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95" windowWidth="15600" windowHeight="6360"/>
  </bookViews>
  <sheets>
    <sheet name="Fact_Sheet_Delhi" sheetId="4" r:id="rId1"/>
  </sheets>
  <definedNames>
    <definedName name="_xlnm.Print_Area" localSheetId="0">Fact_Sheet_Delhi!$A$1:$H$411</definedName>
  </definedNames>
  <calcPr calcId="145621"/>
</workbook>
</file>

<file path=xl/calcChain.xml><?xml version="1.0" encoding="utf-8"?>
<calcChain xmlns="http://schemas.openxmlformats.org/spreadsheetml/2006/main">
  <c r="C201" i="4" l="1"/>
  <c r="K92" i="4" l="1"/>
  <c r="K91" i="4"/>
  <c r="K87" i="4"/>
  <c r="K77" i="4"/>
  <c r="K78" i="4"/>
  <c r="K79" i="4"/>
  <c r="K80" i="4"/>
  <c r="K81" i="4"/>
  <c r="K76" i="4"/>
  <c r="K296" i="4"/>
  <c r="K297" i="4"/>
  <c r="K298" i="4"/>
  <c r="K299" i="4"/>
  <c r="K300" i="4"/>
  <c r="K295" i="4"/>
  <c r="I292" i="4"/>
  <c r="D162" i="4" l="1"/>
  <c r="E162" i="4" s="1"/>
  <c r="K122" i="4"/>
  <c r="K123" i="4"/>
  <c r="K124" i="4"/>
  <c r="K125" i="4"/>
  <c r="K126" i="4"/>
  <c r="K121" i="4"/>
  <c r="J127" i="4"/>
  <c r="I127" i="4"/>
  <c r="K127" i="4" s="1"/>
  <c r="D82" i="4"/>
  <c r="D105" i="4" s="1"/>
  <c r="D93" i="4"/>
  <c r="K93" i="4" s="1"/>
  <c r="C128" i="4"/>
  <c r="E128" i="4" s="1"/>
  <c r="F381" i="4"/>
  <c r="C380" i="4"/>
  <c r="C382" i="4" s="1"/>
  <c r="C360" i="4"/>
  <c r="F360" i="4" s="1"/>
  <c r="E348" i="4"/>
  <c r="E349" i="4"/>
  <c r="E350" i="4"/>
  <c r="E351" i="4"/>
  <c r="E352" i="4"/>
  <c r="E347" i="4"/>
  <c r="E353" i="4"/>
  <c r="C348" i="4"/>
  <c r="C349" i="4"/>
  <c r="C361" i="4" s="1"/>
  <c r="F361" i="4" s="1"/>
  <c r="C350" i="4"/>
  <c r="C362" i="4" s="1"/>
  <c r="F362" i="4" s="1"/>
  <c r="C351" i="4"/>
  <c r="C363" i="4" s="1"/>
  <c r="F363" i="4" s="1"/>
  <c r="C352" i="4"/>
  <c r="C364" i="4" s="1"/>
  <c r="F364" i="4" s="1"/>
  <c r="C347" i="4"/>
  <c r="C359" i="4" s="1"/>
  <c r="F359" i="4" s="1"/>
  <c r="J309" i="4"/>
  <c r="K309" i="4"/>
  <c r="J310" i="4"/>
  <c r="L310" i="4" s="1"/>
  <c r="K310" i="4"/>
  <c r="J311" i="4"/>
  <c r="K311" i="4"/>
  <c r="J312" i="4"/>
  <c r="K312" i="4"/>
  <c r="J313" i="4"/>
  <c r="L313" i="4"/>
  <c r="K313" i="4"/>
  <c r="K308" i="4"/>
  <c r="L308" i="4" s="1"/>
  <c r="J308" i="4"/>
  <c r="K301" i="4"/>
  <c r="C308" i="4"/>
  <c r="D301" i="4"/>
  <c r="C296" i="4"/>
  <c r="M296" i="4" s="1"/>
  <c r="C297" i="4"/>
  <c r="C298" i="4"/>
  <c r="M298" i="4" s="1"/>
  <c r="C299" i="4"/>
  <c r="M299" i="4" s="1"/>
  <c r="C300" i="4"/>
  <c r="M300" i="4" s="1"/>
  <c r="C295" i="4"/>
  <c r="M295" i="4" s="1"/>
  <c r="C288" i="4"/>
  <c r="C271" i="4"/>
  <c r="C272" i="4"/>
  <c r="E272" i="4" s="1"/>
  <c r="D285" i="4" s="1"/>
  <c r="E285" i="4" s="1"/>
  <c r="C273" i="4"/>
  <c r="C276" i="4"/>
  <c r="C274" i="4"/>
  <c r="C275" i="4"/>
  <c r="E275" i="4" s="1"/>
  <c r="D288" i="4" s="1"/>
  <c r="E288" i="4" s="1"/>
  <c r="C270" i="4"/>
  <c r="E270" i="4" s="1"/>
  <c r="D283" i="4" s="1"/>
  <c r="C254" i="4"/>
  <c r="C255" i="4"/>
  <c r="C256" i="4"/>
  <c r="C257" i="4"/>
  <c r="C258" i="4"/>
  <c r="C253" i="4"/>
  <c r="C238" i="4"/>
  <c r="E238" i="4" s="1"/>
  <c r="C239" i="4"/>
  <c r="C240" i="4"/>
  <c r="E240" i="4" s="1"/>
  <c r="C241" i="4"/>
  <c r="E241" i="4" s="1"/>
  <c r="C242" i="4"/>
  <c r="C237" i="4"/>
  <c r="E226" i="4"/>
  <c r="E227" i="4"/>
  <c r="E228" i="4"/>
  <c r="E229" i="4"/>
  <c r="E230" i="4"/>
  <c r="E225" i="4"/>
  <c r="C231" i="4"/>
  <c r="J225" i="4"/>
  <c r="K225" i="4"/>
  <c r="L225" i="4"/>
  <c r="M225" i="4"/>
  <c r="J226" i="4"/>
  <c r="K226" i="4"/>
  <c r="L226" i="4"/>
  <c r="M226" i="4"/>
  <c r="J227" i="4"/>
  <c r="K227" i="4"/>
  <c r="N227" i="4" s="1"/>
  <c r="L227" i="4"/>
  <c r="M227" i="4"/>
  <c r="J228" i="4"/>
  <c r="K228" i="4"/>
  <c r="L228" i="4"/>
  <c r="M228" i="4"/>
  <c r="J229" i="4"/>
  <c r="K229" i="4"/>
  <c r="L229" i="4"/>
  <c r="M229" i="4"/>
  <c r="M224" i="4"/>
  <c r="L224" i="4"/>
  <c r="K224" i="4"/>
  <c r="J224" i="4"/>
  <c r="J99" i="4"/>
  <c r="L99" i="4"/>
  <c r="L97" i="4"/>
  <c r="D196" i="4"/>
  <c r="C191" i="4"/>
  <c r="C192" i="4"/>
  <c r="E192" i="4" s="1"/>
  <c r="C285" i="4" s="1"/>
  <c r="C193" i="4"/>
  <c r="C194" i="4"/>
  <c r="C195" i="4"/>
  <c r="C190" i="4"/>
  <c r="C196" i="4" s="1"/>
  <c r="D174" i="4"/>
  <c r="D175" i="4"/>
  <c r="F175" i="4" s="1"/>
  <c r="D176" i="4"/>
  <c r="F176" i="4" s="1"/>
  <c r="G176" i="4" s="1"/>
  <c r="D177" i="4"/>
  <c r="F177" i="4" s="1"/>
  <c r="G177" i="4" s="1"/>
  <c r="D178" i="4"/>
  <c r="D173" i="4"/>
  <c r="C174" i="4"/>
  <c r="C175" i="4"/>
  <c r="C176" i="4"/>
  <c r="C177" i="4"/>
  <c r="C178" i="4"/>
  <c r="C173" i="4"/>
  <c r="C162" i="4"/>
  <c r="C157" i="4"/>
  <c r="E157" i="4" s="1"/>
  <c r="C158" i="4"/>
  <c r="E158" i="4" s="1"/>
  <c r="C159" i="4"/>
  <c r="E159" i="4" s="1"/>
  <c r="C160" i="4"/>
  <c r="C161" i="4"/>
  <c r="E161" i="4" s="1"/>
  <c r="C156" i="4"/>
  <c r="J100" i="4"/>
  <c r="L100" i="4" s="1"/>
  <c r="J101" i="4"/>
  <c r="L101" i="4" s="1"/>
  <c r="J102" i="4"/>
  <c r="L102" i="4" s="1"/>
  <c r="J103" i="4"/>
  <c r="L103" i="4" s="1"/>
  <c r="J104" i="4"/>
  <c r="L104" i="4" s="1"/>
  <c r="I100" i="4"/>
  <c r="K100" i="4" s="1"/>
  <c r="I101" i="4"/>
  <c r="K101" i="4" s="1"/>
  <c r="M101" i="4" s="1"/>
  <c r="I102" i="4"/>
  <c r="K102" i="4"/>
  <c r="I103" i="4"/>
  <c r="I104" i="4"/>
  <c r="K104" i="4" s="1"/>
  <c r="I99" i="4"/>
  <c r="K99" i="4"/>
  <c r="D111" i="4"/>
  <c r="D112" i="4"/>
  <c r="E112" i="4" s="1"/>
  <c r="D113" i="4"/>
  <c r="E113" i="4" s="1"/>
  <c r="D114" i="4"/>
  <c r="E114" i="4" s="1"/>
  <c r="F114" i="4" s="1"/>
  <c r="D115" i="4"/>
  <c r="D110" i="4"/>
  <c r="E110" i="4" s="1"/>
  <c r="F110" i="4" s="1"/>
  <c r="D100" i="4"/>
  <c r="J296" i="4" s="1"/>
  <c r="L296" i="4" s="1"/>
  <c r="D101" i="4"/>
  <c r="J297" i="4" s="1"/>
  <c r="D102" i="4"/>
  <c r="J298" i="4" s="1"/>
  <c r="L298" i="4"/>
  <c r="D103" i="4"/>
  <c r="J299" i="4" s="1"/>
  <c r="D104" i="4"/>
  <c r="J300" i="4" s="1"/>
  <c r="D99" i="4"/>
  <c r="J295" i="4" s="1"/>
  <c r="C70" i="4"/>
  <c r="E70" i="4" s="1"/>
  <c r="D58" i="4"/>
  <c r="C58" i="4"/>
  <c r="D47" i="4"/>
  <c r="C47" i="4"/>
  <c r="C35" i="4"/>
  <c r="E35" i="4" s="1"/>
  <c r="C34" i="4"/>
  <c r="C36" i="4" s="1"/>
  <c r="E341" i="4"/>
  <c r="D341" i="4"/>
  <c r="F341" i="4" s="1"/>
  <c r="G341" i="4" s="1"/>
  <c r="C341" i="4"/>
  <c r="D328" i="4"/>
  <c r="C328" i="4"/>
  <c r="E314" i="4"/>
  <c r="E301" i="4"/>
  <c r="D276" i="4"/>
  <c r="D264" i="4" s="1"/>
  <c r="E259" i="4"/>
  <c r="D259" i="4"/>
  <c r="B247" i="4" s="1"/>
  <c r="D247" i="4" s="1"/>
  <c r="D243" i="4"/>
  <c r="D231" i="4"/>
  <c r="E231" i="4" s="1"/>
  <c r="E213" i="4"/>
  <c r="D213" i="4"/>
  <c r="C213" i="4"/>
  <c r="A201" i="4" s="1"/>
  <c r="D149" i="4"/>
  <c r="B166" i="4" s="1"/>
  <c r="C116" i="4"/>
  <c r="C105" i="4"/>
  <c r="J230" i="4" s="1"/>
  <c r="C93" i="4"/>
  <c r="F82" i="4"/>
  <c r="C82" i="4"/>
  <c r="E82" i="4" s="1"/>
  <c r="E136" i="4"/>
  <c r="F136" i="4" s="1"/>
  <c r="E137" i="4"/>
  <c r="F137" i="4" s="1"/>
  <c r="E135" i="4"/>
  <c r="F135" i="4" s="1"/>
  <c r="E239" i="4"/>
  <c r="E242" i="4"/>
  <c r="L111" i="4"/>
  <c r="N111" i="4"/>
  <c r="Q111" i="4" s="1"/>
  <c r="L112" i="4"/>
  <c r="N112" i="4" s="1"/>
  <c r="Q112" i="4"/>
  <c r="L113" i="4"/>
  <c r="N113" i="4"/>
  <c r="Q113" i="4" s="1"/>
  <c r="L114" i="4"/>
  <c r="N114" i="4" s="1"/>
  <c r="Q114" i="4"/>
  <c r="L115" i="4"/>
  <c r="N115" i="4"/>
  <c r="Q115" i="4" s="1"/>
  <c r="L110" i="4"/>
  <c r="N110" i="4"/>
  <c r="Q110" i="4" s="1"/>
  <c r="B35" i="4"/>
  <c r="B34" i="4"/>
  <c r="B29" i="4"/>
  <c r="D29" i="4" s="1"/>
  <c r="E29" i="4" s="1"/>
  <c r="B28" i="4"/>
  <c r="D18" i="4"/>
  <c r="E18" i="4"/>
  <c r="D17" i="4"/>
  <c r="E17" i="4"/>
  <c r="G405" i="4"/>
  <c r="A398" i="4"/>
  <c r="G398" i="4" s="1"/>
  <c r="C30" i="4"/>
  <c r="B19" i="4"/>
  <c r="D19" i="4" s="1"/>
  <c r="E19" i="4" s="1"/>
  <c r="C19" i="4"/>
  <c r="F405" i="4"/>
  <c r="C392" i="4"/>
  <c r="D392" i="4"/>
  <c r="B398" i="4" s="1"/>
  <c r="H398" i="4" s="1"/>
  <c r="E389" i="4"/>
  <c r="D374" i="4"/>
  <c r="C166" i="4"/>
  <c r="C398" i="4" s="1"/>
  <c r="D398" i="4" s="1"/>
  <c r="F398" i="4" s="1"/>
  <c r="E323" i="4"/>
  <c r="E324" i="4"/>
  <c r="E325" i="4"/>
  <c r="E326" i="4"/>
  <c r="E327" i="4"/>
  <c r="E322" i="4"/>
  <c r="F340" i="4"/>
  <c r="D364" i="4" s="1"/>
  <c r="F339" i="4"/>
  <c r="D363" i="4" s="1"/>
  <c r="F338" i="4"/>
  <c r="F337" i="4"/>
  <c r="G337" i="4" s="1"/>
  <c r="F336" i="4"/>
  <c r="D348" i="4" s="1"/>
  <c r="F335" i="4"/>
  <c r="G335" i="4"/>
  <c r="E411" i="4"/>
  <c r="E391" i="4"/>
  <c r="F391" i="4" s="1"/>
  <c r="E390" i="4"/>
  <c r="E382" i="4"/>
  <c r="F382" i="4" s="1"/>
  <c r="C374" i="4"/>
  <c r="D380" i="4" s="1"/>
  <c r="D382" i="4" s="1"/>
  <c r="E373" i="4"/>
  <c r="F373" i="4" s="1"/>
  <c r="E372" i="4"/>
  <c r="F372" i="4" s="1"/>
  <c r="E371" i="4"/>
  <c r="F371" i="4" s="1"/>
  <c r="F348" i="4"/>
  <c r="F347" i="4"/>
  <c r="F313" i="4"/>
  <c r="F312" i="4"/>
  <c r="F311" i="4"/>
  <c r="F310" i="4"/>
  <c r="F309" i="4"/>
  <c r="F308" i="4"/>
  <c r="F300" i="4"/>
  <c r="F299" i="4"/>
  <c r="F298" i="4"/>
  <c r="F297" i="4"/>
  <c r="F296" i="4"/>
  <c r="F295" i="4"/>
  <c r="E274" i="4"/>
  <c r="D287" i="4" s="1"/>
  <c r="E273" i="4"/>
  <c r="D286" i="4" s="1"/>
  <c r="E286" i="4" s="1"/>
  <c r="E271" i="4"/>
  <c r="D284" i="4"/>
  <c r="F258" i="4"/>
  <c r="F257" i="4"/>
  <c r="G257" i="4" s="1"/>
  <c r="F256" i="4"/>
  <c r="F255" i="4"/>
  <c r="G255" i="4" s="1"/>
  <c r="F254" i="4"/>
  <c r="F253" i="4"/>
  <c r="G253" i="4" s="1"/>
  <c r="C247" i="4"/>
  <c r="E237" i="4"/>
  <c r="G212" i="4"/>
  <c r="F212" i="4"/>
  <c r="G211" i="4"/>
  <c r="F211" i="4"/>
  <c r="G210" i="4"/>
  <c r="F210" i="4"/>
  <c r="G209" i="4"/>
  <c r="F209" i="4"/>
  <c r="G208" i="4"/>
  <c r="F208" i="4"/>
  <c r="G207" i="4"/>
  <c r="F207" i="4"/>
  <c r="E195" i="4"/>
  <c r="E194" i="4"/>
  <c r="C287" i="4" s="1"/>
  <c r="E193" i="4"/>
  <c r="C286" i="4" s="1"/>
  <c r="E191" i="4"/>
  <c r="C284" i="4" s="1"/>
  <c r="F178" i="4"/>
  <c r="G178" i="4" s="1"/>
  <c r="F174" i="4"/>
  <c r="G174" i="4" s="1"/>
  <c r="E160" i="4"/>
  <c r="E156" i="4"/>
  <c r="E148" i="4"/>
  <c r="E147" i="4"/>
  <c r="E146" i="4"/>
  <c r="E145" i="4"/>
  <c r="E144" i="4"/>
  <c r="E143" i="4"/>
  <c r="E127" i="4"/>
  <c r="E126" i="4"/>
  <c r="E125" i="4"/>
  <c r="E124" i="4"/>
  <c r="E123" i="4"/>
  <c r="E122" i="4"/>
  <c r="E115" i="4"/>
  <c r="F115" i="4" s="1"/>
  <c r="E111" i="4"/>
  <c r="E92" i="4"/>
  <c r="F92" i="4" s="1"/>
  <c r="E91" i="4"/>
  <c r="F91" i="4" s="1"/>
  <c r="E90" i="4"/>
  <c r="E89" i="4"/>
  <c r="E88" i="4"/>
  <c r="E87" i="4"/>
  <c r="F87" i="4" s="1"/>
  <c r="E81" i="4"/>
  <c r="F81" i="4" s="1"/>
  <c r="E80" i="4"/>
  <c r="F80" i="4" s="1"/>
  <c r="E79" i="4"/>
  <c r="F79" i="4" s="1"/>
  <c r="E78" i="4"/>
  <c r="F78" i="4" s="1"/>
  <c r="E77" i="4"/>
  <c r="F77" i="4" s="1"/>
  <c r="E76" i="4"/>
  <c r="F76" i="4" s="1"/>
  <c r="E69" i="4"/>
  <c r="E68" i="4"/>
  <c r="E67" i="4"/>
  <c r="E66" i="4"/>
  <c r="E65" i="4"/>
  <c r="E64" i="4"/>
  <c r="F64" i="4"/>
  <c r="E57" i="4"/>
  <c r="E56" i="4"/>
  <c r="E55" i="4"/>
  <c r="E54" i="4"/>
  <c r="E53" i="4"/>
  <c r="E52" i="4"/>
  <c r="E46" i="4"/>
  <c r="E45" i="4"/>
  <c r="F45" i="4" s="1"/>
  <c r="E44" i="4"/>
  <c r="F44" i="4" s="1"/>
  <c r="E43" i="4"/>
  <c r="F43" i="4" s="1"/>
  <c r="E42" i="4"/>
  <c r="F42" i="4" s="1"/>
  <c r="E41" i="4"/>
  <c r="F41" i="4" s="1"/>
  <c r="D24" i="4"/>
  <c r="E24" i="4" s="1"/>
  <c r="D23" i="4"/>
  <c r="E23" i="4" s="1"/>
  <c r="F380" i="4"/>
  <c r="F70" i="4"/>
  <c r="F411" i="4"/>
  <c r="F301" i="4"/>
  <c r="B36" i="4"/>
  <c r="E374" i="4"/>
  <c r="F374" i="4" s="1"/>
  <c r="L300" i="4"/>
  <c r="E102" i="4"/>
  <c r="F102" i="4"/>
  <c r="D352" i="4"/>
  <c r="G340" i="4"/>
  <c r="D350" i="4"/>
  <c r="D362" i="4"/>
  <c r="G338" i="4"/>
  <c r="D360" i="4"/>
  <c r="K103" i="4"/>
  <c r="K230" i="4"/>
  <c r="E283" i="4" l="1"/>
  <c r="E287" i="4"/>
  <c r="C259" i="4"/>
  <c r="A264" i="4" s="1"/>
  <c r="E34" i="4"/>
  <c r="E58" i="4"/>
  <c r="E104" i="4"/>
  <c r="F104" i="4" s="1"/>
  <c r="N228" i="4"/>
  <c r="C312" i="4"/>
  <c r="C310" i="4"/>
  <c r="M297" i="4"/>
  <c r="M301" i="4" s="1"/>
  <c r="E276" i="4"/>
  <c r="D289" i="4" s="1"/>
  <c r="G336" i="4"/>
  <c r="F351" i="4"/>
  <c r="D166" i="4"/>
  <c r="D116" i="4"/>
  <c r="G175" i="4"/>
  <c r="K82" i="4"/>
  <c r="E190" i="4"/>
  <c r="C283" i="4" s="1"/>
  <c r="G256" i="4"/>
  <c r="E392" i="4"/>
  <c r="F392" i="4" s="1"/>
  <c r="E47" i="4"/>
  <c r="F47" i="4" s="1"/>
  <c r="E100" i="4"/>
  <c r="F100" i="4" s="1"/>
  <c r="N224" i="4"/>
  <c r="C313" i="4"/>
  <c r="C311" i="4"/>
  <c r="L311" i="4"/>
  <c r="L309" i="4"/>
  <c r="L314" i="4" s="1"/>
  <c r="D179" i="4"/>
  <c r="F179" i="4" s="1"/>
  <c r="G179" i="4" s="1"/>
  <c r="M103" i="4"/>
  <c r="M99" i="4"/>
  <c r="M104" i="4"/>
  <c r="B184" i="4"/>
  <c r="L230" i="4"/>
  <c r="N230" i="4" s="1"/>
  <c r="M230" i="4"/>
  <c r="E99" i="4"/>
  <c r="F99" i="4" s="1"/>
  <c r="E103" i="4"/>
  <c r="F103" i="4" s="1"/>
  <c r="L299" i="4"/>
  <c r="L297" i="4"/>
  <c r="E101" i="4"/>
  <c r="F101" i="4" s="1"/>
  <c r="F350" i="4"/>
  <c r="J105" i="4"/>
  <c r="L105" i="4" s="1"/>
  <c r="F173" i="4"/>
  <c r="G173" i="4" s="1"/>
  <c r="F259" i="4"/>
  <c r="D361" i="4"/>
  <c r="D349" i="4"/>
  <c r="B30" i="4"/>
  <c r="D30" i="4" s="1"/>
  <c r="E30" i="4" s="1"/>
  <c r="D28" i="4"/>
  <c r="E28" i="4" s="1"/>
  <c r="F213" i="4"/>
  <c r="G213" i="4"/>
  <c r="B201" i="4"/>
  <c r="D201" i="4" s="1"/>
  <c r="F314" i="4"/>
  <c r="I105" i="4"/>
  <c r="K105" i="4" s="1"/>
  <c r="E196" i="4"/>
  <c r="C289" i="4" s="1"/>
  <c r="E289" i="4" s="1"/>
  <c r="N226" i="4"/>
  <c r="N225" i="4"/>
  <c r="C243" i="4"/>
  <c r="A247" i="4" s="1"/>
  <c r="F247" i="4" s="1"/>
  <c r="F349" i="4"/>
  <c r="E149" i="4"/>
  <c r="J314" i="4"/>
  <c r="E284" i="4"/>
  <c r="D347" i="4"/>
  <c r="D359" i="4"/>
  <c r="D365" i="4" s="1"/>
  <c r="L116" i="4"/>
  <c r="N116" i="4" s="1"/>
  <c r="Q116" i="4" s="1"/>
  <c r="E36" i="4"/>
  <c r="D184" i="4"/>
  <c r="K314" i="4"/>
  <c r="E116" i="4"/>
  <c r="F116" i="4" s="1"/>
  <c r="G254" i="4"/>
  <c r="G258" i="4"/>
  <c r="G339" i="4"/>
  <c r="E328" i="4"/>
  <c r="C353" i="4"/>
  <c r="F353" i="4" s="1"/>
  <c r="M102" i="4"/>
  <c r="N229" i="4"/>
  <c r="C301" i="4"/>
  <c r="C309" i="4"/>
  <c r="L312" i="4"/>
  <c r="C365" i="4"/>
  <c r="F365" i="4" s="1"/>
  <c r="D351" i="4"/>
  <c r="E105" i="4"/>
  <c r="F105" i="4" s="1"/>
  <c r="E93" i="4"/>
  <c r="F93" i="4" s="1"/>
  <c r="E243" i="4"/>
  <c r="E264" i="4"/>
  <c r="M100" i="4"/>
  <c r="C179" i="4"/>
  <c r="F352" i="4"/>
  <c r="D353" i="4" l="1"/>
  <c r="C314" i="4"/>
  <c r="L295" i="4"/>
  <c r="L301" i="4" s="1"/>
  <c r="J301" i="4"/>
  <c r="C184" i="4"/>
  <c r="M105" i="4"/>
  <c r="E247" i="4"/>
  <c r="A184" i="4"/>
  <c r="E184" i="4" s="1"/>
  <c r="A166" i="4"/>
  <c r="G259" i="4"/>
  <c r="B264" i="4"/>
  <c r="C264" i="4" s="1"/>
  <c r="F166" i="4" l="1"/>
  <c r="E166" i="4"/>
</calcChain>
</file>

<file path=xl/sharedStrings.xml><?xml version="1.0" encoding="utf-8"?>
<sst xmlns="http://schemas.openxmlformats.org/spreadsheetml/2006/main" count="601" uniqueCount="230">
  <si>
    <t>Government of India</t>
  </si>
  <si>
    <t>National Programme of Mid-Day Meal in Schools</t>
  </si>
  <si>
    <t>Part-D: ANALYSIS SHEET</t>
  </si>
  <si>
    <t>1. Calculation of Bench mark for utilisation.</t>
  </si>
  <si>
    <t>1.1) No. of children</t>
  </si>
  <si>
    <t>Stage</t>
  </si>
  <si>
    <t>Diff</t>
  </si>
  <si>
    <t>Diff in %</t>
  </si>
  <si>
    <t>4=(3-2)</t>
  </si>
  <si>
    <t>5=(4/2)*100</t>
  </si>
  <si>
    <t>Primary</t>
  </si>
  <si>
    <t>Up Primary</t>
  </si>
  <si>
    <t>Total</t>
  </si>
  <si>
    <t xml:space="preserve"> </t>
  </si>
  <si>
    <t xml:space="preserve">PY </t>
  </si>
  <si>
    <t>UP.PY</t>
  </si>
  <si>
    <t>No. of Meals as per PAB approval</t>
  </si>
  <si>
    <t>Diff.</t>
  </si>
  <si>
    <t>UP PY</t>
  </si>
  <si>
    <t>PY</t>
  </si>
  <si>
    <t>U PY</t>
  </si>
  <si>
    <t xml:space="preserve">2. COVERAGE </t>
  </si>
  <si>
    <t>Sl. No.</t>
  </si>
  <si>
    <t>No. of  Institutions</t>
  </si>
  <si>
    <t>No. of Institutions  serving MDM</t>
  </si>
  <si>
    <t>Non-Coverage</t>
  </si>
  <si>
    <t>% NC</t>
  </si>
  <si>
    <t>5=3-4</t>
  </si>
  <si>
    <t>TOTAL</t>
  </si>
  <si>
    <t>% Diff</t>
  </si>
  <si>
    <t>5=4-3</t>
  </si>
  <si>
    <t>Sr. No.</t>
  </si>
  <si>
    <t>% Meals Served</t>
  </si>
  <si>
    <t>3.1)  Reconciliation of Foodgrains OB, Allocation &amp; Lifting</t>
  </si>
  <si>
    <t>As per GoI record</t>
  </si>
  <si>
    <t xml:space="preserve">As per State's AWP&amp;B </t>
  </si>
  <si>
    <t>5(4-3)</t>
  </si>
  <si>
    <t>S.No.</t>
  </si>
  <si>
    <t>Allocation</t>
  </si>
  <si>
    <t>3.4)  Foodgrains  Allocation &amp; Lifting</t>
  </si>
  <si>
    <t>(in MTs)</t>
  </si>
  <si>
    <t>Total Availibility</t>
  </si>
  <si>
    <t>% Availibility</t>
  </si>
  <si>
    <t>Lifted from FCI</t>
  </si>
  <si>
    <t>3.6)  Foodgrains Allocation, Lifting (availibility) &amp; Utilisation</t>
  </si>
  <si>
    <t>T. Availibility</t>
  </si>
  <si>
    <t>% T. Availibility</t>
  </si>
  <si>
    <t>Utilisation</t>
  </si>
  <si>
    <t>% Utilisation</t>
  </si>
  <si>
    <t>% payment</t>
  </si>
  <si>
    <t>Pending Bills</t>
  </si>
  <si>
    <t>4. ANALYSIS ON COOKING COST (PRIMARY + UPPER PRIMARY)</t>
  </si>
  <si>
    <t>4.1) ANALYSIS ON OPENING BALANACE AND CLOSING BALANACE</t>
  </si>
  <si>
    <t>4.2) Cooking cost allocation and disbursed to Dists</t>
  </si>
  <si>
    <t>Disbursed to Dist</t>
  </si>
  <si>
    <t xml:space="preserve">Cooking assistance received </t>
  </si>
  <si>
    <t>Total Availibility of cooking cost</t>
  </si>
  <si>
    <t>% Availibility of cooking cost</t>
  </si>
  <si>
    <t>4.4) Cooking Cost Utilisation</t>
  </si>
  <si>
    <t>Disbursed</t>
  </si>
  <si>
    <t>% Disbursed</t>
  </si>
  <si>
    <t>Utilisation of Cooking assistance</t>
  </si>
  <si>
    <t xml:space="preserve">% Utilisation                    </t>
  </si>
  <si>
    <t>% utilisation of foodgrains</t>
  </si>
  <si>
    <t>% utilisation of Cooking cost</t>
  </si>
  <si>
    <t>Mis-match in % points</t>
  </si>
  <si>
    <t>(In MTs)</t>
  </si>
  <si>
    <t xml:space="preserve">Expected consumption of food grains </t>
  </si>
  <si>
    <t>Actual consumption of food grains</t>
  </si>
  <si>
    <t xml:space="preserve"> % consumption </t>
  </si>
  <si>
    <t>Expected expenditure of cooking cost</t>
  </si>
  <si>
    <t>Actual expenditure of cooking cost</t>
  </si>
  <si>
    <t>6. ANALYSIS of HONORIUM, To COOK-CUM-HELPERS</t>
  </si>
  <si>
    <t>6.1) District-wise allocation and availability of funds for honorium to cook-cum-Helpers</t>
  </si>
  <si>
    <t xml:space="preserve">Amount released </t>
  </si>
  <si>
    <t xml:space="preserve">Total availability </t>
  </si>
  <si>
    <t xml:space="preserve">% Availibilty  </t>
  </si>
  <si>
    <t>Total Availability</t>
  </si>
  <si>
    <t>Payment of hon.  to CCH</t>
  </si>
  <si>
    <t>% payment to CCH against allocation</t>
  </si>
  <si>
    <t>7. ANALYSIS ON MANAGEMENT, MONITORING &amp; EVALUATION (MME)</t>
  </si>
  <si>
    <t>7.1)  Reconciliation of MME OB, Allocation &amp; Releasing [PY + U PY]</t>
  </si>
  <si>
    <t xml:space="preserve">Total Availibility </t>
  </si>
  <si>
    <t>Activity</t>
  </si>
  <si>
    <t>Expenditure</t>
  </si>
  <si>
    <t>Exp as % of allocation</t>
  </si>
  <si>
    <t>School Level Expenses</t>
  </si>
  <si>
    <t>Management, Supervision, Training &amp; Internal Monitoring, External Monitoring &amp; Evaluation</t>
  </si>
  <si>
    <t>8. ANALYSIS ON CENTRAL ASSISTANCE TOWARDS TRANSPORT ASSISTANCE</t>
  </si>
  <si>
    <t>8.1)  Reconciliation of TA OB, Allocation &amp; Releasing [PY + U PY]</t>
  </si>
  <si>
    <t>Total availibility of funds</t>
  </si>
  <si>
    <t>Foodgrains Lifted (in MTs)</t>
  </si>
  <si>
    <t>Maximum fund permissibale</t>
  </si>
  <si>
    <t>Unspent Balance</t>
  </si>
  <si>
    <t>6=(4-5)</t>
  </si>
  <si>
    <t>8= (2-5)</t>
  </si>
  <si>
    <r>
      <t xml:space="preserve">3. </t>
    </r>
    <r>
      <rPr>
        <b/>
        <u/>
        <sz val="11"/>
        <rFont val="Cambria"/>
        <family val="1"/>
      </rPr>
      <t>ANALYSIS ON FOODGRAINS</t>
    </r>
    <r>
      <rPr>
        <b/>
        <sz val="11"/>
        <rFont val="Cambria"/>
        <family val="1"/>
      </rPr>
      <t xml:space="preserve"> (PRIMARY + UPPER PRIMARY)</t>
    </r>
  </si>
  <si>
    <r>
      <t>(i</t>
    </r>
    <r>
      <rPr>
        <i/>
        <sz val="11"/>
        <rFont val="Cambria"/>
        <family val="1"/>
      </rPr>
      <t>n MTs)</t>
    </r>
  </si>
  <si>
    <t>Average number of children availing MDM</t>
  </si>
  <si>
    <t>Year</t>
  </si>
  <si>
    <t>GoI records</t>
  </si>
  <si>
    <t>State record</t>
  </si>
  <si>
    <t>Variation</t>
  </si>
  <si>
    <t>Phy</t>
  </si>
  <si>
    <t>Fin</t>
  </si>
  <si>
    <t>Achievement (C+IP)                                  upto 31.12.09</t>
  </si>
  <si>
    <t>Achievement as % of allocation</t>
  </si>
  <si>
    <t>Fin (in Lakh)</t>
  </si>
  <si>
    <t xml:space="preserve">Fin                            </t>
  </si>
  <si>
    <t>2006-10</t>
  </si>
  <si>
    <t>% Bill paid</t>
  </si>
  <si>
    <t>Engaged by State</t>
  </si>
  <si>
    <t>5 = (4 - 3)</t>
  </si>
  <si>
    <t>Not engaged</t>
  </si>
  <si>
    <t>Bills submited by FCI</t>
  </si>
  <si>
    <t>Payment made to FCI</t>
  </si>
  <si>
    <t>Bills raised by FCI</t>
  </si>
  <si>
    <t xml:space="preserve">3.9) Payment of cost of foodgrain to FCI </t>
  </si>
  <si>
    <t>Sactioned during 2006-07 to 2012-13</t>
  </si>
  <si>
    <t>3.8)  Cost of Foodgrains, Payment to FCI</t>
  </si>
  <si>
    <t>(Rs. In lakh)</t>
  </si>
  <si>
    <r>
      <t xml:space="preserve">5.1 Mismatch between Utilisation of Foodgrains and Cooking Cost  </t>
    </r>
    <r>
      <rPr>
        <b/>
        <i/>
        <sz val="11"/>
        <rFont val="Cambria"/>
        <family val="1"/>
      </rPr>
      <t>(Source data: para 3.7 and 4.5 above)</t>
    </r>
  </si>
  <si>
    <t>(Rs. in Lakh)</t>
  </si>
  <si>
    <t>Bench mark (85%)</t>
  </si>
  <si>
    <t xml:space="preserve">Payment to FCI </t>
  </si>
  <si>
    <t xml:space="preserve">9.1) Reconciliation of amount sanctioned </t>
  </si>
  <si>
    <t>Allocation for 2016-17</t>
  </si>
  <si>
    <t xml:space="preserve">Total </t>
  </si>
  <si>
    <t>State : Govt. of NCT of Delhi</t>
  </si>
  <si>
    <t>DOE</t>
  </si>
  <si>
    <t>South DMC</t>
  </si>
  <si>
    <t>North DMC</t>
  </si>
  <si>
    <t>East DMC</t>
  </si>
  <si>
    <t>NDMC</t>
  </si>
  <si>
    <t>DCB</t>
  </si>
  <si>
    <t>Name of Department</t>
  </si>
  <si>
    <t>Annual Work Plan &amp; Budget  (AWP&amp;B) 2017-18</t>
  </si>
  <si>
    <t>Section-A : REVIEW OF IMPLEMENTATION OF MDM SCHEME DURING 2016-17(1.4.16 to 31.12.16)</t>
  </si>
  <si>
    <t>Average number of children availed MDM during 1.4.16 to 31.12.16 (AT-5&amp;5A)</t>
  </si>
  <si>
    <t>MDM PAB Approval for 2016-17</t>
  </si>
  <si>
    <t>i) Base period 01.04.16 to 31.12.16</t>
  </si>
  <si>
    <t xml:space="preserve">ii) Base period 01.04.16 to 31.03.17 (As per PAB aaproval = 210 day for primary and 220 days for upper primary) </t>
  </si>
  <si>
    <t>2.2  Institutions- (Primary with Upper Primary) (Source data : Table AT-3B of AWP&amp;B 2017-18)</t>
  </si>
  <si>
    <t>2.2A  Institutions- (Upper Primary) (Source data : Table AT-3C of AWP&amp;B 2017-18)</t>
  </si>
  <si>
    <t>2.3  Coverage Chidlren vs. Enrolment ( Primary) (Source data : Table AT-4 &amp; 5  of AWP&amp;B 2017-18)</t>
  </si>
  <si>
    <t>Enrolment as on 30.9.2016</t>
  </si>
  <si>
    <t>2.4  Coverage Chidlren vs. Enrolment  ( Upper Primary) (Source data : Table AT- 4A &amp; 5-A of AWP&amp;B 2017-18)</t>
  </si>
  <si>
    <t>2.5  No. of children  ( Primary) (Source data : Table AT-5  of AWP&amp;B 2017-18)</t>
  </si>
  <si>
    <t>No. of children as per PAB Approval for  2016-17</t>
  </si>
  <si>
    <t>No of meals to be served during 1.4.16 to 31.12.16</t>
  </si>
  <si>
    <t>No of meal served during 1.4.16 to 31.12.16</t>
  </si>
  <si>
    <t>2.7 Number of meal to be served and  actual  number of meal served during 2016-17 
(Source data: Table AT-5 &amp; 5A of AWP&amp;B 2017-18)</t>
  </si>
  <si>
    <t>Opening Stock as on 1.4.2016</t>
  </si>
  <si>
    <t>Lifting as on 31.12.2016</t>
  </si>
  <si>
    <t xml:space="preserve"> 3.2) District-wise opening balance as on 1.4.2016 (Source data: Table AT-6 &amp; 6A of AWP&amp;B 2017-18)</t>
  </si>
  <si>
    <t xml:space="preserve">Allocation for 2016-17              </t>
  </si>
  <si>
    <t xml:space="preserve">Opening Stock as on 1.4.2016                                                  </t>
  </si>
  <si>
    <t>% of OS on allocation 2016-17</t>
  </si>
  <si>
    <t xml:space="preserve"> 3.3) District-wise unspent balance as on 31.12.2016 (Source data: Table AT-6 &amp; 6A of AWP&amp;B 2017-18)</t>
  </si>
  <si>
    <t xml:space="preserve">Unspent Balance as on 31.12.2016                                                  </t>
  </si>
  <si>
    <t>% of UB on allocation 2016-17</t>
  </si>
  <si>
    <t>Lifting upto 31.12.16</t>
  </si>
  <si>
    <t>Source: Table AT-6 &amp; 6A of AWP&amp;B 2017-18</t>
  </si>
  <si>
    <t>OB as on 1.4.2016</t>
  </si>
  <si>
    <t>3.5) District-wise Foodgrains availability  as on 31.12.16 (Source data: Table AT-6 &amp; 6A of AWP&amp;B 2017-18)</t>
  </si>
  <si>
    <t>3.7)  District-wise Utilisation of foodgrains (Source data: Table AT-6 &amp; 6A of AWP&amp;B 2017-18)</t>
  </si>
  <si>
    <t xml:space="preserve"> 4.1.1) District-wise opening balance as on 1.4.2016 (Source data: Table AT-7 &amp; 7A of AWP&amp;B 2017-18)</t>
  </si>
  <si>
    <t xml:space="preserve">Allocation for 2016-17                                          </t>
  </si>
  <si>
    <t xml:space="preserve">Opening Balance as on 1.4.2016                                               </t>
  </si>
  <si>
    <t>% of OB on allocation 2016-17</t>
  </si>
  <si>
    <t xml:space="preserve">Allocation for 2016-17                                   </t>
  </si>
  <si>
    <t xml:space="preserve">Unspent Balance as on 31.12.2016                                                        </t>
  </si>
  <si>
    <t>OB as on 1.4.16</t>
  </si>
  <si>
    <t xml:space="preserve">Opening Balance as on 1.4.2016                                                         </t>
  </si>
  <si>
    <t>4.3)  District-wise Cooking Cost availability (Source data: Table AT-7 &amp; 7A of AWP&amp;B 2017-18)</t>
  </si>
  <si>
    <t>4.5)  District-wise Utilisation of Cooking cost (Source data: Table AT-7 &amp; 7A of AWP&amp;B 2017-18)</t>
  </si>
  <si>
    <t xml:space="preserve">Allocation for 2016-17                                </t>
  </si>
  <si>
    <t>5. Reconciliation of Utilisation and Performance during 2017-18 [PRIMARY+ UPPER PRIMARY]</t>
  </si>
  <si>
    <t>5.2 Reconciliation of Food grains utilisation during 2017-18 (Source data: para 2.7 and 3.7 above)</t>
  </si>
  <si>
    <t>No. of Meals served during 01.4.16 to 31.12.16</t>
  </si>
  <si>
    <t>5.3 Reconciliation of Cooking Cost utilisation during 2016-17(Source data: para 2.5 and 4.7 above)</t>
  </si>
  <si>
    <t>(Refer table AT_8 and AT-8A,AWP&amp;B, 2017-18)</t>
  </si>
  <si>
    <t>Opening Balance as on 1.4.2016</t>
  </si>
  <si>
    <t xml:space="preserve">Allocation for 2016-17                            </t>
  </si>
  <si>
    <t>Refer table AT_8 and AT-8A,AWP&amp;B, 2017-18</t>
  </si>
  <si>
    <t>Unspent balance as on 31.12.2016</t>
  </si>
  <si>
    <t>% of UB as on Allocation 2016-17</t>
  </si>
  <si>
    <t>Released during 2016-17</t>
  </si>
  <si>
    <t>7.2) Utilisation of MME during 2016-17 (Source data: Table AT-10 of AWP&amp;B 2017-18)</t>
  </si>
  <si>
    <t>Allocated for 2016-17</t>
  </si>
  <si>
    <t>(As on 31.12.16)</t>
  </si>
  <si>
    <t>Released during 2016-17.</t>
  </si>
  <si>
    <t>9.2) Achievement ( under MDM Funds) (Source data: Table AT-11 of AWP&amp;B 2017-18)</t>
  </si>
  <si>
    <t>% Diff.</t>
  </si>
  <si>
    <t>PAB Approval 2016-17 till Dec- 2016</t>
  </si>
  <si>
    <t>Working days upto Dec-2016</t>
  </si>
  <si>
    <t>1.2) No. of School working days (PAB approval for Pry (210 days) and U.Pry (220 Days) for FY 2016-17)</t>
  </si>
  <si>
    <t>No. of Meals claimed to have served by the UT</t>
  </si>
  <si>
    <t>No. of Meals claimed to have served by UT</t>
  </si>
  <si>
    <t>Bench Mark as per UT's claim</t>
  </si>
  <si>
    <t>1</t>
  </si>
  <si>
    <t>2</t>
  </si>
  <si>
    <t>3</t>
  </si>
  <si>
    <t>4</t>
  </si>
  <si>
    <t>6</t>
  </si>
  <si>
    <t>2.1  Institutions- (Primary) (Source data : Table AT-3A of AWP&amp;B 2017-18)</t>
  </si>
  <si>
    <t>2.6  No. of children  ( Upper Primary) (Source data : Table AT-5-A of AWP&amp;B 2017-18)</t>
  </si>
  <si>
    <t>Pry</t>
  </si>
  <si>
    <t>U.Pry</t>
  </si>
  <si>
    <t>total</t>
  </si>
  <si>
    <t>pry</t>
  </si>
  <si>
    <t xml:space="preserve">Upper </t>
  </si>
  <si>
    <t>Upry</t>
  </si>
  <si>
    <t>5</t>
  </si>
  <si>
    <t>U.pry</t>
  </si>
  <si>
    <t>PAB Approval for 2016-17</t>
  </si>
  <si>
    <t>Opening balance as on 31.12.16</t>
  </si>
  <si>
    <t>8.2) Utilisation of TA during 2016-17 (Source data: Table AT-9 of AWP&amp;B 2017-18)</t>
  </si>
  <si>
    <t xml:space="preserve"> 4.1.2) District-wise unspent  balance as on 31.12.2016  (Source data: Table AT-7 &amp; 7A of AWP&amp;B 2017-18)</t>
  </si>
  <si>
    <t xml:space="preserve">Allocation for 2016-17                                             </t>
  </si>
  <si>
    <t xml:space="preserve">Allocation for 2016-17                           </t>
  </si>
  <si>
    <t>No. of Meals as per PAB approval (01.04.16 to 31.3.17)</t>
  </si>
  <si>
    <t>7</t>
  </si>
  <si>
    <t>Actual expenditure incurred by State</t>
  </si>
  <si>
    <t>9. INFRASTRUCTURE DEVELOPMENT DURING 2016-1 (Primary + Upper primary)</t>
  </si>
  <si>
    <t>Kitchen Devices</t>
  </si>
  <si>
    <t>Last year pending bills payment aso made by UTs</t>
  </si>
  <si>
    <t>6.2) District-wise allocation and availability of funds for honorium to cook-cum-Helpers</t>
  </si>
  <si>
    <t>6.3)  District-wise utilisation Utilisation of grant for Honorarium, cooks-cum-Helpers</t>
  </si>
  <si>
    <t>6.4)  District-wise status of unspent balance of grant for Honorarium, cooks-cum-Helpers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</si>
</sst>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25" x14ac:knownFonts="1">
    <font>
      <sz val="10"/>
      <name val="Arial"/>
      <family val="2"/>
    </font>
    <font>
      <sz val="10"/>
      <name val="Arial"/>
      <family val="2"/>
    </font>
    <font>
      <b/>
      <sz val="11"/>
      <name val="Cambria"/>
      <family val="1"/>
    </font>
    <font>
      <sz val="11"/>
      <name val="Cambria"/>
      <family val="1"/>
    </font>
    <font>
      <sz val="11"/>
      <name val="Arial"/>
      <family val="2"/>
    </font>
    <font>
      <b/>
      <sz val="11"/>
      <name val="Bookman Old Style"/>
      <family val="1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u/>
      <sz val="11"/>
      <name val="Cambria"/>
      <family val="1"/>
    </font>
    <font>
      <b/>
      <sz val="11"/>
      <name val="Arial"/>
      <family val="2"/>
    </font>
    <font>
      <sz val="11"/>
      <color indexed="10"/>
      <name val="Cambria"/>
      <family val="1"/>
    </font>
    <font>
      <b/>
      <i/>
      <sz val="11"/>
      <name val="Cambria"/>
      <family val="1"/>
    </font>
    <font>
      <i/>
      <sz val="11"/>
      <name val="Cambria"/>
      <family val="1"/>
    </font>
    <font>
      <sz val="11"/>
      <color indexed="8"/>
      <name val="Cambria"/>
      <family val="1"/>
    </font>
    <font>
      <b/>
      <sz val="11"/>
      <color indexed="8"/>
      <name val="Cambria"/>
      <family val="1"/>
    </font>
    <font>
      <b/>
      <i/>
      <sz val="11"/>
      <name val="Bookman Old Style"/>
      <family val="1"/>
    </font>
    <font>
      <sz val="11"/>
      <name val="Bookman Old Style"/>
      <family val="1"/>
    </font>
    <font>
      <b/>
      <sz val="10"/>
      <name val="Cambria"/>
      <family val="1"/>
    </font>
    <font>
      <sz val="10"/>
      <name val="Cambria"/>
      <family val="1"/>
    </font>
    <font>
      <b/>
      <i/>
      <sz val="10"/>
      <name val="Cambria"/>
      <family val="1"/>
    </font>
    <font>
      <b/>
      <sz val="10"/>
      <name val="Arial"/>
      <family val="2"/>
    </font>
    <font>
      <sz val="11"/>
      <name val="Calibri"/>
      <family val="2"/>
    </font>
    <font>
      <sz val="11"/>
      <color theme="1"/>
      <name val="Calibri"/>
      <family val="2"/>
      <scheme val="minor"/>
    </font>
    <font>
      <sz val="11"/>
      <name val="Cambria"/>
      <family val="1"/>
      <scheme val="maj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6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6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16">
    <xf numFmtId="0" fontId="0" fillId="0" borderId="0" xfId="0"/>
    <xf numFmtId="0" fontId="2" fillId="0" borderId="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5" fillId="0" borderId="0" xfId="6" applyFont="1" applyFill="1" applyBorder="1" applyAlignment="1">
      <alignment horizontal="left" vertical="top" wrapText="1"/>
    </xf>
    <xf numFmtId="2" fontId="7" fillId="0" borderId="0" xfId="11" applyNumberFormat="1" applyFont="1" applyBorder="1"/>
    <xf numFmtId="0" fontId="2" fillId="0" borderId="0" xfId="0" applyFont="1"/>
    <xf numFmtId="0" fontId="3" fillId="0" borderId="0" xfId="0" applyFont="1"/>
    <xf numFmtId="0" fontId="8" fillId="0" borderId="0" xfId="0" applyFont="1" applyAlignment="1"/>
    <xf numFmtId="0" fontId="3" fillId="0" borderId="0" xfId="0" applyFont="1" applyBorder="1" applyAlignment="1"/>
    <xf numFmtId="0" fontId="8" fillId="0" borderId="0" xfId="0" applyFont="1" applyBorder="1" applyAlignment="1"/>
    <xf numFmtId="0" fontId="2" fillId="0" borderId="0" xfId="0" applyFont="1" applyBorder="1" applyAlignment="1">
      <alignment horizontal="left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1" fontId="3" fillId="0" borderId="1" xfId="0" applyNumberFormat="1" applyFont="1" applyBorder="1" applyAlignment="1"/>
    <xf numFmtId="9" fontId="2" fillId="0" borderId="1" xfId="12" applyFont="1" applyBorder="1" applyAlignment="1"/>
    <xf numFmtId="0" fontId="3" fillId="0" borderId="1" xfId="0" applyFont="1" applyBorder="1" applyAlignment="1">
      <alignment horizontal="left" wrapText="1"/>
    </xf>
    <xf numFmtId="1" fontId="3" fillId="0" borderId="1" xfId="0" applyNumberFormat="1" applyFont="1" applyBorder="1"/>
    <xf numFmtId="0" fontId="3" fillId="0" borderId="0" xfId="0" applyFont="1" applyBorder="1" applyAlignment="1">
      <alignment wrapText="1"/>
    </xf>
    <xf numFmtId="0" fontId="3" fillId="0" borderId="0" xfId="0" applyFont="1" applyBorder="1"/>
    <xf numFmtId="9" fontId="3" fillId="0" borderId="0" xfId="12" applyFont="1" applyBorder="1" applyAlignment="1"/>
    <xf numFmtId="9" fontId="2" fillId="0" borderId="1" xfId="12" applyFont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9" fontId="2" fillId="0" borderId="1" xfId="12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9" fontId="3" fillId="0" borderId="0" xfId="12" applyFont="1"/>
    <xf numFmtId="0" fontId="3" fillId="0" borderId="0" xfId="0" applyFont="1" applyBorder="1" applyAlignment="1">
      <alignment horizontal="center"/>
    </xf>
    <xf numFmtId="9" fontId="2" fillId="0" borderId="0" xfId="12" applyFont="1" applyFill="1" applyBorder="1" applyAlignment="1"/>
    <xf numFmtId="0" fontId="3" fillId="0" borderId="1" xfId="0" applyFont="1" applyBorder="1" applyAlignment="1">
      <alignment horizontal="center" wrapText="1"/>
    </xf>
    <xf numFmtId="9" fontId="3" fillId="0" borderId="1" xfId="12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9" fontId="2" fillId="0" borderId="0" xfId="12" applyFont="1" applyBorder="1"/>
    <xf numFmtId="9" fontId="2" fillId="0" borderId="1" xfId="12" applyFont="1" applyBorder="1"/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right"/>
    </xf>
    <xf numFmtId="9" fontId="3" fillId="0" borderId="0" xfId="12" applyFont="1" applyBorder="1"/>
    <xf numFmtId="0" fontId="9" fillId="4" borderId="1" xfId="0" applyFont="1" applyFill="1" applyBorder="1" applyAlignment="1">
      <alignment horizontal="center"/>
    </xf>
    <xf numFmtId="1" fontId="2" fillId="0" borderId="0" xfId="0" applyNumberFormat="1" applyFont="1" applyBorder="1"/>
    <xf numFmtId="1" fontId="9" fillId="0" borderId="0" xfId="6" applyNumberFormat="1" applyFont="1" applyBorder="1"/>
    <xf numFmtId="1" fontId="2" fillId="0" borderId="0" xfId="0" applyNumberFormat="1" applyFont="1" applyBorder="1" applyAlignment="1">
      <alignment horizontal="right"/>
    </xf>
    <xf numFmtId="0" fontId="2" fillId="0" borderId="0" xfId="0" applyFont="1" applyFill="1"/>
    <xf numFmtId="0" fontId="3" fillId="0" borderId="0" xfId="0" applyFont="1" applyFill="1"/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1" fontId="3" fillId="0" borderId="0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2" fontId="3" fillId="0" borderId="1" xfId="0" applyNumberFormat="1" applyFont="1" applyBorder="1"/>
    <xf numFmtId="0" fontId="11" fillId="0" borderId="0" xfId="0" applyFont="1"/>
    <xf numFmtId="0" fontId="12" fillId="0" borderId="0" xfId="0" applyFont="1"/>
    <xf numFmtId="2" fontId="3" fillId="0" borderId="0" xfId="0" applyNumberFormat="1" applyFont="1" applyBorder="1" applyAlignment="1">
      <alignment horizontal="center" vertical="top" wrapText="1"/>
    </xf>
    <xf numFmtId="9" fontId="3" fillId="0" borderId="0" xfId="12" applyFont="1" applyBorder="1" applyAlignment="1">
      <alignment horizontal="center" vertical="top" wrapText="1"/>
    </xf>
    <xf numFmtId="2" fontId="3" fillId="0" borderId="0" xfId="0" applyNumberFormat="1" applyFont="1" applyFill="1"/>
    <xf numFmtId="0" fontId="3" fillId="0" borderId="0" xfId="0" applyFont="1" applyFill="1" applyAlignment="1">
      <alignment horizontal="right"/>
    </xf>
    <xf numFmtId="0" fontId="2" fillId="0" borderId="3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2" fontId="3" fillId="0" borderId="0" xfId="0" applyNumberFormat="1" applyFont="1" applyBorder="1"/>
    <xf numFmtId="9" fontId="13" fillId="0" borderId="0" xfId="12" applyFont="1" applyBorder="1" applyAlignment="1">
      <alignment horizontal="right" wrapText="1"/>
    </xf>
    <xf numFmtId="0" fontId="3" fillId="0" borderId="0" xfId="0" applyFont="1" applyAlignment="1">
      <alignment horizontal="right"/>
    </xf>
    <xf numFmtId="0" fontId="3" fillId="0" borderId="1" xfId="0" applyFont="1" applyFill="1" applyBorder="1" applyAlignment="1">
      <alignment horizontal="center" vertical="top" wrapText="1"/>
    </xf>
    <xf numFmtId="2" fontId="3" fillId="0" borderId="1" xfId="0" applyNumberFormat="1" applyFont="1" applyBorder="1" applyAlignment="1">
      <alignment horizontal="center" vertical="top" wrapText="1"/>
    </xf>
    <xf numFmtId="2" fontId="3" fillId="2" borderId="1" xfId="0" applyNumberFormat="1" applyFont="1" applyFill="1" applyBorder="1" applyAlignment="1">
      <alignment horizontal="center" vertical="top" wrapText="1"/>
    </xf>
    <xf numFmtId="9" fontId="3" fillId="0" borderId="1" xfId="12" applyFont="1" applyBorder="1" applyAlignment="1">
      <alignment horizontal="center" vertical="top" wrapText="1"/>
    </xf>
    <xf numFmtId="0" fontId="1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right"/>
    </xf>
    <xf numFmtId="2" fontId="14" fillId="0" borderId="0" xfId="0" applyNumberFormat="1" applyFont="1" applyBorder="1" applyAlignment="1">
      <alignment horizontal="center" vertical="top" wrapText="1"/>
    </xf>
    <xf numFmtId="9" fontId="14" fillId="0" borderId="0" xfId="12" applyFont="1" applyBorder="1" applyAlignment="1">
      <alignment horizontal="center" vertical="top" wrapText="1"/>
    </xf>
    <xf numFmtId="2" fontId="2" fillId="0" borderId="0" xfId="0" applyNumberFormat="1" applyFont="1" applyFill="1" applyBorder="1" applyAlignment="1">
      <alignment vertical="center"/>
    </xf>
    <xf numFmtId="9" fontId="2" fillId="0" borderId="0" xfId="12" applyFont="1" applyFill="1" applyBorder="1" applyAlignment="1">
      <alignment vertical="center"/>
    </xf>
    <xf numFmtId="0" fontId="3" fillId="0" borderId="4" xfId="0" applyFont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0" borderId="0" xfId="0" quotePrefix="1" applyFont="1"/>
    <xf numFmtId="0" fontId="12" fillId="0" borderId="1" xfId="0" applyFont="1" applyBorder="1" applyAlignment="1">
      <alignment horizontal="center" vertical="top" wrapText="1"/>
    </xf>
    <xf numFmtId="0" fontId="12" fillId="0" borderId="1" xfId="0" applyFont="1" applyFill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center"/>
    </xf>
    <xf numFmtId="9" fontId="3" fillId="0" borderId="0" xfId="12" applyNumberFormat="1" applyFont="1" applyBorder="1" applyAlignment="1">
      <alignment horizontal="right" vertical="center" wrapText="1"/>
    </xf>
    <xf numFmtId="2" fontId="2" fillId="0" borderId="0" xfId="0" applyNumberFormat="1" applyFont="1" applyBorder="1"/>
    <xf numFmtId="9" fontId="2" fillId="0" borderId="0" xfId="12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left" vertical="top"/>
    </xf>
    <xf numFmtId="0" fontId="3" fillId="0" borderId="0" xfId="0" quotePrefix="1" applyFont="1" applyFill="1" applyBorder="1" applyAlignment="1">
      <alignment horizontal="center"/>
    </xf>
    <xf numFmtId="2" fontId="14" fillId="0" borderId="0" xfId="0" applyNumberFormat="1" applyFont="1" applyBorder="1" applyAlignment="1">
      <alignment horizontal="right" vertical="top" wrapText="1"/>
    </xf>
    <xf numFmtId="9" fontId="14" fillId="0" borderId="0" xfId="12" applyFont="1" applyBorder="1" applyAlignment="1">
      <alignment horizontal="right" wrapText="1"/>
    </xf>
    <xf numFmtId="2" fontId="3" fillId="0" borderId="0" xfId="0" applyNumberFormat="1" applyFont="1" applyFill="1" applyBorder="1" applyAlignment="1">
      <alignment vertical="center"/>
    </xf>
    <xf numFmtId="0" fontId="12" fillId="0" borderId="0" xfId="0" applyFont="1" applyFill="1" applyBorder="1" applyAlignment="1">
      <alignment horizontal="left"/>
    </xf>
    <xf numFmtId="9" fontId="3" fillId="0" borderId="1" xfId="12" quotePrefix="1" applyFont="1" applyBorder="1" applyAlignment="1">
      <alignment horizontal="right"/>
    </xf>
    <xf numFmtId="9" fontId="3" fillId="0" borderId="0" xfId="12" quotePrefix="1" applyFont="1" applyBorder="1" applyAlignment="1">
      <alignment horizontal="right"/>
    </xf>
    <xf numFmtId="1" fontId="12" fillId="0" borderId="0" xfId="0" applyNumberFormat="1" applyFont="1" applyBorder="1" applyAlignment="1">
      <alignment horizontal="center"/>
    </xf>
    <xf numFmtId="0" fontId="5" fillId="0" borderId="0" xfId="6" applyFont="1"/>
    <xf numFmtId="0" fontId="4" fillId="0" borderId="0" xfId="6" applyFont="1"/>
    <xf numFmtId="0" fontId="15" fillId="0" borderId="1" xfId="6" applyFont="1" applyFill="1" applyBorder="1" applyAlignment="1">
      <alignment horizontal="center" wrapText="1"/>
    </xf>
    <xf numFmtId="2" fontId="5" fillId="0" borderId="0" xfId="6" applyNumberFormat="1" applyFont="1" applyBorder="1" applyAlignment="1">
      <alignment wrapText="1"/>
    </xf>
    <xf numFmtId="0" fontId="5" fillId="0" borderId="0" xfId="6" applyFont="1" applyBorder="1"/>
    <xf numFmtId="2" fontId="5" fillId="0" borderId="0" xfId="6" applyNumberFormat="1" applyFont="1" applyBorder="1"/>
    <xf numFmtId="2" fontId="16" fillId="0" borderId="0" xfId="6" applyNumberFormat="1" applyFont="1"/>
    <xf numFmtId="0" fontId="16" fillId="0" borderId="0" xfId="6" applyFont="1" applyBorder="1"/>
    <xf numFmtId="0" fontId="10" fillId="0" borderId="0" xfId="0" applyFont="1"/>
    <xf numFmtId="0" fontId="12" fillId="0" borderId="5" xfId="0" applyFont="1" applyBorder="1" applyAlignment="1"/>
    <xf numFmtId="0" fontId="11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vertical="top" wrapText="1"/>
    </xf>
    <xf numFmtId="2" fontId="4" fillId="0" borderId="1" xfId="6" applyNumberFormat="1" applyFont="1" applyBorder="1" applyAlignment="1">
      <alignment horizontal="center" vertical="center"/>
    </xf>
    <xf numFmtId="9" fontId="2" fillId="0" borderId="1" xfId="12" applyFont="1" applyBorder="1" applyAlignment="1">
      <alignment horizontal="center" vertical="center"/>
    </xf>
    <xf numFmtId="2" fontId="9" fillId="0" borderId="1" xfId="6" applyNumberFormat="1" applyFont="1" applyBorder="1" applyAlignment="1">
      <alignment horizontal="center" vertical="center"/>
    </xf>
    <xf numFmtId="2" fontId="9" fillId="0" borderId="1" xfId="6" applyNumberFormat="1" applyFont="1" applyBorder="1" applyAlignment="1">
      <alignment horizontal="center" vertical="center" wrapText="1"/>
    </xf>
    <xf numFmtId="2" fontId="4" fillId="0" borderId="0" xfId="6" applyNumberFormat="1" applyFont="1" applyBorder="1" applyAlignment="1">
      <alignment vertical="center" wrapText="1"/>
    </xf>
    <xf numFmtId="0" fontId="4" fillId="0" borderId="0" xfId="6" applyFont="1" applyBorder="1" applyAlignment="1">
      <alignment vertical="center" wrapText="1"/>
    </xf>
    <xf numFmtId="0" fontId="2" fillId="0" borderId="0" xfId="0" applyFont="1" applyBorder="1"/>
    <xf numFmtId="0" fontId="3" fillId="0" borderId="0" xfId="0" applyFont="1" applyFill="1" applyBorder="1"/>
    <xf numFmtId="0" fontId="3" fillId="0" borderId="3" xfId="0" applyFont="1" applyBorder="1" applyAlignment="1">
      <alignment horizontal="center"/>
    </xf>
    <xf numFmtId="2" fontId="3" fillId="0" borderId="0" xfId="0" applyNumberFormat="1" applyFont="1"/>
    <xf numFmtId="1" fontId="3" fillId="0" borderId="0" xfId="0" applyNumberFormat="1" applyFont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top" wrapText="1"/>
    </xf>
    <xf numFmtId="0" fontId="18" fillId="0" borderId="0" xfId="0" applyFont="1"/>
    <xf numFmtId="0" fontId="2" fillId="0" borderId="0" xfId="0" applyFont="1" applyAlignment="1">
      <alignment vertical="center"/>
    </xf>
    <xf numFmtId="0" fontId="17" fillId="0" borderId="1" xfId="0" applyFont="1" applyBorder="1" applyAlignment="1">
      <alignment horizontal="center" vertical="center" wrapText="1"/>
    </xf>
    <xf numFmtId="9" fontId="5" fillId="4" borderId="0" xfId="13" applyFont="1" applyFill="1" applyBorder="1"/>
    <xf numFmtId="0" fontId="12" fillId="0" borderId="0" xfId="0" applyFont="1" applyBorder="1" applyAlignment="1"/>
    <xf numFmtId="0" fontId="11" fillId="0" borderId="0" xfId="0" applyFont="1" applyBorder="1" applyAlignment="1">
      <alignment horizontal="center"/>
    </xf>
    <xf numFmtId="2" fontId="4" fillId="0" borderId="0" xfId="6" applyNumberFormat="1" applyFont="1" applyBorder="1" applyAlignment="1">
      <alignment horizontal="center" vertical="center"/>
    </xf>
    <xf numFmtId="0" fontId="4" fillId="0" borderId="0" xfId="6" applyFont="1" applyBorder="1" applyAlignment="1">
      <alignment horizontal="center" vertical="center" wrapText="1"/>
    </xf>
    <xf numFmtId="2" fontId="4" fillId="0" borderId="0" xfId="6" applyNumberFormat="1" applyFont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vertical="top" wrapText="1"/>
    </xf>
    <xf numFmtId="2" fontId="2" fillId="0" borderId="0" xfId="0" applyNumberFormat="1" applyFont="1" applyBorder="1" applyAlignment="1">
      <alignment horizontal="center" vertical="center"/>
    </xf>
    <xf numFmtId="2" fontId="2" fillId="4" borderId="0" xfId="0" applyNumberFormat="1" applyFont="1" applyFill="1" applyBorder="1" applyAlignment="1">
      <alignment horizontal="center" vertical="center"/>
    </xf>
    <xf numFmtId="9" fontId="2" fillId="0" borderId="0" xfId="12" applyFont="1" applyBorder="1" applyAlignment="1">
      <alignment horizontal="center" vertical="center"/>
    </xf>
    <xf numFmtId="9" fontId="2" fillId="0" borderId="1" xfId="12" applyFont="1" applyBorder="1" applyAlignment="1">
      <alignment horizontal="center" vertical="center" wrapText="1"/>
    </xf>
    <xf numFmtId="9" fontId="3" fillId="0" borderId="1" xfId="12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9" fontId="2" fillId="0" borderId="0" xfId="12" applyFont="1" applyBorder="1" applyAlignment="1">
      <alignment horizontal="center" vertical="center" wrapText="1"/>
    </xf>
    <xf numFmtId="9" fontId="20" fillId="0" borderId="1" xfId="12" applyFont="1" applyBorder="1" applyAlignment="1">
      <alignment horizontal="center" vertical="center" wrapText="1"/>
    </xf>
    <xf numFmtId="9" fontId="1" fillId="0" borderId="1" xfId="12" applyFont="1" applyBorder="1" applyAlignment="1">
      <alignment horizontal="center" vertical="center" wrapText="1"/>
    </xf>
    <xf numFmtId="2" fontId="0" fillId="0" borderId="1" xfId="0" applyNumberFormat="1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/>
    </xf>
    <xf numFmtId="2" fontId="20" fillId="0" borderId="0" xfId="5" applyNumberFormat="1" applyFont="1" applyFill="1" applyBorder="1" applyAlignment="1">
      <alignment horizontal="right"/>
    </xf>
    <xf numFmtId="2" fontId="20" fillId="0" borderId="0" xfId="0" applyNumberFormat="1" applyFont="1" applyBorder="1" applyAlignment="1">
      <alignment horizontal="center"/>
    </xf>
    <xf numFmtId="9" fontId="3" fillId="0" borderId="1" xfId="12" applyFont="1" applyBorder="1" applyAlignment="1">
      <alignment horizontal="center"/>
    </xf>
    <xf numFmtId="9" fontId="0" fillId="0" borderId="1" xfId="12" applyFont="1" applyBorder="1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 wrapText="1"/>
    </xf>
    <xf numFmtId="9" fontId="3" fillId="0" borderId="1" xfId="0" applyNumberFormat="1" applyFont="1" applyBorder="1" applyAlignment="1">
      <alignment horizontal="center" vertical="center" wrapText="1"/>
    </xf>
    <xf numFmtId="0" fontId="22" fillId="0" borderId="1" xfId="9" applyBorder="1" applyAlignment="1">
      <alignment horizontal="left" vertical="center"/>
    </xf>
    <xf numFmtId="2" fontId="3" fillId="0" borderId="1" xfId="0" applyNumberFormat="1" applyFont="1" applyBorder="1" applyAlignment="1">
      <alignment horizontal="right"/>
    </xf>
    <xf numFmtId="2" fontId="2" fillId="0" borderId="1" xfId="0" applyNumberFormat="1" applyFont="1" applyBorder="1" applyAlignment="1">
      <alignment horizontal="right"/>
    </xf>
    <xf numFmtId="1" fontId="2" fillId="0" borderId="1" xfId="0" applyNumberFormat="1" applyFont="1" applyBorder="1" applyAlignment="1">
      <alignment horizontal="right"/>
    </xf>
    <xf numFmtId="0" fontId="9" fillId="4" borderId="0" xfId="0" applyFont="1" applyFill="1" applyBorder="1" applyAlignment="1">
      <alignment horizontal="center"/>
    </xf>
    <xf numFmtId="2" fontId="20" fillId="0" borderId="0" xfId="0" applyNumberFormat="1" applyFont="1" applyBorder="1"/>
    <xf numFmtId="0" fontId="15" fillId="0" borderId="0" xfId="6" applyFont="1" applyFill="1" applyBorder="1" applyAlignment="1">
      <alignment horizontal="center" wrapText="1"/>
    </xf>
    <xf numFmtId="0" fontId="5" fillId="0" borderId="0" xfId="6" applyFont="1" applyFill="1" applyBorder="1" applyAlignment="1">
      <alignment horizontal="center" wrapText="1"/>
    </xf>
    <xf numFmtId="9" fontId="0" fillId="0" borderId="0" xfId="12" applyFont="1" applyBorder="1"/>
    <xf numFmtId="9" fontId="20" fillId="0" borderId="0" xfId="12" applyFont="1" applyBorder="1"/>
    <xf numFmtId="0" fontId="12" fillId="0" borderId="5" xfId="0" applyFont="1" applyBorder="1" applyAlignment="1">
      <alignment horizontal="right"/>
    </xf>
    <xf numFmtId="2" fontId="2" fillId="0" borderId="0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center" vertical="center" wrapText="1"/>
    </xf>
    <xf numFmtId="0" fontId="5" fillId="0" borderId="0" xfId="6" applyFont="1" applyBorder="1" applyAlignment="1">
      <alignment horizontal="center" wrapText="1"/>
    </xf>
    <xf numFmtId="1" fontId="2" fillId="0" borderId="1" xfId="0" applyNumberFormat="1" applyFont="1" applyBorder="1" applyAlignment="1">
      <alignment horizontal="right" vertical="center" wrapText="1"/>
    </xf>
    <xf numFmtId="2" fontId="3" fillId="0" borderId="0" xfId="12" applyNumberFormat="1" applyFont="1"/>
    <xf numFmtId="0" fontId="3" fillId="4" borderId="1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0" xfId="0" applyFont="1" applyFill="1"/>
    <xf numFmtId="0" fontId="3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wrapText="1"/>
    </xf>
    <xf numFmtId="0" fontId="3" fillId="4" borderId="0" xfId="0" applyFont="1" applyFill="1" applyBorder="1" applyAlignment="1">
      <alignment wrapText="1"/>
    </xf>
    <xf numFmtId="0" fontId="2" fillId="4" borderId="1" xfId="0" applyFont="1" applyFill="1" applyBorder="1"/>
    <xf numFmtId="0" fontId="21" fillId="0" borderId="0" xfId="0" applyFont="1" applyBorder="1" applyAlignment="1">
      <alignment horizontal="center" vertical="center" wrapText="1"/>
    </xf>
    <xf numFmtId="1" fontId="23" fillId="4" borderId="4" xfId="6" applyNumberFormat="1" applyFont="1" applyFill="1" applyBorder="1" applyAlignment="1">
      <alignment horizontal="right"/>
    </xf>
    <xf numFmtId="0" fontId="2" fillId="4" borderId="0" xfId="0" applyFont="1" applyFill="1"/>
    <xf numFmtId="2" fontId="3" fillId="4" borderId="0" xfId="0" applyNumberFormat="1" applyFont="1" applyFill="1"/>
    <xf numFmtId="0" fontId="2" fillId="4" borderId="3" xfId="0" applyFont="1" applyFill="1" applyBorder="1" applyAlignment="1">
      <alignment horizontal="center" vertical="top" wrapText="1"/>
    </xf>
    <xf numFmtId="0" fontId="2" fillId="4" borderId="1" xfId="0" applyFont="1" applyFill="1" applyBorder="1" applyAlignment="1">
      <alignment horizontal="center" vertical="top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wrapText="1"/>
    </xf>
    <xf numFmtId="1" fontId="3" fillId="4" borderId="1" xfId="0" applyNumberFormat="1" applyFont="1" applyFill="1" applyBorder="1" applyAlignment="1">
      <alignment horizontal="center" vertical="center" wrapText="1"/>
    </xf>
    <xf numFmtId="9" fontId="3" fillId="4" borderId="1" xfId="12" applyFont="1" applyFill="1" applyBorder="1" applyAlignment="1">
      <alignment horizontal="center" vertical="center" wrapText="1"/>
    </xf>
    <xf numFmtId="2" fontId="9" fillId="4" borderId="1" xfId="6" applyNumberFormat="1" applyFont="1" applyFill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/>
    </xf>
    <xf numFmtId="2" fontId="3" fillId="4" borderId="1" xfId="0" applyNumberFormat="1" applyFont="1" applyFill="1" applyBorder="1" applyAlignment="1">
      <alignment horizontal="center" vertical="center"/>
    </xf>
    <xf numFmtId="9" fontId="3" fillId="0" borderId="1" xfId="12" applyFont="1" applyBorder="1" applyAlignment="1">
      <alignment horizontal="center" vertical="center"/>
    </xf>
    <xf numFmtId="2" fontId="1" fillId="4" borderId="1" xfId="0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 horizontal="left" vertical="center" wrapText="1"/>
    </xf>
    <xf numFmtId="2" fontId="20" fillId="4" borderId="1" xfId="0" applyNumberFormat="1" applyFont="1" applyFill="1" applyBorder="1" applyAlignment="1">
      <alignment horizontal="center"/>
    </xf>
    <xf numFmtId="0" fontId="24" fillId="4" borderId="1" xfId="9" applyFont="1" applyFill="1" applyBorder="1" applyAlignment="1">
      <alignment horizontal="left" vertical="center"/>
    </xf>
    <xf numFmtId="0" fontId="2" fillId="0" borderId="0" xfId="0" applyFont="1" applyBorder="1" applyAlignment="1">
      <alignment wrapText="1"/>
    </xf>
    <xf numFmtId="0" fontId="3" fillId="0" borderId="1" xfId="0" applyFont="1" applyBorder="1"/>
    <xf numFmtId="1" fontId="3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 vertical="top" wrapText="1"/>
    </xf>
    <xf numFmtId="9" fontId="2" fillId="0" borderId="1" xfId="12" applyFont="1" applyBorder="1" applyAlignment="1">
      <alignment horizontal="center" vertical="top"/>
    </xf>
    <xf numFmtId="0" fontId="2" fillId="0" borderId="1" xfId="0" quotePrefix="1" applyFont="1" applyBorder="1" applyAlignment="1">
      <alignment horizontal="center" vertical="center" wrapText="1"/>
    </xf>
    <xf numFmtId="2" fontId="3" fillId="4" borderId="1" xfId="0" applyNumberFormat="1" applyFont="1" applyFill="1" applyBorder="1" applyAlignment="1">
      <alignment vertical="center"/>
    </xf>
    <xf numFmtId="9" fontId="2" fillId="4" borderId="1" xfId="12" quotePrefix="1" applyFont="1" applyFill="1" applyBorder="1" applyAlignment="1">
      <alignment horizontal="center" vertical="center"/>
    </xf>
    <xf numFmtId="2" fontId="0" fillId="4" borderId="1" xfId="0" applyNumberFormat="1" applyFont="1" applyFill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2" fontId="20" fillId="4" borderId="1" xfId="5" applyNumberFormat="1" applyFont="1" applyFill="1" applyBorder="1" applyAlignment="1">
      <alignment horizontal="center"/>
    </xf>
    <xf numFmtId="2" fontId="3" fillId="0" borderId="1" xfId="12" applyNumberFormat="1" applyFont="1" applyBorder="1" applyAlignment="1">
      <alignment horizontal="center" vertical="center"/>
    </xf>
    <xf numFmtId="0" fontId="2" fillId="4" borderId="3" xfId="0" quotePrefix="1" applyFont="1" applyFill="1" applyBorder="1" applyAlignment="1">
      <alignment horizontal="center" vertical="top" wrapText="1"/>
    </xf>
    <xf numFmtId="0" fontId="2" fillId="4" borderId="1" xfId="0" quotePrefix="1" applyFont="1" applyFill="1" applyBorder="1" applyAlignment="1">
      <alignment horizontal="center" vertical="top" wrapText="1"/>
    </xf>
    <xf numFmtId="2" fontId="3" fillId="0" borderId="0" xfId="0" applyNumberFormat="1" applyFont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20" fillId="0" borderId="1" xfId="0" applyNumberFormat="1" applyFont="1" applyBorder="1" applyAlignment="1">
      <alignment horizontal="center"/>
    </xf>
    <xf numFmtId="0" fontId="11" fillId="0" borderId="1" xfId="0" quotePrefix="1" applyFont="1" applyBorder="1" applyAlignment="1">
      <alignment horizontal="center" vertical="top" wrapText="1"/>
    </xf>
    <xf numFmtId="10" fontId="3" fillId="0" borderId="0" xfId="12" applyNumberFormat="1" applyFont="1"/>
    <xf numFmtId="9" fontId="3" fillId="4" borderId="1" xfId="12" applyFont="1" applyFill="1" applyBorder="1" applyAlignment="1">
      <alignment vertical="center"/>
    </xf>
    <xf numFmtId="2" fontId="2" fillId="4" borderId="1" xfId="0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vertical="center" wrapText="1"/>
    </xf>
    <xf numFmtId="0" fontId="18" fillId="0" borderId="0" xfId="0" applyFont="1" applyFill="1"/>
    <xf numFmtId="2" fontId="1" fillId="4" borderId="1" xfId="0" applyNumberFormat="1" applyFont="1" applyFill="1" applyBorder="1" applyAlignment="1">
      <alignment horizontal="center" vertical="center"/>
    </xf>
    <xf numFmtId="9" fontId="3" fillId="4" borderId="1" xfId="12" applyFont="1" applyFill="1" applyBorder="1" applyAlignment="1">
      <alignment horizontal="center"/>
    </xf>
    <xf numFmtId="9" fontId="2" fillId="4" borderId="1" xfId="12" applyFont="1" applyFill="1" applyBorder="1" applyAlignment="1">
      <alignment horizontal="center"/>
    </xf>
    <xf numFmtId="2" fontId="0" fillId="4" borderId="1" xfId="0" applyNumberFormat="1" applyFont="1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/>
    </xf>
    <xf numFmtId="1" fontId="9" fillId="4" borderId="1" xfId="0" applyNumberFormat="1" applyFont="1" applyFill="1" applyBorder="1" applyAlignment="1">
      <alignment horizontal="center"/>
    </xf>
    <xf numFmtId="1" fontId="9" fillId="0" borderId="1" xfId="0" applyNumberFormat="1" applyFon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9" fontId="0" fillId="0" borderId="1" xfId="12" applyFont="1" applyBorder="1" applyAlignment="1">
      <alignment horizontal="center"/>
    </xf>
    <xf numFmtId="9" fontId="20" fillId="0" borderId="1" xfId="12" applyFont="1" applyBorder="1" applyAlignment="1">
      <alignment horizontal="center"/>
    </xf>
    <xf numFmtId="9" fontId="3" fillId="4" borderId="1" xfId="12" quotePrefix="1" applyFont="1" applyFill="1" applyBorder="1" applyAlignment="1">
      <alignment horizontal="center" vertical="center"/>
    </xf>
    <xf numFmtId="9" fontId="3" fillId="4" borderId="1" xfId="12" applyFont="1" applyFill="1" applyBorder="1" applyAlignment="1">
      <alignment horizontal="center" vertical="center"/>
    </xf>
    <xf numFmtId="2" fontId="2" fillId="4" borderId="1" xfId="0" applyNumberFormat="1" applyFont="1" applyFill="1" applyBorder="1" applyAlignment="1">
      <alignment horizontal="center"/>
    </xf>
    <xf numFmtId="0" fontId="5" fillId="0" borderId="1" xfId="6" applyFont="1" applyFill="1" applyBorder="1" applyAlignment="1">
      <alignment horizontal="center" vertical="center" wrapText="1"/>
    </xf>
    <xf numFmtId="2" fontId="5" fillId="0" borderId="0" xfId="6" applyNumberFormat="1" applyFont="1" applyBorder="1" applyAlignment="1">
      <alignment vertical="center" wrapText="1"/>
    </xf>
    <xf numFmtId="0" fontId="3" fillId="0" borderId="0" xfId="0" applyFont="1" applyAlignment="1">
      <alignment vertical="center"/>
    </xf>
    <xf numFmtId="2" fontId="5" fillId="0" borderId="1" xfId="6" applyNumberFormat="1" applyFont="1" applyBorder="1" applyAlignment="1">
      <alignment vertical="center" wrapText="1"/>
    </xf>
    <xf numFmtId="0" fontId="16" fillId="0" borderId="0" xfId="6" applyFont="1" applyBorder="1" applyAlignment="1">
      <alignment vertical="center"/>
    </xf>
    <xf numFmtId="0" fontId="2" fillId="4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 wrapText="1"/>
    </xf>
    <xf numFmtId="2" fontId="20" fillId="0" borderId="1" xfId="0" applyNumberFormat="1" applyFont="1" applyBorder="1" applyAlignment="1">
      <alignment horizontal="center" vertical="center" wrapText="1"/>
    </xf>
    <xf numFmtId="0" fontId="3" fillId="0" borderId="4" xfId="0" quotePrefix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9" fontId="3" fillId="0" borderId="0" xfId="0" applyNumberFormat="1" applyFont="1"/>
    <xf numFmtId="2" fontId="1" fillId="0" borderId="1" xfId="0" applyNumberFormat="1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 vertical="center" wrapText="1"/>
    </xf>
    <xf numFmtId="2" fontId="0" fillId="0" borderId="1" xfId="0" applyNumberFormat="1" applyFont="1" applyFill="1" applyBorder="1" applyAlignment="1">
      <alignment horizontal="center" vertical="center"/>
    </xf>
    <xf numFmtId="2" fontId="0" fillId="0" borderId="1" xfId="0" applyNumberFormat="1" applyFont="1" applyFill="1" applyBorder="1" applyAlignment="1">
      <alignment horizontal="center" vertical="center" wrapText="1"/>
    </xf>
    <xf numFmtId="1" fontId="0" fillId="0" borderId="1" xfId="0" applyNumberFormat="1" applyFill="1" applyBorder="1" applyAlignment="1">
      <alignment horizontal="center"/>
    </xf>
    <xf numFmtId="1" fontId="9" fillId="0" borderId="1" xfId="0" applyNumberFormat="1" applyFont="1" applyFill="1" applyBorder="1" applyAlignment="1">
      <alignment horizontal="center"/>
    </xf>
    <xf numFmtId="0" fontId="4" fillId="4" borderId="1" xfId="6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top" wrapText="1"/>
    </xf>
    <xf numFmtId="0" fontId="17" fillId="0" borderId="0" xfId="0" applyFont="1" applyFill="1"/>
    <xf numFmtId="0" fontId="17" fillId="0" borderId="6" xfId="6" applyFont="1" applyFill="1" applyBorder="1"/>
    <xf numFmtId="0" fontId="18" fillId="0" borderId="0" xfId="6" applyFont="1" applyFill="1" applyBorder="1"/>
    <xf numFmtId="0" fontId="18" fillId="0" borderId="7" xfId="6" applyFont="1" applyFill="1" applyBorder="1" applyAlignment="1">
      <alignment horizontal="center"/>
    </xf>
    <xf numFmtId="0" fontId="18" fillId="0" borderId="4" xfId="6" applyFont="1" applyFill="1" applyBorder="1" applyAlignment="1">
      <alignment horizontal="center"/>
    </xf>
    <xf numFmtId="0" fontId="18" fillId="0" borderId="1" xfId="6" applyFont="1" applyFill="1" applyBorder="1" applyAlignment="1">
      <alignment horizontal="center"/>
    </xf>
    <xf numFmtId="0" fontId="18" fillId="0" borderId="1" xfId="6" applyFont="1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1" fontId="18" fillId="0" borderId="1" xfId="6" applyNumberFormat="1" applyFont="1" applyFill="1" applyBorder="1" applyAlignment="1">
      <alignment horizontal="center"/>
    </xf>
    <xf numFmtId="2" fontId="18" fillId="0" borderId="1" xfId="6" applyNumberFormat="1" applyFont="1" applyFill="1" applyBorder="1" applyAlignment="1">
      <alignment horizontal="center"/>
    </xf>
    <xf numFmtId="9" fontId="17" fillId="0" borderId="1" xfId="13" applyFont="1" applyFill="1" applyBorder="1" applyAlignment="1">
      <alignment horizontal="center"/>
    </xf>
    <xf numFmtId="0" fontId="18" fillId="0" borderId="6" xfId="6" applyFont="1" applyFill="1" applyBorder="1"/>
    <xf numFmtId="0" fontId="18" fillId="0" borderId="1" xfId="6" applyFont="1" applyFill="1" applyBorder="1" applyAlignment="1">
      <alignment horizontal="center" vertical="top" wrapText="1"/>
    </xf>
    <xf numFmtId="0" fontId="18" fillId="0" borderId="7" xfId="6" applyFont="1" applyFill="1" applyBorder="1" applyAlignment="1">
      <alignment horizontal="center" vertical="top" wrapText="1"/>
    </xf>
    <xf numFmtId="0" fontId="19" fillId="0" borderId="1" xfId="6" applyFont="1" applyFill="1" applyBorder="1" applyAlignment="1">
      <alignment horizontal="center"/>
    </xf>
    <xf numFmtId="0" fontId="19" fillId="0" borderId="7" xfId="6" applyFont="1" applyFill="1" applyBorder="1" applyAlignment="1">
      <alignment horizontal="center"/>
    </xf>
    <xf numFmtId="0" fontId="19" fillId="0" borderId="6" xfId="6" applyFont="1" applyFill="1" applyBorder="1"/>
    <xf numFmtId="0" fontId="19" fillId="0" borderId="0" xfId="6" applyFont="1" applyFill="1" applyBorder="1"/>
    <xf numFmtId="1" fontId="0" fillId="0" borderId="1" xfId="0" applyNumberFormat="1" applyFill="1" applyBorder="1"/>
    <xf numFmtId="9" fontId="18" fillId="0" borderId="1" xfId="13" applyFont="1" applyFill="1" applyBorder="1" applyAlignment="1">
      <alignment horizontal="center"/>
    </xf>
    <xf numFmtId="9" fontId="18" fillId="0" borderId="7" xfId="13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/>
    </xf>
    <xf numFmtId="1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5" xfId="0" applyFont="1" applyBorder="1" applyAlignment="1">
      <alignment horizontal="left" vertical="center"/>
    </xf>
    <xf numFmtId="0" fontId="18" fillId="0" borderId="1" xfId="6" applyFont="1" applyFill="1" applyBorder="1" applyAlignment="1">
      <alignment horizontal="center" vertical="top" wrapText="1"/>
    </xf>
    <xf numFmtId="0" fontId="18" fillId="0" borderId="7" xfId="6" applyFont="1" applyFill="1" applyBorder="1" applyAlignment="1">
      <alignment horizontal="center" vertical="top" wrapText="1"/>
    </xf>
    <xf numFmtId="0" fontId="18" fillId="0" borderId="3" xfId="6" applyFont="1" applyFill="1" applyBorder="1" applyAlignment="1">
      <alignment horizontal="center" vertical="center"/>
    </xf>
    <xf numFmtId="0" fontId="18" fillId="0" borderId="8" xfId="6" applyFont="1" applyFill="1" applyBorder="1" applyAlignment="1">
      <alignment horizontal="center" vertical="center"/>
    </xf>
    <xf numFmtId="0" fontId="18" fillId="0" borderId="7" xfId="6" applyFont="1" applyFill="1" applyBorder="1" applyAlignment="1">
      <alignment horizontal="center"/>
    </xf>
    <xf numFmtId="0" fontId="18" fillId="0" borderId="4" xfId="6" applyFont="1" applyFill="1" applyBorder="1" applyAlignment="1">
      <alignment horizontal="center"/>
    </xf>
    <xf numFmtId="0" fontId="18" fillId="0" borderId="1" xfId="6" applyFont="1" applyFill="1" applyBorder="1" applyAlignment="1">
      <alignment horizontal="center"/>
    </xf>
    <xf numFmtId="0" fontId="17" fillId="0" borderId="10" xfId="6" applyFont="1" applyFill="1" applyBorder="1" applyAlignment="1">
      <alignment horizontal="left"/>
    </xf>
    <xf numFmtId="0" fontId="17" fillId="0" borderId="5" xfId="6" applyFont="1" applyFill="1" applyBorder="1" applyAlignment="1">
      <alignment horizontal="left"/>
    </xf>
    <xf numFmtId="0" fontId="2" fillId="0" borderId="1" xfId="0" applyFont="1" applyFill="1" applyBorder="1" applyAlignment="1">
      <alignment horizontal="center" vertical="top" wrapText="1"/>
    </xf>
    <xf numFmtId="0" fontId="12" fillId="0" borderId="5" xfId="0" applyFont="1" applyBorder="1" applyAlignment="1">
      <alignment horizontal="right"/>
    </xf>
    <xf numFmtId="0" fontId="2" fillId="0" borderId="0" xfId="0" applyFont="1" applyFill="1" applyAlignment="1">
      <alignment horizontal="left"/>
    </xf>
    <xf numFmtId="0" fontId="5" fillId="0" borderId="0" xfId="6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5" xfId="0" applyFont="1" applyBorder="1" applyAlignment="1">
      <alignment horizontal="left" vertical="center" wrapText="1"/>
    </xf>
    <xf numFmtId="0" fontId="2" fillId="4" borderId="9" xfId="0" applyFont="1" applyFill="1" applyBorder="1" applyAlignment="1">
      <alignment horizontal="left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left" wrapText="1"/>
    </xf>
    <xf numFmtId="0" fontId="2" fillId="0" borderId="5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wrapText="1"/>
    </xf>
    <xf numFmtId="1" fontId="4" fillId="0" borderId="7" xfId="0" applyNumberFormat="1" applyFont="1" applyBorder="1" applyAlignment="1">
      <alignment horizontal="center" vertical="center"/>
    </xf>
    <xf numFmtId="1" fontId="4" fillId="0" borderId="4" xfId="0" applyNumberFormat="1" applyFont="1" applyBorder="1" applyAlignment="1">
      <alignment horizontal="center" vertical="center"/>
    </xf>
    <xf numFmtId="1" fontId="3" fillId="0" borderId="7" xfId="0" applyNumberFormat="1" applyFont="1" applyBorder="1" applyAlignment="1">
      <alignment horizontal="center" vertical="center"/>
    </xf>
    <xf numFmtId="1" fontId="3" fillId="0" borderId="4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left" wrapText="1"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5" fillId="0" borderId="0" xfId="6" applyFont="1" applyAlignment="1">
      <alignment horizontal="center"/>
    </xf>
    <xf numFmtId="0" fontId="5" fillId="0" borderId="5" xfId="6" applyFont="1" applyBorder="1" applyAlignment="1">
      <alignment horizontal="left"/>
    </xf>
    <xf numFmtId="0" fontId="2" fillId="4" borderId="0" xfId="0" applyFont="1" applyFill="1" applyAlignment="1">
      <alignment horizontal="left"/>
    </xf>
    <xf numFmtId="0" fontId="2" fillId="4" borderId="0" xfId="0" applyFont="1" applyFill="1" applyBorder="1" applyAlignment="1">
      <alignment horizontal="left" vertical="center"/>
    </xf>
    <xf numFmtId="2" fontId="4" fillId="0" borderId="3" xfId="6" applyNumberFormat="1" applyFont="1" applyBorder="1" applyAlignment="1">
      <alignment horizontal="center" vertical="center"/>
    </xf>
    <xf numFmtId="2" fontId="4" fillId="0" borderId="8" xfId="6" applyNumberFormat="1" applyFont="1" applyBorder="1" applyAlignment="1">
      <alignment horizontal="center" vertical="center"/>
    </xf>
  </cellXfs>
  <cellStyles count="16">
    <cellStyle name="Comma 2" xfId="1"/>
    <cellStyle name="Comma 2 2" xfId="2"/>
    <cellStyle name="Comma 3" xfId="3"/>
    <cellStyle name="Normal" xfId="0" builtinId="0"/>
    <cellStyle name="Normal 2" xfId="4"/>
    <cellStyle name="Normal 2 2" xfId="5"/>
    <cellStyle name="Normal 3" xfId="6"/>
    <cellStyle name="Normal 3 2" xfId="7"/>
    <cellStyle name="Normal 4" xfId="8"/>
    <cellStyle name="Normal 6" xfId="9"/>
    <cellStyle name="Normal 7" xfId="10"/>
    <cellStyle name="Normal_calculation -utt" xfId="11"/>
    <cellStyle name="Percent" xfId="12" builtinId="5"/>
    <cellStyle name="Percent 2 2" xfId="13"/>
    <cellStyle name="Percent 2 3" xfId="14"/>
    <cellStyle name="Percent 6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64770</xdr:colOff>
      <xdr:row>170</xdr:row>
      <xdr:rowOff>0</xdr:rowOff>
    </xdr:from>
    <xdr:to>
      <xdr:col>6</xdr:col>
      <xdr:colOff>535401</xdr:colOff>
      <xdr:row>170</xdr:row>
      <xdr:rowOff>0</xdr:rowOff>
    </xdr:to>
    <xdr:sp macro="" textlink="">
      <xdr:nvSpPr>
        <xdr:cNvPr id="2" name="Text Box 13"/>
        <xdr:cNvSpPr txBox="1">
          <a:spLocks noChangeArrowheads="1"/>
        </xdr:cNvSpPr>
      </xdr:nvSpPr>
      <xdr:spPr bwMode="auto">
        <a:xfrm>
          <a:off x="5684520" y="71780400"/>
          <a:ext cx="1604106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Benchmark (85%)</a:t>
          </a:r>
        </a:p>
      </xdr:txBody>
    </xdr:sp>
    <xdr:clientData/>
  </xdr:twoCellAnchor>
  <xdr:twoCellAnchor>
    <xdr:from>
      <xdr:col>2</xdr:col>
      <xdr:colOff>632460</xdr:colOff>
      <xdr:row>170</xdr:row>
      <xdr:rowOff>0</xdr:rowOff>
    </xdr:from>
    <xdr:to>
      <xdr:col>3</xdr:col>
      <xdr:colOff>331626</xdr:colOff>
      <xdr:row>170</xdr:row>
      <xdr:rowOff>0</xdr:rowOff>
    </xdr:to>
    <xdr:sp macro="" textlink="">
      <xdr:nvSpPr>
        <xdr:cNvPr id="3" name="Text Box 14"/>
        <xdr:cNvSpPr txBox="1">
          <a:spLocks noChangeArrowheads="1"/>
        </xdr:cNvSpPr>
      </xdr:nvSpPr>
      <xdr:spPr bwMode="auto">
        <a:xfrm>
          <a:off x="3023235" y="71780400"/>
          <a:ext cx="880266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</xdr:col>
      <xdr:colOff>769620</xdr:colOff>
      <xdr:row>170</xdr:row>
      <xdr:rowOff>0</xdr:rowOff>
    </xdr:from>
    <xdr:to>
      <xdr:col>5</xdr:col>
      <xdr:colOff>284282</xdr:colOff>
      <xdr:row>170</xdr:row>
      <xdr:rowOff>0</xdr:rowOff>
    </xdr:to>
    <xdr:sp macro="" textlink="">
      <xdr:nvSpPr>
        <xdr:cNvPr id="4" name="Text Box 15"/>
        <xdr:cNvSpPr txBox="1">
          <a:spLocks noChangeArrowheads="1"/>
        </xdr:cNvSpPr>
      </xdr:nvSpPr>
      <xdr:spPr bwMode="auto">
        <a:xfrm>
          <a:off x="5313045" y="71780400"/>
          <a:ext cx="59098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68%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14"/>
  <sheetViews>
    <sheetView tabSelected="1" topLeftCell="A361" zoomScale="106" zoomScaleNormal="106" zoomScaleSheetLayoutView="100" workbookViewId="0">
      <selection activeCell="A378" sqref="A378"/>
    </sheetView>
  </sheetViews>
  <sheetFormatPr defaultRowHeight="14.25" x14ac:dyDescent="0.2"/>
  <cols>
    <col min="1" max="1" width="15.85546875" style="6" customWidth="1"/>
    <col min="2" max="2" width="19.42578125" style="6" customWidth="1"/>
    <col min="3" max="3" width="17.7109375" style="6" customWidth="1"/>
    <col min="4" max="4" width="14.5703125" style="6" customWidth="1"/>
    <col min="5" max="5" width="16.140625" style="6" customWidth="1"/>
    <col min="6" max="6" width="17" style="6" customWidth="1"/>
    <col min="7" max="7" width="13.42578125" style="6" customWidth="1"/>
    <col min="8" max="8" width="10.140625" style="6" bestFit="1" customWidth="1"/>
    <col min="9" max="9" width="11.28515625" style="6" bestFit="1" customWidth="1"/>
    <col min="10" max="10" width="14.7109375" style="6" bestFit="1" customWidth="1"/>
    <col min="11" max="11" width="12.5703125" style="6" customWidth="1"/>
    <col min="12" max="12" width="12.7109375" style="6" customWidth="1"/>
    <col min="13" max="13" width="13.7109375" style="6" bestFit="1" customWidth="1"/>
    <col min="14" max="14" width="11.28515625" style="6" customWidth="1"/>
    <col min="15" max="16384" width="9.140625" style="6"/>
  </cols>
  <sheetData>
    <row r="1" spans="1:8" x14ac:dyDescent="0.2">
      <c r="A1" s="308" t="s">
        <v>0</v>
      </c>
      <c r="B1" s="308"/>
      <c r="C1" s="308"/>
      <c r="D1" s="308"/>
      <c r="E1" s="308"/>
      <c r="F1" s="308"/>
      <c r="G1" s="308"/>
      <c r="H1" s="308"/>
    </row>
    <row r="2" spans="1:8" x14ac:dyDescent="0.2">
      <c r="A2" s="308" t="s">
        <v>1</v>
      </c>
      <c r="B2" s="308"/>
      <c r="C2" s="308"/>
      <c r="D2" s="308"/>
      <c r="E2" s="308"/>
      <c r="F2" s="308"/>
      <c r="G2" s="308"/>
      <c r="H2" s="308"/>
    </row>
    <row r="3" spans="1:8" x14ac:dyDescent="0.2">
      <c r="A3" s="308" t="s">
        <v>136</v>
      </c>
      <c r="B3" s="308"/>
      <c r="C3" s="308"/>
      <c r="D3" s="308"/>
      <c r="E3" s="308"/>
      <c r="F3" s="308"/>
      <c r="G3" s="308"/>
      <c r="H3" s="308"/>
    </row>
    <row r="4" spans="1:8" ht="11.25" customHeight="1" x14ac:dyDescent="0.2">
      <c r="A4" s="115"/>
      <c r="B4" s="115"/>
      <c r="C4" s="115"/>
      <c r="D4" s="115"/>
      <c r="E4" s="115"/>
      <c r="F4" s="115"/>
      <c r="G4" s="21"/>
      <c r="H4" s="21"/>
    </row>
    <row r="5" spans="1:8" x14ac:dyDescent="0.2">
      <c r="A5" s="309" t="s">
        <v>128</v>
      </c>
      <c r="B5" s="309"/>
      <c r="C5" s="309"/>
      <c r="D5" s="309"/>
      <c r="E5" s="309"/>
      <c r="F5" s="309"/>
      <c r="G5" s="309"/>
      <c r="H5" s="309"/>
    </row>
    <row r="6" spans="1:8" ht="5.25" customHeight="1" x14ac:dyDescent="0.2">
      <c r="A6" s="5"/>
      <c r="B6" s="5"/>
      <c r="C6" s="5"/>
      <c r="D6" s="5"/>
      <c r="E6" s="5"/>
      <c r="F6" s="5"/>
    </row>
    <row r="7" spans="1:8" x14ac:dyDescent="0.2">
      <c r="A7" s="298" t="s">
        <v>2</v>
      </c>
      <c r="B7" s="298"/>
      <c r="C7" s="298"/>
      <c r="D7" s="298"/>
      <c r="E7" s="298"/>
      <c r="F7" s="298"/>
      <c r="G7" s="298"/>
      <c r="H7" s="298"/>
    </row>
    <row r="8" spans="1:8" ht="4.5" customHeight="1" x14ac:dyDescent="0.2"/>
    <row r="9" spans="1:8" x14ac:dyDescent="0.2">
      <c r="A9" s="298" t="s">
        <v>137</v>
      </c>
      <c r="B9" s="298"/>
      <c r="C9" s="298"/>
      <c r="D9" s="298"/>
      <c r="E9" s="298"/>
      <c r="F9" s="298"/>
      <c r="G9" s="298"/>
      <c r="H9" s="298"/>
    </row>
    <row r="10" spans="1:8" ht="6.75" customHeight="1" x14ac:dyDescent="0.2"/>
    <row r="11" spans="1:8" x14ac:dyDescent="0.2">
      <c r="A11" s="7" t="s">
        <v>3</v>
      </c>
      <c r="B11" s="7"/>
      <c r="C11" s="7"/>
      <c r="D11" s="7"/>
      <c r="E11" s="7"/>
      <c r="F11" s="7"/>
      <c r="G11" s="7"/>
      <c r="H11" s="7"/>
    </row>
    <row r="12" spans="1:8" x14ac:dyDescent="0.2">
      <c r="A12" s="7"/>
      <c r="B12" s="7"/>
      <c r="C12" s="7"/>
      <c r="D12" s="7"/>
      <c r="E12" s="7"/>
      <c r="F12" s="7"/>
      <c r="G12" s="7"/>
      <c r="H12" s="7"/>
    </row>
    <row r="13" spans="1:8" ht="12.75" customHeight="1" x14ac:dyDescent="0.2">
      <c r="A13" s="296" t="s">
        <v>4</v>
      </c>
      <c r="B13" s="296"/>
      <c r="C13" s="8"/>
      <c r="D13" s="9"/>
      <c r="E13" s="9"/>
      <c r="F13" s="7"/>
      <c r="G13" s="7"/>
      <c r="H13" s="7"/>
    </row>
    <row r="14" spans="1:8" ht="6.75" customHeight="1" x14ac:dyDescent="0.2">
      <c r="A14" s="10"/>
      <c r="B14" s="10"/>
      <c r="C14" s="8"/>
      <c r="D14" s="9"/>
      <c r="E14" s="9"/>
      <c r="F14" s="7"/>
      <c r="G14" s="7"/>
      <c r="H14" s="7"/>
    </row>
    <row r="15" spans="1:8" ht="86.25" customHeight="1" x14ac:dyDescent="0.2">
      <c r="A15" s="11" t="s">
        <v>5</v>
      </c>
      <c r="B15" s="12" t="s">
        <v>139</v>
      </c>
      <c r="C15" s="12" t="s">
        <v>138</v>
      </c>
      <c r="D15" s="12" t="s">
        <v>6</v>
      </c>
      <c r="E15" s="11" t="s">
        <v>7</v>
      </c>
      <c r="F15" s="7"/>
      <c r="G15" s="7"/>
      <c r="H15" s="7"/>
    </row>
    <row r="16" spans="1:8" ht="14.25" customHeight="1" x14ac:dyDescent="0.2">
      <c r="A16" s="13">
        <v>1</v>
      </c>
      <c r="B16" s="14">
        <v>2</v>
      </c>
      <c r="C16" s="14">
        <v>3</v>
      </c>
      <c r="D16" s="14" t="s">
        <v>8</v>
      </c>
      <c r="E16" s="13" t="s">
        <v>9</v>
      </c>
      <c r="F16" s="7"/>
      <c r="G16" s="7"/>
      <c r="H16" s="7"/>
    </row>
    <row r="17" spans="1:8" ht="15" x14ac:dyDescent="0.2">
      <c r="A17" s="15" t="s">
        <v>10</v>
      </c>
      <c r="B17" s="193">
        <v>684713</v>
      </c>
      <c r="C17" s="6">
        <v>611536</v>
      </c>
      <c r="D17" s="16">
        <f>B17-C17</f>
        <v>73177</v>
      </c>
      <c r="E17" s="17">
        <f>D17/B17</f>
        <v>0.10687251446956608</v>
      </c>
      <c r="G17" s="174"/>
      <c r="H17" s="174"/>
    </row>
    <row r="18" spans="1:8" x14ac:dyDescent="0.2">
      <c r="A18" s="15" t="s">
        <v>11</v>
      </c>
      <c r="B18" s="193">
        <v>437095</v>
      </c>
      <c r="C18" s="175">
        <v>394036</v>
      </c>
      <c r="D18" s="16">
        <f>B18-C18</f>
        <v>43059</v>
      </c>
      <c r="E18" s="17">
        <f>D18/B18</f>
        <v>9.8511765176906615E-2</v>
      </c>
      <c r="F18" s="7"/>
      <c r="G18" s="9"/>
      <c r="H18" s="9"/>
    </row>
    <row r="19" spans="1:8" x14ac:dyDescent="0.2">
      <c r="A19" s="15" t="s">
        <v>12</v>
      </c>
      <c r="B19" s="154">
        <f>SUM(B17:B18)</f>
        <v>1121808</v>
      </c>
      <c r="C19" s="154">
        <f>SUM(C17:C18)</f>
        <v>1005572</v>
      </c>
      <c r="D19" s="16">
        <f>B19-C19</f>
        <v>116236</v>
      </c>
      <c r="E19" s="17">
        <f>D19/B19</f>
        <v>0.10361487883844651</v>
      </c>
      <c r="G19" s="119"/>
    </row>
    <row r="20" spans="1:8" ht="13.5" customHeight="1" x14ac:dyDescent="0.2">
      <c r="G20" s="27" t="s">
        <v>13</v>
      </c>
      <c r="H20" s="27"/>
    </row>
    <row r="21" spans="1:8" ht="29.25" customHeight="1" x14ac:dyDescent="0.2">
      <c r="A21" s="301" t="s">
        <v>196</v>
      </c>
      <c r="B21" s="301"/>
      <c r="C21" s="301"/>
      <c r="D21" s="301"/>
      <c r="E21" s="301"/>
    </row>
    <row r="22" spans="1:8" ht="42.75" x14ac:dyDescent="0.2">
      <c r="A22" s="195" t="s">
        <v>5</v>
      </c>
      <c r="B22" s="195" t="s">
        <v>194</v>
      </c>
      <c r="C22" s="195" t="s">
        <v>195</v>
      </c>
      <c r="D22" s="83" t="s">
        <v>6</v>
      </c>
      <c r="E22" s="45" t="s">
        <v>193</v>
      </c>
    </row>
    <row r="23" spans="1:8" ht="15" customHeight="1" x14ac:dyDescent="0.2">
      <c r="A23" s="18" t="s">
        <v>14</v>
      </c>
      <c r="B23" s="194">
        <v>166</v>
      </c>
      <c r="C23" s="194">
        <v>158</v>
      </c>
      <c r="D23" s="194">
        <f>C23-B23</f>
        <v>-8</v>
      </c>
      <c r="E23" s="23">
        <f>D23/B23</f>
        <v>-4.8192771084337352E-2</v>
      </c>
    </row>
    <row r="24" spans="1:8" ht="15" customHeight="1" x14ac:dyDescent="0.2">
      <c r="A24" s="18" t="s">
        <v>15</v>
      </c>
      <c r="B24" s="194">
        <v>171</v>
      </c>
      <c r="C24" s="194">
        <v>160</v>
      </c>
      <c r="D24" s="194">
        <f>C24-B24</f>
        <v>-11</v>
      </c>
      <c r="E24" s="23">
        <f>D24/B24</f>
        <v>-6.4327485380116955E-2</v>
      </c>
      <c r="G24" s="6" t="s">
        <v>13</v>
      </c>
    </row>
    <row r="25" spans="1:8" ht="15" customHeight="1" x14ac:dyDescent="0.2">
      <c r="A25" s="296"/>
      <c r="B25" s="296"/>
      <c r="C25" s="296"/>
      <c r="D25" s="296"/>
      <c r="E25" s="22"/>
    </row>
    <row r="26" spans="1:8" ht="21.75" customHeight="1" x14ac:dyDescent="0.2">
      <c r="A26" s="291" t="s">
        <v>140</v>
      </c>
      <c r="B26" s="291"/>
      <c r="C26" s="291"/>
      <c r="D26" s="291"/>
      <c r="E26" s="291"/>
    </row>
    <row r="27" spans="1:8" ht="57.75" customHeight="1" x14ac:dyDescent="0.2">
      <c r="A27" s="83" t="s">
        <v>5</v>
      </c>
      <c r="B27" s="83" t="s">
        <v>16</v>
      </c>
      <c r="C27" s="83" t="s">
        <v>198</v>
      </c>
      <c r="D27" s="83" t="s">
        <v>17</v>
      </c>
      <c r="E27" s="196" t="s">
        <v>7</v>
      </c>
      <c r="G27" s="6" t="s">
        <v>13</v>
      </c>
    </row>
    <row r="28" spans="1:8" x14ac:dyDescent="0.2">
      <c r="A28" s="15" t="s">
        <v>14</v>
      </c>
      <c r="B28" s="19">
        <f>B17*B23</f>
        <v>113662358</v>
      </c>
      <c r="C28" s="19">
        <v>96368670</v>
      </c>
      <c r="D28" s="16">
        <f>C28-B28</f>
        <v>-17293688</v>
      </c>
      <c r="E28" s="17">
        <f>D28/B28</f>
        <v>-0.15214965010667825</v>
      </c>
      <c r="H28" s="6" t="s">
        <v>13</v>
      </c>
    </row>
    <row r="29" spans="1:8" x14ac:dyDescent="0.2">
      <c r="A29" s="15" t="s">
        <v>18</v>
      </c>
      <c r="B29" s="19">
        <f>B18*B24</f>
        <v>74743245</v>
      </c>
      <c r="C29" s="19">
        <v>65359297</v>
      </c>
      <c r="D29" s="16">
        <f>C29-B29</f>
        <v>-9383948</v>
      </c>
      <c r="E29" s="17">
        <f>D29/B29</f>
        <v>-0.12554911149495851</v>
      </c>
    </row>
    <row r="30" spans="1:8" ht="17.25" customHeight="1" x14ac:dyDescent="0.2">
      <c r="A30" s="15" t="s">
        <v>12</v>
      </c>
      <c r="B30" s="19">
        <f>SUM(B28:B29)</f>
        <v>188405603</v>
      </c>
      <c r="C30" s="19">
        <f>SUM(C28:C29)</f>
        <v>161727967</v>
      </c>
      <c r="D30" s="16">
        <f>C30-B30</f>
        <v>-26677636</v>
      </c>
      <c r="E30" s="17">
        <f>D30/B30</f>
        <v>-0.14159682926202571</v>
      </c>
      <c r="G30" s="6" t="s">
        <v>13</v>
      </c>
    </row>
    <row r="31" spans="1:8" x14ac:dyDescent="0.2">
      <c r="A31" s="10"/>
      <c r="B31" s="10"/>
      <c r="C31" s="10"/>
      <c r="D31" s="10"/>
      <c r="E31" s="22"/>
      <c r="G31" s="6" t="s">
        <v>13</v>
      </c>
    </row>
    <row r="32" spans="1:8" ht="26.25" customHeight="1" x14ac:dyDescent="0.2">
      <c r="A32" s="300" t="s">
        <v>141</v>
      </c>
      <c r="B32" s="300"/>
      <c r="C32" s="300"/>
      <c r="D32" s="300"/>
      <c r="E32" s="300"/>
      <c r="F32" s="300"/>
      <c r="G32" s="300"/>
    </row>
    <row r="33" spans="1:7" ht="55.5" customHeight="1" x14ac:dyDescent="0.2">
      <c r="A33" s="12" t="s">
        <v>5</v>
      </c>
      <c r="B33" s="24" t="s">
        <v>221</v>
      </c>
      <c r="C33" s="299" t="s">
        <v>197</v>
      </c>
      <c r="D33" s="299"/>
      <c r="E33" s="24" t="s">
        <v>199</v>
      </c>
      <c r="G33" s="6" t="s">
        <v>13</v>
      </c>
    </row>
    <row r="34" spans="1:7" ht="21" customHeight="1" x14ac:dyDescent="0.2">
      <c r="A34" s="14" t="s">
        <v>19</v>
      </c>
      <c r="B34" s="14">
        <f>B17*210</f>
        <v>143789730</v>
      </c>
      <c r="C34" s="302">
        <f>C28</f>
        <v>96368670</v>
      </c>
      <c r="D34" s="303"/>
      <c r="E34" s="25">
        <f>C34/B34</f>
        <v>0.67020551467757816</v>
      </c>
    </row>
    <row r="35" spans="1:7" ht="21" customHeight="1" x14ac:dyDescent="0.2">
      <c r="A35" s="14" t="s">
        <v>20</v>
      </c>
      <c r="B35" s="14">
        <f>B18*220</f>
        <v>96160900</v>
      </c>
      <c r="C35" s="304">
        <f>C29</f>
        <v>65359297</v>
      </c>
      <c r="D35" s="305"/>
      <c r="E35" s="25">
        <f>C35/B35</f>
        <v>0.67968682697437321</v>
      </c>
      <c r="G35" s="6" t="s">
        <v>13</v>
      </c>
    </row>
    <row r="36" spans="1:7" ht="18" customHeight="1" x14ac:dyDescent="0.2">
      <c r="A36" s="30" t="s">
        <v>127</v>
      </c>
      <c r="B36" s="26">
        <f>SUM(B34:B35)</f>
        <v>239950630</v>
      </c>
      <c r="C36" s="304">
        <f>SUM(C34:C35)</f>
        <v>161727967</v>
      </c>
      <c r="D36" s="305"/>
      <c r="E36" s="25">
        <f>C36/B36</f>
        <v>0.67400517764841872</v>
      </c>
      <c r="G36" s="27" t="s">
        <v>13</v>
      </c>
    </row>
    <row r="37" spans="1:7" ht="18" customHeight="1" x14ac:dyDescent="0.2">
      <c r="A37" s="306" t="s">
        <v>21</v>
      </c>
      <c r="B37" s="306"/>
      <c r="C37" s="306"/>
      <c r="D37" s="28"/>
      <c r="E37" s="29"/>
      <c r="G37" s="27"/>
    </row>
    <row r="38" spans="1:7" ht="22.5" customHeight="1" x14ac:dyDescent="0.2">
      <c r="A38" s="300" t="s">
        <v>205</v>
      </c>
      <c r="B38" s="300"/>
      <c r="C38" s="300"/>
      <c r="D38" s="300"/>
      <c r="E38" s="300"/>
      <c r="F38" s="300"/>
      <c r="G38" s="300"/>
    </row>
    <row r="39" spans="1:7" ht="43.5" customHeight="1" x14ac:dyDescent="0.2">
      <c r="A39" s="12" t="s">
        <v>22</v>
      </c>
      <c r="B39" s="12" t="s">
        <v>135</v>
      </c>
      <c r="C39" s="12" t="s">
        <v>23</v>
      </c>
      <c r="D39" s="12" t="s">
        <v>24</v>
      </c>
      <c r="E39" s="25" t="s">
        <v>25</v>
      </c>
      <c r="F39" s="12" t="s">
        <v>26</v>
      </c>
      <c r="G39" s="27"/>
    </row>
    <row r="40" spans="1:7" ht="12.95" customHeight="1" x14ac:dyDescent="0.2">
      <c r="A40" s="197" t="s">
        <v>200</v>
      </c>
      <c r="B40" s="197" t="s">
        <v>201</v>
      </c>
      <c r="C40" s="197" t="s">
        <v>202</v>
      </c>
      <c r="D40" s="197" t="s">
        <v>203</v>
      </c>
      <c r="E40" s="197" t="s">
        <v>27</v>
      </c>
      <c r="F40" s="197" t="s">
        <v>204</v>
      </c>
      <c r="G40" s="27"/>
    </row>
    <row r="41" spans="1:7" ht="12.95" customHeight="1" x14ac:dyDescent="0.2">
      <c r="A41" s="14">
        <v>1</v>
      </c>
      <c r="B41" s="151" t="s">
        <v>129</v>
      </c>
      <c r="C41" s="14">
        <v>15</v>
      </c>
      <c r="D41" s="14">
        <v>15</v>
      </c>
      <c r="E41" s="14">
        <f>C41-D41</f>
        <v>0</v>
      </c>
      <c r="F41" s="136">
        <f>E41/C41</f>
        <v>0</v>
      </c>
      <c r="G41" s="27"/>
    </row>
    <row r="42" spans="1:7" ht="12.95" customHeight="1" x14ac:dyDescent="0.2">
      <c r="A42" s="14">
        <v>2</v>
      </c>
      <c r="B42" s="151" t="s">
        <v>130</v>
      </c>
      <c r="C42" s="14">
        <v>605</v>
      </c>
      <c r="D42" s="14">
        <v>605</v>
      </c>
      <c r="E42" s="14">
        <f t="shared" ref="E42:E47" si="0">C42-D42</f>
        <v>0</v>
      </c>
      <c r="F42" s="136">
        <f t="shared" ref="F42:F47" si="1">E42/C42</f>
        <v>0</v>
      </c>
      <c r="G42" s="27"/>
    </row>
    <row r="43" spans="1:7" ht="12.95" customHeight="1" x14ac:dyDescent="0.2">
      <c r="A43" s="14">
        <v>3</v>
      </c>
      <c r="B43" s="151" t="s">
        <v>131</v>
      </c>
      <c r="C43" s="14">
        <v>739</v>
      </c>
      <c r="D43" s="14">
        <v>739</v>
      </c>
      <c r="E43" s="14">
        <f t="shared" si="0"/>
        <v>0</v>
      </c>
      <c r="F43" s="136">
        <f t="shared" si="1"/>
        <v>0</v>
      </c>
      <c r="G43" s="27"/>
    </row>
    <row r="44" spans="1:7" ht="12.95" customHeight="1" x14ac:dyDescent="0.2">
      <c r="A44" s="14">
        <v>4</v>
      </c>
      <c r="B44" s="151" t="s">
        <v>132</v>
      </c>
      <c r="C44" s="14">
        <v>376</v>
      </c>
      <c r="D44" s="14">
        <v>376</v>
      </c>
      <c r="E44" s="14">
        <f t="shared" si="0"/>
        <v>0</v>
      </c>
      <c r="F44" s="136">
        <f t="shared" si="1"/>
        <v>0</v>
      </c>
      <c r="G44" s="27"/>
    </row>
    <row r="45" spans="1:7" ht="12.95" customHeight="1" x14ac:dyDescent="0.2">
      <c r="A45" s="14">
        <v>5</v>
      </c>
      <c r="B45" s="151" t="s">
        <v>133</v>
      </c>
      <c r="C45" s="14">
        <v>20</v>
      </c>
      <c r="D45" s="14">
        <v>20</v>
      </c>
      <c r="E45" s="14">
        <f t="shared" si="0"/>
        <v>0</v>
      </c>
      <c r="F45" s="136">
        <f t="shared" si="1"/>
        <v>0</v>
      </c>
      <c r="G45" s="27"/>
    </row>
    <row r="46" spans="1:7" ht="12.95" customHeight="1" x14ac:dyDescent="0.2">
      <c r="A46" s="14">
        <v>6</v>
      </c>
      <c r="B46" s="151" t="s">
        <v>134</v>
      </c>
      <c r="C46" s="14">
        <v>0</v>
      </c>
      <c r="D46" s="14">
        <v>0</v>
      </c>
      <c r="E46" s="14">
        <f t="shared" si="0"/>
        <v>0</v>
      </c>
      <c r="F46" s="136"/>
      <c r="G46" s="27"/>
    </row>
    <row r="47" spans="1:7" ht="17.25" customHeight="1" x14ac:dyDescent="0.25">
      <c r="A47" s="30"/>
      <c r="B47" s="1" t="s">
        <v>28</v>
      </c>
      <c r="C47" s="39">
        <f>SUM(C41:C46)</f>
        <v>1755</v>
      </c>
      <c r="D47" s="39">
        <f>SUM(D41:D46)</f>
        <v>1755</v>
      </c>
      <c r="E47" s="12">
        <f t="shared" si="0"/>
        <v>0</v>
      </c>
      <c r="F47" s="135">
        <f t="shared" si="1"/>
        <v>0</v>
      </c>
      <c r="G47" s="27"/>
    </row>
    <row r="48" spans="1:7" ht="12.95" customHeight="1" x14ac:dyDescent="0.2">
      <c r="A48" s="20"/>
      <c r="B48" s="32"/>
      <c r="C48" s="33"/>
      <c r="D48" s="33"/>
      <c r="E48" s="33"/>
      <c r="F48" s="34"/>
      <c r="G48" s="27"/>
    </row>
    <row r="49" spans="1:8" ht="18.75" customHeight="1" x14ac:dyDescent="0.2">
      <c r="A49" s="297" t="s">
        <v>142</v>
      </c>
      <c r="B49" s="297"/>
      <c r="C49" s="297"/>
      <c r="D49" s="297"/>
      <c r="E49" s="297"/>
      <c r="F49" s="297"/>
      <c r="G49" s="192"/>
      <c r="H49" s="192"/>
    </row>
    <row r="50" spans="1:8" ht="45.75" customHeight="1" x14ac:dyDescent="0.2">
      <c r="A50" s="12" t="s">
        <v>22</v>
      </c>
      <c r="B50" s="12" t="s">
        <v>135</v>
      </c>
      <c r="C50" s="12" t="s">
        <v>23</v>
      </c>
      <c r="D50" s="12" t="s">
        <v>24</v>
      </c>
      <c r="E50" s="25" t="s">
        <v>25</v>
      </c>
      <c r="F50" s="12" t="s">
        <v>26</v>
      </c>
      <c r="G50" s="27"/>
    </row>
    <row r="51" spans="1:8" ht="12.95" customHeight="1" x14ac:dyDescent="0.2">
      <c r="A51" s="197" t="s">
        <v>200</v>
      </c>
      <c r="B51" s="197" t="s">
        <v>201</v>
      </c>
      <c r="C51" s="197" t="s">
        <v>202</v>
      </c>
      <c r="D51" s="197" t="s">
        <v>203</v>
      </c>
      <c r="E51" s="12" t="s">
        <v>27</v>
      </c>
      <c r="F51" s="197" t="s">
        <v>204</v>
      </c>
      <c r="G51" s="27"/>
    </row>
    <row r="52" spans="1:8" ht="12.95" customHeight="1" x14ac:dyDescent="0.2">
      <c r="A52" s="14">
        <v>1</v>
      </c>
      <c r="B52" s="151" t="s">
        <v>129</v>
      </c>
      <c r="C52" s="14">
        <v>610</v>
      </c>
      <c r="D52" s="14">
        <v>610</v>
      </c>
      <c r="E52" s="14">
        <f>C52-D52</f>
        <v>0</v>
      </c>
      <c r="F52" s="136">
        <v>0</v>
      </c>
      <c r="G52" s="27"/>
    </row>
    <row r="53" spans="1:8" ht="12.95" customHeight="1" x14ac:dyDescent="0.2">
      <c r="A53" s="14">
        <v>2</v>
      </c>
      <c r="B53" s="151" t="s">
        <v>130</v>
      </c>
      <c r="C53" s="167">
        <v>0</v>
      </c>
      <c r="D53" s="167">
        <v>0</v>
      </c>
      <c r="E53" s="167">
        <f t="shared" ref="E53:E58" si="2">C53-D53</f>
        <v>0</v>
      </c>
      <c r="F53" s="14"/>
      <c r="G53" s="27"/>
    </row>
    <row r="54" spans="1:8" ht="12.95" customHeight="1" x14ac:dyDescent="0.2">
      <c r="A54" s="14">
        <v>3</v>
      </c>
      <c r="B54" s="151" t="s">
        <v>131</v>
      </c>
      <c r="C54" s="167">
        <v>0</v>
      </c>
      <c r="D54" s="167">
        <v>0</v>
      </c>
      <c r="E54" s="167">
        <f t="shared" si="2"/>
        <v>0</v>
      </c>
      <c r="F54" s="14"/>
      <c r="G54" s="27"/>
    </row>
    <row r="55" spans="1:8" ht="12.95" customHeight="1" x14ac:dyDescent="0.2">
      <c r="A55" s="14">
        <v>4</v>
      </c>
      <c r="B55" s="151" t="s">
        <v>132</v>
      </c>
      <c r="C55" s="167">
        <v>0</v>
      </c>
      <c r="D55" s="167">
        <v>0</v>
      </c>
      <c r="E55" s="167">
        <f t="shared" si="2"/>
        <v>0</v>
      </c>
      <c r="F55" s="14"/>
      <c r="G55" s="27"/>
      <c r="H55" s="6" t="s">
        <v>13</v>
      </c>
    </row>
    <row r="56" spans="1:8" ht="12.95" customHeight="1" x14ac:dyDescent="0.2">
      <c r="A56" s="14">
        <v>5</v>
      </c>
      <c r="B56" s="151" t="s">
        <v>133</v>
      </c>
      <c r="C56" s="167">
        <v>30</v>
      </c>
      <c r="D56" s="167">
        <v>30</v>
      </c>
      <c r="E56" s="167">
        <f t="shared" si="2"/>
        <v>0</v>
      </c>
      <c r="F56" s="136">
        <v>0</v>
      </c>
      <c r="G56" s="27"/>
    </row>
    <row r="57" spans="1:8" ht="12.95" customHeight="1" x14ac:dyDescent="0.2">
      <c r="A57" s="14">
        <v>6</v>
      </c>
      <c r="B57" s="151" t="s">
        <v>134</v>
      </c>
      <c r="C57" s="167">
        <v>6</v>
      </c>
      <c r="D57" s="167">
        <v>6</v>
      </c>
      <c r="E57" s="167">
        <f t="shared" si="2"/>
        <v>0</v>
      </c>
      <c r="F57" s="136">
        <v>0</v>
      </c>
      <c r="G57" s="27"/>
    </row>
    <row r="58" spans="1:8" ht="12.95" customHeight="1" x14ac:dyDescent="0.2">
      <c r="A58" s="30"/>
      <c r="B58" s="1" t="s">
        <v>28</v>
      </c>
      <c r="C58" s="12">
        <f>SUM(C52:C57)</f>
        <v>646</v>
      </c>
      <c r="D58" s="12">
        <f>SUM(D52:D57)</f>
        <v>646</v>
      </c>
      <c r="E58" s="12">
        <f t="shared" si="2"/>
        <v>0</v>
      </c>
      <c r="F58" s="135">
        <v>0</v>
      </c>
      <c r="G58" s="27"/>
    </row>
    <row r="59" spans="1:8" ht="12.95" customHeight="1" x14ac:dyDescent="0.2">
      <c r="A59" s="36"/>
      <c r="B59" s="2"/>
      <c r="C59" s="33"/>
      <c r="D59" s="33"/>
      <c r="E59" s="37"/>
      <c r="F59" s="38"/>
      <c r="G59" s="27"/>
    </row>
    <row r="60" spans="1:8" ht="12.95" customHeight="1" x14ac:dyDescent="0.2">
      <c r="A60" s="36"/>
      <c r="B60" s="2"/>
      <c r="C60" s="33"/>
      <c r="D60" s="33"/>
      <c r="E60" s="37"/>
      <c r="F60" s="38"/>
      <c r="G60" s="27"/>
    </row>
    <row r="61" spans="1:8" ht="18" customHeight="1" x14ac:dyDescent="0.2">
      <c r="A61" s="291" t="s">
        <v>143</v>
      </c>
      <c r="B61" s="291"/>
      <c r="C61" s="291"/>
      <c r="D61" s="291"/>
      <c r="E61" s="291"/>
      <c r="F61" s="291"/>
      <c r="G61" s="192"/>
      <c r="H61" s="192"/>
    </row>
    <row r="62" spans="1:8" ht="45.75" customHeight="1" x14ac:dyDescent="0.2">
      <c r="A62" s="12" t="s">
        <v>22</v>
      </c>
      <c r="B62" s="12" t="s">
        <v>135</v>
      </c>
      <c r="C62" s="12" t="s">
        <v>23</v>
      </c>
      <c r="D62" s="12" t="s">
        <v>24</v>
      </c>
      <c r="E62" s="25" t="s">
        <v>25</v>
      </c>
      <c r="F62" s="12" t="s">
        <v>26</v>
      </c>
      <c r="G62" s="27"/>
    </row>
    <row r="63" spans="1:8" ht="15" customHeight="1" x14ac:dyDescent="0.2">
      <c r="A63" s="12">
        <v>1</v>
      </c>
      <c r="B63" s="12">
        <v>2</v>
      </c>
      <c r="C63" s="12">
        <v>3</v>
      </c>
      <c r="D63" s="12">
        <v>4</v>
      </c>
      <c r="E63" s="12" t="s">
        <v>27</v>
      </c>
      <c r="F63" s="12">
        <v>6</v>
      </c>
      <c r="G63" s="27"/>
    </row>
    <row r="64" spans="1:8" ht="12.95" customHeight="1" x14ac:dyDescent="0.2">
      <c r="A64" s="14">
        <v>1</v>
      </c>
      <c r="B64" s="151" t="s">
        <v>129</v>
      </c>
      <c r="C64" s="167">
        <v>591</v>
      </c>
      <c r="D64" s="167">
        <v>591</v>
      </c>
      <c r="E64" s="167">
        <f t="shared" ref="E64:E70" si="3">C64-D64</f>
        <v>0</v>
      </c>
      <c r="F64" s="136">
        <f>E64/C64</f>
        <v>0</v>
      </c>
      <c r="G64" s="27"/>
    </row>
    <row r="65" spans="1:11" ht="12.95" customHeight="1" x14ac:dyDescent="0.2">
      <c r="A65" s="14">
        <v>2</v>
      </c>
      <c r="B65" s="151" t="s">
        <v>130</v>
      </c>
      <c r="C65" s="167">
        <v>0</v>
      </c>
      <c r="D65" s="167">
        <v>0</v>
      </c>
      <c r="E65" s="167">
        <f t="shared" si="3"/>
        <v>0</v>
      </c>
      <c r="F65" s="136"/>
      <c r="G65" s="27"/>
    </row>
    <row r="66" spans="1:11" ht="12.95" customHeight="1" x14ac:dyDescent="0.2">
      <c r="A66" s="14">
        <v>3</v>
      </c>
      <c r="B66" s="151" t="s">
        <v>131</v>
      </c>
      <c r="C66" s="167">
        <v>0</v>
      </c>
      <c r="D66" s="167">
        <v>0</v>
      </c>
      <c r="E66" s="167">
        <f t="shared" si="3"/>
        <v>0</v>
      </c>
      <c r="F66" s="136"/>
      <c r="G66" s="27"/>
    </row>
    <row r="67" spans="1:11" ht="12.95" customHeight="1" x14ac:dyDescent="0.2">
      <c r="A67" s="14">
        <v>4</v>
      </c>
      <c r="B67" s="151" t="s">
        <v>132</v>
      </c>
      <c r="C67" s="167">
        <v>0</v>
      </c>
      <c r="D67" s="167">
        <v>0</v>
      </c>
      <c r="E67" s="167">
        <f t="shared" si="3"/>
        <v>0</v>
      </c>
      <c r="F67" s="136"/>
      <c r="G67" s="27"/>
    </row>
    <row r="68" spans="1:11" ht="12.95" customHeight="1" x14ac:dyDescent="0.2">
      <c r="A68" s="14">
        <v>5</v>
      </c>
      <c r="B68" s="151" t="s">
        <v>133</v>
      </c>
      <c r="C68" s="167">
        <v>0</v>
      </c>
      <c r="D68" s="167">
        <v>0</v>
      </c>
      <c r="E68" s="167">
        <f t="shared" si="3"/>
        <v>0</v>
      </c>
      <c r="F68" s="136"/>
      <c r="G68" s="27"/>
    </row>
    <row r="69" spans="1:11" ht="12.95" customHeight="1" x14ac:dyDescent="0.2">
      <c r="A69" s="14">
        <v>6</v>
      </c>
      <c r="B69" s="151" t="s">
        <v>134</v>
      </c>
      <c r="C69" s="167">
        <v>0</v>
      </c>
      <c r="D69" s="167">
        <v>0</v>
      </c>
      <c r="E69" s="167">
        <f t="shared" si="3"/>
        <v>0</v>
      </c>
      <c r="F69" s="136"/>
      <c r="G69" s="27"/>
      <c r="H69" s="6" t="s">
        <v>13</v>
      </c>
    </row>
    <row r="70" spans="1:11" ht="15" customHeight="1" x14ac:dyDescent="0.25">
      <c r="A70" s="30"/>
      <c r="B70" s="1" t="s">
        <v>28</v>
      </c>
      <c r="C70" s="39">
        <f>SUM(C64:C69)</f>
        <v>591</v>
      </c>
      <c r="D70" s="39">
        <v>591</v>
      </c>
      <c r="E70" s="180">
        <f t="shared" si="3"/>
        <v>0</v>
      </c>
      <c r="F70" s="135">
        <f>E70/C70</f>
        <v>0</v>
      </c>
      <c r="G70" s="27"/>
    </row>
    <row r="71" spans="1:11" ht="12.95" customHeight="1" x14ac:dyDescent="0.2">
      <c r="A71" s="36"/>
      <c r="B71" s="2"/>
      <c r="C71" s="33"/>
      <c r="D71" s="33"/>
      <c r="E71" s="37"/>
      <c r="F71" s="38"/>
      <c r="G71" s="27"/>
    </row>
    <row r="72" spans="1:11" ht="12.95" customHeight="1" x14ac:dyDescent="0.2">
      <c r="A72" s="36"/>
      <c r="B72" s="2"/>
      <c r="C72" s="33"/>
      <c r="D72" s="33"/>
      <c r="E72" s="37"/>
      <c r="F72" s="38"/>
      <c r="G72" s="27"/>
    </row>
    <row r="73" spans="1:11" ht="17.25" customHeight="1" x14ac:dyDescent="0.2">
      <c r="A73" s="293" t="s">
        <v>144</v>
      </c>
      <c r="B73" s="293"/>
      <c r="C73" s="293"/>
      <c r="D73" s="293"/>
      <c r="E73" s="293"/>
      <c r="F73" s="293"/>
      <c r="G73" s="181"/>
    </row>
    <row r="74" spans="1:11" ht="64.5" customHeight="1" x14ac:dyDescent="0.2">
      <c r="A74" s="12" t="s">
        <v>22</v>
      </c>
      <c r="B74" s="12" t="s">
        <v>135</v>
      </c>
      <c r="C74" s="12" t="s">
        <v>145</v>
      </c>
      <c r="D74" s="124" t="s">
        <v>98</v>
      </c>
      <c r="E74" s="25" t="s">
        <v>6</v>
      </c>
      <c r="F74" s="12" t="s">
        <v>29</v>
      </c>
      <c r="G74" s="27"/>
    </row>
    <row r="75" spans="1:11" ht="12.95" customHeight="1" x14ac:dyDescent="0.2">
      <c r="A75" s="12">
        <v>1</v>
      </c>
      <c r="B75" s="12">
        <v>2</v>
      </c>
      <c r="C75" s="12">
        <v>3</v>
      </c>
      <c r="D75" s="12">
        <v>4</v>
      </c>
      <c r="E75" s="12" t="s">
        <v>30</v>
      </c>
      <c r="F75" s="12">
        <v>6</v>
      </c>
      <c r="G75" s="27"/>
    </row>
    <row r="76" spans="1:11" ht="12.95" customHeight="1" x14ac:dyDescent="0.2">
      <c r="A76" s="14">
        <v>1</v>
      </c>
      <c r="B76" s="151" t="s">
        <v>129</v>
      </c>
      <c r="C76" s="14">
        <v>151736</v>
      </c>
      <c r="D76" s="138">
        <v>97132.658536585368</v>
      </c>
      <c r="E76" s="138">
        <f t="shared" ref="E76:E82" si="4">D76-C76</f>
        <v>-54603.341463414632</v>
      </c>
      <c r="F76" s="136">
        <f t="shared" ref="F76:F81" si="5">E76/C76</f>
        <v>-0.35985752532961612</v>
      </c>
      <c r="G76" s="27"/>
      <c r="H76" s="119"/>
      <c r="J76" s="241"/>
      <c r="K76" s="27">
        <f>D76/C76</f>
        <v>0.64014247467038388</v>
      </c>
    </row>
    <row r="77" spans="1:11" ht="12.95" customHeight="1" x14ac:dyDescent="0.2">
      <c r="A77" s="14">
        <v>2</v>
      </c>
      <c r="B77" s="151" t="s">
        <v>130</v>
      </c>
      <c r="C77" s="14">
        <v>283737</v>
      </c>
      <c r="D77" s="138">
        <v>161956.01910828025</v>
      </c>
      <c r="E77" s="138">
        <f t="shared" si="4"/>
        <v>-121780.98089171975</v>
      </c>
      <c r="F77" s="136">
        <f t="shared" si="5"/>
        <v>-0.42920373758698988</v>
      </c>
      <c r="G77" s="27"/>
      <c r="H77" s="119"/>
      <c r="J77" s="241"/>
      <c r="K77" s="27">
        <f t="shared" ref="K77:K82" si="6">D77/C77</f>
        <v>0.57079626241301007</v>
      </c>
    </row>
    <row r="78" spans="1:11" ht="12.95" customHeight="1" x14ac:dyDescent="0.2">
      <c r="A78" s="14">
        <v>3</v>
      </c>
      <c r="B78" s="151" t="s">
        <v>131</v>
      </c>
      <c r="C78" s="14">
        <v>340881</v>
      </c>
      <c r="D78" s="138">
        <v>223869.53205128206</v>
      </c>
      <c r="E78" s="138">
        <f t="shared" si="4"/>
        <v>-117011.46794871794</v>
      </c>
      <c r="F78" s="136">
        <f t="shared" si="5"/>
        <v>-0.34326192409878503</v>
      </c>
      <c r="G78" s="27"/>
      <c r="H78" s="119"/>
      <c r="J78" s="241"/>
      <c r="K78" s="27">
        <f t="shared" si="6"/>
        <v>0.65673807590121502</v>
      </c>
    </row>
    <row r="79" spans="1:11" ht="12.95" customHeight="1" x14ac:dyDescent="0.2">
      <c r="A79" s="14">
        <v>4</v>
      </c>
      <c r="B79" s="151" t="s">
        <v>132</v>
      </c>
      <c r="C79" s="14">
        <v>216170</v>
      </c>
      <c r="D79" s="138">
        <v>118897.6282051282</v>
      </c>
      <c r="E79" s="138">
        <f t="shared" si="4"/>
        <v>-97272.371794871797</v>
      </c>
      <c r="F79" s="136">
        <f t="shared" si="5"/>
        <v>-0.44998090296929172</v>
      </c>
      <c r="G79" s="27"/>
      <c r="H79" s="119"/>
      <c r="J79" s="241"/>
      <c r="K79" s="27">
        <f t="shared" si="6"/>
        <v>0.55001909703070828</v>
      </c>
    </row>
    <row r="80" spans="1:11" ht="12.95" customHeight="1" x14ac:dyDescent="0.2">
      <c r="A80" s="14">
        <v>5</v>
      </c>
      <c r="B80" s="151" t="s">
        <v>133</v>
      </c>
      <c r="C80" s="14">
        <v>13632</v>
      </c>
      <c r="D80" s="138">
        <v>8594.6437499999993</v>
      </c>
      <c r="E80" s="138">
        <f t="shared" si="4"/>
        <v>-5037.3562500000007</v>
      </c>
      <c r="F80" s="136">
        <f t="shared" si="5"/>
        <v>-0.36952437279929584</v>
      </c>
      <c r="G80" s="27"/>
      <c r="H80" s="119"/>
      <c r="J80" s="241"/>
      <c r="K80" s="27">
        <f t="shared" si="6"/>
        <v>0.63047562720070416</v>
      </c>
    </row>
    <row r="81" spans="1:11" ht="12.95" customHeight="1" x14ac:dyDescent="0.2">
      <c r="A81" s="14">
        <v>6</v>
      </c>
      <c r="B81" s="151" t="s">
        <v>134</v>
      </c>
      <c r="C81" s="14">
        <v>1800</v>
      </c>
      <c r="D81" s="138">
        <v>1085.5197368421052</v>
      </c>
      <c r="E81" s="138">
        <f t="shared" si="4"/>
        <v>-714.4802631578948</v>
      </c>
      <c r="F81" s="136">
        <f t="shared" si="5"/>
        <v>-0.39693347953216379</v>
      </c>
      <c r="G81" s="27"/>
      <c r="H81" s="119"/>
      <c r="J81" s="241"/>
      <c r="K81" s="27">
        <f t="shared" si="6"/>
        <v>0.60306652046783626</v>
      </c>
    </row>
    <row r="82" spans="1:11" ht="12.95" customHeight="1" x14ac:dyDescent="0.2">
      <c r="A82" s="30"/>
      <c r="B82" s="1" t="s">
        <v>28</v>
      </c>
      <c r="C82" s="12">
        <f>SUM(C76:C81)</f>
        <v>1007956</v>
      </c>
      <c r="D82" s="273">
        <f>SUM(D76:D81)</f>
        <v>611536.00138811814</v>
      </c>
      <c r="E82" s="137">
        <f t="shared" si="4"/>
        <v>-396419.99861188186</v>
      </c>
      <c r="F82" s="135">
        <f>E82/C82</f>
        <v>-0.39329097560992926</v>
      </c>
      <c r="G82" s="27"/>
      <c r="H82" s="27"/>
      <c r="J82" s="241"/>
      <c r="K82" s="27">
        <f t="shared" si="6"/>
        <v>0.60670902439007068</v>
      </c>
    </row>
    <row r="83" spans="1:11" ht="12.95" customHeight="1" x14ac:dyDescent="0.2">
      <c r="A83" s="20"/>
      <c r="B83" s="32"/>
      <c r="C83" s="33"/>
      <c r="D83" s="33"/>
      <c r="E83" s="33"/>
      <c r="F83" s="34"/>
      <c r="G83" s="27"/>
      <c r="K83" s="27"/>
    </row>
    <row r="84" spans="1:11" ht="28.5" customHeight="1" x14ac:dyDescent="0.2">
      <c r="A84" s="296" t="s">
        <v>146</v>
      </c>
      <c r="B84" s="296"/>
      <c r="C84" s="296"/>
      <c r="D84" s="296"/>
      <c r="E84" s="296"/>
      <c r="F84" s="296"/>
      <c r="G84" s="27"/>
    </row>
    <row r="85" spans="1:11" ht="69" customHeight="1" x14ac:dyDescent="0.2">
      <c r="A85" s="12" t="s">
        <v>22</v>
      </c>
      <c r="B85" s="12" t="s">
        <v>135</v>
      </c>
      <c r="C85" s="12" t="s">
        <v>145</v>
      </c>
      <c r="D85" s="12" t="s">
        <v>98</v>
      </c>
      <c r="E85" s="25" t="s">
        <v>6</v>
      </c>
      <c r="F85" s="12" t="s">
        <v>29</v>
      </c>
      <c r="G85" s="27"/>
    </row>
    <row r="86" spans="1:11" ht="12.95" customHeight="1" x14ac:dyDescent="0.2">
      <c r="A86" s="12">
        <v>1</v>
      </c>
      <c r="B86" s="12">
        <v>2</v>
      </c>
      <c r="C86" s="12">
        <v>3</v>
      </c>
      <c r="D86" s="12">
        <v>4</v>
      </c>
      <c r="E86" s="12" t="s">
        <v>30</v>
      </c>
      <c r="F86" s="12">
        <v>6</v>
      </c>
      <c r="G86" s="27"/>
    </row>
    <row r="87" spans="1:11" ht="12.95" customHeight="1" x14ac:dyDescent="0.2">
      <c r="A87" s="14">
        <v>1</v>
      </c>
      <c r="B87" s="151" t="s">
        <v>129</v>
      </c>
      <c r="C87" s="14">
        <v>685488</v>
      </c>
      <c r="D87" s="138">
        <v>388902</v>
      </c>
      <c r="E87" s="138">
        <f t="shared" ref="E87:E93" si="7">D87-C87</f>
        <v>-296586</v>
      </c>
      <c r="F87" s="136">
        <f t="shared" ref="F87:F93" si="8">E87/C87</f>
        <v>-0.43266402912961277</v>
      </c>
      <c r="G87" s="27"/>
      <c r="H87" s="119"/>
      <c r="K87" s="27">
        <f>D87/C87</f>
        <v>0.56733597087038723</v>
      </c>
    </row>
    <row r="88" spans="1:11" ht="12.95" customHeight="1" x14ac:dyDescent="0.2">
      <c r="A88" s="14">
        <v>2</v>
      </c>
      <c r="B88" s="151" t="s">
        <v>130</v>
      </c>
      <c r="C88" s="14">
        <v>0</v>
      </c>
      <c r="D88" s="138">
        <v>0</v>
      </c>
      <c r="E88" s="138">
        <f t="shared" si="7"/>
        <v>0</v>
      </c>
      <c r="F88" s="136"/>
      <c r="G88" s="27"/>
      <c r="H88" s="119"/>
      <c r="K88" s="27"/>
    </row>
    <row r="89" spans="1:11" ht="12.95" customHeight="1" x14ac:dyDescent="0.2">
      <c r="A89" s="14">
        <v>3</v>
      </c>
      <c r="B89" s="151" t="s">
        <v>131</v>
      </c>
      <c r="C89" s="14">
        <v>0</v>
      </c>
      <c r="D89" s="138">
        <v>0</v>
      </c>
      <c r="E89" s="138">
        <f t="shared" si="7"/>
        <v>0</v>
      </c>
      <c r="F89" s="136"/>
      <c r="G89" s="27"/>
      <c r="H89" s="119"/>
      <c r="K89" s="27"/>
    </row>
    <row r="90" spans="1:11" ht="12.95" customHeight="1" x14ac:dyDescent="0.2">
      <c r="A90" s="14">
        <v>4</v>
      </c>
      <c r="B90" s="151" t="s">
        <v>132</v>
      </c>
      <c r="C90" s="14">
        <v>0</v>
      </c>
      <c r="D90" s="138">
        <v>0</v>
      </c>
      <c r="E90" s="138">
        <f t="shared" si="7"/>
        <v>0</v>
      </c>
      <c r="F90" s="136"/>
      <c r="G90" s="27"/>
      <c r="H90" s="119"/>
      <c r="K90" s="27"/>
    </row>
    <row r="91" spans="1:11" ht="12.95" customHeight="1" x14ac:dyDescent="0.2">
      <c r="A91" s="14">
        <v>5</v>
      </c>
      <c r="B91" s="151" t="s">
        <v>133</v>
      </c>
      <c r="C91" s="14">
        <v>7108</v>
      </c>
      <c r="D91" s="138">
        <v>4455</v>
      </c>
      <c r="E91" s="138">
        <f t="shared" si="7"/>
        <v>-2653</v>
      </c>
      <c r="F91" s="136">
        <f t="shared" si="8"/>
        <v>-0.37324141812042771</v>
      </c>
      <c r="G91" s="27"/>
      <c r="H91" s="119"/>
      <c r="K91" s="27">
        <f t="shared" ref="K91:K93" si="9">D91/C91</f>
        <v>0.62675858187957234</v>
      </c>
    </row>
    <row r="92" spans="1:11" ht="12.95" customHeight="1" x14ac:dyDescent="0.2">
      <c r="A92" s="14">
        <v>6</v>
      </c>
      <c r="B92" s="151" t="s">
        <v>134</v>
      </c>
      <c r="C92" s="14">
        <v>805</v>
      </c>
      <c r="D92" s="138">
        <v>678</v>
      </c>
      <c r="E92" s="138">
        <f t="shared" si="7"/>
        <v>-127</v>
      </c>
      <c r="F92" s="136">
        <f t="shared" si="8"/>
        <v>-0.15776397515527951</v>
      </c>
      <c r="G92" s="27"/>
      <c r="H92" s="119"/>
      <c r="K92" s="27">
        <f t="shared" si="9"/>
        <v>0.84223602484472049</v>
      </c>
    </row>
    <row r="93" spans="1:11" ht="12.95" customHeight="1" x14ac:dyDescent="0.2">
      <c r="A93" s="30"/>
      <c r="B93" s="1" t="s">
        <v>28</v>
      </c>
      <c r="C93" s="12">
        <f>SUM(C87:C92)</f>
        <v>693401</v>
      </c>
      <c r="D93" s="12">
        <f>SUM(D87:D92)</f>
        <v>394035</v>
      </c>
      <c r="E93" s="137">
        <f t="shared" si="7"/>
        <v>-299366</v>
      </c>
      <c r="F93" s="135">
        <f t="shared" si="8"/>
        <v>-0.43173574886681731</v>
      </c>
      <c r="G93" s="27"/>
      <c r="H93" s="27"/>
      <c r="K93" s="27">
        <f t="shared" si="9"/>
        <v>0.56826425113318269</v>
      </c>
    </row>
    <row r="94" spans="1:11" ht="12.95" customHeight="1" x14ac:dyDescent="0.25">
      <c r="A94" s="36"/>
      <c r="B94" s="2"/>
      <c r="C94" s="40"/>
      <c r="D94" s="41"/>
      <c r="E94" s="42"/>
      <c r="F94" s="34"/>
      <c r="G94" s="27"/>
    </row>
    <row r="95" spans="1:11" ht="12.95" customHeight="1" x14ac:dyDescent="0.2">
      <c r="A95" s="20"/>
      <c r="B95" s="28"/>
      <c r="C95" s="28"/>
      <c r="D95" s="28"/>
      <c r="E95" s="28"/>
      <c r="G95" s="27"/>
    </row>
    <row r="96" spans="1:11" ht="18.75" customHeight="1" x14ac:dyDescent="0.2">
      <c r="A96" s="291" t="s">
        <v>147</v>
      </c>
      <c r="B96" s="291"/>
      <c r="C96" s="291"/>
      <c r="D96" s="291"/>
      <c r="E96" s="291"/>
      <c r="F96" s="291"/>
      <c r="G96" s="192"/>
    </row>
    <row r="97" spans="1:17" ht="66.75" customHeight="1" x14ac:dyDescent="0.2">
      <c r="A97" s="12" t="s">
        <v>22</v>
      </c>
      <c r="B97" s="12" t="s">
        <v>135</v>
      </c>
      <c r="C97" s="12" t="s">
        <v>148</v>
      </c>
      <c r="D97" s="12" t="s">
        <v>98</v>
      </c>
      <c r="E97" s="25" t="s">
        <v>6</v>
      </c>
      <c r="F97" s="12" t="s">
        <v>29</v>
      </c>
      <c r="G97" s="27"/>
      <c r="L97" s="6">
        <f>AVERAGE(2000,3000)</f>
        <v>2500</v>
      </c>
    </row>
    <row r="98" spans="1:17" ht="12.95" customHeight="1" x14ac:dyDescent="0.2">
      <c r="A98" s="12">
        <v>1</v>
      </c>
      <c r="B98" s="12">
        <v>2</v>
      </c>
      <c r="C98" s="12">
        <v>3</v>
      </c>
      <c r="D98" s="12">
        <v>4</v>
      </c>
      <c r="E98" s="12" t="s">
        <v>30</v>
      </c>
      <c r="F98" s="12">
        <v>6</v>
      </c>
      <c r="G98" s="27"/>
      <c r="I98" s="6" t="s">
        <v>207</v>
      </c>
      <c r="J98" s="6" t="s">
        <v>208</v>
      </c>
      <c r="K98" s="6" t="s">
        <v>210</v>
      </c>
      <c r="L98" s="6" t="s">
        <v>211</v>
      </c>
      <c r="M98" s="6" t="s">
        <v>209</v>
      </c>
    </row>
    <row r="99" spans="1:17" ht="12.95" customHeight="1" x14ac:dyDescent="0.2">
      <c r="A99" s="14">
        <v>1</v>
      </c>
      <c r="B99" s="151" t="s">
        <v>129</v>
      </c>
      <c r="C99" s="138">
        <v>104907</v>
      </c>
      <c r="D99" s="138">
        <f>D76</f>
        <v>97132.658536585368</v>
      </c>
      <c r="E99" s="138">
        <f t="shared" ref="E99:E105" si="10">D99-C99</f>
        <v>-7774.341463414632</v>
      </c>
      <c r="F99" s="136">
        <f t="shared" ref="F99:F105" si="11">E99/C99</f>
        <v>-7.4106984885800115E-2</v>
      </c>
      <c r="G99" s="27"/>
      <c r="I99" s="118">
        <f t="shared" ref="I99:I104" si="12">C99*0.0001*210</f>
        <v>2203.047</v>
      </c>
      <c r="J99" s="118">
        <f t="shared" ref="J99:J105" si="13">(C110*0.00015*220)-D143</f>
        <v>13203.579999999998</v>
      </c>
      <c r="K99" s="118">
        <f>I99*2500/100000</f>
        <v>55.076174999999999</v>
      </c>
      <c r="L99" s="118">
        <f>J99*2500/100000</f>
        <v>330.08949999999999</v>
      </c>
      <c r="M99" s="118">
        <f>K99+L99</f>
        <v>385.16567499999996</v>
      </c>
      <c r="N99" s="118"/>
      <c r="O99" s="118"/>
    </row>
    <row r="100" spans="1:17" ht="12.95" customHeight="1" x14ac:dyDescent="0.2">
      <c r="A100" s="14">
        <v>2</v>
      </c>
      <c r="B100" s="151" t="s">
        <v>130</v>
      </c>
      <c r="C100" s="138">
        <v>216052</v>
      </c>
      <c r="D100" s="138">
        <f t="shared" ref="D100:D105" si="14">D77</f>
        <v>161956.01910828025</v>
      </c>
      <c r="E100" s="138">
        <f t="shared" si="10"/>
        <v>-54095.980891719752</v>
      </c>
      <c r="F100" s="136">
        <f t="shared" si="11"/>
        <v>-0.25038407833169679</v>
      </c>
      <c r="G100" s="27"/>
      <c r="I100" s="118">
        <f t="shared" si="12"/>
        <v>4537.0919999999996</v>
      </c>
      <c r="J100" s="118">
        <f t="shared" si="13"/>
        <v>-797.56</v>
      </c>
      <c r="K100" s="118">
        <f t="shared" ref="K100:K105" si="15">I100*2500/100000</f>
        <v>113.4273</v>
      </c>
      <c r="L100" s="118">
        <f t="shared" ref="L100:L105" si="16">J100*2500/100000</f>
        <v>-19.938999999999997</v>
      </c>
      <c r="M100" s="118">
        <f t="shared" ref="M100:M105" si="17">K100+L100</f>
        <v>93.48830000000001</v>
      </c>
      <c r="N100" s="118"/>
      <c r="O100" s="118"/>
    </row>
    <row r="101" spans="1:17" ht="12.95" customHeight="1" x14ac:dyDescent="0.2">
      <c r="A101" s="14">
        <v>3</v>
      </c>
      <c r="B101" s="151" t="s">
        <v>131</v>
      </c>
      <c r="C101" s="138">
        <v>224704</v>
      </c>
      <c r="D101" s="138">
        <f t="shared" si="14"/>
        <v>223869.53205128206</v>
      </c>
      <c r="E101" s="138">
        <f t="shared" si="10"/>
        <v>-834.46794871793827</v>
      </c>
      <c r="F101" s="136">
        <f t="shared" si="11"/>
        <v>-3.7136319278603777E-3</v>
      </c>
      <c r="G101" s="27"/>
      <c r="I101" s="118">
        <f t="shared" si="12"/>
        <v>4718.7840000000006</v>
      </c>
      <c r="J101" s="118">
        <f t="shared" si="13"/>
        <v>285.26</v>
      </c>
      <c r="K101" s="118">
        <f t="shared" si="15"/>
        <v>117.96960000000001</v>
      </c>
      <c r="L101" s="118">
        <f t="shared" si="16"/>
        <v>7.1315</v>
      </c>
      <c r="M101" s="118">
        <f t="shared" si="17"/>
        <v>125.10110000000002</v>
      </c>
      <c r="N101" s="118"/>
      <c r="O101" s="118"/>
    </row>
    <row r="102" spans="1:17" ht="12.95" customHeight="1" x14ac:dyDescent="0.2">
      <c r="A102" s="14">
        <v>4</v>
      </c>
      <c r="B102" s="151" t="s">
        <v>132</v>
      </c>
      <c r="C102" s="138">
        <v>128879</v>
      </c>
      <c r="D102" s="138">
        <f t="shared" si="14"/>
        <v>118897.6282051282</v>
      </c>
      <c r="E102" s="138">
        <f t="shared" si="10"/>
        <v>-9981.3717948717967</v>
      </c>
      <c r="F102" s="136">
        <f t="shared" si="11"/>
        <v>-7.7447619820698463E-2</v>
      </c>
      <c r="G102" s="27"/>
      <c r="I102" s="118">
        <f t="shared" si="12"/>
        <v>2706.4589999999998</v>
      </c>
      <c r="J102" s="118">
        <f t="shared" si="13"/>
        <v>-24.189999999999998</v>
      </c>
      <c r="K102" s="118">
        <f t="shared" si="15"/>
        <v>67.661474999999996</v>
      </c>
      <c r="L102" s="118">
        <f t="shared" si="16"/>
        <v>-0.6047499999999999</v>
      </c>
      <c r="M102" s="118">
        <f t="shared" si="17"/>
        <v>67.056725</v>
      </c>
      <c r="N102" s="118"/>
      <c r="O102" s="118"/>
    </row>
    <row r="103" spans="1:17" ht="12.95" customHeight="1" x14ac:dyDescent="0.2">
      <c r="A103" s="14">
        <v>5</v>
      </c>
      <c r="B103" s="151" t="s">
        <v>133</v>
      </c>
      <c r="C103" s="138">
        <v>8992</v>
      </c>
      <c r="D103" s="138">
        <f t="shared" si="14"/>
        <v>8594.6437499999993</v>
      </c>
      <c r="E103" s="138">
        <f t="shared" si="10"/>
        <v>-397.35625000000073</v>
      </c>
      <c r="F103" s="136">
        <f t="shared" si="11"/>
        <v>-4.4189974421708265E-2</v>
      </c>
      <c r="G103" s="27"/>
      <c r="I103" s="118">
        <f t="shared" si="12"/>
        <v>188.83199999999999</v>
      </c>
      <c r="J103" s="118">
        <f t="shared" si="13"/>
        <v>223.43699999999995</v>
      </c>
      <c r="K103" s="118">
        <f t="shared" si="15"/>
        <v>4.7207999999999997</v>
      </c>
      <c r="L103" s="118">
        <f t="shared" si="16"/>
        <v>5.5859249999999987</v>
      </c>
      <c r="M103" s="118">
        <f t="shared" si="17"/>
        <v>10.306724999999998</v>
      </c>
      <c r="N103" s="118"/>
      <c r="O103" s="118"/>
    </row>
    <row r="104" spans="1:17" ht="12.95" customHeight="1" x14ac:dyDescent="0.2">
      <c r="A104" s="14">
        <v>6</v>
      </c>
      <c r="B104" s="151" t="s">
        <v>134</v>
      </c>
      <c r="C104" s="138">
        <v>1179</v>
      </c>
      <c r="D104" s="138">
        <f t="shared" si="14"/>
        <v>1085.5197368421052</v>
      </c>
      <c r="E104" s="138">
        <f t="shared" si="10"/>
        <v>-93.480263157894797</v>
      </c>
      <c r="F104" s="136">
        <f t="shared" si="11"/>
        <v>-7.9287755010937058E-2</v>
      </c>
      <c r="G104" s="27"/>
      <c r="I104" s="118">
        <f t="shared" si="12"/>
        <v>24.759</v>
      </c>
      <c r="J104" s="118">
        <f t="shared" si="13"/>
        <v>34.957999999999998</v>
      </c>
      <c r="K104" s="118">
        <f t="shared" si="15"/>
        <v>0.61897500000000005</v>
      </c>
      <c r="L104" s="118">
        <f t="shared" si="16"/>
        <v>0.87395</v>
      </c>
      <c r="M104" s="118">
        <f t="shared" si="17"/>
        <v>1.4929250000000001</v>
      </c>
      <c r="N104" s="118"/>
      <c r="O104" s="118"/>
    </row>
    <row r="105" spans="1:17" ht="12.95" customHeight="1" x14ac:dyDescent="0.2">
      <c r="A105" s="30"/>
      <c r="B105" s="1" t="s">
        <v>28</v>
      </c>
      <c r="C105" s="137">
        <f>SUM(C99:C104)</f>
        <v>684713</v>
      </c>
      <c r="D105" s="273">
        <f t="shared" si="14"/>
        <v>611536.00138811814</v>
      </c>
      <c r="E105" s="137">
        <f t="shared" si="10"/>
        <v>-73176.998611881863</v>
      </c>
      <c r="F105" s="135">
        <f t="shared" si="11"/>
        <v>-0.10687251244226685</v>
      </c>
      <c r="G105" s="27"/>
      <c r="I105" s="118">
        <f>SUM(I99:I104)</f>
        <v>14378.972999999998</v>
      </c>
      <c r="J105" s="118">
        <f t="shared" si="13"/>
        <v>12925.485000000001</v>
      </c>
      <c r="K105" s="118">
        <f t="shared" si="15"/>
        <v>359.47432499999991</v>
      </c>
      <c r="L105" s="118">
        <f t="shared" si="16"/>
        <v>323.13712500000003</v>
      </c>
      <c r="M105" s="118">
        <f t="shared" si="17"/>
        <v>682.61144999999988</v>
      </c>
      <c r="N105" s="118"/>
      <c r="O105" s="118"/>
    </row>
    <row r="106" spans="1:17" ht="12.95" customHeight="1" x14ac:dyDescent="0.2">
      <c r="A106" s="20"/>
      <c r="B106" s="32"/>
      <c r="C106" s="33"/>
      <c r="D106" s="33"/>
      <c r="E106" s="33"/>
      <c r="F106" s="34"/>
      <c r="G106" s="27"/>
    </row>
    <row r="107" spans="1:17" ht="19.5" customHeight="1" x14ac:dyDescent="0.2">
      <c r="A107" s="291" t="s">
        <v>206</v>
      </c>
      <c r="B107" s="291"/>
      <c r="C107" s="291"/>
      <c r="D107" s="291"/>
      <c r="E107" s="291"/>
      <c r="F107" s="291"/>
      <c r="G107" s="27"/>
    </row>
    <row r="108" spans="1:17" ht="71.25" customHeight="1" x14ac:dyDescent="0.2">
      <c r="A108" s="12" t="s">
        <v>22</v>
      </c>
      <c r="B108" s="12" t="s">
        <v>135</v>
      </c>
      <c r="C108" s="12" t="s">
        <v>148</v>
      </c>
      <c r="D108" s="12" t="s">
        <v>98</v>
      </c>
      <c r="E108" s="25" t="s">
        <v>6</v>
      </c>
      <c r="F108" s="12" t="s">
        <v>29</v>
      </c>
      <c r="G108" s="27"/>
    </row>
    <row r="109" spans="1:17" ht="12.95" customHeight="1" x14ac:dyDescent="0.2">
      <c r="A109" s="12">
        <v>1</v>
      </c>
      <c r="B109" s="12">
        <v>2</v>
      </c>
      <c r="C109" s="12">
        <v>3</v>
      </c>
      <c r="D109" s="12">
        <v>4</v>
      </c>
      <c r="E109" s="12" t="s">
        <v>30</v>
      </c>
      <c r="F109" s="12">
        <v>6</v>
      </c>
      <c r="G109" s="27"/>
    </row>
    <row r="110" spans="1:17" ht="12.95" customHeight="1" x14ac:dyDescent="0.2">
      <c r="A110" s="14">
        <v>1</v>
      </c>
      <c r="B110" s="151" t="s">
        <v>129</v>
      </c>
      <c r="C110" s="14">
        <v>432070</v>
      </c>
      <c r="D110" s="138">
        <f>D87</f>
        <v>388902</v>
      </c>
      <c r="E110" s="138">
        <f t="shared" ref="E110:E115" si="18">D110-C110</f>
        <v>-43168</v>
      </c>
      <c r="F110" s="136">
        <f t="shared" ref="F110:F115" si="19">E110/C110</f>
        <v>-9.9909736848195888E-2</v>
      </c>
      <c r="G110" s="27"/>
      <c r="J110" s="6">
        <v>220</v>
      </c>
      <c r="L110" s="6">
        <f>C110*J110</f>
        <v>95055400</v>
      </c>
      <c r="N110" s="6">
        <f>L110*0.00015</f>
        <v>14258.31</v>
      </c>
      <c r="P110" s="6">
        <v>2277.5340000000001</v>
      </c>
      <c r="Q110" s="6">
        <f>SUM(N110:P110)</f>
        <v>16535.844000000001</v>
      </c>
    </row>
    <row r="111" spans="1:17" ht="12.95" customHeight="1" x14ac:dyDescent="0.2">
      <c r="A111" s="14">
        <v>2</v>
      </c>
      <c r="B111" s="151" t="s">
        <v>130</v>
      </c>
      <c r="C111" s="14">
        <v>0</v>
      </c>
      <c r="D111" s="138">
        <f t="shared" ref="D111:D116" si="20">D88</f>
        <v>0</v>
      </c>
      <c r="E111" s="138">
        <f t="shared" si="18"/>
        <v>0</v>
      </c>
      <c r="F111" s="136">
        <v>0</v>
      </c>
      <c r="G111" s="27"/>
      <c r="J111" s="6">
        <v>220</v>
      </c>
      <c r="L111" s="6">
        <f t="shared" ref="L111:L116" si="21">C111*J111</f>
        <v>0</v>
      </c>
      <c r="N111" s="6">
        <f t="shared" ref="N111:N116" si="22">L111*0.00015</f>
        <v>0</v>
      </c>
      <c r="P111" s="6">
        <v>4591.7759999999998</v>
      </c>
      <c r="Q111" s="6">
        <f t="shared" ref="Q111:Q116" si="23">SUM(N111:P111)</f>
        <v>4591.7759999999998</v>
      </c>
    </row>
    <row r="112" spans="1:17" ht="12.95" customHeight="1" x14ac:dyDescent="0.2">
      <c r="A112" s="14">
        <v>3</v>
      </c>
      <c r="B112" s="151" t="s">
        <v>131</v>
      </c>
      <c r="C112" s="14">
        <v>0</v>
      </c>
      <c r="D112" s="138">
        <f t="shared" si="20"/>
        <v>0</v>
      </c>
      <c r="E112" s="138">
        <f t="shared" si="18"/>
        <v>0</v>
      </c>
      <c r="F112" s="136">
        <v>0</v>
      </c>
      <c r="G112" s="27"/>
      <c r="J112" s="6">
        <v>220</v>
      </c>
      <c r="L112" s="6">
        <f t="shared" si="21"/>
        <v>0</v>
      </c>
      <c r="N112" s="6">
        <f t="shared" si="22"/>
        <v>0</v>
      </c>
      <c r="P112" s="6">
        <v>4425.2460000000001</v>
      </c>
      <c r="Q112" s="6">
        <f t="shared" si="23"/>
        <v>4425.2460000000001</v>
      </c>
    </row>
    <row r="113" spans="1:17" ht="12.95" customHeight="1" x14ac:dyDescent="0.2">
      <c r="A113" s="14">
        <v>4</v>
      </c>
      <c r="B113" s="151" t="s">
        <v>132</v>
      </c>
      <c r="C113" s="14">
        <v>0</v>
      </c>
      <c r="D113" s="138">
        <f t="shared" si="20"/>
        <v>0</v>
      </c>
      <c r="E113" s="138">
        <f t="shared" si="18"/>
        <v>0</v>
      </c>
      <c r="F113" s="136">
        <v>0</v>
      </c>
      <c r="G113" s="27"/>
      <c r="J113" s="6">
        <v>220</v>
      </c>
      <c r="L113" s="6">
        <f t="shared" si="21"/>
        <v>0</v>
      </c>
      <c r="N113" s="6">
        <f t="shared" si="22"/>
        <v>0</v>
      </c>
      <c r="P113" s="6">
        <v>2750.8740000000003</v>
      </c>
      <c r="Q113" s="6">
        <f t="shared" si="23"/>
        <v>2750.8740000000003</v>
      </c>
    </row>
    <row r="114" spans="1:17" ht="12.95" customHeight="1" x14ac:dyDescent="0.2">
      <c r="A114" s="14">
        <v>5</v>
      </c>
      <c r="B114" s="151" t="s">
        <v>133</v>
      </c>
      <c r="C114" s="14">
        <v>4399</v>
      </c>
      <c r="D114" s="138">
        <f t="shared" si="20"/>
        <v>4455</v>
      </c>
      <c r="E114" s="138">
        <f t="shared" si="18"/>
        <v>56</v>
      </c>
      <c r="F114" s="136">
        <f t="shared" si="19"/>
        <v>1.2730165946806092E-2</v>
      </c>
      <c r="G114" s="27"/>
      <c r="J114" s="6">
        <v>220</v>
      </c>
      <c r="L114" s="6">
        <f t="shared" si="21"/>
        <v>967780</v>
      </c>
      <c r="N114" s="6">
        <f t="shared" si="22"/>
        <v>145.16699999999997</v>
      </c>
      <c r="P114" s="6">
        <v>186.12300000000002</v>
      </c>
      <c r="Q114" s="6">
        <f t="shared" si="23"/>
        <v>331.28999999999996</v>
      </c>
    </row>
    <row r="115" spans="1:17" ht="12.95" customHeight="1" x14ac:dyDescent="0.2">
      <c r="A115" s="14">
        <v>6</v>
      </c>
      <c r="B115" s="151" t="s">
        <v>134</v>
      </c>
      <c r="C115" s="14">
        <v>626</v>
      </c>
      <c r="D115" s="138">
        <f t="shared" si="20"/>
        <v>678</v>
      </c>
      <c r="E115" s="138">
        <f t="shared" si="18"/>
        <v>52</v>
      </c>
      <c r="F115" s="136">
        <f t="shared" si="19"/>
        <v>8.3067092651757185E-2</v>
      </c>
      <c r="G115" s="27"/>
      <c r="J115" s="6">
        <v>220</v>
      </c>
      <c r="L115" s="6">
        <f t="shared" si="21"/>
        <v>137720</v>
      </c>
      <c r="N115" s="6">
        <f t="shared" si="22"/>
        <v>20.657999999999998</v>
      </c>
      <c r="P115" s="6">
        <v>23.079000000000001</v>
      </c>
      <c r="Q115" s="6">
        <f t="shared" si="23"/>
        <v>43.736999999999995</v>
      </c>
    </row>
    <row r="116" spans="1:17" ht="12.95" customHeight="1" x14ac:dyDescent="0.2">
      <c r="A116" s="30"/>
      <c r="B116" s="1" t="s">
        <v>28</v>
      </c>
      <c r="C116" s="12">
        <f>SUM(C110:C115)</f>
        <v>437095</v>
      </c>
      <c r="D116" s="137">
        <f t="shared" si="20"/>
        <v>394035</v>
      </c>
      <c r="E116" s="137">
        <f>D116-C116</f>
        <v>-43060</v>
      </c>
      <c r="F116" s="135">
        <f>E116/C116</f>
        <v>-9.8514053009071248E-2</v>
      </c>
      <c r="G116" s="27"/>
      <c r="J116" s="6">
        <v>220</v>
      </c>
      <c r="L116" s="6">
        <f t="shared" si="21"/>
        <v>96160900</v>
      </c>
      <c r="N116" s="6">
        <f t="shared" si="22"/>
        <v>14424.134999999998</v>
      </c>
      <c r="P116" s="6">
        <v>14254.632000000001</v>
      </c>
      <c r="Q116" s="6">
        <f t="shared" si="23"/>
        <v>28678.767</v>
      </c>
    </row>
    <row r="117" spans="1:17" ht="12.95" customHeight="1" x14ac:dyDescent="0.2">
      <c r="A117" s="36"/>
      <c r="B117" s="2"/>
      <c r="C117" s="139"/>
      <c r="D117" s="163"/>
      <c r="E117" s="163"/>
      <c r="F117" s="140"/>
      <c r="G117" s="27"/>
    </row>
    <row r="118" spans="1:17" ht="12.95" customHeight="1" x14ac:dyDescent="0.2">
      <c r="A118" s="36"/>
      <c r="B118" s="2"/>
      <c r="C118" s="139"/>
      <c r="D118" s="163"/>
      <c r="E118" s="163"/>
      <c r="F118" s="140"/>
      <c r="G118" s="27"/>
    </row>
    <row r="119" spans="1:17" ht="31.5" customHeight="1" x14ac:dyDescent="0.2">
      <c r="A119" s="307" t="s">
        <v>151</v>
      </c>
      <c r="B119" s="307"/>
      <c r="C119" s="307"/>
      <c r="D119" s="307"/>
      <c r="E119" s="307"/>
      <c r="F119" s="307"/>
      <c r="G119" s="44"/>
      <c r="H119" s="44"/>
    </row>
    <row r="120" spans="1:17" ht="60" customHeight="1" x14ac:dyDescent="0.2">
      <c r="A120" s="45" t="s">
        <v>31</v>
      </c>
      <c r="B120" s="12" t="s">
        <v>135</v>
      </c>
      <c r="C120" s="46" t="s">
        <v>149</v>
      </c>
      <c r="D120" s="46" t="s">
        <v>150</v>
      </c>
      <c r="E120" s="45" t="s">
        <v>32</v>
      </c>
      <c r="F120" s="47"/>
    </row>
    <row r="121" spans="1:17" ht="13.5" customHeight="1" x14ac:dyDescent="0.2">
      <c r="A121" s="45">
        <v>1</v>
      </c>
      <c r="B121" s="12">
        <v>2</v>
      </c>
      <c r="C121" s="46">
        <v>3</v>
      </c>
      <c r="D121" s="46">
        <v>4</v>
      </c>
      <c r="E121" s="45">
        <v>5</v>
      </c>
      <c r="F121" s="47"/>
      <c r="I121" s="6">
        <v>17414562</v>
      </c>
      <c r="J121" s="6">
        <v>73883970</v>
      </c>
      <c r="K121" s="6">
        <f>I121+J121</f>
        <v>91298532</v>
      </c>
    </row>
    <row r="122" spans="1:17" ht="12.95" customHeight="1" x14ac:dyDescent="0.2">
      <c r="A122" s="14">
        <v>1</v>
      </c>
      <c r="B122" s="151" t="s">
        <v>129</v>
      </c>
      <c r="C122" s="167">
        <v>91298532</v>
      </c>
      <c r="D122" s="182">
        <v>80487547</v>
      </c>
      <c r="E122" s="183">
        <f t="shared" ref="E122:E128" si="24">D122/C122</f>
        <v>0.88158643120351599</v>
      </c>
      <c r="F122" s="139"/>
      <c r="G122" s="27"/>
      <c r="I122" s="6">
        <v>35864632</v>
      </c>
      <c r="J122" s="6">
        <v>0</v>
      </c>
      <c r="K122" s="6">
        <f t="shared" ref="K122:K127" si="25">I122+J122</f>
        <v>35864632</v>
      </c>
    </row>
    <row r="123" spans="1:17" ht="12.95" customHeight="1" x14ac:dyDescent="0.2">
      <c r="A123" s="14">
        <v>2</v>
      </c>
      <c r="B123" s="151" t="s">
        <v>130</v>
      </c>
      <c r="C123" s="167">
        <v>35864632</v>
      </c>
      <c r="D123" s="182">
        <v>25427095</v>
      </c>
      <c r="E123" s="183">
        <f t="shared" si="24"/>
        <v>0.70897409458990124</v>
      </c>
      <c r="F123" s="139"/>
      <c r="G123" s="27"/>
      <c r="I123" s="6">
        <v>37300864</v>
      </c>
      <c r="J123" s="6">
        <v>0</v>
      </c>
      <c r="K123" s="6">
        <f t="shared" si="25"/>
        <v>37300864</v>
      </c>
    </row>
    <row r="124" spans="1:17" ht="12.95" customHeight="1" x14ac:dyDescent="0.2">
      <c r="A124" s="14">
        <v>3</v>
      </c>
      <c r="B124" s="151" t="s">
        <v>131</v>
      </c>
      <c r="C124" s="167">
        <v>37300864</v>
      </c>
      <c r="D124" s="182">
        <v>34923647</v>
      </c>
      <c r="E124" s="183">
        <f t="shared" si="24"/>
        <v>0.9362691169834565</v>
      </c>
      <c r="F124" s="139"/>
      <c r="G124" s="27"/>
      <c r="I124" s="6">
        <v>21393914</v>
      </c>
      <c r="J124" s="6">
        <v>0</v>
      </c>
      <c r="K124" s="6">
        <f t="shared" si="25"/>
        <v>21393914</v>
      </c>
    </row>
    <row r="125" spans="1:17" ht="12.95" customHeight="1" x14ac:dyDescent="0.2">
      <c r="A125" s="14">
        <v>4</v>
      </c>
      <c r="B125" s="151" t="s">
        <v>132</v>
      </c>
      <c r="C125" s="167">
        <v>21393914</v>
      </c>
      <c r="D125" s="182">
        <v>18548030</v>
      </c>
      <c r="E125" s="183">
        <f t="shared" si="24"/>
        <v>0.86697693559018696</v>
      </c>
      <c r="F125" s="139"/>
      <c r="G125" s="27"/>
      <c r="I125" s="6">
        <v>1492672</v>
      </c>
      <c r="J125" s="6">
        <v>752229</v>
      </c>
      <c r="K125" s="6">
        <f t="shared" si="25"/>
        <v>2244901</v>
      </c>
    </row>
    <row r="126" spans="1:17" ht="12.95" customHeight="1" x14ac:dyDescent="0.2">
      <c r="A126" s="14">
        <v>5</v>
      </c>
      <c r="B126" s="151" t="s">
        <v>133</v>
      </c>
      <c r="C126" s="167">
        <v>2244901</v>
      </c>
      <c r="D126" s="182">
        <v>2070156</v>
      </c>
      <c r="E126" s="183">
        <f t="shared" si="24"/>
        <v>0.92215915089351375</v>
      </c>
      <c r="F126" s="139"/>
      <c r="G126" s="27" t="s">
        <v>13</v>
      </c>
      <c r="I126" s="6">
        <v>195714</v>
      </c>
      <c r="J126" s="6">
        <v>107046</v>
      </c>
      <c r="K126" s="6">
        <f t="shared" si="25"/>
        <v>302760</v>
      </c>
    </row>
    <row r="127" spans="1:17" ht="12.95" customHeight="1" x14ac:dyDescent="0.2">
      <c r="A127" s="14">
        <v>6</v>
      </c>
      <c r="B127" s="151" t="s">
        <v>134</v>
      </c>
      <c r="C127" s="167">
        <v>302760</v>
      </c>
      <c r="D127" s="182">
        <v>271492</v>
      </c>
      <c r="E127" s="183">
        <f t="shared" si="24"/>
        <v>0.89672347734178892</v>
      </c>
      <c r="F127" s="139"/>
      <c r="G127" s="27"/>
      <c r="I127" s="5">
        <f>SUM(I121:I126)</f>
        <v>113662358</v>
      </c>
      <c r="J127" s="5">
        <f>SUM(J121:J126)</f>
        <v>74743245</v>
      </c>
      <c r="K127" s="5">
        <f t="shared" si="25"/>
        <v>188405603</v>
      </c>
    </row>
    <row r="128" spans="1:17" ht="16.5" customHeight="1" x14ac:dyDescent="0.2">
      <c r="A128" s="30"/>
      <c r="B128" s="1" t="s">
        <v>28</v>
      </c>
      <c r="C128" s="24">
        <f>SUM(C122:C127)</f>
        <v>188405603</v>
      </c>
      <c r="D128" s="12">
        <v>161727967</v>
      </c>
      <c r="E128" s="135">
        <f t="shared" si="24"/>
        <v>0.85840317073797423</v>
      </c>
      <c r="F128" s="38"/>
      <c r="G128" s="27"/>
    </row>
    <row r="129" spans="1:10" ht="16.5" customHeight="1" x14ac:dyDescent="0.2">
      <c r="A129" s="36"/>
      <c r="B129" s="2"/>
      <c r="C129" s="139"/>
      <c r="D129" s="139"/>
      <c r="E129" s="140"/>
      <c r="F129" s="38"/>
      <c r="G129" s="27"/>
    </row>
    <row r="130" spans="1:10" ht="15.75" customHeight="1" x14ac:dyDescent="0.2">
      <c r="A130" s="5" t="s">
        <v>96</v>
      </c>
    </row>
    <row r="131" spans="1:10" x14ac:dyDescent="0.2">
      <c r="A131" s="5"/>
    </row>
    <row r="132" spans="1:10" ht="18.75" customHeight="1" x14ac:dyDescent="0.2">
      <c r="A132" s="123" t="s">
        <v>33</v>
      </c>
    </row>
    <row r="133" spans="1:10" ht="33.75" customHeight="1" x14ac:dyDescent="0.2">
      <c r="A133" s="167" t="s">
        <v>22</v>
      </c>
      <c r="B133" s="167"/>
      <c r="C133" s="168" t="s">
        <v>34</v>
      </c>
      <c r="D133" s="168" t="s">
        <v>35</v>
      </c>
      <c r="E133" s="168" t="s">
        <v>6</v>
      </c>
      <c r="F133" s="168" t="s">
        <v>29</v>
      </c>
      <c r="G133" s="169"/>
    </row>
    <row r="134" spans="1:10" ht="16.5" customHeight="1" x14ac:dyDescent="0.2">
      <c r="A134" s="167">
        <v>1</v>
      </c>
      <c r="B134" s="167">
        <v>2</v>
      </c>
      <c r="C134" s="168">
        <v>3</v>
      </c>
      <c r="D134" s="168">
        <v>4</v>
      </c>
      <c r="E134" s="168" t="s">
        <v>36</v>
      </c>
      <c r="F134" s="168">
        <v>6</v>
      </c>
      <c r="G134" s="169"/>
    </row>
    <row r="135" spans="1:10" ht="27" customHeight="1" x14ac:dyDescent="0.2">
      <c r="A135" s="170">
        <v>1</v>
      </c>
      <c r="B135" s="171" t="s">
        <v>152</v>
      </c>
      <c r="C135" s="186">
        <v>1286.57</v>
      </c>
      <c r="D135" s="186">
        <v>1286.57</v>
      </c>
      <c r="E135" s="186">
        <f>C135-D135</f>
        <v>0</v>
      </c>
      <c r="F135" s="199">
        <f>E135/C135</f>
        <v>0</v>
      </c>
      <c r="G135" s="169"/>
    </row>
    <row r="136" spans="1:10" ht="28.5" x14ac:dyDescent="0.2">
      <c r="A136" s="170">
        <v>2</v>
      </c>
      <c r="B136" s="171" t="s">
        <v>126</v>
      </c>
      <c r="C136" s="186">
        <v>27516.53</v>
      </c>
      <c r="D136" s="186">
        <v>27516.53</v>
      </c>
      <c r="E136" s="186">
        <f>C136-D136</f>
        <v>0</v>
      </c>
      <c r="F136" s="199">
        <f>E136/C136</f>
        <v>0</v>
      </c>
      <c r="G136" s="169"/>
      <c r="H136" s="6" t="s">
        <v>13</v>
      </c>
    </row>
    <row r="137" spans="1:10" ht="28.5" x14ac:dyDescent="0.2">
      <c r="A137" s="170">
        <v>3</v>
      </c>
      <c r="B137" s="171" t="s">
        <v>153</v>
      </c>
      <c r="C137" s="200">
        <v>19282.57</v>
      </c>
      <c r="D137" s="200">
        <v>19282.57</v>
      </c>
      <c r="E137" s="186">
        <f>C137-D137</f>
        <v>0</v>
      </c>
      <c r="F137" s="199">
        <f>E137/C137</f>
        <v>0</v>
      </c>
      <c r="G137" s="169" t="s">
        <v>13</v>
      </c>
    </row>
    <row r="138" spans="1:10" x14ac:dyDescent="0.2">
      <c r="A138" s="50"/>
    </row>
    <row r="139" spans="1:10" x14ac:dyDescent="0.2">
      <c r="A139" s="295" t="s">
        <v>154</v>
      </c>
      <c r="B139" s="295"/>
      <c r="C139" s="295"/>
      <c r="D139" s="295"/>
      <c r="E139" s="295"/>
      <c r="F139" s="295"/>
      <c r="G139" s="44" t="s">
        <v>13</v>
      </c>
    </row>
    <row r="140" spans="1:10" x14ac:dyDescent="0.2">
      <c r="A140" s="44"/>
      <c r="B140" s="44"/>
      <c r="C140" s="44"/>
      <c r="D140" s="44"/>
      <c r="E140" s="55" t="s">
        <v>97</v>
      </c>
    </row>
    <row r="141" spans="1:10" ht="43.5" customHeight="1" x14ac:dyDescent="0.2">
      <c r="A141" s="56" t="s">
        <v>37</v>
      </c>
      <c r="B141" s="12" t="s">
        <v>135</v>
      </c>
      <c r="C141" s="57" t="s">
        <v>155</v>
      </c>
      <c r="D141" s="58" t="s">
        <v>156</v>
      </c>
      <c r="E141" s="57" t="s">
        <v>157</v>
      </c>
      <c r="F141" s="59"/>
      <c r="G141" s="60"/>
    </row>
    <row r="142" spans="1:10" ht="15.75" customHeight="1" x14ac:dyDescent="0.2">
      <c r="A142" s="56">
        <v>1</v>
      </c>
      <c r="B142" s="12">
        <v>2</v>
      </c>
      <c r="C142" s="57">
        <v>3</v>
      </c>
      <c r="D142" s="58">
        <v>4</v>
      </c>
      <c r="E142" s="57">
        <v>5</v>
      </c>
      <c r="F142" s="59"/>
      <c r="G142" s="60"/>
    </row>
    <row r="143" spans="1:10" ht="12.95" customHeight="1" x14ac:dyDescent="0.2">
      <c r="A143" s="14">
        <v>1</v>
      </c>
      <c r="B143" s="151" t="s">
        <v>129</v>
      </c>
      <c r="C143" s="201">
        <v>15031.466999999999</v>
      </c>
      <c r="D143" s="152">
        <v>1054.73</v>
      </c>
      <c r="E143" s="142">
        <f t="shared" ref="E143:E149" si="26">D143/C143</f>
        <v>7.0168134620526401E-2</v>
      </c>
      <c r="F143" s="139"/>
      <c r="G143" s="166"/>
      <c r="H143" s="118"/>
      <c r="J143" s="118"/>
    </row>
    <row r="144" spans="1:10" ht="12.95" customHeight="1" x14ac:dyDescent="0.2">
      <c r="A144" s="14">
        <v>2</v>
      </c>
      <c r="B144" s="151" t="s">
        <v>130</v>
      </c>
      <c r="C144" s="201">
        <v>4537.0919999999996</v>
      </c>
      <c r="D144" s="152">
        <v>797.56</v>
      </c>
      <c r="E144" s="142">
        <f t="shared" si="26"/>
        <v>0.17578660516471784</v>
      </c>
      <c r="F144" s="139"/>
      <c r="G144" s="166"/>
      <c r="H144" s="118"/>
      <c r="J144" s="118"/>
    </row>
    <row r="145" spans="1:10" ht="12.95" customHeight="1" x14ac:dyDescent="0.2">
      <c r="A145" s="14">
        <v>3</v>
      </c>
      <c r="B145" s="151" t="s">
        <v>131</v>
      </c>
      <c r="C145" s="201">
        <v>4718.7840000000006</v>
      </c>
      <c r="D145" s="152">
        <v>-285.26</v>
      </c>
      <c r="E145" s="142">
        <f t="shared" si="26"/>
        <v>-6.0452014756344E-2</v>
      </c>
      <c r="F145" s="139"/>
      <c r="G145" s="166"/>
      <c r="H145" s="118"/>
      <c r="J145" s="118"/>
    </row>
    <row r="146" spans="1:10" ht="12.95" customHeight="1" x14ac:dyDescent="0.2">
      <c r="A146" s="14">
        <v>4</v>
      </c>
      <c r="B146" s="151" t="s">
        <v>132</v>
      </c>
      <c r="C146" s="201">
        <v>2706.4589999999998</v>
      </c>
      <c r="D146" s="152">
        <v>24.189999999999998</v>
      </c>
      <c r="E146" s="142">
        <f t="shared" si="26"/>
        <v>8.9378778692010483E-3</v>
      </c>
      <c r="F146" s="139"/>
      <c r="G146" s="166"/>
      <c r="H146" s="118"/>
      <c r="J146" s="118"/>
    </row>
    <row r="147" spans="1:10" ht="12.95" customHeight="1" x14ac:dyDescent="0.2">
      <c r="A147" s="14">
        <v>5</v>
      </c>
      <c r="B147" s="151" t="s">
        <v>133</v>
      </c>
      <c r="C147" s="201">
        <v>453.28899999999999</v>
      </c>
      <c r="D147" s="152">
        <v>-78.269999999999982</v>
      </c>
      <c r="E147" s="142">
        <f t="shared" si="26"/>
        <v>-0.17267129800193692</v>
      </c>
      <c r="F147" s="139"/>
      <c r="G147" s="166"/>
      <c r="H147" s="118"/>
      <c r="J147" s="118"/>
    </row>
    <row r="148" spans="1:10" ht="12.95" customHeight="1" x14ac:dyDescent="0.2">
      <c r="A148" s="14">
        <v>6</v>
      </c>
      <c r="B148" s="151" t="s">
        <v>134</v>
      </c>
      <c r="C148" s="201">
        <v>69.447000000000003</v>
      </c>
      <c r="D148" s="152">
        <v>-14.3</v>
      </c>
      <c r="E148" s="142">
        <f t="shared" si="26"/>
        <v>-0.20591242242285485</v>
      </c>
      <c r="F148" s="139"/>
      <c r="G148" s="166"/>
      <c r="H148" s="118"/>
      <c r="J148" s="118"/>
    </row>
    <row r="149" spans="1:10" ht="12.95" customHeight="1" x14ac:dyDescent="0.2">
      <c r="A149" s="30"/>
      <c r="B149" s="1" t="s">
        <v>28</v>
      </c>
      <c r="C149" s="202">
        <v>27516.538</v>
      </c>
      <c r="D149" s="153">
        <f>SUM(D143:D148)</f>
        <v>1498.65</v>
      </c>
      <c r="E149" s="141">
        <f t="shared" si="26"/>
        <v>5.4463610211429946E-2</v>
      </c>
      <c r="F149" s="38"/>
      <c r="G149" s="166"/>
      <c r="H149" s="118"/>
      <c r="J149" s="118"/>
    </row>
    <row r="150" spans="1:10" x14ac:dyDescent="0.2">
      <c r="A150" s="36"/>
      <c r="B150" s="2"/>
      <c r="C150" s="61"/>
      <c r="D150" s="21"/>
      <c r="E150" s="62"/>
      <c r="F150" s="21"/>
      <c r="G150" s="61"/>
      <c r="H150" s="21"/>
    </row>
    <row r="151" spans="1:10" x14ac:dyDescent="0.2">
      <c r="A151" s="36"/>
      <c r="B151" s="2"/>
      <c r="C151" s="61"/>
      <c r="D151" s="21"/>
      <c r="E151" s="62"/>
      <c r="F151" s="21"/>
      <c r="G151" s="61"/>
      <c r="H151" s="21"/>
    </row>
    <row r="152" spans="1:10" x14ac:dyDescent="0.2">
      <c r="A152" s="290" t="s">
        <v>158</v>
      </c>
      <c r="B152" s="290"/>
      <c r="C152" s="290"/>
      <c r="D152" s="290"/>
      <c r="E152" s="290"/>
      <c r="F152" s="290"/>
      <c r="G152" s="290"/>
    </row>
    <row r="153" spans="1:10" x14ac:dyDescent="0.2">
      <c r="A153" s="44"/>
      <c r="B153" s="44"/>
      <c r="C153" s="44"/>
      <c r="D153" s="44"/>
      <c r="E153" s="55" t="s">
        <v>97</v>
      </c>
    </row>
    <row r="154" spans="1:10" ht="57.75" customHeight="1" x14ac:dyDescent="0.2">
      <c r="A154" s="56" t="s">
        <v>37</v>
      </c>
      <c r="B154" s="12" t="s">
        <v>135</v>
      </c>
      <c r="C154" s="57" t="s">
        <v>126</v>
      </c>
      <c r="D154" s="58" t="s">
        <v>159</v>
      </c>
      <c r="E154" s="57" t="s">
        <v>160</v>
      </c>
      <c r="F154" s="59"/>
      <c r="G154" s="60"/>
    </row>
    <row r="155" spans="1:10" ht="12.75" customHeight="1" x14ac:dyDescent="0.2">
      <c r="A155" s="56">
        <v>1</v>
      </c>
      <c r="B155" s="12">
        <v>2</v>
      </c>
      <c r="C155" s="57">
        <v>3</v>
      </c>
      <c r="D155" s="58">
        <v>4</v>
      </c>
      <c r="E155" s="57">
        <v>5</v>
      </c>
      <c r="F155" s="59"/>
      <c r="G155" s="60"/>
    </row>
    <row r="156" spans="1:10" ht="12.95" customHeight="1" x14ac:dyDescent="0.2">
      <c r="A156" s="14">
        <v>1</v>
      </c>
      <c r="B156" s="151" t="s">
        <v>129</v>
      </c>
      <c r="C156" s="201">
        <f t="shared" ref="C156:C162" si="27">C143</f>
        <v>15031.466999999999</v>
      </c>
      <c r="D156" s="188">
        <v>1407.3100000000009</v>
      </c>
      <c r="E156" s="142">
        <f t="shared" ref="E156:E162" si="28">D156/C156</f>
        <v>9.3624261690492414E-2</v>
      </c>
      <c r="F156" s="139"/>
      <c r="G156" s="27"/>
    </row>
    <row r="157" spans="1:10" ht="12.95" customHeight="1" x14ac:dyDescent="0.2">
      <c r="A157" s="14">
        <v>2</v>
      </c>
      <c r="B157" s="151" t="s">
        <v>130</v>
      </c>
      <c r="C157" s="201">
        <f t="shared" si="27"/>
        <v>4537.0919999999996</v>
      </c>
      <c r="D157" s="188">
        <v>244.85000000000014</v>
      </c>
      <c r="E157" s="142">
        <f t="shared" si="28"/>
        <v>5.3966285012514659E-2</v>
      </c>
      <c r="F157" s="139"/>
      <c r="G157" s="27"/>
    </row>
    <row r="158" spans="1:10" ht="12.95" customHeight="1" x14ac:dyDescent="0.2">
      <c r="A158" s="14">
        <v>3</v>
      </c>
      <c r="B158" s="151" t="s">
        <v>131</v>
      </c>
      <c r="C158" s="201">
        <f t="shared" si="27"/>
        <v>4718.7840000000006</v>
      </c>
      <c r="D158" s="188">
        <v>-417.62000000000035</v>
      </c>
      <c r="E158" s="142">
        <f t="shared" si="28"/>
        <v>-8.8501613975125862E-2</v>
      </c>
      <c r="F158" s="139"/>
      <c r="G158" s="27"/>
    </row>
    <row r="159" spans="1:10" ht="12.95" customHeight="1" x14ac:dyDescent="0.2">
      <c r="A159" s="14">
        <v>4</v>
      </c>
      <c r="B159" s="151" t="s">
        <v>132</v>
      </c>
      <c r="C159" s="201">
        <f t="shared" si="27"/>
        <v>2706.4589999999998</v>
      </c>
      <c r="D159" s="188">
        <v>197.3900000000001</v>
      </c>
      <c r="E159" s="142">
        <f t="shared" si="28"/>
        <v>7.2932935618089959E-2</v>
      </c>
      <c r="F159" s="139"/>
      <c r="G159" s="27"/>
    </row>
    <row r="160" spans="1:10" ht="12.95" customHeight="1" x14ac:dyDescent="0.2">
      <c r="A160" s="14">
        <v>5</v>
      </c>
      <c r="B160" s="151" t="s">
        <v>133</v>
      </c>
      <c r="C160" s="201">
        <f t="shared" si="27"/>
        <v>453.28899999999999</v>
      </c>
      <c r="D160" s="188">
        <v>-71.45</v>
      </c>
      <c r="E160" s="142">
        <f t="shared" si="28"/>
        <v>-0.15762570898477574</v>
      </c>
      <c r="F160" s="139"/>
      <c r="G160" s="27"/>
    </row>
    <row r="161" spans="1:8" ht="12.95" customHeight="1" x14ac:dyDescent="0.2">
      <c r="A161" s="14">
        <v>6</v>
      </c>
      <c r="B161" s="151" t="s">
        <v>134</v>
      </c>
      <c r="C161" s="201">
        <f t="shared" si="27"/>
        <v>69.447000000000003</v>
      </c>
      <c r="D161" s="188">
        <v>-20</v>
      </c>
      <c r="E161" s="142">
        <f t="shared" si="28"/>
        <v>-0.28798940199000678</v>
      </c>
      <c r="F161" s="139"/>
      <c r="G161" s="27"/>
    </row>
    <row r="162" spans="1:8" ht="12.95" customHeight="1" x14ac:dyDescent="0.2">
      <c r="A162" s="30"/>
      <c r="B162" s="1" t="s">
        <v>28</v>
      </c>
      <c r="C162" s="202">
        <f t="shared" si="27"/>
        <v>27516.538</v>
      </c>
      <c r="D162" s="272">
        <f>SUM(D156:D161)</f>
        <v>1340.4800000000007</v>
      </c>
      <c r="E162" s="141">
        <f t="shared" si="28"/>
        <v>4.8715430698440358E-2</v>
      </c>
      <c r="F162" s="38"/>
      <c r="G162" s="27"/>
    </row>
    <row r="163" spans="1:8" ht="13.5" customHeight="1" x14ac:dyDescent="0.2">
      <c r="A163" s="5" t="s">
        <v>39</v>
      </c>
    </row>
    <row r="164" spans="1:8" ht="13.5" customHeight="1" x14ac:dyDescent="0.2">
      <c r="A164" s="5"/>
      <c r="F164" s="63" t="s">
        <v>40</v>
      </c>
    </row>
    <row r="165" spans="1:8" ht="29.25" customHeight="1" x14ac:dyDescent="0.2">
      <c r="A165" s="45" t="s">
        <v>38</v>
      </c>
      <c r="B165" s="64" t="s">
        <v>216</v>
      </c>
      <c r="C165" s="45" t="s">
        <v>161</v>
      </c>
      <c r="D165" s="64" t="s">
        <v>41</v>
      </c>
      <c r="E165" s="45" t="s">
        <v>42</v>
      </c>
      <c r="F165" s="45" t="s">
        <v>123</v>
      </c>
    </row>
    <row r="166" spans="1:8" ht="15.75" customHeight="1" x14ac:dyDescent="0.2">
      <c r="A166" s="65">
        <f>C179</f>
        <v>27516.537999999997</v>
      </c>
      <c r="B166" s="66">
        <f>D149</f>
        <v>1498.65</v>
      </c>
      <c r="C166" s="65">
        <f>E179</f>
        <v>19282.57</v>
      </c>
      <c r="D166" s="65">
        <f>B166+C166</f>
        <v>20781.22</v>
      </c>
      <c r="E166" s="67">
        <f>D166/A166</f>
        <v>0.75522654775829734</v>
      </c>
      <c r="F166" s="65">
        <f>A166*0.85</f>
        <v>23389.057299999997</v>
      </c>
    </row>
    <row r="167" spans="1:8" ht="13.5" customHeight="1" x14ac:dyDescent="0.2">
      <c r="A167" s="68" t="s">
        <v>162</v>
      </c>
      <c r="B167" s="69"/>
      <c r="C167" s="70"/>
      <c r="D167" s="70"/>
      <c r="E167" s="71"/>
      <c r="F167" s="72"/>
      <c r="G167" s="73"/>
    </row>
    <row r="168" spans="1:8" ht="13.5" customHeight="1" x14ac:dyDescent="0.2"/>
    <row r="169" spans="1:8" ht="13.5" customHeight="1" x14ac:dyDescent="0.2">
      <c r="A169" s="290" t="s">
        <v>164</v>
      </c>
      <c r="B169" s="290"/>
      <c r="C169" s="290"/>
      <c r="D169" s="290"/>
      <c r="E169" s="290"/>
      <c r="F169" s="290"/>
      <c r="G169" s="290"/>
      <c r="H169" s="6" t="s">
        <v>13</v>
      </c>
    </row>
    <row r="170" spans="1:8" ht="13.5" customHeight="1" x14ac:dyDescent="0.2">
      <c r="G170" s="63" t="s">
        <v>40</v>
      </c>
    </row>
    <row r="171" spans="1:8" ht="30" customHeight="1" x14ac:dyDescent="0.2">
      <c r="A171" s="74" t="s">
        <v>22</v>
      </c>
      <c r="B171" s="12" t="s">
        <v>135</v>
      </c>
      <c r="C171" s="74" t="s">
        <v>38</v>
      </c>
      <c r="D171" s="75" t="s">
        <v>163</v>
      </c>
      <c r="E171" s="75" t="s">
        <v>43</v>
      </c>
      <c r="F171" s="74" t="s">
        <v>41</v>
      </c>
      <c r="G171" s="74" t="s">
        <v>42</v>
      </c>
    </row>
    <row r="172" spans="1:8" ht="14.25" customHeight="1" x14ac:dyDescent="0.2">
      <c r="A172" s="239" t="s">
        <v>200</v>
      </c>
      <c r="B172" s="239" t="s">
        <v>201</v>
      </c>
      <c r="C172" s="239" t="s">
        <v>202</v>
      </c>
      <c r="D172" s="239" t="s">
        <v>203</v>
      </c>
      <c r="E172" s="239" t="s">
        <v>213</v>
      </c>
      <c r="F172" s="239" t="s">
        <v>204</v>
      </c>
      <c r="G172" s="239" t="s">
        <v>222</v>
      </c>
    </row>
    <row r="173" spans="1:8" ht="12.95" customHeight="1" x14ac:dyDescent="0.2">
      <c r="A173" s="14">
        <v>1</v>
      </c>
      <c r="B173" s="151" t="s">
        <v>129</v>
      </c>
      <c r="C173" s="201">
        <f>C143</f>
        <v>15031.466999999999</v>
      </c>
      <c r="D173" s="201">
        <f>D143</f>
        <v>1054.73</v>
      </c>
      <c r="E173" s="188">
        <v>11629.22</v>
      </c>
      <c r="F173" s="143">
        <f t="shared" ref="F173:F179" si="29">D173+E173</f>
        <v>12683.949999999999</v>
      </c>
      <c r="G173" s="147">
        <f t="shared" ref="G173:G179" si="30">F173/C173</f>
        <v>0.84382648746127042</v>
      </c>
    </row>
    <row r="174" spans="1:8" ht="12.95" customHeight="1" x14ac:dyDescent="0.2">
      <c r="A174" s="14">
        <v>2</v>
      </c>
      <c r="B174" s="151" t="s">
        <v>130</v>
      </c>
      <c r="C174" s="201">
        <f t="shared" ref="C174:D178" si="31">C144</f>
        <v>4537.0919999999996</v>
      </c>
      <c r="D174" s="201">
        <f t="shared" si="31"/>
        <v>797.56</v>
      </c>
      <c r="E174" s="188">
        <v>1990</v>
      </c>
      <c r="F174" s="143">
        <f t="shared" si="29"/>
        <v>2787.56</v>
      </c>
      <c r="G174" s="147">
        <f t="shared" si="30"/>
        <v>0.61439353665299279</v>
      </c>
    </row>
    <row r="175" spans="1:8" ht="12.95" customHeight="1" x14ac:dyDescent="0.2">
      <c r="A175" s="14">
        <v>3</v>
      </c>
      <c r="B175" s="151" t="s">
        <v>131</v>
      </c>
      <c r="C175" s="201">
        <f t="shared" si="31"/>
        <v>4718.7840000000006</v>
      </c>
      <c r="D175" s="201">
        <f t="shared" si="31"/>
        <v>-285.26</v>
      </c>
      <c r="E175" s="188">
        <v>3360</v>
      </c>
      <c r="F175" s="143">
        <f t="shared" si="29"/>
        <v>3074.74</v>
      </c>
      <c r="G175" s="147">
        <f t="shared" si="30"/>
        <v>0.65159583485915007</v>
      </c>
    </row>
    <row r="176" spans="1:8" ht="12.95" customHeight="1" x14ac:dyDescent="0.2">
      <c r="A176" s="14">
        <v>4</v>
      </c>
      <c r="B176" s="151" t="s">
        <v>132</v>
      </c>
      <c r="C176" s="201">
        <f t="shared" si="31"/>
        <v>2706.4589999999998</v>
      </c>
      <c r="D176" s="201">
        <f t="shared" si="31"/>
        <v>24.189999999999998</v>
      </c>
      <c r="E176" s="188">
        <v>2028</v>
      </c>
      <c r="F176" s="143">
        <f t="shared" si="29"/>
        <v>2052.19</v>
      </c>
      <c r="G176" s="147">
        <f t="shared" si="30"/>
        <v>0.75825645243471274</v>
      </c>
    </row>
    <row r="177" spans="1:8" ht="12.95" customHeight="1" x14ac:dyDescent="0.2">
      <c r="A177" s="14">
        <v>5</v>
      </c>
      <c r="B177" s="151" t="s">
        <v>133</v>
      </c>
      <c r="C177" s="201">
        <f t="shared" si="31"/>
        <v>453.28899999999999</v>
      </c>
      <c r="D177" s="201">
        <f t="shared" si="31"/>
        <v>-78.269999999999982</v>
      </c>
      <c r="E177" s="188">
        <v>248.57999999999998</v>
      </c>
      <c r="F177" s="143">
        <f t="shared" si="29"/>
        <v>170.31</v>
      </c>
      <c r="G177" s="147">
        <f t="shared" si="30"/>
        <v>0.37572056679072291</v>
      </c>
    </row>
    <row r="178" spans="1:8" ht="12.95" customHeight="1" x14ac:dyDescent="0.2">
      <c r="A178" s="14">
        <v>6</v>
      </c>
      <c r="B178" s="151" t="s">
        <v>134</v>
      </c>
      <c r="C178" s="201">
        <f t="shared" si="31"/>
        <v>69.447000000000003</v>
      </c>
      <c r="D178" s="201">
        <f t="shared" si="31"/>
        <v>-14.3</v>
      </c>
      <c r="E178" s="188">
        <v>26.77</v>
      </c>
      <c r="F178" s="143">
        <f t="shared" si="29"/>
        <v>12.469999999999999</v>
      </c>
      <c r="G178" s="147">
        <f t="shared" si="30"/>
        <v>0.17956139214076919</v>
      </c>
    </row>
    <row r="179" spans="1:8" ht="12.95" customHeight="1" x14ac:dyDescent="0.2">
      <c r="A179" s="30"/>
      <c r="B179" s="1" t="s">
        <v>28</v>
      </c>
      <c r="C179" s="202">
        <f>SUM(C173:C178)</f>
        <v>27516.537999999997</v>
      </c>
      <c r="D179" s="202">
        <f>SUM(D173:D178)</f>
        <v>1498.65</v>
      </c>
      <c r="E179" s="202">
        <v>19282.57</v>
      </c>
      <c r="F179" s="238">
        <f t="shared" si="29"/>
        <v>20781.22</v>
      </c>
      <c r="G179" s="23">
        <f t="shared" si="30"/>
        <v>0.75522654775829734</v>
      </c>
    </row>
    <row r="180" spans="1:8" ht="5.25" customHeight="1" x14ac:dyDescent="0.2">
      <c r="A180" s="76"/>
    </row>
    <row r="181" spans="1:8" x14ac:dyDescent="0.2">
      <c r="A181" s="5" t="s">
        <v>44</v>
      </c>
      <c r="H181" s="27"/>
    </row>
    <row r="182" spans="1:8" ht="6.75" customHeight="1" x14ac:dyDescent="0.2">
      <c r="A182" s="5"/>
      <c r="G182" s="6" t="s">
        <v>13</v>
      </c>
    </row>
    <row r="183" spans="1:8" x14ac:dyDescent="0.2">
      <c r="A183" s="26" t="s">
        <v>38</v>
      </c>
      <c r="B183" s="26" t="s">
        <v>45</v>
      </c>
      <c r="C183" s="26" t="s">
        <v>46</v>
      </c>
      <c r="D183" s="26" t="s">
        <v>47</v>
      </c>
      <c r="E183" s="26" t="s">
        <v>48</v>
      </c>
    </row>
    <row r="184" spans="1:8" ht="18.75" customHeight="1" x14ac:dyDescent="0.2">
      <c r="A184" s="49">
        <f>C179</f>
        <v>27516.537999999997</v>
      </c>
      <c r="B184" s="49">
        <f>F179</f>
        <v>20781.22</v>
      </c>
      <c r="C184" s="35">
        <f>B184/A184</f>
        <v>0.75522654775829734</v>
      </c>
      <c r="D184" s="49">
        <f>D196</f>
        <v>19444.739999999998</v>
      </c>
      <c r="E184" s="35">
        <f>D184/A184</f>
        <v>0.70665648418416593</v>
      </c>
      <c r="H184" s="6" t="s">
        <v>13</v>
      </c>
    </row>
    <row r="185" spans="1:8" ht="7.5" customHeight="1" x14ac:dyDescent="0.2">
      <c r="A185" s="5"/>
      <c r="G185" s="6" t="s">
        <v>13</v>
      </c>
    </row>
    <row r="186" spans="1:8" x14ac:dyDescent="0.2">
      <c r="A186" s="290" t="s">
        <v>165</v>
      </c>
      <c r="B186" s="290"/>
      <c r="C186" s="290"/>
      <c r="D186" s="290"/>
      <c r="E186" s="290"/>
      <c r="F186" s="290"/>
    </row>
    <row r="187" spans="1:8" ht="6.75" customHeight="1" x14ac:dyDescent="0.2">
      <c r="A187" s="5"/>
    </row>
    <row r="188" spans="1:8" ht="28.5" x14ac:dyDescent="0.2">
      <c r="A188" s="45" t="s">
        <v>22</v>
      </c>
      <c r="B188" s="12" t="s">
        <v>135</v>
      </c>
      <c r="C188" s="74" t="s">
        <v>38</v>
      </c>
      <c r="D188" s="45" t="s">
        <v>47</v>
      </c>
      <c r="E188" s="13" t="s">
        <v>48</v>
      </c>
    </row>
    <row r="189" spans="1:8" x14ac:dyDescent="0.2">
      <c r="A189" s="77">
        <v>1</v>
      </c>
      <c r="B189" s="12">
        <v>2</v>
      </c>
      <c r="C189" s="78">
        <v>3</v>
      </c>
      <c r="D189" s="77">
        <v>4</v>
      </c>
      <c r="E189" s="79">
        <v>5</v>
      </c>
    </row>
    <row r="190" spans="1:8" ht="12.95" customHeight="1" x14ac:dyDescent="0.2">
      <c r="A190" s="14">
        <v>1</v>
      </c>
      <c r="B190" s="151" t="s">
        <v>129</v>
      </c>
      <c r="C190" s="201">
        <f t="shared" ref="C190:C195" si="32">C143</f>
        <v>15031.466999999999</v>
      </c>
      <c r="D190" s="188">
        <v>11276.64</v>
      </c>
      <c r="E190" s="142">
        <f t="shared" ref="E190:E196" si="33">D190/C190</f>
        <v>0.75020222577077811</v>
      </c>
      <c r="F190" s="139"/>
      <c r="G190" s="27"/>
    </row>
    <row r="191" spans="1:8" ht="12.95" customHeight="1" x14ac:dyDescent="0.2">
      <c r="A191" s="14">
        <v>2</v>
      </c>
      <c r="B191" s="151" t="s">
        <v>130</v>
      </c>
      <c r="C191" s="201">
        <f t="shared" si="32"/>
        <v>4537.0919999999996</v>
      </c>
      <c r="D191" s="188">
        <v>2542.71</v>
      </c>
      <c r="E191" s="142">
        <f t="shared" si="33"/>
        <v>0.56042725164047813</v>
      </c>
      <c r="F191" s="139"/>
      <c r="G191" s="27" t="s">
        <v>13</v>
      </c>
    </row>
    <row r="192" spans="1:8" ht="12.95" customHeight="1" x14ac:dyDescent="0.2">
      <c r="A192" s="14">
        <v>3</v>
      </c>
      <c r="B192" s="151" t="s">
        <v>131</v>
      </c>
      <c r="C192" s="201">
        <f t="shared" si="32"/>
        <v>4718.7840000000006</v>
      </c>
      <c r="D192" s="188">
        <v>3492.36</v>
      </c>
      <c r="E192" s="142">
        <f t="shared" si="33"/>
        <v>0.74009744883427586</v>
      </c>
      <c r="F192" s="139"/>
      <c r="G192" s="27" t="s">
        <v>13</v>
      </c>
    </row>
    <row r="193" spans="1:11" ht="12.95" customHeight="1" x14ac:dyDescent="0.2">
      <c r="A193" s="14">
        <v>4</v>
      </c>
      <c r="B193" s="151" t="s">
        <v>132</v>
      </c>
      <c r="C193" s="201">
        <f t="shared" si="32"/>
        <v>2706.4589999999998</v>
      </c>
      <c r="D193" s="188">
        <v>1854.8</v>
      </c>
      <c r="E193" s="142">
        <f t="shared" si="33"/>
        <v>0.68532351681662274</v>
      </c>
      <c r="F193" s="139" t="s">
        <v>13</v>
      </c>
      <c r="G193" s="27"/>
    </row>
    <row r="194" spans="1:11" ht="12.95" customHeight="1" x14ac:dyDescent="0.2">
      <c r="A194" s="14">
        <v>5</v>
      </c>
      <c r="B194" s="151" t="s">
        <v>133</v>
      </c>
      <c r="C194" s="201">
        <f t="shared" si="32"/>
        <v>453.28899999999999</v>
      </c>
      <c r="D194" s="188">
        <v>241.76</v>
      </c>
      <c r="E194" s="142">
        <f t="shared" si="33"/>
        <v>0.53334627577549865</v>
      </c>
      <c r="F194" s="139"/>
      <c r="G194" s="27"/>
    </row>
    <row r="195" spans="1:11" ht="12.95" customHeight="1" x14ac:dyDescent="0.2">
      <c r="A195" s="14">
        <v>6</v>
      </c>
      <c r="B195" s="151" t="s">
        <v>134</v>
      </c>
      <c r="C195" s="201">
        <f t="shared" si="32"/>
        <v>69.447000000000003</v>
      </c>
      <c r="D195" s="188">
        <v>32.47</v>
      </c>
      <c r="E195" s="142">
        <f t="shared" si="33"/>
        <v>0.46755079413077594</v>
      </c>
      <c r="F195" s="139"/>
      <c r="G195" s="27"/>
    </row>
    <row r="196" spans="1:11" ht="12.95" customHeight="1" x14ac:dyDescent="0.2">
      <c r="A196" s="30"/>
      <c r="B196" s="1" t="s">
        <v>28</v>
      </c>
      <c r="C196" s="202">
        <f>SUM(C190:C195)</f>
        <v>27516.537999999997</v>
      </c>
      <c r="D196" s="202">
        <f>SUM(D189:D195)</f>
        <v>19444.739999999998</v>
      </c>
      <c r="E196" s="135">
        <f t="shared" si="33"/>
        <v>0.70665648418416593</v>
      </c>
      <c r="F196" s="38"/>
      <c r="G196" s="27"/>
    </row>
    <row r="197" spans="1:11" ht="14.25" customHeight="1" x14ac:dyDescent="0.2">
      <c r="A197" s="36"/>
      <c r="B197" s="2"/>
      <c r="C197" s="61"/>
      <c r="D197" s="61"/>
      <c r="E197" s="80"/>
      <c r="F197" s="21"/>
      <c r="G197" s="21"/>
      <c r="H197" s="21"/>
    </row>
    <row r="198" spans="1:11" x14ac:dyDescent="0.2">
      <c r="A198" s="290" t="s">
        <v>119</v>
      </c>
      <c r="B198" s="290"/>
      <c r="C198" s="290"/>
      <c r="D198" s="290"/>
      <c r="E198" s="290"/>
      <c r="F198" s="290"/>
      <c r="G198" s="81"/>
      <c r="H198" s="82"/>
    </row>
    <row r="199" spans="1:11" ht="6.75" customHeight="1" x14ac:dyDescent="0.2">
      <c r="A199" s="5"/>
      <c r="F199" s="21"/>
      <c r="G199" s="21"/>
      <c r="H199" s="21"/>
    </row>
    <row r="200" spans="1:11" ht="28.5" x14ac:dyDescent="0.25">
      <c r="A200" s="83" t="s">
        <v>38</v>
      </c>
      <c r="B200" s="83" t="s">
        <v>114</v>
      </c>
      <c r="C200" s="83" t="s">
        <v>115</v>
      </c>
      <c r="D200" s="83" t="s">
        <v>49</v>
      </c>
      <c r="F200" s="21"/>
      <c r="G200" s="164"/>
      <c r="H200" s="164"/>
    </row>
    <row r="201" spans="1:11" x14ac:dyDescent="0.2">
      <c r="A201" s="185">
        <f>C213</f>
        <v>683.2251</v>
      </c>
      <c r="B201" s="185">
        <f>D213</f>
        <v>479.36</v>
      </c>
      <c r="C201" s="204">
        <f>E213</f>
        <v>499.37000000000006</v>
      </c>
      <c r="D201" s="187">
        <f>C201/B201</f>
        <v>1.0417431575433913</v>
      </c>
    </row>
    <row r="202" spans="1:11" ht="14.25" customHeight="1" x14ac:dyDescent="0.2">
      <c r="A202" s="5"/>
    </row>
    <row r="203" spans="1:11" x14ac:dyDescent="0.2">
      <c r="A203" s="5" t="s">
        <v>117</v>
      </c>
    </row>
    <row r="204" spans="1:11" ht="6.75" customHeight="1" x14ac:dyDescent="0.2">
      <c r="A204" s="5"/>
    </row>
    <row r="205" spans="1:11" ht="33" customHeight="1" x14ac:dyDescent="0.2">
      <c r="A205" s="83" t="s">
        <v>22</v>
      </c>
      <c r="B205" s="12" t="s">
        <v>135</v>
      </c>
      <c r="C205" s="57" t="s">
        <v>38</v>
      </c>
      <c r="D205" s="83" t="s">
        <v>116</v>
      </c>
      <c r="E205" s="83" t="s">
        <v>124</v>
      </c>
      <c r="F205" s="83" t="s">
        <v>50</v>
      </c>
      <c r="G205" s="83" t="s">
        <v>110</v>
      </c>
    </row>
    <row r="206" spans="1:11" x14ac:dyDescent="0.2">
      <c r="A206" s="84">
        <v>1</v>
      </c>
      <c r="B206" s="12">
        <v>2</v>
      </c>
      <c r="C206" s="85">
        <v>3</v>
      </c>
      <c r="D206" s="84">
        <v>4</v>
      </c>
      <c r="E206" s="86">
        <v>5</v>
      </c>
      <c r="F206" s="85">
        <v>6</v>
      </c>
      <c r="G206" s="84">
        <v>7</v>
      </c>
    </row>
    <row r="207" spans="1:11" ht="12.95" customHeight="1" x14ac:dyDescent="0.2">
      <c r="A207" s="14">
        <v>1</v>
      </c>
      <c r="B207" s="191" t="s">
        <v>129</v>
      </c>
      <c r="C207" s="217">
        <v>371.14812499999999</v>
      </c>
      <c r="D207" s="188">
        <v>288.41000000000003</v>
      </c>
      <c r="E207" s="188">
        <v>199.05</v>
      </c>
      <c r="F207" s="188">
        <f t="shared" ref="F207:F212" si="34">D207-E207</f>
        <v>89.360000000000014</v>
      </c>
      <c r="G207" s="218">
        <f t="shared" ref="G207:G212" si="35">E207/D207</f>
        <v>0.69016330917790647</v>
      </c>
      <c r="K207" s="27"/>
    </row>
    <row r="208" spans="1:11" ht="12.95" customHeight="1" x14ac:dyDescent="0.2">
      <c r="A208" s="14">
        <v>2</v>
      </c>
      <c r="B208" s="191" t="s">
        <v>130</v>
      </c>
      <c r="C208" s="217">
        <v>113.42730000000002</v>
      </c>
      <c r="D208" s="188">
        <v>49.4</v>
      </c>
      <c r="E208" s="188">
        <v>95.49</v>
      </c>
      <c r="F208" s="188">
        <f t="shared" si="34"/>
        <v>-46.089999999999996</v>
      </c>
      <c r="G208" s="218">
        <f t="shared" si="35"/>
        <v>1.9329959514170041</v>
      </c>
    </row>
    <row r="209" spans="1:14" ht="12.95" customHeight="1" x14ac:dyDescent="0.2">
      <c r="A209" s="14">
        <v>3</v>
      </c>
      <c r="B209" s="191" t="s">
        <v>131</v>
      </c>
      <c r="C209" s="217">
        <v>117.96960000000001</v>
      </c>
      <c r="D209" s="188">
        <v>84</v>
      </c>
      <c r="E209" s="188">
        <v>106.98</v>
      </c>
      <c r="F209" s="188">
        <f t="shared" si="34"/>
        <v>-22.980000000000004</v>
      </c>
      <c r="G209" s="218">
        <f t="shared" si="35"/>
        <v>1.2735714285714286</v>
      </c>
    </row>
    <row r="210" spans="1:14" ht="12.95" customHeight="1" x14ac:dyDescent="0.2">
      <c r="A210" s="14">
        <v>4</v>
      </c>
      <c r="B210" s="191" t="s">
        <v>132</v>
      </c>
      <c r="C210" s="217">
        <v>67.66147500000001</v>
      </c>
      <c r="D210" s="188">
        <v>50.7</v>
      </c>
      <c r="E210" s="188">
        <v>90.2</v>
      </c>
      <c r="F210" s="188">
        <f t="shared" si="34"/>
        <v>-39.5</v>
      </c>
      <c r="G210" s="218">
        <f t="shared" si="35"/>
        <v>1.7790927021696252</v>
      </c>
    </row>
    <row r="211" spans="1:14" ht="12.95" customHeight="1" x14ac:dyDescent="0.2">
      <c r="A211" s="14">
        <v>5</v>
      </c>
      <c r="B211" s="191" t="s">
        <v>133</v>
      </c>
      <c r="C211" s="217">
        <v>11.288175000000003</v>
      </c>
      <c r="D211" s="188">
        <v>6.18</v>
      </c>
      <c r="E211" s="188">
        <v>7.23</v>
      </c>
      <c r="F211" s="188">
        <f t="shared" si="34"/>
        <v>-1.0500000000000007</v>
      </c>
      <c r="G211" s="218">
        <f t="shared" si="35"/>
        <v>1.1699029126213594</v>
      </c>
    </row>
    <row r="212" spans="1:14" ht="12.95" customHeight="1" x14ac:dyDescent="0.2">
      <c r="A212" s="14">
        <v>6</v>
      </c>
      <c r="B212" s="191" t="s">
        <v>134</v>
      </c>
      <c r="C212" s="217">
        <v>1.7304250000000001</v>
      </c>
      <c r="D212" s="188">
        <v>0.67</v>
      </c>
      <c r="E212" s="188">
        <v>0.42</v>
      </c>
      <c r="F212" s="188">
        <f t="shared" si="34"/>
        <v>0.25000000000000006</v>
      </c>
      <c r="G212" s="218">
        <f t="shared" si="35"/>
        <v>0.62686567164179097</v>
      </c>
    </row>
    <row r="213" spans="1:14" ht="12.95" customHeight="1" x14ac:dyDescent="0.2">
      <c r="A213" s="30"/>
      <c r="B213" s="189" t="s">
        <v>28</v>
      </c>
      <c r="C213" s="203">
        <f>SUM(C207:C212)</f>
        <v>683.2251</v>
      </c>
      <c r="D213" s="203">
        <f>SUM(D207:D212)</f>
        <v>479.36</v>
      </c>
      <c r="E213" s="203">
        <f>SUM(E207:E212)</f>
        <v>499.37000000000006</v>
      </c>
      <c r="F213" s="190">
        <f>D213-E213</f>
        <v>-20.010000000000048</v>
      </c>
      <c r="G213" s="219">
        <f>E213/D213</f>
        <v>1.0417431575433913</v>
      </c>
    </row>
    <row r="214" spans="1:14" ht="12.95" customHeight="1" x14ac:dyDescent="0.2">
      <c r="A214" s="36"/>
      <c r="B214" s="292" t="s">
        <v>226</v>
      </c>
      <c r="C214" s="292"/>
      <c r="D214" s="292"/>
      <c r="E214" s="292"/>
      <c r="F214" s="292"/>
      <c r="G214" s="292"/>
    </row>
    <row r="215" spans="1:14" ht="12.95" customHeight="1" x14ac:dyDescent="0.2">
      <c r="A215" s="36"/>
      <c r="B215" s="2"/>
      <c r="C215" s="145"/>
      <c r="D215" s="145"/>
      <c r="E215" s="145"/>
      <c r="F215" s="146"/>
      <c r="G215" s="34"/>
    </row>
    <row r="216" spans="1:14" x14ac:dyDescent="0.2">
      <c r="A216" s="5" t="s">
        <v>51</v>
      </c>
      <c r="F216" s="144"/>
      <c r="H216" s="6" t="s">
        <v>13</v>
      </c>
    </row>
    <row r="217" spans="1:14" x14ac:dyDescent="0.2">
      <c r="A217" s="5"/>
      <c r="F217" s="144"/>
    </row>
    <row r="218" spans="1:14" x14ac:dyDescent="0.2">
      <c r="A218" s="87" t="s">
        <v>52</v>
      </c>
      <c r="B218" s="52"/>
      <c r="C218" s="52"/>
      <c r="D218" s="52"/>
      <c r="E218" s="53"/>
      <c r="F218" s="52"/>
    </row>
    <row r="219" spans="1:14" ht="9" customHeight="1" x14ac:dyDescent="0.2">
      <c r="A219" s="52"/>
      <c r="B219" s="52"/>
      <c r="C219" s="52"/>
      <c r="D219" s="52"/>
      <c r="E219" s="53"/>
      <c r="F219" s="52"/>
    </row>
    <row r="220" spans="1:14" ht="11.25" customHeight="1" x14ac:dyDescent="0.2">
      <c r="A220" s="312" t="s">
        <v>166</v>
      </c>
      <c r="B220" s="312"/>
      <c r="C220" s="312"/>
      <c r="D220" s="312"/>
      <c r="E220" s="312"/>
      <c r="F220" s="312"/>
      <c r="G220" s="312"/>
    </row>
    <row r="221" spans="1:14" ht="6.75" customHeight="1" x14ac:dyDescent="0.2">
      <c r="A221" s="176"/>
      <c r="B221" s="169"/>
      <c r="C221" s="177"/>
      <c r="D221" s="44"/>
      <c r="E221" s="44"/>
      <c r="F221" s="44"/>
      <c r="G221" s="44"/>
    </row>
    <row r="222" spans="1:14" x14ac:dyDescent="0.2">
      <c r="A222" s="169"/>
      <c r="B222" s="169"/>
      <c r="C222" s="169"/>
      <c r="D222" s="44"/>
      <c r="E222" s="55" t="s">
        <v>120</v>
      </c>
      <c r="J222" s="275" t="s">
        <v>207</v>
      </c>
      <c r="K222" s="275"/>
      <c r="L222" s="275" t="s">
        <v>214</v>
      </c>
      <c r="M222" s="275"/>
    </row>
    <row r="223" spans="1:14" ht="45" customHeight="1" x14ac:dyDescent="0.2">
      <c r="A223" s="178" t="s">
        <v>37</v>
      </c>
      <c r="B223" s="12" t="s">
        <v>135</v>
      </c>
      <c r="C223" s="179" t="s">
        <v>167</v>
      </c>
      <c r="D223" s="58" t="s">
        <v>168</v>
      </c>
      <c r="E223" s="57" t="s">
        <v>169</v>
      </c>
      <c r="F223" s="59"/>
      <c r="G223" s="60"/>
      <c r="J223" s="6">
        <v>31</v>
      </c>
      <c r="K223" s="6">
        <v>179</v>
      </c>
      <c r="L223" s="6">
        <v>31</v>
      </c>
      <c r="M223" s="6">
        <v>189</v>
      </c>
      <c r="N223" s="6" t="s">
        <v>209</v>
      </c>
    </row>
    <row r="224" spans="1:14" ht="14.25" customHeight="1" x14ac:dyDescent="0.2">
      <c r="A224" s="205" t="s">
        <v>200</v>
      </c>
      <c r="B224" s="205" t="s">
        <v>201</v>
      </c>
      <c r="C224" s="206" t="s">
        <v>202</v>
      </c>
      <c r="D224" s="205" t="s">
        <v>203</v>
      </c>
      <c r="E224" s="205" t="s">
        <v>213</v>
      </c>
      <c r="F224" s="59"/>
      <c r="G224" s="60"/>
      <c r="J224" s="118">
        <f t="shared" ref="J224:J230" si="36">C99*31*3.86/100000</f>
        <v>125.53171619999999</v>
      </c>
      <c r="K224" s="118">
        <f t="shared" ref="K224:K230" si="37">C99*4.13*179/100000</f>
        <v>775.54597890000002</v>
      </c>
      <c r="L224" s="118">
        <f t="shared" ref="L224:L230" si="38">C110*5.78*31/100000</f>
        <v>774.18302600000004</v>
      </c>
      <c r="M224" s="118">
        <f t="shared" ref="M224:M230" si="39">C110*189*6.18/100000</f>
        <v>5046.664014</v>
      </c>
      <c r="N224" s="118">
        <f>SUM(J224:M224)</f>
        <v>6721.9247350999995</v>
      </c>
    </row>
    <row r="225" spans="1:14" ht="12.95" customHeight="1" x14ac:dyDescent="0.2">
      <c r="A225" s="167">
        <v>1</v>
      </c>
      <c r="B225" s="151" t="s">
        <v>129</v>
      </c>
      <c r="C225" s="207">
        <v>6721.9247350999995</v>
      </c>
      <c r="D225" s="208">
        <v>72.45</v>
      </c>
      <c r="E225" s="142">
        <f t="shared" ref="E225:E231" si="40">D225/C225</f>
        <v>1.077816293028193E-2</v>
      </c>
      <c r="F225" s="139"/>
      <c r="G225" s="27"/>
      <c r="J225" s="118">
        <f t="shared" si="36"/>
        <v>258.5278232</v>
      </c>
      <c r="K225" s="118">
        <f t="shared" si="37"/>
        <v>1597.2076204</v>
      </c>
      <c r="L225" s="118">
        <f t="shared" si="38"/>
        <v>0</v>
      </c>
      <c r="M225" s="118">
        <f t="shared" si="39"/>
        <v>0</v>
      </c>
      <c r="N225" s="118">
        <f t="shared" ref="N225:N230" si="41">SUM(J225:M225)</f>
        <v>1855.7354436000001</v>
      </c>
    </row>
    <row r="226" spans="1:14" ht="12.95" customHeight="1" x14ac:dyDescent="0.2">
      <c r="A226" s="167">
        <v>2</v>
      </c>
      <c r="B226" s="151" t="s">
        <v>130</v>
      </c>
      <c r="C226" s="188">
        <v>1855.7354436000001</v>
      </c>
      <c r="D226" s="208">
        <v>0</v>
      </c>
      <c r="E226" s="142">
        <f t="shared" si="40"/>
        <v>0</v>
      </c>
      <c r="F226" s="139"/>
      <c r="G226" s="27"/>
      <c r="J226" s="118">
        <f t="shared" si="36"/>
        <v>268.88080639999998</v>
      </c>
      <c r="K226" s="118">
        <f t="shared" si="37"/>
        <v>1661.1692608000001</v>
      </c>
      <c r="L226" s="118">
        <f t="shared" si="38"/>
        <v>0</v>
      </c>
      <c r="M226" s="118">
        <f t="shared" si="39"/>
        <v>0</v>
      </c>
      <c r="N226" s="118">
        <f t="shared" si="41"/>
        <v>1930.0500672000001</v>
      </c>
    </row>
    <row r="227" spans="1:14" ht="12.95" customHeight="1" x14ac:dyDescent="0.2">
      <c r="A227" s="167">
        <v>3</v>
      </c>
      <c r="B227" s="151" t="s">
        <v>131</v>
      </c>
      <c r="C227" s="188">
        <v>1930.0500672000001</v>
      </c>
      <c r="D227" s="208">
        <v>0</v>
      </c>
      <c r="E227" s="142">
        <f t="shared" si="40"/>
        <v>0</v>
      </c>
      <c r="F227" s="139"/>
      <c r="G227" s="27"/>
      <c r="J227" s="118">
        <f t="shared" si="36"/>
        <v>154.21661139999998</v>
      </c>
      <c r="K227" s="118">
        <f t="shared" si="37"/>
        <v>952.7637833</v>
      </c>
      <c r="L227" s="118">
        <f t="shared" si="38"/>
        <v>0</v>
      </c>
      <c r="M227" s="118">
        <f t="shared" si="39"/>
        <v>0</v>
      </c>
      <c r="N227" s="118">
        <f t="shared" si="41"/>
        <v>1106.9803947</v>
      </c>
    </row>
    <row r="228" spans="1:14" ht="12.95" customHeight="1" x14ac:dyDescent="0.2">
      <c r="A228" s="14">
        <v>4</v>
      </c>
      <c r="B228" s="151" t="s">
        <v>132</v>
      </c>
      <c r="C228" s="208">
        <v>1106.9803947</v>
      </c>
      <c r="D228" s="208">
        <v>0</v>
      </c>
      <c r="E228" s="142">
        <f t="shared" si="40"/>
        <v>0</v>
      </c>
      <c r="F228" s="139"/>
      <c r="G228" s="27"/>
      <c r="J228" s="118">
        <f t="shared" si="36"/>
        <v>10.7598272</v>
      </c>
      <c r="K228" s="118">
        <f t="shared" si="37"/>
        <v>66.475158399999998</v>
      </c>
      <c r="L228" s="118">
        <f t="shared" si="38"/>
        <v>7.8821282000000004</v>
      </c>
      <c r="M228" s="118">
        <f t="shared" si="39"/>
        <v>51.381199799999997</v>
      </c>
      <c r="N228" s="118">
        <f t="shared" si="41"/>
        <v>136.49831359999999</v>
      </c>
    </row>
    <row r="229" spans="1:14" ht="12.95" customHeight="1" x14ac:dyDescent="0.2">
      <c r="A229" s="14">
        <v>5</v>
      </c>
      <c r="B229" s="151" t="s">
        <v>133</v>
      </c>
      <c r="C229" s="208">
        <v>136.49831359999999</v>
      </c>
      <c r="D229" s="208">
        <v>0</v>
      </c>
      <c r="E229" s="142">
        <f t="shared" si="40"/>
        <v>0</v>
      </c>
      <c r="F229" s="139"/>
      <c r="G229" s="27"/>
      <c r="J229" s="118">
        <f t="shared" si="36"/>
        <v>1.4107913999999999</v>
      </c>
      <c r="K229" s="118">
        <f t="shared" si="37"/>
        <v>8.7159932999999992</v>
      </c>
      <c r="L229" s="118">
        <f t="shared" si="38"/>
        <v>1.1216668000000001</v>
      </c>
      <c r="M229" s="118">
        <f t="shared" si="39"/>
        <v>7.3118052000000002</v>
      </c>
      <c r="N229" s="118">
        <f t="shared" si="41"/>
        <v>18.560256699999996</v>
      </c>
    </row>
    <row r="230" spans="1:14" ht="12.95" customHeight="1" x14ac:dyDescent="0.2">
      <c r="A230" s="14">
        <v>6</v>
      </c>
      <c r="B230" s="151" t="s">
        <v>134</v>
      </c>
      <c r="C230" s="188">
        <v>18.560256699999996</v>
      </c>
      <c r="D230" s="208">
        <v>0</v>
      </c>
      <c r="E230" s="142">
        <f t="shared" si="40"/>
        <v>0</v>
      </c>
      <c r="F230" s="139"/>
      <c r="G230" s="27"/>
      <c r="J230" s="118">
        <f t="shared" si="36"/>
        <v>819.32757579999998</v>
      </c>
      <c r="K230" s="118">
        <f t="shared" si="37"/>
        <v>5061.8777951000002</v>
      </c>
      <c r="L230" s="118">
        <f t="shared" si="38"/>
        <v>783.18682100000012</v>
      </c>
      <c r="M230" s="118">
        <f t="shared" si="39"/>
        <v>5105.357019</v>
      </c>
      <c r="N230" s="118">
        <f t="shared" si="41"/>
        <v>11769.749210900001</v>
      </c>
    </row>
    <row r="231" spans="1:14" ht="12.95" customHeight="1" x14ac:dyDescent="0.2">
      <c r="A231" s="30"/>
      <c r="B231" s="1" t="s">
        <v>28</v>
      </c>
      <c r="C231" s="209">
        <f>SUM(C225:C230)</f>
        <v>11769.7492109</v>
      </c>
      <c r="D231" s="209">
        <f>SUM(D225:D230)</f>
        <v>72.45</v>
      </c>
      <c r="E231" s="141">
        <f t="shared" si="40"/>
        <v>6.1556111945787126E-3</v>
      </c>
      <c r="F231" s="38"/>
      <c r="G231" s="27" t="s">
        <v>13</v>
      </c>
      <c r="J231" s="118"/>
      <c r="K231" s="118"/>
      <c r="L231" s="118"/>
      <c r="M231" s="118"/>
      <c r="N231" s="118"/>
    </row>
    <row r="232" spans="1:14" x14ac:dyDescent="0.2">
      <c r="A232" s="88"/>
      <c r="B232" s="69"/>
      <c r="C232" s="89"/>
      <c r="D232" s="89"/>
      <c r="E232" s="90"/>
      <c r="F232" s="72"/>
      <c r="G232" s="91"/>
    </row>
    <row r="233" spans="1:14" x14ac:dyDescent="0.2">
      <c r="A233" s="294" t="s">
        <v>218</v>
      </c>
      <c r="B233" s="294"/>
      <c r="C233" s="294"/>
      <c r="D233" s="294"/>
      <c r="E233" s="294"/>
      <c r="F233" s="294"/>
      <c r="G233" s="294"/>
    </row>
    <row r="234" spans="1:14" x14ac:dyDescent="0.2">
      <c r="A234" s="44"/>
      <c r="B234" s="44"/>
      <c r="C234" s="44"/>
      <c r="D234" s="44"/>
      <c r="E234" s="55" t="s">
        <v>120</v>
      </c>
    </row>
    <row r="235" spans="1:14" ht="59.25" customHeight="1" x14ac:dyDescent="0.2">
      <c r="A235" s="56" t="s">
        <v>37</v>
      </c>
      <c r="B235" s="12" t="s">
        <v>135</v>
      </c>
      <c r="C235" s="57" t="s">
        <v>170</v>
      </c>
      <c r="D235" s="57" t="s">
        <v>171</v>
      </c>
      <c r="E235" s="57" t="s">
        <v>160</v>
      </c>
      <c r="F235" s="59"/>
      <c r="G235" s="60"/>
    </row>
    <row r="236" spans="1:14" ht="18" customHeight="1" x14ac:dyDescent="0.2">
      <c r="A236" s="56">
        <v>1</v>
      </c>
      <c r="B236" s="12">
        <v>2</v>
      </c>
      <c r="C236" s="57">
        <v>3</v>
      </c>
      <c r="D236" s="57">
        <v>4</v>
      </c>
      <c r="E236" s="57">
        <v>5</v>
      </c>
      <c r="F236" s="59"/>
      <c r="G236" s="60"/>
    </row>
    <row r="237" spans="1:14" ht="12.95" customHeight="1" x14ac:dyDescent="0.2">
      <c r="A237" s="14">
        <v>1</v>
      </c>
      <c r="B237" s="151" t="s">
        <v>129</v>
      </c>
      <c r="C237" s="188">
        <f t="shared" ref="C237:C242" si="42">C225</f>
        <v>6721.9247350999995</v>
      </c>
      <c r="D237" s="208">
        <v>411.73</v>
      </c>
      <c r="E237" s="142">
        <f t="shared" ref="E237:E243" si="43">D237/C237</f>
        <v>6.1251801563629804E-2</v>
      </c>
      <c r="F237" s="139"/>
      <c r="G237" s="27"/>
    </row>
    <row r="238" spans="1:14" ht="12.95" customHeight="1" x14ac:dyDescent="0.2">
      <c r="A238" s="14">
        <v>2</v>
      </c>
      <c r="B238" s="151" t="s">
        <v>130</v>
      </c>
      <c r="C238" s="188">
        <f t="shared" si="42"/>
        <v>1855.7354436000001</v>
      </c>
      <c r="D238" s="208">
        <v>0</v>
      </c>
      <c r="E238" s="142">
        <f t="shared" si="43"/>
        <v>0</v>
      </c>
      <c r="F238" s="139"/>
      <c r="G238" s="27"/>
    </row>
    <row r="239" spans="1:14" ht="12.95" customHeight="1" x14ac:dyDescent="0.2">
      <c r="A239" s="14">
        <v>3</v>
      </c>
      <c r="B239" s="151" t="s">
        <v>131</v>
      </c>
      <c r="C239" s="188">
        <f t="shared" si="42"/>
        <v>1930.0500672000001</v>
      </c>
      <c r="D239" s="208">
        <v>0</v>
      </c>
      <c r="E239" s="142">
        <f t="shared" si="43"/>
        <v>0</v>
      </c>
      <c r="F239" s="139"/>
      <c r="G239" s="27"/>
    </row>
    <row r="240" spans="1:14" ht="12.95" customHeight="1" x14ac:dyDescent="0.2">
      <c r="A240" s="14">
        <v>4</v>
      </c>
      <c r="B240" s="151" t="s">
        <v>132</v>
      </c>
      <c r="C240" s="188">
        <f t="shared" si="42"/>
        <v>1106.9803947</v>
      </c>
      <c r="D240" s="208">
        <v>0</v>
      </c>
      <c r="E240" s="142">
        <f t="shared" si="43"/>
        <v>0</v>
      </c>
      <c r="F240" s="139"/>
      <c r="G240" s="27"/>
    </row>
    <row r="241" spans="1:10" ht="12.95" customHeight="1" x14ac:dyDescent="0.2">
      <c r="A241" s="14">
        <v>5</v>
      </c>
      <c r="B241" s="151" t="s">
        <v>133</v>
      </c>
      <c r="C241" s="188">
        <f t="shared" si="42"/>
        <v>136.49831359999999</v>
      </c>
      <c r="D241" s="208">
        <v>0</v>
      </c>
      <c r="E241" s="142">
        <f t="shared" si="43"/>
        <v>0</v>
      </c>
      <c r="F241" s="139"/>
      <c r="G241" s="27"/>
    </row>
    <row r="242" spans="1:10" ht="12.95" customHeight="1" x14ac:dyDescent="0.2">
      <c r="A242" s="14">
        <v>6</v>
      </c>
      <c r="B242" s="151" t="s">
        <v>134</v>
      </c>
      <c r="C242" s="188">
        <f t="shared" si="42"/>
        <v>18.560256699999996</v>
      </c>
      <c r="D242" s="208">
        <v>0</v>
      </c>
      <c r="E242" s="142">
        <f t="shared" si="43"/>
        <v>0</v>
      </c>
      <c r="F242" s="139"/>
      <c r="G242" s="27" t="s">
        <v>13</v>
      </c>
    </row>
    <row r="243" spans="1:10" ht="12.95" customHeight="1" x14ac:dyDescent="0.2">
      <c r="A243" s="30"/>
      <c r="B243" s="1" t="s">
        <v>28</v>
      </c>
      <c r="C243" s="209">
        <f>SUM(C237:C242)</f>
        <v>11769.7492109</v>
      </c>
      <c r="D243" s="209">
        <f>SUM(D237:D242)</f>
        <v>411.73</v>
      </c>
      <c r="E243" s="141">
        <f t="shared" si="43"/>
        <v>3.4982053790805982E-2</v>
      </c>
      <c r="F243" s="38"/>
      <c r="G243" s="27"/>
    </row>
    <row r="244" spans="1:10" ht="24.75" customHeight="1" x14ac:dyDescent="0.2">
      <c r="A244" s="43" t="s">
        <v>53</v>
      </c>
      <c r="B244" s="44"/>
      <c r="C244" s="44"/>
      <c r="D244" s="44"/>
      <c r="E244" s="44"/>
      <c r="F244" s="44"/>
      <c r="G244" s="44"/>
    </row>
    <row r="245" spans="1:10" ht="21" customHeight="1" x14ac:dyDescent="0.2"/>
    <row r="246" spans="1:10" ht="28.5" x14ac:dyDescent="0.2">
      <c r="A246" s="45" t="s">
        <v>38</v>
      </c>
      <c r="B246" s="45" t="s">
        <v>172</v>
      </c>
      <c r="C246" s="45" t="s">
        <v>54</v>
      </c>
      <c r="D246" s="64" t="s">
        <v>41</v>
      </c>
      <c r="E246" s="45" t="s">
        <v>42</v>
      </c>
      <c r="F246" s="45" t="s">
        <v>123</v>
      </c>
    </row>
    <row r="247" spans="1:10" x14ac:dyDescent="0.2">
      <c r="A247" s="65">
        <f>C243</f>
        <v>11769.7492109</v>
      </c>
      <c r="B247" s="65">
        <f>D259</f>
        <v>72.45</v>
      </c>
      <c r="C247" s="65">
        <f>E259</f>
        <v>6522.4800000000014</v>
      </c>
      <c r="D247" s="65">
        <f>B247+C247</f>
        <v>6594.9300000000012</v>
      </c>
      <c r="E247" s="67">
        <f>D247/A247</f>
        <v>0.5603288465902414</v>
      </c>
      <c r="F247" s="65">
        <f>A247*85/100</f>
        <v>10004.286829265</v>
      </c>
    </row>
    <row r="248" spans="1:10" x14ac:dyDescent="0.2">
      <c r="A248" s="88"/>
      <c r="B248" s="69"/>
      <c r="C248" s="70"/>
      <c r="D248" s="70"/>
      <c r="E248" s="71"/>
      <c r="F248" s="72"/>
      <c r="G248" s="73"/>
    </row>
    <row r="249" spans="1:10" x14ac:dyDescent="0.2">
      <c r="A249" s="5" t="s">
        <v>174</v>
      </c>
      <c r="B249" s="44"/>
      <c r="C249" s="54"/>
      <c r="D249" s="44"/>
      <c r="E249" s="44"/>
      <c r="F249" s="44"/>
      <c r="G249" s="44"/>
    </row>
    <row r="250" spans="1:10" x14ac:dyDescent="0.2">
      <c r="A250" s="44"/>
      <c r="B250" s="44"/>
      <c r="C250" s="44"/>
      <c r="D250" s="44"/>
      <c r="E250" s="44"/>
      <c r="F250" s="44"/>
      <c r="G250" s="55" t="s">
        <v>120</v>
      </c>
    </row>
    <row r="251" spans="1:10" s="233" customFormat="1" ht="50.25" customHeight="1" x14ac:dyDescent="0.2">
      <c r="A251" s="271" t="s">
        <v>37</v>
      </c>
      <c r="B251" s="240" t="s">
        <v>135</v>
      </c>
      <c r="C251" s="24" t="s">
        <v>219</v>
      </c>
      <c r="D251" s="24" t="s">
        <v>173</v>
      </c>
      <c r="E251" s="24" t="s">
        <v>55</v>
      </c>
      <c r="F251" s="24" t="s">
        <v>56</v>
      </c>
      <c r="G251" s="240" t="s">
        <v>57</v>
      </c>
    </row>
    <row r="252" spans="1:10" ht="13.5" customHeight="1" x14ac:dyDescent="0.2">
      <c r="A252" s="56">
        <v>1</v>
      </c>
      <c r="B252" s="12">
        <v>2</v>
      </c>
      <c r="C252" s="57">
        <v>3</v>
      </c>
      <c r="D252" s="57">
        <v>4</v>
      </c>
      <c r="E252" s="57">
        <v>5</v>
      </c>
      <c r="F252" s="57">
        <v>6</v>
      </c>
      <c r="G252" s="83">
        <v>7</v>
      </c>
      <c r="J252" s="6" t="s">
        <v>13</v>
      </c>
    </row>
    <row r="253" spans="1:10" ht="12.95" customHeight="1" x14ac:dyDescent="0.2">
      <c r="A253" s="14">
        <v>1</v>
      </c>
      <c r="B253" s="151" t="s">
        <v>129</v>
      </c>
      <c r="C253" s="208">
        <f t="shared" ref="C253:C258" si="44">C225</f>
        <v>6721.9247350999995</v>
      </c>
      <c r="D253" s="208">
        <v>72.45</v>
      </c>
      <c r="E253" s="220">
        <v>4333</v>
      </c>
      <c r="F253" s="143">
        <f t="shared" ref="F253:F258" si="45">D253+E253</f>
        <v>4405.45</v>
      </c>
      <c r="G253" s="147">
        <f t="shared" ref="G253:G259" si="46">F253/C253</f>
        <v>0.65538520194907568</v>
      </c>
    </row>
    <row r="254" spans="1:10" ht="12.95" customHeight="1" x14ac:dyDescent="0.2">
      <c r="A254" s="14">
        <v>2</v>
      </c>
      <c r="B254" s="151" t="s">
        <v>130</v>
      </c>
      <c r="C254" s="208">
        <f t="shared" si="44"/>
        <v>1855.7354436000001</v>
      </c>
      <c r="D254" s="208">
        <v>0</v>
      </c>
      <c r="E254" s="220">
        <v>760.18</v>
      </c>
      <c r="F254" s="143">
        <f t="shared" si="45"/>
        <v>760.18</v>
      </c>
      <c r="G254" s="147">
        <f t="shared" si="46"/>
        <v>0.40963813167533336</v>
      </c>
    </row>
    <row r="255" spans="1:10" ht="12.95" customHeight="1" x14ac:dyDescent="0.2">
      <c r="A255" s="14">
        <v>3</v>
      </c>
      <c r="B255" s="151" t="s">
        <v>131</v>
      </c>
      <c r="C255" s="208">
        <f t="shared" si="44"/>
        <v>1930.0500672000001</v>
      </c>
      <c r="D255" s="208">
        <v>0</v>
      </c>
      <c r="E255" s="220">
        <v>879.92</v>
      </c>
      <c r="F255" s="143">
        <f t="shared" si="45"/>
        <v>879.92</v>
      </c>
      <c r="G255" s="147">
        <f t="shared" si="46"/>
        <v>0.45590527155419064</v>
      </c>
    </row>
    <row r="256" spans="1:10" ht="12.95" customHeight="1" x14ac:dyDescent="0.2">
      <c r="A256" s="14">
        <v>4</v>
      </c>
      <c r="B256" s="151" t="s">
        <v>132</v>
      </c>
      <c r="C256" s="208">
        <f t="shared" si="44"/>
        <v>1106.9803947</v>
      </c>
      <c r="D256" s="208">
        <v>0</v>
      </c>
      <c r="E256" s="220">
        <v>453.01</v>
      </c>
      <c r="F256" s="143">
        <f t="shared" si="45"/>
        <v>453.01</v>
      </c>
      <c r="G256" s="147">
        <f t="shared" si="46"/>
        <v>0.40923037315649036</v>
      </c>
    </row>
    <row r="257" spans="1:8" ht="12.95" customHeight="1" x14ac:dyDescent="0.2">
      <c r="A257" s="14">
        <v>5</v>
      </c>
      <c r="B257" s="151" t="s">
        <v>133</v>
      </c>
      <c r="C257" s="208">
        <f t="shared" si="44"/>
        <v>136.49831359999999</v>
      </c>
      <c r="D257" s="208">
        <v>0</v>
      </c>
      <c r="E257" s="220">
        <v>72.81</v>
      </c>
      <c r="F257" s="143">
        <f t="shared" si="45"/>
        <v>72.81</v>
      </c>
      <c r="G257" s="147">
        <f t="shared" si="46"/>
        <v>0.5334131835017778</v>
      </c>
    </row>
    <row r="258" spans="1:8" ht="12.95" customHeight="1" x14ac:dyDescent="0.2">
      <c r="A258" s="14">
        <v>6</v>
      </c>
      <c r="B258" s="151" t="s">
        <v>134</v>
      </c>
      <c r="C258" s="208">
        <f t="shared" si="44"/>
        <v>18.560256699999996</v>
      </c>
      <c r="D258" s="208">
        <v>0</v>
      </c>
      <c r="E258" s="220">
        <v>23.56</v>
      </c>
      <c r="F258" s="143">
        <f t="shared" si="45"/>
        <v>23.56</v>
      </c>
      <c r="G258" s="147">
        <f t="shared" si="46"/>
        <v>1.2693789951730572</v>
      </c>
    </row>
    <row r="259" spans="1:8" ht="12.95" customHeight="1" x14ac:dyDescent="0.2">
      <c r="A259" s="30"/>
      <c r="B259" s="1" t="s">
        <v>28</v>
      </c>
      <c r="C259" s="209">
        <f>SUM(C253:C258)</f>
        <v>11769.7492109</v>
      </c>
      <c r="D259" s="209">
        <f>SUM(D253:D258)</f>
        <v>72.45</v>
      </c>
      <c r="E259" s="209">
        <f>SUM(E253:E258)</f>
        <v>6522.4800000000014</v>
      </c>
      <c r="F259" s="209">
        <f>SUM(F253:F258)</f>
        <v>6594.9300000000012</v>
      </c>
      <c r="G259" s="23">
        <f t="shared" si="46"/>
        <v>0.5603288465902414</v>
      </c>
    </row>
    <row r="260" spans="1:8" ht="14.25" customHeight="1" x14ac:dyDescent="0.2">
      <c r="A260" s="92"/>
      <c r="B260" s="69"/>
      <c r="C260" s="70"/>
      <c r="D260" s="70"/>
      <c r="E260" s="71"/>
      <c r="F260" s="72"/>
      <c r="G260" s="73"/>
    </row>
    <row r="261" spans="1:8" x14ac:dyDescent="0.2">
      <c r="A261" s="43" t="s">
        <v>58</v>
      </c>
      <c r="B261" s="44"/>
      <c r="C261" s="54"/>
      <c r="D261" s="44"/>
      <c r="E261" s="44"/>
      <c r="F261" s="44"/>
      <c r="G261" s="44"/>
      <c r="H261" s="44" t="s">
        <v>13</v>
      </c>
    </row>
    <row r="262" spans="1:8" ht="2.25" customHeight="1" x14ac:dyDescent="0.2">
      <c r="A262" s="44"/>
      <c r="B262" s="44"/>
      <c r="C262" s="54"/>
      <c r="D262" s="44"/>
      <c r="E262" s="44"/>
      <c r="F262" s="44"/>
      <c r="G262" s="44"/>
      <c r="H262" s="44"/>
    </row>
    <row r="263" spans="1:8" x14ac:dyDescent="0.2">
      <c r="A263" s="120" t="s">
        <v>38</v>
      </c>
      <c r="B263" s="120" t="s">
        <v>59</v>
      </c>
      <c r="C263" s="120" t="s">
        <v>60</v>
      </c>
      <c r="D263" s="120" t="s">
        <v>47</v>
      </c>
      <c r="E263" s="120" t="s">
        <v>48</v>
      </c>
    </row>
    <row r="264" spans="1:8" ht="17.25" customHeight="1" x14ac:dyDescent="0.2">
      <c r="A264" s="49">
        <f>C259</f>
        <v>11769.7492109</v>
      </c>
      <c r="B264" s="49">
        <f>F259</f>
        <v>6594.9300000000012</v>
      </c>
      <c r="C264" s="31">
        <f>B264/A264</f>
        <v>0.5603288465902414</v>
      </c>
      <c r="D264" s="49">
        <f>D276</f>
        <v>6183.2000000000007</v>
      </c>
      <c r="E264" s="93">
        <f>D264/A264</f>
        <v>0.52534679279943541</v>
      </c>
    </row>
    <row r="265" spans="1:8" ht="17.25" customHeight="1" x14ac:dyDescent="0.2">
      <c r="A265" s="61"/>
      <c r="B265" s="61"/>
      <c r="C265" s="38"/>
      <c r="D265" s="61"/>
      <c r="E265" s="94"/>
    </row>
    <row r="266" spans="1:8" ht="17.25" customHeight="1" x14ac:dyDescent="0.2">
      <c r="A266" s="5" t="s">
        <v>175</v>
      </c>
    </row>
    <row r="267" spans="1:8" ht="15" customHeight="1" x14ac:dyDescent="0.2">
      <c r="A267" s="44"/>
      <c r="B267" s="44"/>
      <c r="C267" s="44"/>
      <c r="D267" s="44"/>
      <c r="E267" s="55" t="s">
        <v>120</v>
      </c>
      <c r="F267" s="44"/>
      <c r="G267" s="44"/>
      <c r="H267" s="44"/>
    </row>
    <row r="268" spans="1:8" ht="42.75" x14ac:dyDescent="0.2">
      <c r="A268" s="57" t="s">
        <v>37</v>
      </c>
      <c r="B268" s="12" t="s">
        <v>135</v>
      </c>
      <c r="C268" s="57" t="s">
        <v>176</v>
      </c>
      <c r="D268" s="57" t="s">
        <v>61</v>
      </c>
      <c r="E268" s="57" t="s">
        <v>62</v>
      </c>
    </row>
    <row r="269" spans="1:8" ht="18.75" customHeight="1" x14ac:dyDescent="0.2">
      <c r="A269" s="78">
        <v>1</v>
      </c>
      <c r="B269" s="12">
        <v>2</v>
      </c>
      <c r="C269" s="78">
        <v>3</v>
      </c>
      <c r="D269" s="78">
        <v>4</v>
      </c>
      <c r="E269" s="78">
        <v>5</v>
      </c>
      <c r="F269" s="116"/>
      <c r="G269" s="44"/>
      <c r="H269" s="44"/>
    </row>
    <row r="270" spans="1:8" ht="12.95" customHeight="1" x14ac:dyDescent="0.2">
      <c r="A270" s="14">
        <v>1</v>
      </c>
      <c r="B270" s="151" t="s">
        <v>129</v>
      </c>
      <c r="C270" s="208">
        <f t="shared" ref="C270:C275" si="47">C225</f>
        <v>6721.9247350999995</v>
      </c>
      <c r="D270" s="208">
        <v>3993.72</v>
      </c>
      <c r="E270" s="142">
        <f t="shared" ref="E270:E276" si="48">D270/C270</f>
        <v>0.59413340038544582</v>
      </c>
      <c r="F270" s="139"/>
      <c r="G270" s="27" t="s">
        <v>13</v>
      </c>
    </row>
    <row r="271" spans="1:8" ht="12.95" customHeight="1" x14ac:dyDescent="0.2">
      <c r="A271" s="14">
        <v>2</v>
      </c>
      <c r="B271" s="151" t="s">
        <v>130</v>
      </c>
      <c r="C271" s="208">
        <f t="shared" si="47"/>
        <v>1855.7354436000001</v>
      </c>
      <c r="D271" s="208">
        <v>760.18</v>
      </c>
      <c r="E271" s="142">
        <f t="shared" si="48"/>
        <v>0.40963813167533336</v>
      </c>
      <c r="F271" s="139"/>
      <c r="G271" s="27"/>
    </row>
    <row r="272" spans="1:8" ht="12.95" customHeight="1" x14ac:dyDescent="0.2">
      <c r="A272" s="14">
        <v>3</v>
      </c>
      <c r="B272" s="151" t="s">
        <v>131</v>
      </c>
      <c r="C272" s="208">
        <f t="shared" si="47"/>
        <v>1930.0500672000001</v>
      </c>
      <c r="D272" s="208">
        <v>879.92</v>
      </c>
      <c r="E272" s="142">
        <f t="shared" si="48"/>
        <v>0.45590527155419064</v>
      </c>
      <c r="F272" s="139"/>
      <c r="G272" s="27"/>
    </row>
    <row r="273" spans="1:8" ht="12.95" customHeight="1" x14ac:dyDescent="0.2">
      <c r="A273" s="14">
        <v>4</v>
      </c>
      <c r="B273" s="151" t="s">
        <v>132</v>
      </c>
      <c r="C273" s="208">
        <f t="shared" si="47"/>
        <v>1106.9803947</v>
      </c>
      <c r="D273" s="208">
        <v>453.01</v>
      </c>
      <c r="E273" s="142">
        <f t="shared" si="48"/>
        <v>0.40923037315649036</v>
      </c>
      <c r="F273" s="139"/>
      <c r="G273" s="27"/>
      <c r="H273" s="6" t="s">
        <v>13</v>
      </c>
    </row>
    <row r="274" spans="1:8" ht="12.95" customHeight="1" x14ac:dyDescent="0.2">
      <c r="A274" s="14">
        <v>5</v>
      </c>
      <c r="B274" s="151" t="s">
        <v>133</v>
      </c>
      <c r="C274" s="208">
        <f t="shared" si="47"/>
        <v>136.49831359999999</v>
      </c>
      <c r="D274" s="208">
        <v>72.81</v>
      </c>
      <c r="E274" s="142">
        <f t="shared" si="48"/>
        <v>0.5334131835017778</v>
      </c>
      <c r="F274" s="139"/>
      <c r="G274" s="27"/>
    </row>
    <row r="275" spans="1:8" ht="12.95" customHeight="1" x14ac:dyDescent="0.2">
      <c r="A275" s="14">
        <v>6</v>
      </c>
      <c r="B275" s="151" t="s">
        <v>134</v>
      </c>
      <c r="C275" s="208">
        <f t="shared" si="47"/>
        <v>18.560256699999996</v>
      </c>
      <c r="D275" s="208">
        <v>23.56</v>
      </c>
      <c r="E275" s="142">
        <f t="shared" si="48"/>
        <v>1.2693789951730572</v>
      </c>
      <c r="F275" s="139"/>
      <c r="G275" s="27"/>
    </row>
    <row r="276" spans="1:8" ht="12.95" customHeight="1" x14ac:dyDescent="0.2">
      <c r="A276" s="30"/>
      <c r="B276" s="1" t="s">
        <v>28</v>
      </c>
      <c r="C276" s="209">
        <f>SUM(C270:C275)</f>
        <v>11769.7492109</v>
      </c>
      <c r="D276" s="209">
        <f>SUM(D270:D275)</f>
        <v>6183.2000000000007</v>
      </c>
      <c r="E276" s="141">
        <f t="shared" si="48"/>
        <v>0.52534679279943541</v>
      </c>
      <c r="F276" s="38"/>
      <c r="G276" s="27"/>
    </row>
    <row r="277" spans="1:8" ht="23.25" customHeight="1" x14ac:dyDescent="0.2">
      <c r="A277" s="288" t="s">
        <v>177</v>
      </c>
      <c r="B277" s="288"/>
      <c r="C277" s="288"/>
      <c r="D277" s="288"/>
      <c r="E277" s="288"/>
      <c r="F277" s="288"/>
      <c r="G277" s="44"/>
      <c r="H277" s="44"/>
    </row>
    <row r="278" spans="1:8" x14ac:dyDescent="0.2">
      <c r="A278" s="43"/>
      <c r="B278" s="44"/>
      <c r="C278" s="44"/>
      <c r="D278" s="44"/>
      <c r="E278" s="44"/>
      <c r="F278" s="44"/>
      <c r="G278" s="44"/>
      <c r="H278" s="44"/>
    </row>
    <row r="279" spans="1:8" x14ac:dyDescent="0.2">
      <c r="A279" s="288" t="s">
        <v>121</v>
      </c>
      <c r="B279" s="288"/>
      <c r="C279" s="288"/>
      <c r="D279" s="288"/>
      <c r="E279" s="288"/>
      <c r="F279" s="288"/>
      <c r="G279" s="288"/>
      <c r="H279" s="44"/>
    </row>
    <row r="280" spans="1:8" ht="12" customHeight="1" x14ac:dyDescent="0.2">
      <c r="B280" s="44"/>
      <c r="C280" s="44"/>
      <c r="D280" s="44"/>
      <c r="E280" s="44"/>
      <c r="F280" s="44"/>
      <c r="G280" s="44"/>
      <c r="H280" s="44"/>
    </row>
    <row r="281" spans="1:8" ht="42" customHeight="1" x14ac:dyDescent="0.2">
      <c r="A281" s="83" t="s">
        <v>31</v>
      </c>
      <c r="B281" s="12" t="s">
        <v>135</v>
      </c>
      <c r="C281" s="83" t="s">
        <v>63</v>
      </c>
      <c r="D281" s="83" t="s">
        <v>64</v>
      </c>
      <c r="E281" s="83" t="s">
        <v>65</v>
      </c>
      <c r="F281" s="47"/>
      <c r="G281" s="6" t="s">
        <v>13</v>
      </c>
    </row>
    <row r="282" spans="1:8" s="51" customFormat="1" x14ac:dyDescent="0.2">
      <c r="A282" s="210" t="s">
        <v>200</v>
      </c>
      <c r="B282" s="210" t="s">
        <v>201</v>
      </c>
      <c r="C282" s="210" t="s">
        <v>202</v>
      </c>
      <c r="D282" s="210" t="s">
        <v>203</v>
      </c>
      <c r="E282" s="210" t="s">
        <v>213</v>
      </c>
      <c r="F282" s="95"/>
    </row>
    <row r="283" spans="1:8" ht="12.95" customHeight="1" x14ac:dyDescent="0.2">
      <c r="A283" s="14">
        <v>1</v>
      </c>
      <c r="B283" s="151" t="s">
        <v>129</v>
      </c>
      <c r="C283" s="142">
        <f>E190</f>
        <v>0.75020222577077811</v>
      </c>
      <c r="D283" s="142">
        <f>E270</f>
        <v>0.59413340038544582</v>
      </c>
      <c r="E283" s="150">
        <f t="shared" ref="E283:E289" si="49">D283-C283</f>
        <v>-0.15606882538533229</v>
      </c>
      <c r="F283" s="139"/>
      <c r="G283" s="27"/>
    </row>
    <row r="284" spans="1:8" ht="12.95" customHeight="1" x14ac:dyDescent="0.2">
      <c r="A284" s="14">
        <v>2</v>
      </c>
      <c r="B284" s="151" t="s">
        <v>130</v>
      </c>
      <c r="C284" s="142">
        <f t="shared" ref="C284:C289" si="50">E191</f>
        <v>0.56042725164047813</v>
      </c>
      <c r="D284" s="142">
        <f t="shared" ref="D284:D289" si="51">E271</f>
        <v>0.40963813167533336</v>
      </c>
      <c r="E284" s="150">
        <f t="shared" si="49"/>
        <v>-0.15078911996514477</v>
      </c>
      <c r="F284" s="139"/>
      <c r="G284" s="27"/>
    </row>
    <row r="285" spans="1:8" ht="12.95" customHeight="1" x14ac:dyDescent="0.2">
      <c r="A285" s="14">
        <v>3</v>
      </c>
      <c r="B285" s="151" t="s">
        <v>131</v>
      </c>
      <c r="C285" s="142">
        <f t="shared" si="50"/>
        <v>0.74009744883427586</v>
      </c>
      <c r="D285" s="142">
        <f t="shared" si="51"/>
        <v>0.45590527155419064</v>
      </c>
      <c r="E285" s="150">
        <f t="shared" si="49"/>
        <v>-0.28419217728008522</v>
      </c>
      <c r="F285" s="139"/>
      <c r="G285" s="27"/>
    </row>
    <row r="286" spans="1:8" ht="12.95" customHeight="1" x14ac:dyDescent="0.2">
      <c r="A286" s="14">
        <v>4</v>
      </c>
      <c r="B286" s="151" t="s">
        <v>132</v>
      </c>
      <c r="C286" s="142">
        <f t="shared" si="50"/>
        <v>0.68532351681662274</v>
      </c>
      <c r="D286" s="142">
        <f t="shared" si="51"/>
        <v>0.40923037315649036</v>
      </c>
      <c r="E286" s="150">
        <f t="shared" si="49"/>
        <v>-0.27609314366013238</v>
      </c>
      <c r="F286" s="139"/>
      <c r="G286" s="27"/>
    </row>
    <row r="287" spans="1:8" ht="12.95" customHeight="1" x14ac:dyDescent="0.2">
      <c r="A287" s="14">
        <v>5</v>
      </c>
      <c r="B287" s="151" t="s">
        <v>133</v>
      </c>
      <c r="C287" s="142">
        <f t="shared" si="50"/>
        <v>0.53334627577549865</v>
      </c>
      <c r="D287" s="142">
        <f t="shared" si="51"/>
        <v>0.5334131835017778</v>
      </c>
      <c r="E287" s="150">
        <f t="shared" si="49"/>
        <v>6.6907726279152868E-5</v>
      </c>
      <c r="F287" s="139"/>
      <c r="G287" s="27" t="s">
        <v>13</v>
      </c>
    </row>
    <row r="288" spans="1:8" ht="12.95" customHeight="1" x14ac:dyDescent="0.2">
      <c r="A288" s="14">
        <v>6</v>
      </c>
      <c r="B288" s="151" t="s">
        <v>134</v>
      </c>
      <c r="C288" s="142">
        <f t="shared" si="50"/>
        <v>0.46755079413077594</v>
      </c>
      <c r="D288" s="142">
        <f t="shared" si="51"/>
        <v>1.2693789951730572</v>
      </c>
      <c r="E288" s="150">
        <f t="shared" si="49"/>
        <v>0.80182820104228125</v>
      </c>
      <c r="F288" s="139"/>
      <c r="G288" s="27"/>
    </row>
    <row r="289" spans="1:13" ht="12.95" customHeight="1" x14ac:dyDescent="0.2">
      <c r="A289" s="30"/>
      <c r="B289" s="1" t="s">
        <v>28</v>
      </c>
      <c r="C289" s="141">
        <f t="shared" si="50"/>
        <v>0.70665648418416593</v>
      </c>
      <c r="D289" s="141">
        <f t="shared" si="51"/>
        <v>0.52534679279943541</v>
      </c>
      <c r="E289" s="149">
        <f t="shared" si="49"/>
        <v>-0.18130969138473052</v>
      </c>
      <c r="F289" s="38"/>
      <c r="G289" s="27"/>
    </row>
    <row r="290" spans="1:13" ht="14.25" customHeight="1" x14ac:dyDescent="0.2">
      <c r="A290" s="68"/>
      <c r="B290" s="69"/>
      <c r="C290" s="70"/>
      <c r="D290" s="70"/>
      <c r="E290" s="71"/>
      <c r="F290" s="72"/>
      <c r="G290" s="73" t="s">
        <v>13</v>
      </c>
    </row>
    <row r="291" spans="1:13" x14ac:dyDescent="0.2">
      <c r="A291" s="288" t="s">
        <v>178</v>
      </c>
      <c r="B291" s="288"/>
      <c r="C291" s="288"/>
      <c r="D291" s="288"/>
      <c r="E291" s="288"/>
      <c r="F291" s="288"/>
      <c r="G291" s="44"/>
      <c r="H291" s="44"/>
    </row>
    <row r="292" spans="1:13" ht="14.25" customHeight="1" x14ac:dyDescent="0.2">
      <c r="B292" s="44"/>
      <c r="C292" s="44"/>
      <c r="D292" s="44"/>
      <c r="F292" s="55" t="s">
        <v>66</v>
      </c>
      <c r="G292" s="44"/>
      <c r="H292" s="44"/>
      <c r="I292" s="6">
        <f>+AVERAGE(0.0001,0.00015)</f>
        <v>1.25E-4</v>
      </c>
    </row>
    <row r="293" spans="1:13" ht="59.25" customHeight="1" x14ac:dyDescent="0.2">
      <c r="A293" s="83" t="s">
        <v>31</v>
      </c>
      <c r="B293" s="12" t="s">
        <v>135</v>
      </c>
      <c r="C293" s="121" t="s">
        <v>179</v>
      </c>
      <c r="D293" s="121" t="s">
        <v>67</v>
      </c>
      <c r="E293" s="121" t="s">
        <v>68</v>
      </c>
      <c r="F293" s="83" t="s">
        <v>69</v>
      </c>
    </row>
    <row r="294" spans="1:13" ht="15" customHeight="1" x14ac:dyDescent="0.2">
      <c r="A294" s="45">
        <v>1</v>
      </c>
      <c r="B294" s="12">
        <v>2</v>
      </c>
      <c r="C294" s="46">
        <v>3</v>
      </c>
      <c r="D294" s="46">
        <v>4</v>
      </c>
      <c r="E294" s="46">
        <v>5</v>
      </c>
      <c r="F294" s="45">
        <v>6</v>
      </c>
      <c r="J294" s="193" t="s">
        <v>207</v>
      </c>
      <c r="K294" s="193" t="s">
        <v>212</v>
      </c>
      <c r="L294" s="193" t="s">
        <v>12</v>
      </c>
    </row>
    <row r="295" spans="1:13" ht="12.95" customHeight="1" x14ac:dyDescent="0.2">
      <c r="A295" s="14">
        <v>1</v>
      </c>
      <c r="B295" s="151" t="s">
        <v>129</v>
      </c>
      <c r="C295" s="138">
        <f t="shared" ref="C295:C300" si="52">D122</f>
        <v>80487547</v>
      </c>
      <c r="D295" s="242">
        <v>10060.943375000001</v>
      </c>
      <c r="E295" s="188">
        <v>11276.64</v>
      </c>
      <c r="F295" s="142">
        <f t="shared" ref="F295:F301" si="53">E295/D295</f>
        <v>1.1208332638091205</v>
      </c>
      <c r="G295" s="211"/>
      <c r="J295" s="49">
        <f>(D99*0.0001*158)</f>
        <v>1534.6960048780488</v>
      </c>
      <c r="K295" s="193">
        <f>D87*0.00015*160</f>
        <v>9333.6479999999992</v>
      </c>
      <c r="L295" s="49">
        <f t="shared" ref="L295:L300" si="54">J295+K295</f>
        <v>10868.344004878049</v>
      </c>
      <c r="M295" s="118">
        <f t="shared" ref="M295:M300" si="55">C295*0.000125</f>
        <v>10060.943375000001</v>
      </c>
    </row>
    <row r="296" spans="1:13" ht="12.95" customHeight="1" x14ac:dyDescent="0.2">
      <c r="A296" s="14">
        <v>2</v>
      </c>
      <c r="B296" s="151" t="s">
        <v>130</v>
      </c>
      <c r="C296" s="138">
        <f t="shared" si="52"/>
        <v>25427095</v>
      </c>
      <c r="D296" s="242">
        <v>3178.3868750000001</v>
      </c>
      <c r="E296" s="188">
        <v>2542.71</v>
      </c>
      <c r="F296" s="142">
        <f t="shared" si="53"/>
        <v>0.80000015731250462</v>
      </c>
      <c r="G296" s="211"/>
      <c r="J296" s="49">
        <f t="shared" ref="J296:J300" si="56">(D100*0.0001*158)</f>
        <v>2558.9051019108279</v>
      </c>
      <c r="K296" s="193">
        <f t="shared" ref="K296:K300" si="57">D88*0.00015*160</f>
        <v>0</v>
      </c>
      <c r="L296" s="49">
        <f t="shared" si="54"/>
        <v>2558.9051019108279</v>
      </c>
      <c r="M296" s="118">
        <f t="shared" si="55"/>
        <v>3178.3868750000001</v>
      </c>
    </row>
    <row r="297" spans="1:13" ht="12.95" customHeight="1" x14ac:dyDescent="0.2">
      <c r="A297" s="14">
        <v>3</v>
      </c>
      <c r="B297" s="151" t="s">
        <v>131</v>
      </c>
      <c r="C297" s="138">
        <f t="shared" si="52"/>
        <v>34923647</v>
      </c>
      <c r="D297" s="242">
        <v>4365.4558749999997</v>
      </c>
      <c r="E297" s="188">
        <v>3492.36</v>
      </c>
      <c r="F297" s="142">
        <f t="shared" si="53"/>
        <v>0.79999892336559242</v>
      </c>
      <c r="G297" s="211"/>
      <c r="J297" s="49">
        <f t="shared" si="56"/>
        <v>3537.1386064102567</v>
      </c>
      <c r="K297" s="193">
        <f t="shared" si="57"/>
        <v>0</v>
      </c>
      <c r="L297" s="49">
        <f t="shared" si="54"/>
        <v>3537.1386064102567</v>
      </c>
      <c r="M297" s="118">
        <f t="shared" si="55"/>
        <v>4365.4558749999997</v>
      </c>
    </row>
    <row r="298" spans="1:13" ht="12.95" customHeight="1" x14ac:dyDescent="0.2">
      <c r="A298" s="14">
        <v>4</v>
      </c>
      <c r="B298" s="151" t="s">
        <v>132</v>
      </c>
      <c r="C298" s="138">
        <f t="shared" si="52"/>
        <v>18548030</v>
      </c>
      <c r="D298" s="242">
        <v>2318.5037499999999</v>
      </c>
      <c r="E298" s="188">
        <v>1854.8</v>
      </c>
      <c r="F298" s="142">
        <f t="shared" si="53"/>
        <v>0.79999870606204548</v>
      </c>
      <c r="G298" s="211"/>
      <c r="J298" s="49">
        <f t="shared" si="56"/>
        <v>1878.5825256410258</v>
      </c>
      <c r="K298" s="193">
        <f t="shared" si="57"/>
        <v>0</v>
      </c>
      <c r="L298" s="49">
        <f t="shared" si="54"/>
        <v>1878.5825256410258</v>
      </c>
      <c r="M298" s="118">
        <f t="shared" si="55"/>
        <v>2318.5037499999999</v>
      </c>
    </row>
    <row r="299" spans="1:13" ht="12.95" customHeight="1" x14ac:dyDescent="0.2">
      <c r="A299" s="14">
        <v>5</v>
      </c>
      <c r="B299" s="151" t="s">
        <v>133</v>
      </c>
      <c r="C299" s="138">
        <f t="shared" si="52"/>
        <v>2070156</v>
      </c>
      <c r="D299" s="242">
        <v>258.76949999999999</v>
      </c>
      <c r="E299" s="188">
        <v>241.76</v>
      </c>
      <c r="F299" s="142">
        <f t="shared" si="53"/>
        <v>0.93426775566672271</v>
      </c>
      <c r="G299" s="211"/>
      <c r="J299" s="49">
        <f t="shared" si="56"/>
        <v>135.79537124999999</v>
      </c>
      <c r="K299" s="193">
        <f t="shared" si="57"/>
        <v>106.91999999999999</v>
      </c>
      <c r="L299" s="49">
        <f t="shared" si="54"/>
        <v>242.71537124999998</v>
      </c>
      <c r="M299" s="118">
        <f t="shared" si="55"/>
        <v>258.76949999999999</v>
      </c>
    </row>
    <row r="300" spans="1:13" ht="12.95" customHeight="1" x14ac:dyDescent="0.2">
      <c r="A300" s="14">
        <v>6</v>
      </c>
      <c r="B300" s="151" t="s">
        <v>134</v>
      </c>
      <c r="C300" s="138">
        <f t="shared" si="52"/>
        <v>271492</v>
      </c>
      <c r="D300" s="242">
        <v>33.936500000000002</v>
      </c>
      <c r="E300" s="188">
        <v>32.47</v>
      </c>
      <c r="F300" s="142">
        <f t="shared" si="53"/>
        <v>0.956786940315</v>
      </c>
      <c r="G300" s="211"/>
      <c r="J300" s="49">
        <f t="shared" si="56"/>
        <v>17.151211842105266</v>
      </c>
      <c r="K300" s="193">
        <f t="shared" si="57"/>
        <v>16.271999999999998</v>
      </c>
      <c r="L300" s="49">
        <f t="shared" si="54"/>
        <v>33.42321184210526</v>
      </c>
      <c r="M300" s="118">
        <f t="shared" si="55"/>
        <v>33.936500000000002</v>
      </c>
    </row>
    <row r="301" spans="1:13" ht="12.95" customHeight="1" x14ac:dyDescent="0.2">
      <c r="A301" s="30"/>
      <c r="B301" s="1" t="s">
        <v>28</v>
      </c>
      <c r="C301" s="137">
        <f>SUM(C295:C300)</f>
        <v>161727967</v>
      </c>
      <c r="D301" s="243">
        <f>SUM(D295:D300)</f>
        <v>20215.995874999997</v>
      </c>
      <c r="E301" s="221">
        <f>SUM(E295:E300)</f>
        <v>19440.739999999998</v>
      </c>
      <c r="F301" s="141">
        <f t="shared" si="53"/>
        <v>0.96165136361356729</v>
      </c>
      <c r="G301" s="211"/>
      <c r="H301" s="118"/>
      <c r="J301" s="49">
        <f>SUM(J295:J300)</f>
        <v>9662.2688219322645</v>
      </c>
      <c r="K301" s="49">
        <f>SUM(K295:K300)</f>
        <v>9456.84</v>
      </c>
      <c r="L301" s="49">
        <f>SUM(L295:L300)</f>
        <v>19119.108821932263</v>
      </c>
      <c r="M301" s="118">
        <f>SUM(M295:M300)</f>
        <v>20215.995874999997</v>
      </c>
    </row>
    <row r="302" spans="1:13" ht="12.75" customHeight="1" x14ac:dyDescent="0.2">
      <c r="A302" s="92"/>
      <c r="B302" s="69"/>
      <c r="C302" s="70"/>
      <c r="D302" s="70"/>
      <c r="E302" s="71"/>
      <c r="F302" s="72"/>
      <c r="G302" s="73"/>
      <c r="J302" s="118"/>
      <c r="L302" s="118"/>
    </row>
    <row r="303" spans="1:13" x14ac:dyDescent="0.2">
      <c r="A303" s="288" t="s">
        <v>180</v>
      </c>
      <c r="B303" s="288"/>
      <c r="C303" s="288"/>
      <c r="D303" s="288"/>
      <c r="E303" s="288"/>
      <c r="F303" s="288"/>
      <c r="G303" s="44"/>
      <c r="H303" s="44"/>
    </row>
    <row r="304" spans="1:13" ht="11.25" customHeight="1" x14ac:dyDescent="0.2">
      <c r="B304" s="44"/>
      <c r="C304" s="44"/>
      <c r="D304" s="44"/>
      <c r="E304" s="44"/>
      <c r="F304" s="44"/>
      <c r="G304" s="44"/>
      <c r="H304" s="44"/>
    </row>
    <row r="305" spans="1:12" ht="14.25" customHeight="1" x14ac:dyDescent="0.2">
      <c r="B305" s="44"/>
      <c r="C305" s="44"/>
      <c r="D305" s="44"/>
      <c r="F305" s="55" t="s">
        <v>122</v>
      </c>
      <c r="G305" s="44"/>
      <c r="H305" s="44"/>
    </row>
    <row r="306" spans="1:12" ht="57.75" customHeight="1" x14ac:dyDescent="0.2">
      <c r="A306" s="83" t="s">
        <v>31</v>
      </c>
      <c r="B306" s="12" t="s">
        <v>135</v>
      </c>
      <c r="C306" s="121" t="s">
        <v>179</v>
      </c>
      <c r="D306" s="121" t="s">
        <v>70</v>
      </c>
      <c r="E306" s="121" t="s">
        <v>71</v>
      </c>
      <c r="F306" s="83" t="s">
        <v>69</v>
      </c>
    </row>
    <row r="307" spans="1:12" ht="15" customHeight="1" x14ac:dyDescent="0.2">
      <c r="A307" s="45">
        <v>1</v>
      </c>
      <c r="B307" s="12">
        <v>2</v>
      </c>
      <c r="C307" s="46">
        <v>3</v>
      </c>
      <c r="D307" s="46">
        <v>4</v>
      </c>
      <c r="E307" s="46">
        <v>5</v>
      </c>
      <c r="F307" s="45">
        <v>6</v>
      </c>
      <c r="J307" s="6" t="s">
        <v>207</v>
      </c>
      <c r="K307" s="6" t="s">
        <v>212</v>
      </c>
      <c r="L307" s="6" t="s">
        <v>12</v>
      </c>
    </row>
    <row r="308" spans="1:12" ht="12.95" customHeight="1" x14ac:dyDescent="0.2">
      <c r="A308" s="14">
        <v>1</v>
      </c>
      <c r="B308" s="151" t="s">
        <v>129</v>
      </c>
      <c r="C308" s="138">
        <f t="shared" ref="C308:C313" si="58">C295</f>
        <v>80487547</v>
      </c>
      <c r="D308" s="244">
        <v>4499.05</v>
      </c>
      <c r="E308" s="208">
        <v>3993.72</v>
      </c>
      <c r="F308" s="148">
        <f t="shared" ref="F308:F314" si="59">E308/D308</f>
        <v>0.88768073259910418</v>
      </c>
      <c r="G308" s="27"/>
      <c r="J308" s="6">
        <f t="shared" ref="J308:J313" si="60">ROUND(((D76*31*3.86)+(D76*128*4.13))/100000,2)</f>
        <v>629.71</v>
      </c>
      <c r="K308" s="6">
        <f t="shared" ref="K308:K313" si="61">ROUND(((D87*31*5.78)+(D87*132*6.18))/100000,2)</f>
        <v>3869.34</v>
      </c>
      <c r="L308" s="6">
        <f t="shared" ref="L308:L313" si="62">J308+K308</f>
        <v>4499.05</v>
      </c>
    </row>
    <row r="309" spans="1:12" ht="12.95" customHeight="1" x14ac:dyDescent="0.2">
      <c r="A309" s="14">
        <v>2</v>
      </c>
      <c r="B309" s="151" t="s">
        <v>130</v>
      </c>
      <c r="C309" s="138">
        <f t="shared" si="58"/>
        <v>25427095</v>
      </c>
      <c r="D309" s="244">
        <v>1049.96</v>
      </c>
      <c r="E309" s="208">
        <v>760.18</v>
      </c>
      <c r="F309" s="148">
        <f t="shared" si="59"/>
        <v>0.72400853365842499</v>
      </c>
      <c r="G309" s="27"/>
      <c r="J309" s="6">
        <f t="shared" si="60"/>
        <v>1049.96</v>
      </c>
      <c r="K309" s="6">
        <f t="shared" si="61"/>
        <v>0</v>
      </c>
      <c r="L309" s="6">
        <f t="shared" si="62"/>
        <v>1049.96</v>
      </c>
    </row>
    <row r="310" spans="1:12" ht="12.95" customHeight="1" x14ac:dyDescent="0.2">
      <c r="A310" s="14">
        <v>3</v>
      </c>
      <c r="B310" s="151" t="s">
        <v>131</v>
      </c>
      <c r="C310" s="138">
        <f t="shared" si="58"/>
        <v>34923647</v>
      </c>
      <c r="D310" s="245">
        <v>1451.35</v>
      </c>
      <c r="E310" s="208">
        <v>879.92</v>
      </c>
      <c r="F310" s="148">
        <f t="shared" si="59"/>
        <v>0.6062769145967547</v>
      </c>
      <c r="G310" s="27"/>
      <c r="H310" s="6" t="s">
        <v>13</v>
      </c>
      <c r="J310" s="6">
        <f t="shared" si="60"/>
        <v>1451.35</v>
      </c>
      <c r="K310" s="6">
        <f t="shared" si="61"/>
        <v>0</v>
      </c>
      <c r="L310" s="6">
        <f t="shared" si="62"/>
        <v>1451.35</v>
      </c>
    </row>
    <row r="311" spans="1:12" ht="12.95" customHeight="1" x14ac:dyDescent="0.2">
      <c r="A311" s="14">
        <v>4</v>
      </c>
      <c r="B311" s="151" t="s">
        <v>132</v>
      </c>
      <c r="C311" s="138">
        <f t="shared" si="58"/>
        <v>18548030</v>
      </c>
      <c r="D311" s="245">
        <v>770.81</v>
      </c>
      <c r="E311" s="208">
        <v>453.01</v>
      </c>
      <c r="F311" s="148">
        <f t="shared" si="59"/>
        <v>0.58770643868138717</v>
      </c>
      <c r="G311" s="27"/>
      <c r="J311" s="6">
        <f t="shared" si="60"/>
        <v>770.81</v>
      </c>
      <c r="K311" s="6">
        <f t="shared" si="61"/>
        <v>0</v>
      </c>
      <c r="L311" s="6">
        <f t="shared" si="62"/>
        <v>770.81</v>
      </c>
    </row>
    <row r="312" spans="1:12" ht="12.95" customHeight="1" x14ac:dyDescent="0.2">
      <c r="A312" s="14">
        <v>5</v>
      </c>
      <c r="B312" s="151" t="s">
        <v>133</v>
      </c>
      <c r="C312" s="138">
        <f t="shared" si="58"/>
        <v>2070156</v>
      </c>
      <c r="D312" s="245">
        <v>100.03999999999999</v>
      </c>
      <c r="E312" s="208">
        <v>72.81</v>
      </c>
      <c r="F312" s="148">
        <f t="shared" si="59"/>
        <v>0.72780887644942027</v>
      </c>
      <c r="G312" s="27"/>
      <c r="H312" s="6" t="s">
        <v>13</v>
      </c>
      <c r="J312" s="6">
        <f t="shared" si="60"/>
        <v>55.72</v>
      </c>
      <c r="K312" s="6">
        <f t="shared" si="61"/>
        <v>44.32</v>
      </c>
      <c r="L312" s="6">
        <f t="shared" si="62"/>
        <v>100.03999999999999</v>
      </c>
    </row>
    <row r="313" spans="1:12" ht="12.95" customHeight="1" x14ac:dyDescent="0.2">
      <c r="A313" s="14">
        <v>6</v>
      </c>
      <c r="B313" s="151" t="s">
        <v>134</v>
      </c>
      <c r="C313" s="138">
        <f t="shared" si="58"/>
        <v>271492</v>
      </c>
      <c r="D313" s="245">
        <v>13.79</v>
      </c>
      <c r="E313" s="208">
        <v>23.56</v>
      </c>
      <c r="F313" s="148">
        <f t="shared" si="59"/>
        <v>1.7084844089920233</v>
      </c>
      <c r="G313" s="27"/>
      <c r="J313" s="6">
        <f t="shared" si="60"/>
        <v>7.04</v>
      </c>
      <c r="K313" s="6">
        <f t="shared" si="61"/>
        <v>6.75</v>
      </c>
      <c r="L313" s="6">
        <f t="shared" si="62"/>
        <v>13.79</v>
      </c>
    </row>
    <row r="314" spans="1:12" ht="12.95" customHeight="1" x14ac:dyDescent="0.2">
      <c r="A314" s="30"/>
      <c r="B314" s="1" t="s">
        <v>28</v>
      </c>
      <c r="C314" s="165">
        <f>SUM(C308:C313)</f>
        <v>161727967</v>
      </c>
      <c r="D314" s="243">
        <v>7885</v>
      </c>
      <c r="E314" s="221">
        <f>SUM(E308:E313)</f>
        <v>6183.2000000000007</v>
      </c>
      <c r="F314" s="141">
        <f t="shared" si="59"/>
        <v>0.78417247939124934</v>
      </c>
      <c r="G314" s="27"/>
      <c r="H314" s="6" t="s">
        <v>13</v>
      </c>
      <c r="J314" s="6">
        <f>SUM(J308:J313)</f>
        <v>3964.5899999999997</v>
      </c>
      <c r="K314" s="6">
        <f>SUM(K308:K313)</f>
        <v>3920.4100000000003</v>
      </c>
      <c r="L314" s="6">
        <f>SUM(L308:L313)</f>
        <v>7885</v>
      </c>
    </row>
    <row r="315" spans="1:12" ht="13.5" customHeight="1" x14ac:dyDescent="0.2">
      <c r="A315" s="68"/>
      <c r="B315" s="69"/>
      <c r="C315" s="70"/>
      <c r="D315" s="70"/>
      <c r="E315" s="71"/>
      <c r="F315" s="72"/>
      <c r="G315" s="73"/>
    </row>
    <row r="316" spans="1:12" ht="13.5" customHeight="1" x14ac:dyDescent="0.25">
      <c r="A316" s="96" t="s">
        <v>72</v>
      </c>
      <c r="B316" s="96"/>
      <c r="C316" s="96"/>
      <c r="D316" s="97"/>
      <c r="E316" s="97"/>
      <c r="F316" s="97"/>
      <c r="G316" s="97"/>
    </row>
    <row r="317" spans="1:12" ht="13.5" customHeight="1" x14ac:dyDescent="0.25">
      <c r="A317" s="96"/>
      <c r="B317" s="96"/>
      <c r="C317" s="96"/>
      <c r="D317" s="97"/>
      <c r="E317" s="97"/>
      <c r="F317" s="97"/>
      <c r="G317" s="97"/>
    </row>
    <row r="318" spans="1:12" ht="13.5" customHeight="1" x14ac:dyDescent="0.25">
      <c r="A318" s="289" t="s">
        <v>73</v>
      </c>
      <c r="B318" s="289"/>
      <c r="C318" s="289"/>
      <c r="D318" s="289"/>
      <c r="E318" s="289"/>
      <c r="F318" s="289"/>
      <c r="G318" s="97"/>
    </row>
    <row r="319" spans="1:12" ht="13.5" customHeight="1" x14ac:dyDescent="0.25">
      <c r="A319" s="289" t="s">
        <v>181</v>
      </c>
      <c r="B319" s="289"/>
      <c r="C319" s="289"/>
      <c r="D319" s="289"/>
      <c r="E319" s="289"/>
      <c r="F319" s="289"/>
      <c r="G319" s="97"/>
    </row>
    <row r="320" spans="1:12" ht="36.75" customHeight="1" x14ac:dyDescent="0.25">
      <c r="A320" s="83" t="s">
        <v>37</v>
      </c>
      <c r="B320" s="12" t="s">
        <v>135</v>
      </c>
      <c r="C320" s="83" t="s">
        <v>215</v>
      </c>
      <c r="D320" s="83" t="s">
        <v>111</v>
      </c>
      <c r="E320" s="83" t="s">
        <v>113</v>
      </c>
      <c r="F320" s="158"/>
      <c r="G320" s="99"/>
      <c r="H320" s="6" t="s">
        <v>13</v>
      </c>
    </row>
    <row r="321" spans="1:7" x14ac:dyDescent="0.2">
      <c r="A321" s="98">
        <v>1</v>
      </c>
      <c r="B321" s="12">
        <v>2</v>
      </c>
      <c r="C321" s="98">
        <v>3</v>
      </c>
      <c r="D321" s="98">
        <v>4</v>
      </c>
      <c r="E321" s="98" t="s">
        <v>112</v>
      </c>
      <c r="F321" s="157"/>
      <c r="G321" s="157"/>
    </row>
    <row r="322" spans="1:7" ht="12.95" customHeight="1" x14ac:dyDescent="0.2">
      <c r="A322" s="14">
        <v>1</v>
      </c>
      <c r="B322" s="151" t="s">
        <v>129</v>
      </c>
      <c r="C322" s="138">
        <v>9748</v>
      </c>
      <c r="D322" s="246">
        <v>9372</v>
      </c>
      <c r="E322" s="222">
        <f>D322-C322</f>
        <v>-376</v>
      </c>
      <c r="F322" s="159"/>
      <c r="G322" s="38"/>
    </row>
    <row r="323" spans="1:7" ht="12.95" customHeight="1" x14ac:dyDescent="0.2">
      <c r="A323" s="14">
        <v>2</v>
      </c>
      <c r="B323" s="151" t="s">
        <v>130</v>
      </c>
      <c r="C323" s="138">
        <v>3560</v>
      </c>
      <c r="D323" s="246">
        <v>3173</v>
      </c>
      <c r="E323" s="222">
        <f t="shared" ref="E323:E328" si="63">D323-C323</f>
        <v>-387</v>
      </c>
      <c r="F323" s="159"/>
      <c r="G323" s="38"/>
    </row>
    <row r="324" spans="1:7" ht="12.95" customHeight="1" x14ac:dyDescent="0.2">
      <c r="A324" s="14">
        <v>3</v>
      </c>
      <c r="B324" s="151" t="s">
        <v>131</v>
      </c>
      <c r="C324" s="138">
        <v>3608</v>
      </c>
      <c r="D324" s="246">
        <v>3410</v>
      </c>
      <c r="E324" s="222">
        <f t="shared" si="63"/>
        <v>-198</v>
      </c>
      <c r="F324" s="159"/>
      <c r="G324" s="38"/>
    </row>
    <row r="325" spans="1:7" ht="12.95" customHeight="1" x14ac:dyDescent="0.2">
      <c r="A325" s="14">
        <v>4</v>
      </c>
      <c r="B325" s="151" t="s">
        <v>132</v>
      </c>
      <c r="C325" s="138">
        <v>2654</v>
      </c>
      <c r="D325" s="246">
        <v>2654</v>
      </c>
      <c r="E325" s="222">
        <f t="shared" si="63"/>
        <v>0</v>
      </c>
      <c r="F325" s="159"/>
      <c r="G325" s="38"/>
    </row>
    <row r="326" spans="1:7" ht="12.95" customHeight="1" x14ac:dyDescent="0.2">
      <c r="A326" s="14">
        <v>5</v>
      </c>
      <c r="B326" s="151" t="s">
        <v>133</v>
      </c>
      <c r="C326" s="138">
        <v>250</v>
      </c>
      <c r="D326" s="246">
        <v>232</v>
      </c>
      <c r="E326" s="222">
        <f t="shared" si="63"/>
        <v>-18</v>
      </c>
      <c r="F326" s="159"/>
      <c r="G326" s="38"/>
    </row>
    <row r="327" spans="1:7" ht="12.95" customHeight="1" x14ac:dyDescent="0.2">
      <c r="A327" s="14">
        <v>6</v>
      </c>
      <c r="B327" s="151" t="s">
        <v>134</v>
      </c>
      <c r="C327" s="138">
        <v>32</v>
      </c>
      <c r="D327" s="246">
        <v>28</v>
      </c>
      <c r="E327" s="222">
        <f t="shared" si="63"/>
        <v>-4</v>
      </c>
      <c r="F327" s="159"/>
      <c r="G327" s="38" t="s">
        <v>13</v>
      </c>
    </row>
    <row r="328" spans="1:7" ht="15" customHeight="1" x14ac:dyDescent="0.25">
      <c r="A328" s="30"/>
      <c r="B328" s="1" t="s">
        <v>28</v>
      </c>
      <c r="C328" s="223">
        <f>SUM(C322:C327)</f>
        <v>19852</v>
      </c>
      <c r="D328" s="247">
        <f>SUM(D322:D327)</f>
        <v>18869</v>
      </c>
      <c r="E328" s="224">
        <f t="shared" si="63"/>
        <v>-983</v>
      </c>
      <c r="F328" s="160"/>
      <c r="G328" s="34"/>
    </row>
    <row r="329" spans="1:7" ht="15" customHeight="1" x14ac:dyDescent="0.25">
      <c r="A329" s="36"/>
      <c r="B329" s="2"/>
      <c r="C329" s="155"/>
      <c r="D329" s="156"/>
      <c r="E329" s="156"/>
      <c r="F329" s="156"/>
      <c r="G329" s="34"/>
    </row>
    <row r="330" spans="1:7" ht="15" customHeight="1" x14ac:dyDescent="0.25">
      <c r="A330" s="36"/>
      <c r="B330" s="2"/>
      <c r="C330" s="155"/>
      <c r="D330" s="156"/>
      <c r="E330" s="156"/>
      <c r="F330" s="156"/>
      <c r="G330" s="34"/>
    </row>
    <row r="331" spans="1:7" ht="13.5" customHeight="1" x14ac:dyDescent="0.25">
      <c r="A331" s="310" t="s">
        <v>227</v>
      </c>
      <c r="B331" s="310"/>
      <c r="C331" s="310"/>
      <c r="D331" s="310"/>
      <c r="E331" s="310"/>
      <c r="F331" s="310"/>
      <c r="G331" s="97"/>
    </row>
    <row r="332" spans="1:7" ht="13.5" customHeight="1" x14ac:dyDescent="0.25">
      <c r="A332" s="311" t="s">
        <v>181</v>
      </c>
      <c r="B332" s="311"/>
      <c r="C332" s="311"/>
      <c r="D332" s="311"/>
      <c r="E332" s="311"/>
      <c r="F332" s="311"/>
      <c r="G332" s="97"/>
    </row>
    <row r="333" spans="1:7" s="233" customFormat="1" ht="42" customHeight="1" x14ac:dyDescent="0.2">
      <c r="A333" s="231" t="s">
        <v>37</v>
      </c>
      <c r="B333" s="274" t="s">
        <v>135</v>
      </c>
      <c r="C333" s="231" t="s">
        <v>183</v>
      </c>
      <c r="D333" s="231" t="s">
        <v>182</v>
      </c>
      <c r="E333" s="231" t="s">
        <v>74</v>
      </c>
      <c r="F333" s="231" t="s">
        <v>75</v>
      </c>
      <c r="G333" s="234" t="s">
        <v>76</v>
      </c>
    </row>
    <row r="334" spans="1:7" x14ac:dyDescent="0.2">
      <c r="A334" s="98">
        <v>1</v>
      </c>
      <c r="B334" s="12">
        <v>2</v>
      </c>
      <c r="C334" s="98">
        <v>3</v>
      </c>
      <c r="D334" s="98">
        <v>4</v>
      </c>
      <c r="E334" s="98">
        <v>5</v>
      </c>
      <c r="F334" s="98">
        <v>6</v>
      </c>
      <c r="G334" s="98">
        <v>7</v>
      </c>
    </row>
    <row r="335" spans="1:7" ht="12.95" customHeight="1" x14ac:dyDescent="0.2">
      <c r="A335" s="14">
        <v>1</v>
      </c>
      <c r="B335" s="151" t="s">
        <v>129</v>
      </c>
      <c r="C335" s="225">
        <v>974.8</v>
      </c>
      <c r="D335" s="225">
        <v>0</v>
      </c>
      <c r="E335" s="220">
        <v>578.38</v>
      </c>
      <c r="F335" s="225">
        <f t="shared" ref="F335:F341" si="64">D335+E335</f>
        <v>578.38</v>
      </c>
      <c r="G335" s="147">
        <f t="shared" ref="G335:G341" si="65">F335/C335</f>
        <v>0.59333196553139111</v>
      </c>
    </row>
    <row r="336" spans="1:7" ht="12.95" customHeight="1" x14ac:dyDescent="0.2">
      <c r="A336" s="14">
        <v>2</v>
      </c>
      <c r="B336" s="151" t="s">
        <v>130</v>
      </c>
      <c r="C336" s="225">
        <v>356</v>
      </c>
      <c r="D336" s="225">
        <v>0</v>
      </c>
      <c r="E336" s="220">
        <v>199.76</v>
      </c>
      <c r="F336" s="225">
        <f t="shared" si="64"/>
        <v>199.76</v>
      </c>
      <c r="G336" s="147">
        <f t="shared" si="65"/>
        <v>0.56112359550561797</v>
      </c>
    </row>
    <row r="337" spans="1:12" ht="12.95" customHeight="1" x14ac:dyDescent="0.2">
      <c r="A337" s="14">
        <v>3</v>
      </c>
      <c r="B337" s="151" t="s">
        <v>131</v>
      </c>
      <c r="C337" s="225">
        <v>360.8</v>
      </c>
      <c r="D337" s="225">
        <v>0</v>
      </c>
      <c r="E337" s="220">
        <v>241.53</v>
      </c>
      <c r="F337" s="225">
        <f t="shared" si="64"/>
        <v>241.53</v>
      </c>
      <c r="G337" s="147">
        <f t="shared" si="65"/>
        <v>0.66942904656319291</v>
      </c>
    </row>
    <row r="338" spans="1:12" ht="12.95" customHeight="1" x14ac:dyDescent="0.2">
      <c r="A338" s="14">
        <v>4</v>
      </c>
      <c r="B338" s="151" t="s">
        <v>132</v>
      </c>
      <c r="C338" s="225">
        <v>265.39999999999998</v>
      </c>
      <c r="D338" s="225">
        <v>0</v>
      </c>
      <c r="E338" s="220">
        <v>156.26</v>
      </c>
      <c r="F338" s="225">
        <f t="shared" si="64"/>
        <v>156.26</v>
      </c>
      <c r="G338" s="147">
        <f t="shared" si="65"/>
        <v>0.58877166541070081</v>
      </c>
    </row>
    <row r="339" spans="1:12" ht="12.95" customHeight="1" x14ac:dyDescent="0.2">
      <c r="A339" s="14">
        <v>5</v>
      </c>
      <c r="B339" s="151" t="s">
        <v>133</v>
      </c>
      <c r="C339" s="225">
        <v>25</v>
      </c>
      <c r="D339" s="225">
        <v>0</v>
      </c>
      <c r="E339" s="220">
        <v>13.29</v>
      </c>
      <c r="F339" s="225">
        <f t="shared" si="64"/>
        <v>13.29</v>
      </c>
      <c r="G339" s="147">
        <f t="shared" si="65"/>
        <v>0.53159999999999996</v>
      </c>
    </row>
    <row r="340" spans="1:12" ht="12.95" customHeight="1" x14ac:dyDescent="0.2">
      <c r="A340" s="14">
        <v>6</v>
      </c>
      <c r="B340" s="151" t="s">
        <v>134</v>
      </c>
      <c r="C340" s="225">
        <v>3.2</v>
      </c>
      <c r="D340" s="225">
        <v>0</v>
      </c>
      <c r="E340" s="220">
        <v>1.9</v>
      </c>
      <c r="F340" s="225">
        <f t="shared" si="64"/>
        <v>1.9</v>
      </c>
      <c r="G340" s="147">
        <f t="shared" si="65"/>
        <v>0.59374999999999989</v>
      </c>
    </row>
    <row r="341" spans="1:12" ht="15" customHeight="1" x14ac:dyDescent="0.2">
      <c r="A341" s="30"/>
      <c r="B341" s="1" t="s">
        <v>28</v>
      </c>
      <c r="C341" s="209">
        <f>SUM(C335:C340)</f>
        <v>1985.2</v>
      </c>
      <c r="D341" s="209">
        <f>SUM(D335:D340)</f>
        <v>0</v>
      </c>
      <c r="E341" s="209">
        <f>SUM(E335:E340)</f>
        <v>1191.1199999999999</v>
      </c>
      <c r="F341" s="209">
        <f t="shared" si="64"/>
        <v>1191.1199999999999</v>
      </c>
      <c r="G341" s="23">
        <f t="shared" si="65"/>
        <v>0.6</v>
      </c>
    </row>
    <row r="342" spans="1:12" ht="13.5" customHeight="1" x14ac:dyDescent="0.2">
      <c r="A342" s="68"/>
      <c r="B342" s="69"/>
      <c r="C342" s="70"/>
      <c r="D342" s="70"/>
      <c r="E342" s="71"/>
      <c r="F342" s="72"/>
      <c r="G342" s="73"/>
    </row>
    <row r="343" spans="1:12" ht="13.5" customHeight="1" x14ac:dyDescent="0.25">
      <c r="A343" s="289" t="s">
        <v>228</v>
      </c>
      <c r="B343" s="289"/>
      <c r="C343" s="289"/>
      <c r="D343" s="289"/>
      <c r="E343" s="289"/>
      <c r="F343" s="289"/>
      <c r="G343" s="289"/>
    </row>
    <row r="344" spans="1:12" ht="13.5" customHeight="1" x14ac:dyDescent="0.25">
      <c r="A344" s="289" t="s">
        <v>184</v>
      </c>
      <c r="B344" s="289"/>
      <c r="C344" s="289"/>
      <c r="D344" s="289"/>
      <c r="E344" s="289"/>
      <c r="F344" s="289"/>
      <c r="G344" s="289"/>
      <c r="H344" s="289"/>
    </row>
    <row r="345" spans="1:12" s="233" customFormat="1" ht="45" x14ac:dyDescent="0.2">
      <c r="A345" s="231" t="s">
        <v>37</v>
      </c>
      <c r="B345" s="12" t="s">
        <v>135</v>
      </c>
      <c r="C345" s="231" t="s">
        <v>220</v>
      </c>
      <c r="D345" s="231" t="s">
        <v>77</v>
      </c>
      <c r="E345" s="231" t="s">
        <v>78</v>
      </c>
      <c r="F345" s="231" t="s">
        <v>79</v>
      </c>
      <c r="G345" s="232"/>
      <c r="K345" s="233" t="s">
        <v>13</v>
      </c>
    </row>
    <row r="346" spans="1:12" ht="15" x14ac:dyDescent="0.25">
      <c r="A346" s="98">
        <v>1</v>
      </c>
      <c r="B346" s="12">
        <v>2</v>
      </c>
      <c r="C346" s="98">
        <v>3</v>
      </c>
      <c r="D346" s="98">
        <v>4</v>
      </c>
      <c r="E346" s="98">
        <v>5</v>
      </c>
      <c r="F346" s="98">
        <v>6</v>
      </c>
      <c r="G346" s="99"/>
      <c r="L346" s="6" t="s">
        <v>13</v>
      </c>
    </row>
    <row r="347" spans="1:12" ht="12.95" customHeight="1" x14ac:dyDescent="0.2">
      <c r="A347" s="14">
        <v>1</v>
      </c>
      <c r="B347" s="151" t="s">
        <v>129</v>
      </c>
      <c r="C347" s="225">
        <f t="shared" ref="C347:C352" si="66">C335</f>
        <v>974.8</v>
      </c>
      <c r="D347" s="220">
        <f t="shared" ref="D347:D352" si="67">F335</f>
        <v>578.38</v>
      </c>
      <c r="E347" s="225">
        <f t="shared" ref="E347:E352" si="68">E335</f>
        <v>578.38</v>
      </c>
      <c r="F347" s="226">
        <f>E347/C347</f>
        <v>0.59333196553139111</v>
      </c>
      <c r="G347" s="27"/>
    </row>
    <row r="348" spans="1:12" ht="12.95" customHeight="1" x14ac:dyDescent="0.2">
      <c r="A348" s="14">
        <v>2</v>
      </c>
      <c r="B348" s="151" t="s">
        <v>130</v>
      </c>
      <c r="C348" s="225">
        <f t="shared" si="66"/>
        <v>356</v>
      </c>
      <c r="D348" s="220">
        <f t="shared" si="67"/>
        <v>199.76</v>
      </c>
      <c r="E348" s="225">
        <f t="shared" si="68"/>
        <v>199.76</v>
      </c>
      <c r="F348" s="226">
        <f t="shared" ref="F348:F353" si="69">E348/C348</f>
        <v>0.56112359550561797</v>
      </c>
      <c r="G348" s="27"/>
    </row>
    <row r="349" spans="1:12" ht="12.95" customHeight="1" x14ac:dyDescent="0.2">
      <c r="A349" s="14">
        <v>3</v>
      </c>
      <c r="B349" s="151" t="s">
        <v>131</v>
      </c>
      <c r="C349" s="225">
        <f t="shared" si="66"/>
        <v>360.8</v>
      </c>
      <c r="D349" s="220">
        <f t="shared" si="67"/>
        <v>241.53</v>
      </c>
      <c r="E349" s="225">
        <f t="shared" si="68"/>
        <v>241.53</v>
      </c>
      <c r="F349" s="226">
        <f t="shared" si="69"/>
        <v>0.66942904656319291</v>
      </c>
      <c r="G349" s="27"/>
    </row>
    <row r="350" spans="1:12" ht="12.95" customHeight="1" x14ac:dyDescent="0.2">
      <c r="A350" s="14">
        <v>4</v>
      </c>
      <c r="B350" s="151" t="s">
        <v>132</v>
      </c>
      <c r="C350" s="225">
        <f t="shared" si="66"/>
        <v>265.39999999999998</v>
      </c>
      <c r="D350" s="220">
        <f t="shared" si="67"/>
        <v>156.26</v>
      </c>
      <c r="E350" s="225">
        <f t="shared" si="68"/>
        <v>156.26</v>
      </c>
      <c r="F350" s="226">
        <f t="shared" si="69"/>
        <v>0.58877166541070081</v>
      </c>
      <c r="G350" s="27"/>
    </row>
    <row r="351" spans="1:12" ht="12.95" customHeight="1" x14ac:dyDescent="0.2">
      <c r="A351" s="14">
        <v>5</v>
      </c>
      <c r="B351" s="151" t="s">
        <v>133</v>
      </c>
      <c r="C351" s="225">
        <f t="shared" si="66"/>
        <v>25</v>
      </c>
      <c r="D351" s="220">
        <f t="shared" si="67"/>
        <v>13.29</v>
      </c>
      <c r="E351" s="225">
        <f t="shared" si="68"/>
        <v>13.29</v>
      </c>
      <c r="F351" s="226">
        <f t="shared" si="69"/>
        <v>0.53159999999999996</v>
      </c>
      <c r="G351" s="27"/>
    </row>
    <row r="352" spans="1:12" ht="12.95" customHeight="1" x14ac:dyDescent="0.2">
      <c r="A352" s="14">
        <v>6</v>
      </c>
      <c r="B352" s="151" t="s">
        <v>134</v>
      </c>
      <c r="C352" s="225">
        <f t="shared" si="66"/>
        <v>3.2</v>
      </c>
      <c r="D352" s="220">
        <f t="shared" si="67"/>
        <v>1.9</v>
      </c>
      <c r="E352" s="225">
        <f t="shared" si="68"/>
        <v>1.9</v>
      </c>
      <c r="F352" s="226">
        <f t="shared" si="69"/>
        <v>0.59374999999999989</v>
      </c>
      <c r="G352" s="27"/>
    </row>
    <row r="353" spans="1:7" ht="14.25" customHeight="1" x14ac:dyDescent="0.2">
      <c r="A353" s="30"/>
      <c r="B353" s="1" t="s">
        <v>28</v>
      </c>
      <c r="C353" s="209">
        <f>SUM(C347:C352)</f>
        <v>1985.2</v>
      </c>
      <c r="D353" s="209">
        <f>SUM(D347:D352)</f>
        <v>1191.1199999999999</v>
      </c>
      <c r="E353" s="209">
        <f>SUM(E347:E352)</f>
        <v>1191.1199999999999</v>
      </c>
      <c r="F353" s="227">
        <f t="shared" si="69"/>
        <v>0.6</v>
      </c>
      <c r="G353" s="27"/>
    </row>
    <row r="354" spans="1:7" ht="13.5" customHeight="1" x14ac:dyDescent="0.25">
      <c r="A354" s="100"/>
      <c r="B354" s="3"/>
      <c r="C354" s="4"/>
      <c r="D354" s="101"/>
      <c r="E354" s="102"/>
      <c r="F354" s="101"/>
      <c r="G354" s="125"/>
    </row>
    <row r="355" spans="1:7" ht="13.5" customHeight="1" x14ac:dyDescent="0.25">
      <c r="A355" s="289" t="s">
        <v>229</v>
      </c>
      <c r="B355" s="289"/>
      <c r="C355" s="289"/>
      <c r="D355" s="289"/>
      <c r="E355" s="289"/>
      <c r="F355" s="289"/>
      <c r="G355" s="97"/>
    </row>
    <row r="356" spans="1:7" ht="13.5" customHeight="1" x14ac:dyDescent="0.25">
      <c r="A356" s="311" t="s">
        <v>181</v>
      </c>
      <c r="B356" s="311"/>
      <c r="C356" s="311"/>
      <c r="D356" s="311"/>
      <c r="E356" s="311"/>
      <c r="F356" s="311"/>
      <c r="G356" s="97"/>
    </row>
    <row r="357" spans="1:7" s="233" customFormat="1" ht="49.5" customHeight="1" x14ac:dyDescent="0.2">
      <c r="A357" s="231" t="s">
        <v>37</v>
      </c>
      <c r="B357" s="12" t="s">
        <v>135</v>
      </c>
      <c r="C357" s="231" t="s">
        <v>183</v>
      </c>
      <c r="D357" s="231" t="s">
        <v>77</v>
      </c>
      <c r="E357" s="231" t="s">
        <v>185</v>
      </c>
      <c r="F357" s="234" t="s">
        <v>186</v>
      </c>
      <c r="G357" s="235"/>
    </row>
    <row r="358" spans="1:7" ht="14.25" customHeight="1" x14ac:dyDescent="0.25">
      <c r="A358" s="98">
        <v>1</v>
      </c>
      <c r="B358" s="12">
        <v>2</v>
      </c>
      <c r="C358" s="98">
        <v>3</v>
      </c>
      <c r="D358" s="98">
        <v>4</v>
      </c>
      <c r="E358" s="98">
        <v>5</v>
      </c>
      <c r="F358" s="98">
        <v>6</v>
      </c>
      <c r="G358" s="103"/>
    </row>
    <row r="359" spans="1:7" ht="12.95" customHeight="1" x14ac:dyDescent="0.2">
      <c r="A359" s="14">
        <v>1</v>
      </c>
      <c r="B359" s="151" t="s">
        <v>129</v>
      </c>
      <c r="C359" s="225">
        <f t="shared" ref="C359:C364" si="70">C347</f>
        <v>974.8</v>
      </c>
      <c r="D359" s="225">
        <f t="shared" ref="D359:D364" si="71">F335</f>
        <v>578.38</v>
      </c>
      <c r="E359" s="225">
        <v>0</v>
      </c>
      <c r="F359" s="226">
        <f t="shared" ref="F359:F365" si="72">E359/C359</f>
        <v>0</v>
      </c>
      <c r="G359" s="27"/>
    </row>
    <row r="360" spans="1:7" ht="12.95" customHeight="1" x14ac:dyDescent="0.2">
      <c r="A360" s="14">
        <v>2</v>
      </c>
      <c r="B360" s="151" t="s">
        <v>130</v>
      </c>
      <c r="C360" s="225">
        <f t="shared" si="70"/>
        <v>356</v>
      </c>
      <c r="D360" s="225">
        <f t="shared" si="71"/>
        <v>199.76</v>
      </c>
      <c r="E360" s="225">
        <v>0</v>
      </c>
      <c r="F360" s="226">
        <f t="shared" si="72"/>
        <v>0</v>
      </c>
      <c r="G360" s="27"/>
    </row>
    <row r="361" spans="1:7" ht="12.95" customHeight="1" x14ac:dyDescent="0.2">
      <c r="A361" s="14">
        <v>3</v>
      </c>
      <c r="B361" s="151" t="s">
        <v>131</v>
      </c>
      <c r="C361" s="225">
        <f t="shared" si="70"/>
        <v>360.8</v>
      </c>
      <c r="D361" s="225">
        <f t="shared" si="71"/>
        <v>241.53</v>
      </c>
      <c r="E361" s="225">
        <v>0</v>
      </c>
      <c r="F361" s="226">
        <f t="shared" si="72"/>
        <v>0</v>
      </c>
      <c r="G361" s="27"/>
    </row>
    <row r="362" spans="1:7" ht="12.95" customHeight="1" x14ac:dyDescent="0.2">
      <c r="A362" s="14">
        <v>4</v>
      </c>
      <c r="B362" s="151" t="s">
        <v>132</v>
      </c>
      <c r="C362" s="225">
        <f t="shared" si="70"/>
        <v>265.39999999999998</v>
      </c>
      <c r="D362" s="225">
        <f t="shared" si="71"/>
        <v>156.26</v>
      </c>
      <c r="E362" s="225">
        <v>0</v>
      </c>
      <c r="F362" s="226">
        <f t="shared" si="72"/>
        <v>0</v>
      </c>
      <c r="G362" s="27"/>
    </row>
    <row r="363" spans="1:7" ht="12.95" customHeight="1" x14ac:dyDescent="0.2">
      <c r="A363" s="14">
        <v>5</v>
      </c>
      <c r="B363" s="151" t="s">
        <v>133</v>
      </c>
      <c r="C363" s="225">
        <f t="shared" si="70"/>
        <v>25</v>
      </c>
      <c r="D363" s="225">
        <f t="shared" si="71"/>
        <v>13.29</v>
      </c>
      <c r="E363" s="225">
        <v>0</v>
      </c>
      <c r="F363" s="226">
        <f t="shared" si="72"/>
        <v>0</v>
      </c>
      <c r="G363" s="27"/>
    </row>
    <row r="364" spans="1:7" ht="12.95" customHeight="1" x14ac:dyDescent="0.2">
      <c r="A364" s="14">
        <v>6</v>
      </c>
      <c r="B364" s="151" t="s">
        <v>134</v>
      </c>
      <c r="C364" s="225">
        <f t="shared" si="70"/>
        <v>3.2</v>
      </c>
      <c r="D364" s="225">
        <f t="shared" si="71"/>
        <v>1.9</v>
      </c>
      <c r="E364" s="225">
        <v>0</v>
      </c>
      <c r="F364" s="226">
        <f t="shared" si="72"/>
        <v>0</v>
      </c>
      <c r="G364" s="27"/>
    </row>
    <row r="365" spans="1:7" ht="12.95" customHeight="1" x14ac:dyDescent="0.2">
      <c r="A365" s="30"/>
      <c r="B365" s="1" t="s">
        <v>28</v>
      </c>
      <c r="C365" s="209">
        <f>SUM(C359:C364)</f>
        <v>1985.2</v>
      </c>
      <c r="D365" s="209">
        <f>SUM(D359:D364)</f>
        <v>1191.1199999999999</v>
      </c>
      <c r="E365" s="209">
        <v>0</v>
      </c>
      <c r="F365" s="227">
        <f t="shared" si="72"/>
        <v>0</v>
      </c>
      <c r="G365" s="27"/>
    </row>
    <row r="366" spans="1:7" ht="24" customHeight="1" x14ac:dyDescent="0.2">
      <c r="A366" s="5" t="s">
        <v>80</v>
      </c>
    </row>
    <row r="367" spans="1:7" ht="20.25" customHeight="1" x14ac:dyDescent="0.2"/>
    <row r="368" spans="1:7" x14ac:dyDescent="0.2">
      <c r="A368" s="5" t="s">
        <v>81</v>
      </c>
    </row>
    <row r="369" spans="1:8" ht="30" customHeight="1" x14ac:dyDescent="0.2">
      <c r="A369" s="180" t="s">
        <v>22</v>
      </c>
      <c r="B369" s="180"/>
      <c r="C369" s="236" t="s">
        <v>34</v>
      </c>
      <c r="D369" s="236" t="s">
        <v>35</v>
      </c>
      <c r="E369" s="236" t="s">
        <v>6</v>
      </c>
      <c r="F369" s="236" t="s">
        <v>29</v>
      </c>
      <c r="G369" s="169"/>
      <c r="H369" s="6" t="s">
        <v>13</v>
      </c>
    </row>
    <row r="370" spans="1:8" ht="13.5" customHeight="1" x14ac:dyDescent="0.2">
      <c r="A370" s="167">
        <v>1</v>
      </c>
      <c r="B370" s="167">
        <v>2</v>
      </c>
      <c r="C370" s="167">
        <v>3</v>
      </c>
      <c r="D370" s="167">
        <v>4</v>
      </c>
      <c r="E370" s="167" t="s">
        <v>36</v>
      </c>
      <c r="F370" s="167">
        <v>6</v>
      </c>
      <c r="G370" s="169"/>
    </row>
    <row r="371" spans="1:8" ht="27" customHeight="1" x14ac:dyDescent="0.2">
      <c r="A371" s="170">
        <v>1</v>
      </c>
      <c r="B371" s="171" t="s">
        <v>126</v>
      </c>
      <c r="C371" s="186">
        <v>263.60000000000002</v>
      </c>
      <c r="D371" s="186">
        <v>263.60000000000002</v>
      </c>
      <c r="E371" s="198">
        <f>C371-D371</f>
        <v>0</v>
      </c>
      <c r="F371" s="212">
        <f>E371/C371</f>
        <v>0</v>
      </c>
      <c r="G371" s="172"/>
    </row>
    <row r="372" spans="1:8" ht="28.5" x14ac:dyDescent="0.2">
      <c r="A372" s="170">
        <v>2</v>
      </c>
      <c r="B372" s="171" t="s">
        <v>182</v>
      </c>
      <c r="C372" s="186">
        <v>172.83</v>
      </c>
      <c r="D372" s="186">
        <v>172.83</v>
      </c>
      <c r="E372" s="198">
        <f>C372-D372</f>
        <v>0</v>
      </c>
      <c r="F372" s="212">
        <f>E372/C372</f>
        <v>0</v>
      </c>
      <c r="G372" s="169"/>
    </row>
    <row r="373" spans="1:8" ht="28.5" x14ac:dyDescent="0.2">
      <c r="A373" s="170">
        <v>3</v>
      </c>
      <c r="B373" s="171" t="s">
        <v>187</v>
      </c>
      <c r="C373" s="186">
        <v>57.05</v>
      </c>
      <c r="D373" s="186">
        <v>57.05</v>
      </c>
      <c r="E373" s="198">
        <f>C373-D373</f>
        <v>0</v>
      </c>
      <c r="F373" s="212">
        <f>E373/C373</f>
        <v>0</v>
      </c>
      <c r="G373" s="169"/>
    </row>
    <row r="374" spans="1:8" ht="15.75" customHeight="1" x14ac:dyDescent="0.2">
      <c r="A374" s="170">
        <v>4</v>
      </c>
      <c r="B374" s="173" t="s">
        <v>82</v>
      </c>
      <c r="C374" s="213">
        <f>C372+C373</f>
        <v>229.88</v>
      </c>
      <c r="D374" s="213">
        <f>D372+D373</f>
        <v>229.88</v>
      </c>
      <c r="E374" s="198">
        <f>C374-D374</f>
        <v>0</v>
      </c>
      <c r="F374" s="212">
        <f>E374/C374</f>
        <v>0</v>
      </c>
      <c r="G374" s="169"/>
    </row>
    <row r="375" spans="1:8" ht="15.75" customHeight="1" x14ac:dyDescent="0.2">
      <c r="A375" s="28"/>
      <c r="B375" s="115"/>
      <c r="C375" s="162"/>
      <c r="D375" s="162"/>
      <c r="E375" s="61"/>
      <c r="F375" s="61"/>
    </row>
    <row r="376" spans="1:8" s="104" customFormat="1" x14ac:dyDescent="0.2">
      <c r="A376" s="290" t="s">
        <v>188</v>
      </c>
      <c r="B376" s="290"/>
      <c r="C376" s="290"/>
      <c r="D376" s="290"/>
      <c r="E376" s="290"/>
      <c r="F376" s="290"/>
    </row>
    <row r="377" spans="1:8" x14ac:dyDescent="0.2">
      <c r="D377" s="63" t="s">
        <v>120</v>
      </c>
      <c r="E377" s="287" t="s">
        <v>190</v>
      </c>
      <c r="F377" s="287"/>
      <c r="G377" s="126"/>
    </row>
    <row r="378" spans="1:8" ht="28.5" x14ac:dyDescent="0.2">
      <c r="A378" s="83" t="s">
        <v>22</v>
      </c>
      <c r="B378" s="83" t="s">
        <v>83</v>
      </c>
      <c r="C378" s="83" t="s">
        <v>189</v>
      </c>
      <c r="D378" s="83" t="s">
        <v>41</v>
      </c>
      <c r="E378" s="83" t="s">
        <v>84</v>
      </c>
      <c r="F378" s="83" t="s">
        <v>85</v>
      </c>
      <c r="G378" s="60"/>
    </row>
    <row r="379" spans="1:8" x14ac:dyDescent="0.2">
      <c r="A379" s="106">
        <v>1</v>
      </c>
      <c r="B379" s="106">
        <v>2</v>
      </c>
      <c r="C379" s="106">
        <v>3</v>
      </c>
      <c r="D379" s="106">
        <v>4</v>
      </c>
      <c r="E379" s="106">
        <v>5</v>
      </c>
      <c r="F379" s="106">
        <v>6</v>
      </c>
      <c r="G379" s="127"/>
    </row>
    <row r="380" spans="1:8" ht="28.5" x14ac:dyDescent="0.2">
      <c r="A380" s="107">
        <v>1</v>
      </c>
      <c r="B380" s="108" t="s">
        <v>86</v>
      </c>
      <c r="C380" s="109">
        <f>C371/2</f>
        <v>131.80000000000001</v>
      </c>
      <c r="D380" s="314">
        <f>C374</f>
        <v>229.88</v>
      </c>
      <c r="E380" s="248">
        <v>72.03</v>
      </c>
      <c r="F380" s="110">
        <f>E380/C382</f>
        <v>0.27325493171471926</v>
      </c>
      <c r="G380" s="128"/>
    </row>
    <row r="381" spans="1:8" ht="89.25" customHeight="1" x14ac:dyDescent="0.2">
      <c r="A381" s="107">
        <v>2</v>
      </c>
      <c r="B381" s="108" t="s">
        <v>87</v>
      </c>
      <c r="C381" s="109">
        <v>131.80000000000001</v>
      </c>
      <c r="D381" s="315"/>
      <c r="E381" s="248">
        <v>37.32</v>
      </c>
      <c r="F381" s="110">
        <f>E381/C381</f>
        <v>0.28315629742033382</v>
      </c>
      <c r="G381" s="129"/>
    </row>
    <row r="382" spans="1:8" ht="15" x14ac:dyDescent="0.2">
      <c r="A382" s="286" t="s">
        <v>12</v>
      </c>
      <c r="B382" s="286"/>
      <c r="C382" s="111">
        <f>SUM(C380:C381)</f>
        <v>263.60000000000002</v>
      </c>
      <c r="D382" s="112">
        <f>D380+D381</f>
        <v>229.88</v>
      </c>
      <c r="E382" s="184">
        <f>E380+E381</f>
        <v>109.35</v>
      </c>
      <c r="F382" s="110">
        <f>E382/C382</f>
        <v>0.41483308042488615</v>
      </c>
      <c r="G382" s="130"/>
    </row>
    <row r="383" spans="1:8" s="123" customFormat="1" ht="22.9" customHeight="1" x14ac:dyDescent="0.2">
      <c r="A383" s="313"/>
      <c r="B383" s="313"/>
      <c r="C383" s="313"/>
      <c r="D383" s="313"/>
      <c r="E383" s="313"/>
      <c r="F383" s="313"/>
      <c r="G383" s="313"/>
    </row>
    <row r="384" spans="1:8" x14ac:dyDescent="0.2">
      <c r="A384" s="115" t="s">
        <v>88</v>
      </c>
      <c r="B384" s="21"/>
      <c r="C384" s="21"/>
      <c r="D384" s="113"/>
      <c r="E384" s="21"/>
      <c r="F384" s="21"/>
      <c r="G384" s="114"/>
    </row>
    <row r="385" spans="1:8" x14ac:dyDescent="0.2">
      <c r="A385" s="115"/>
      <c r="B385" s="21"/>
      <c r="C385" s="21"/>
      <c r="D385" s="113"/>
      <c r="E385" s="21"/>
      <c r="F385" s="21"/>
      <c r="G385" s="114"/>
    </row>
    <row r="386" spans="1:8" ht="22.5" customHeight="1" x14ac:dyDescent="0.2">
      <c r="A386" s="276" t="s">
        <v>89</v>
      </c>
      <c r="B386" s="276"/>
      <c r="C386" s="276"/>
      <c r="D386" s="276"/>
      <c r="E386" s="276"/>
      <c r="F386" s="276"/>
    </row>
    <row r="387" spans="1:8" ht="30" customHeight="1" x14ac:dyDescent="0.2">
      <c r="A387" s="14" t="s">
        <v>22</v>
      </c>
      <c r="B387" s="83" t="s">
        <v>83</v>
      </c>
      <c r="C387" s="48" t="s">
        <v>34</v>
      </c>
      <c r="D387" s="48" t="s">
        <v>35</v>
      </c>
      <c r="E387" s="48" t="s">
        <v>6</v>
      </c>
      <c r="F387" s="48" t="s">
        <v>29</v>
      </c>
    </row>
    <row r="388" spans="1:8" ht="13.5" customHeight="1" x14ac:dyDescent="0.2">
      <c r="A388" s="167">
        <v>1</v>
      </c>
      <c r="B388" s="167">
        <v>2</v>
      </c>
      <c r="C388" s="167">
        <v>3</v>
      </c>
      <c r="D388" s="167">
        <v>4</v>
      </c>
      <c r="E388" s="167" t="s">
        <v>36</v>
      </c>
      <c r="F388" s="167">
        <v>6</v>
      </c>
      <c r="G388" s="169"/>
    </row>
    <row r="389" spans="1:8" ht="27" customHeight="1" x14ac:dyDescent="0.2">
      <c r="A389" s="214">
        <v>1</v>
      </c>
      <c r="B389" s="215" t="s">
        <v>126</v>
      </c>
      <c r="C389" s="186">
        <v>206.37</v>
      </c>
      <c r="D389" s="186">
        <v>206.37</v>
      </c>
      <c r="E389" s="186">
        <f>C389-D389</f>
        <v>0</v>
      </c>
      <c r="F389" s="228">
        <v>0</v>
      </c>
      <c r="G389" s="169"/>
    </row>
    <row r="390" spans="1:8" ht="28.5" x14ac:dyDescent="0.2">
      <c r="A390" s="214">
        <v>2</v>
      </c>
      <c r="B390" s="215" t="s">
        <v>182</v>
      </c>
      <c r="C390" s="186">
        <v>0</v>
      </c>
      <c r="D390" s="186">
        <v>0</v>
      </c>
      <c r="E390" s="186">
        <f>C390-D390</f>
        <v>0</v>
      </c>
      <c r="F390" s="229">
        <v>0</v>
      </c>
      <c r="G390" s="169"/>
    </row>
    <row r="391" spans="1:8" ht="28.5" x14ac:dyDescent="0.2">
      <c r="A391" s="214">
        <v>3</v>
      </c>
      <c r="B391" s="215" t="s">
        <v>191</v>
      </c>
      <c r="C391" s="186">
        <v>123.82</v>
      </c>
      <c r="D391" s="186">
        <v>123.82</v>
      </c>
      <c r="E391" s="186">
        <f>C391-D391</f>
        <v>0</v>
      </c>
      <c r="F391" s="229">
        <f>E391/C391</f>
        <v>0</v>
      </c>
      <c r="G391" s="169"/>
    </row>
    <row r="392" spans="1:8" ht="15.75" customHeight="1" x14ac:dyDescent="0.2">
      <c r="A392" s="170">
        <v>4</v>
      </c>
      <c r="B392" s="173" t="s">
        <v>82</v>
      </c>
      <c r="C392" s="230">
        <f>SUM(C390:C391)</f>
        <v>123.82</v>
      </c>
      <c r="D392" s="230">
        <f>SUM(D390:D391)</f>
        <v>123.82</v>
      </c>
      <c r="E392" s="230">
        <f>C392-D392</f>
        <v>0</v>
      </c>
      <c r="F392" s="219">
        <f>E392/C392</f>
        <v>0</v>
      </c>
      <c r="G392" s="169"/>
    </row>
    <row r="393" spans="1:8" ht="15.75" customHeight="1" x14ac:dyDescent="0.2">
      <c r="A393" s="28"/>
      <c r="B393" s="115"/>
      <c r="C393" s="81"/>
      <c r="D393" s="81"/>
      <c r="E393" s="61"/>
      <c r="F393" s="34"/>
    </row>
    <row r="394" spans="1:8" s="104" customFormat="1" x14ac:dyDescent="0.2">
      <c r="A394" s="288" t="s">
        <v>217</v>
      </c>
      <c r="B394" s="288"/>
      <c r="C394" s="288"/>
      <c r="D394" s="288"/>
      <c r="E394" s="288"/>
      <c r="F394" s="288"/>
      <c r="G394" s="288"/>
      <c r="H394" s="288"/>
    </row>
    <row r="395" spans="1:8" x14ac:dyDescent="0.2">
      <c r="F395" s="105"/>
      <c r="G395" s="63" t="s">
        <v>120</v>
      </c>
      <c r="H395" s="161"/>
    </row>
    <row r="396" spans="1:8" ht="57" x14ac:dyDescent="0.2">
      <c r="A396" s="237" t="s">
        <v>189</v>
      </c>
      <c r="B396" s="83" t="s">
        <v>90</v>
      </c>
      <c r="C396" s="83" t="s">
        <v>91</v>
      </c>
      <c r="D396" s="83" t="s">
        <v>92</v>
      </c>
      <c r="E396" s="83" t="s">
        <v>223</v>
      </c>
      <c r="F396" s="83" t="s">
        <v>6</v>
      </c>
      <c r="G396" s="83" t="s">
        <v>85</v>
      </c>
      <c r="H396" s="83" t="s">
        <v>93</v>
      </c>
    </row>
    <row r="397" spans="1:8" x14ac:dyDescent="0.2">
      <c r="A397" s="117">
        <v>1</v>
      </c>
      <c r="B397" s="117">
        <v>2</v>
      </c>
      <c r="C397" s="117">
        <v>3</v>
      </c>
      <c r="D397" s="117">
        <v>4</v>
      </c>
      <c r="E397" s="117">
        <v>5</v>
      </c>
      <c r="F397" s="117" t="s">
        <v>94</v>
      </c>
      <c r="G397" s="117">
        <v>7</v>
      </c>
      <c r="H397" s="26" t="s">
        <v>95</v>
      </c>
    </row>
    <row r="398" spans="1:8" ht="18" customHeight="1" x14ac:dyDescent="0.2">
      <c r="A398" s="249">
        <f>C389</f>
        <v>206.37</v>
      </c>
      <c r="B398" s="249">
        <f>D392</f>
        <v>123.82</v>
      </c>
      <c r="C398" s="185">
        <f>C166</f>
        <v>19282.57</v>
      </c>
      <c r="D398" s="185">
        <f>(C398*750)/100000</f>
        <v>144.61927499999999</v>
      </c>
      <c r="E398" s="186">
        <v>123.82</v>
      </c>
      <c r="F398" s="185">
        <f>D398-E398</f>
        <v>20.799274999999994</v>
      </c>
      <c r="G398" s="187">
        <f>E398/A398</f>
        <v>0.59999030866889558</v>
      </c>
      <c r="H398" s="185">
        <f>B398-E398</f>
        <v>0</v>
      </c>
    </row>
    <row r="399" spans="1:8" ht="21" customHeight="1" x14ac:dyDescent="0.2">
      <c r="A399" s="131"/>
      <c r="B399" s="131"/>
      <c r="C399" s="132"/>
      <c r="D399" s="132"/>
      <c r="E399" s="133"/>
      <c r="F399" s="132"/>
      <c r="G399" s="134"/>
      <c r="H399" s="132"/>
    </row>
    <row r="400" spans="1:8" s="122" customFormat="1" ht="12.75" x14ac:dyDescent="0.2">
      <c r="A400" s="250" t="s">
        <v>224</v>
      </c>
      <c r="B400" s="216"/>
      <c r="C400" s="216"/>
      <c r="D400" s="216"/>
      <c r="E400" s="216"/>
      <c r="F400" s="216"/>
      <c r="G400" s="216"/>
      <c r="H400" s="216"/>
    </row>
    <row r="401" spans="1:8" s="122" customFormat="1" ht="14.25" customHeight="1" x14ac:dyDescent="0.2">
      <c r="A401" s="250" t="s">
        <v>225</v>
      </c>
      <c r="B401" s="216"/>
      <c r="C401" s="216"/>
      <c r="D401" s="216"/>
      <c r="E401" s="216"/>
      <c r="F401" s="216"/>
      <c r="G401" s="216"/>
      <c r="H401" s="216"/>
    </row>
    <row r="402" spans="1:8" s="216" customFormat="1" ht="12.75" x14ac:dyDescent="0.2">
      <c r="A402" s="251" t="s">
        <v>125</v>
      </c>
      <c r="B402" s="252"/>
      <c r="C402" s="252"/>
      <c r="D402" s="252"/>
      <c r="E402" s="252"/>
      <c r="F402" s="252"/>
      <c r="G402" s="252"/>
      <c r="H402" s="252"/>
    </row>
    <row r="403" spans="1:8" s="216" customFormat="1" ht="12.75" x14ac:dyDescent="0.2">
      <c r="A403" s="279" t="s">
        <v>99</v>
      </c>
      <c r="B403" s="281" t="s">
        <v>100</v>
      </c>
      <c r="C403" s="282"/>
      <c r="D403" s="283" t="s">
        <v>101</v>
      </c>
      <c r="E403" s="283"/>
      <c r="F403" s="283" t="s">
        <v>102</v>
      </c>
      <c r="G403" s="283"/>
      <c r="H403" s="252"/>
    </row>
    <row r="404" spans="1:8" s="216" customFormat="1" ht="12.75" x14ac:dyDescent="0.2">
      <c r="A404" s="280"/>
      <c r="B404" s="253" t="s">
        <v>103</v>
      </c>
      <c r="C404" s="254" t="s">
        <v>104</v>
      </c>
      <c r="D404" s="255" t="s">
        <v>103</v>
      </c>
      <c r="E404" s="255" t="s">
        <v>104</v>
      </c>
      <c r="F404" s="255" t="s">
        <v>103</v>
      </c>
      <c r="G404" s="255" t="s">
        <v>104</v>
      </c>
      <c r="H404" s="252"/>
    </row>
    <row r="405" spans="1:8" s="216" customFormat="1" ht="12.75" x14ac:dyDescent="0.2">
      <c r="A405" s="256" t="s">
        <v>109</v>
      </c>
      <c r="B405" s="246">
        <v>3065</v>
      </c>
      <c r="C405" s="257">
        <v>86.7</v>
      </c>
      <c r="D405" s="258">
        <v>3065</v>
      </c>
      <c r="E405" s="259">
        <v>86.7</v>
      </c>
      <c r="F405" s="260">
        <f>(B405-D405)/100</f>
        <v>0</v>
      </c>
      <c r="G405" s="260">
        <f>(C405-E405)/C405</f>
        <v>0</v>
      </c>
      <c r="H405" s="252"/>
    </row>
    <row r="406" spans="1:8" s="216" customFormat="1" ht="12.75" x14ac:dyDescent="0.2">
      <c r="A406" s="261"/>
      <c r="B406" s="252"/>
      <c r="C406" s="252"/>
      <c r="D406" s="252"/>
      <c r="E406" s="252"/>
      <c r="F406" s="252"/>
      <c r="G406" s="252"/>
      <c r="H406" s="252"/>
    </row>
    <row r="407" spans="1:8" s="216" customFormat="1" ht="12.75" x14ac:dyDescent="0.2">
      <c r="A407" s="284" t="s">
        <v>192</v>
      </c>
      <c r="B407" s="285"/>
      <c r="C407" s="285"/>
      <c r="D407" s="285"/>
      <c r="E407" s="285"/>
      <c r="F407" s="285"/>
      <c r="G407" s="252"/>
      <c r="H407" s="252"/>
    </row>
    <row r="408" spans="1:8" s="216" customFormat="1" ht="12.75" x14ac:dyDescent="0.2">
      <c r="A408" s="277" t="s">
        <v>118</v>
      </c>
      <c r="B408" s="277"/>
      <c r="C408" s="277" t="s">
        <v>105</v>
      </c>
      <c r="D408" s="277"/>
      <c r="E408" s="277" t="s">
        <v>106</v>
      </c>
      <c r="F408" s="278"/>
      <c r="G408" s="261"/>
      <c r="H408" s="252"/>
    </row>
    <row r="409" spans="1:8" s="216" customFormat="1" ht="12.75" x14ac:dyDescent="0.2">
      <c r="A409" s="262" t="s">
        <v>103</v>
      </c>
      <c r="B409" s="262" t="s">
        <v>107</v>
      </c>
      <c r="C409" s="262" t="s">
        <v>103</v>
      </c>
      <c r="D409" s="262" t="s">
        <v>107</v>
      </c>
      <c r="E409" s="262" t="s">
        <v>103</v>
      </c>
      <c r="F409" s="263" t="s">
        <v>108</v>
      </c>
      <c r="G409" s="261"/>
      <c r="H409" s="252"/>
    </row>
    <row r="410" spans="1:8" s="216" customFormat="1" ht="12.75" x14ac:dyDescent="0.2">
      <c r="A410" s="264">
        <v>1</v>
      </c>
      <c r="B410" s="264">
        <v>2</v>
      </c>
      <c r="C410" s="264">
        <v>3</v>
      </c>
      <c r="D410" s="264">
        <v>4</v>
      </c>
      <c r="E410" s="264">
        <v>5</v>
      </c>
      <c r="F410" s="265">
        <v>6</v>
      </c>
      <c r="G410" s="266"/>
      <c r="H410" s="267"/>
    </row>
    <row r="411" spans="1:8" s="216" customFormat="1" ht="12.75" x14ac:dyDescent="0.2">
      <c r="A411" s="268">
        <v>3065</v>
      </c>
      <c r="B411" s="257">
        <v>86.7</v>
      </c>
      <c r="C411" s="246">
        <v>3065</v>
      </c>
      <c r="D411" s="257">
        <v>86.7</v>
      </c>
      <c r="E411" s="269">
        <f>C411/A411</f>
        <v>1</v>
      </c>
      <c r="F411" s="270">
        <f>D411/B411</f>
        <v>1</v>
      </c>
      <c r="G411" s="261" t="s">
        <v>13</v>
      </c>
      <c r="H411" s="252"/>
    </row>
    <row r="412" spans="1:8" s="122" customFormat="1" ht="12.75" x14ac:dyDescent="0.2"/>
    <row r="414" spans="1:8" x14ac:dyDescent="0.2">
      <c r="F414" s="6" t="s">
        <v>13</v>
      </c>
    </row>
  </sheetData>
  <mergeCells count="61">
    <mergeCell ref="A343:G343"/>
    <mergeCell ref="A376:F376"/>
    <mergeCell ref="A344:H344"/>
    <mergeCell ref="A356:F356"/>
    <mergeCell ref="A355:F355"/>
    <mergeCell ref="A383:G383"/>
    <mergeCell ref="D380:D381"/>
    <mergeCell ref="A331:F331"/>
    <mergeCell ref="A332:F332"/>
    <mergeCell ref="A220:G220"/>
    <mergeCell ref="A277:F277"/>
    <mergeCell ref="A279:G279"/>
    <mergeCell ref="A291:F291"/>
    <mergeCell ref="A1:H1"/>
    <mergeCell ref="A2:H2"/>
    <mergeCell ref="A3:H3"/>
    <mergeCell ref="A5:H5"/>
    <mergeCell ref="A7:H7"/>
    <mergeCell ref="A49:F49"/>
    <mergeCell ref="A186:F186"/>
    <mergeCell ref="A9:H9"/>
    <mergeCell ref="A13:B13"/>
    <mergeCell ref="A25:D25"/>
    <mergeCell ref="C33:D33"/>
    <mergeCell ref="A32:G32"/>
    <mergeCell ref="A21:E21"/>
    <mergeCell ref="A26:E26"/>
    <mergeCell ref="C34:D34"/>
    <mergeCell ref="C35:D35"/>
    <mergeCell ref="C36:D36"/>
    <mergeCell ref="A37:C37"/>
    <mergeCell ref="A38:G38"/>
    <mergeCell ref="A61:F61"/>
    <mergeCell ref="A119:F119"/>
    <mergeCell ref="A169:G169"/>
    <mergeCell ref="A303:F303"/>
    <mergeCell ref="A96:F96"/>
    <mergeCell ref="B214:G214"/>
    <mergeCell ref="A73:F73"/>
    <mergeCell ref="A233:G233"/>
    <mergeCell ref="A152:G152"/>
    <mergeCell ref="A139:F139"/>
    <mergeCell ref="A84:F84"/>
    <mergeCell ref="A107:F107"/>
    <mergeCell ref="A198:F198"/>
    <mergeCell ref="J222:K222"/>
    <mergeCell ref="L222:M222"/>
    <mergeCell ref="A386:F386"/>
    <mergeCell ref="A408:B408"/>
    <mergeCell ref="C408:D408"/>
    <mergeCell ref="E408:F408"/>
    <mergeCell ref="A403:A404"/>
    <mergeCell ref="B403:C403"/>
    <mergeCell ref="D403:E403"/>
    <mergeCell ref="F403:G403"/>
    <mergeCell ref="A407:F407"/>
    <mergeCell ref="A382:B382"/>
    <mergeCell ref="E377:F377"/>
    <mergeCell ref="A394:H394"/>
    <mergeCell ref="A318:F318"/>
    <mergeCell ref="A319:F319"/>
  </mergeCells>
  <printOptions horizontalCentered="1"/>
  <pageMargins left="0" right="0" top="0" bottom="0" header="0.511811023622047" footer="0.511811023622047"/>
  <pageSetup paperSize="9" scale="79" orientation="portrait" r:id="rId1"/>
  <headerFooter alignWithMargins="0"/>
  <rowBreaks count="7" manualBreakCount="7">
    <brk id="48" max="7" man="1"/>
    <brk id="106" max="7" man="1"/>
    <brk id="162" max="7" man="1"/>
    <brk id="232" max="7" man="1"/>
    <brk id="290" max="7" man="1"/>
    <brk id="354" max="7" man="1"/>
    <brk id="399" max="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Fact_Sheet_Delhi</vt:lpstr>
      <vt:lpstr>Fact_Sheet_Delhi!Print_Area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Dinesh Pradhan</cp:lastModifiedBy>
  <cp:lastPrinted>2017-03-06T03:17:58Z</cp:lastPrinted>
  <dcterms:created xsi:type="dcterms:W3CDTF">2013-03-29T17:24:29Z</dcterms:created>
  <dcterms:modified xsi:type="dcterms:W3CDTF">2017-03-08T12:12:21Z</dcterms:modified>
</cp:coreProperties>
</file>