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72" windowWidth="16536" windowHeight="6792" activeTab="0"/>
  </bookViews>
  <sheets>
    <sheet name="Gujarat" sheetId="1" r:id="rId1"/>
    <sheet name="Sheet2" sheetId="2" r:id="rId2"/>
    <sheet name="Sheet1" sheetId="3" r:id="rId3"/>
  </sheets>
  <definedNames>
    <definedName name="_xlnm.Print_Area" localSheetId="0">'Gujarat'!$A$1:$H$1121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1068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<sst xmlns="http://schemas.openxmlformats.org/spreadsheetml/2006/main" count="1393" uniqueCount="328">
  <si>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</si>
  <si>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</si>
  <si>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</si>
  <si>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</si>
  <si>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</si>
  <si>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</si>
  <si>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</si>
  <si>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</si>
  <si>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4=(3-2)</t>
  </si>
  <si>
    <t>5=(4/2)*100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</si>
  <si>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</si>
  <si>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</si>
  <si>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</si>
  <si>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</si>
  <si>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</si>
  <si>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</si>
  <si>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</si>
  <si>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</si>
  <si>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</si>
  <si>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</si>
  <si>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</si>
  <si>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>Bench Mark as per State's claim</t>
  </si>
  <si>
    <t>PY</t>
  </si>
  <si>
    <t>U PY</t>
  </si>
  <si>
    <t>PY &amp; 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</si>
  <si>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</si>
  <si>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</si>
  <si>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</si>
  <si>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</si>
  <si>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</si>
  <si>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</si>
  <si>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</si>
  <si>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</si>
  <si>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</si>
  <si>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Average number of children availing MDM*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</si>
  <si>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</si>
  <si>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</si>
  <si>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</si>
  <si>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</si>
  <si>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</si>
  <si>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</si>
  <si>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</si>
  <si>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</si>
  <si>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</si>
  <si>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</si>
  <si>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</si>
  <si>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</si>
  <si>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</si>
  <si>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</si>
  <si>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</si>
  <si>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</si>
  <si>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</si>
  <si>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</si>
  <si>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</si>
  <si>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</si>
  <si>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</si>
  <si>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</si>
  <si>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</si>
  <si>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</si>
  <si>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</si>
  <si>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Verification of Cooking Cost Allocation</t>
  </si>
  <si>
    <t>Centre (85,81,264x220xRs.1.5)</t>
  </si>
  <si>
    <t>State Share (85,81,264*220*Rs. 1.0)</t>
  </si>
  <si>
    <t>Actual Allocation shown in State Plan</t>
  </si>
  <si>
    <t>Diff. (Excess/Deficit)</t>
  </si>
  <si>
    <t>4.1) ANALYSIS ON OPENING BALANACE AND CLOSING BALANACE</t>
  </si>
  <si>
    <t>4.2) Cooking cost allocation and disbursed to Dists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</si>
  <si>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</si>
  <si>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</si>
  <si>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</si>
  <si>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</si>
  <si>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</si>
  <si>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Disbursed</t>
  </si>
  <si>
    <t>% Disbursed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</si>
  <si>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</si>
  <si>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</si>
  <si>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</si>
  <si>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</si>
  <si>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</si>
  <si>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</si>
  <si>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</si>
  <si>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</si>
  <si>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</si>
  <si>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</si>
  <si>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</si>
  <si>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</si>
  <si>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</si>
  <si>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</si>
  <si>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</si>
  <si>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</si>
  <si>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</si>
  <si>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</si>
  <si>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</si>
  <si>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</si>
  <si>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</si>
  <si>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</si>
  <si>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</si>
  <si>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</si>
  <si>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</si>
  <si>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</si>
  <si>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</si>
  <si>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</si>
  <si>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</si>
  <si>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</si>
  <si>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</si>
  <si>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</si>
  <si>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</si>
  <si>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</si>
  <si>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</si>
  <si>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</si>
  <si>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</si>
  <si>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</si>
  <si>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</si>
  <si>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</si>
  <si>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</si>
  <si>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</si>
  <si>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</si>
  <si>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</si>
  <si>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</si>
  <si>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</si>
  <si>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</si>
  <si>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</si>
  <si>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</si>
  <si>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2006-10</t>
  </si>
  <si>
    <t>2006-13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</si>
  <si>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</si>
  <si>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</si>
  <si>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</si>
  <si>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</si>
  <si>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</si>
  <si>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</si>
  <si>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</si>
  <si>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</si>
  <si>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</si>
  <si>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</si>
  <si>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</si>
  <si>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</si>
  <si>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 xml:space="preserve">Payment to FCI </t>
  </si>
  <si>
    <t>Ahmedabad</t>
  </si>
  <si>
    <t>Amreli</t>
  </si>
  <si>
    <t>Kheda-Nadiad</t>
  </si>
  <si>
    <t>Anand</t>
  </si>
  <si>
    <t>Banaskantha</t>
  </si>
  <si>
    <t>Bharuch</t>
  </si>
  <si>
    <t>Narmda</t>
  </si>
  <si>
    <t>Bhavnagar</t>
  </si>
  <si>
    <t>Kutch-Bhuj</t>
  </si>
  <si>
    <t>Dangs</t>
  </si>
  <si>
    <t>Gandhinagar</t>
  </si>
  <si>
    <t>Panchmahals</t>
  </si>
  <si>
    <t>Dahod</t>
  </si>
  <si>
    <t>Jamnagar</t>
  </si>
  <si>
    <t>Junagadh</t>
  </si>
  <si>
    <t>Porbandar</t>
  </si>
  <si>
    <t>Mehsana</t>
  </si>
  <si>
    <t>Patan</t>
  </si>
  <si>
    <t>Rajkot</t>
  </si>
  <si>
    <t>Sabarkantha</t>
  </si>
  <si>
    <t>Surat</t>
  </si>
  <si>
    <t>Surendranagar</t>
  </si>
  <si>
    <t>Vadodara</t>
  </si>
  <si>
    <t>Valsad</t>
  </si>
  <si>
    <t>Navsari</t>
  </si>
  <si>
    <t>Tapi</t>
  </si>
  <si>
    <t>6.1) District-wise approval and engagement of cook-cum-Helpers</t>
  </si>
  <si>
    <t>6.1. A) District-wise allocation and availability of funds for honorium to cook-cum-Helpers</t>
  </si>
  <si>
    <t>Schools</t>
  </si>
  <si>
    <t>Installment</t>
  </si>
  <si>
    <t>Dated</t>
  </si>
  <si>
    <t>Units</t>
  </si>
  <si>
    <t>Amount              (in lakh)</t>
  </si>
  <si>
    <t>Primary + Upper-Primary</t>
  </si>
  <si>
    <t>1st (2006-07)</t>
  </si>
  <si>
    <t>1st (2007-08)</t>
  </si>
  <si>
    <t>2008-09</t>
  </si>
  <si>
    <t>2009-10</t>
  </si>
  <si>
    <t>2011-12</t>
  </si>
  <si>
    <t>Sub total</t>
  </si>
  <si>
    <t>Amount  (Rs in lakh)</t>
  </si>
  <si>
    <t>9.1) Kitchen-cum-Stores</t>
  </si>
  <si>
    <t>9.1.1) Releasing details</t>
  </si>
  <si>
    <t xml:space="preserve">9.1.2) Reconciliation of amount sanctioned </t>
  </si>
  <si>
    <t>9.2)  Kitchen Devices</t>
  </si>
  <si>
    <t>Upper Primary</t>
  </si>
  <si>
    <t>2007-08</t>
  </si>
  <si>
    <t>P+UP</t>
  </si>
  <si>
    <t>Grand Total</t>
  </si>
  <si>
    <t>9.2.1) Releasing details</t>
  </si>
  <si>
    <t xml:space="preserve">9.2.2) Reconciliation of amount sanctioned </t>
  </si>
  <si>
    <t>State : Gujarat</t>
  </si>
  <si>
    <t>2006-07</t>
  </si>
  <si>
    <t>2010-11</t>
  </si>
  <si>
    <t>2012-13</t>
  </si>
  <si>
    <t>2013-14</t>
  </si>
  <si>
    <t>2014-15</t>
  </si>
  <si>
    <t>Arvalli</t>
  </si>
  <si>
    <t>Botad</t>
  </si>
  <si>
    <t>Chhotaudepur</t>
  </si>
  <si>
    <t>Devbhumi Dwarka</t>
  </si>
  <si>
    <t>Gir Somnath</t>
  </si>
  <si>
    <t>Mahisagar</t>
  </si>
  <si>
    <t>Morbi</t>
  </si>
  <si>
    <t>########</t>
  </si>
  <si>
    <t>NCLP</t>
  </si>
  <si>
    <t>Annual Work Plan &amp; Budget  (AWP&amp;B) 2017-18</t>
  </si>
  <si>
    <t>Section-A : REVIEW OF IMPLEMENTATION OF MDM SCHEME DURING 2016-17 (1.4.16 to 31.12.16)</t>
  </si>
  <si>
    <t>MDM PAB Approval for 2016-17</t>
  </si>
  <si>
    <t>Average number of children availed MDM during 1.4.16 to 31.12.16 (AT-5&amp;5A)</t>
  </si>
  <si>
    <t>i) Base period 01.04.16 to 31.12.16</t>
  </si>
  <si>
    <t xml:space="preserve">ii) Base period 01.04.15 to 31.03.16 (As per PAB aaproval = 240 days for Py &amp; U Py ) </t>
  </si>
  <si>
    <t>No. of Meals as per PAB approval (01.04.16 to 31.3.16)</t>
  </si>
  <si>
    <t>2.1  Institutions- (Primary) (Source data : Table AT-3A of AWP&amp;B 2017-18)</t>
  </si>
  <si>
    <t>2.2  Institutions- (Primary with Upper Primary) (Source data : Table AT-3B of AWP&amp;B 2017-18)</t>
  </si>
  <si>
    <t>2.2A  Institutions- (Upper Primary) (Source data : Table AT-3C of AWP&amp;B 2017-18)</t>
  </si>
  <si>
    <t>2.3  Coverage Chidlren vs. Enrolment ( Primary) (Source data : Table AT-4 &amp; 5  of AWP&amp;B 2017-18)</t>
  </si>
  <si>
    <t>Enrolment as on 30.9.2016</t>
  </si>
  <si>
    <t>2.4  Coverage Chidlren vs. Enrolment  ( Up. Primary) (Source data : Table AT- 4A &amp; 5-A of AWP&amp;B 2017-18)</t>
  </si>
  <si>
    <t>No. of children as per PAB Approval for  2016-17</t>
  </si>
  <si>
    <t>2.6  No. of children  ( Upper Primary) (Source data : Table AT-5-A of AWP&amp;B 2017-18)</t>
  </si>
  <si>
    <t>2.7 Number of meal to be served and  actual  number of meal served during 2016-17(Source data: Table AT-5 &amp; 5A of AWP&amp;B 2017-18)</t>
  </si>
  <si>
    <t>No of meals to be served during 1.4.16 to 31.12.16</t>
  </si>
  <si>
    <t>No of meal served during 1.4.16 to 31.12.16</t>
  </si>
  <si>
    <t>Opening Stock as on 1.4.2016</t>
  </si>
  <si>
    <t>Allocation for 2016-17</t>
  </si>
  <si>
    <t>Lifting as on 31.12.2016</t>
  </si>
  <si>
    <t xml:space="preserve"> 3.2) District-wise opening balance as on 1.4.2016 (Source data: Table AT-6 &amp; 6A of AWP&amp;B 2017-18</t>
  </si>
  <si>
    <t xml:space="preserve">Allocation for 2016-17        </t>
  </si>
  <si>
    <t xml:space="preserve">Opening Stock as on 1.4.2016                                                 </t>
  </si>
  <si>
    <t>% of OS on allocation 2016-17</t>
  </si>
  <si>
    <t xml:space="preserve"> 3.3) District-wise unspent balance as on 31.12.2016 (Source data: Table AT-6 &amp; 6A of AWP&amp;B 2017-18)</t>
  </si>
  <si>
    <t xml:space="preserve">Unspent Balance as on 31.12.2016                                                </t>
  </si>
  <si>
    <t>% of UB on allocation 2016-17</t>
  </si>
  <si>
    <t>Unspent balance as on 31.3.16</t>
  </si>
  <si>
    <t>Lifting upto 31.12.16</t>
  </si>
  <si>
    <t>3.5) District-wise Foodgrains availability  as on 31.12.16 (Source data: Table AT-6 &amp; 6A of AWP&amp;B 2017-18</t>
  </si>
  <si>
    <t>Source: Table AT-6 &amp; 6A of AWP&amp;B 2017-18</t>
  </si>
  <si>
    <t>OB as on 1.4.2016</t>
  </si>
  <si>
    <t>3.7)  District-wise Utilisation of foodgrains (Source data: Table AT-6 &amp; 6A of AWP&amp;B 2017-18)</t>
  </si>
  <si>
    <t xml:space="preserve"> 4.1.1) District-wise opening balance as on 1.4.2016 (Source data: Table AT-7 &amp; 7A of AWP&amp;B 2017-18)</t>
  </si>
  <si>
    <t xml:space="preserve">Allocation for 2016-17                                      </t>
  </si>
  <si>
    <t xml:space="preserve">Opening Balance as on 1.4.2016                                             </t>
  </si>
  <si>
    <t>% of OB on allocation 2016-17</t>
  </si>
  <si>
    <t xml:space="preserve"> 4.1.2) District-wise unspent  balance as on 31.12.2016 Source data: Table AT-7 &amp; 7A of AWP&amp;B 2017-18)</t>
  </si>
  <si>
    <t xml:space="preserve">Allocation for 2016-17                                </t>
  </si>
  <si>
    <t xml:space="preserve">Unspent Balance as on 31.12.2016                                                        </t>
  </si>
  <si>
    <t>OB as on 1.4.16</t>
  </si>
  <si>
    <t xml:space="preserve">Allocation for 2016-17                                           </t>
  </si>
  <si>
    <t xml:space="preserve">Opening Balance as on 1.4.2016                                                         </t>
  </si>
  <si>
    <t>4.3)  District-wise Cooking Cost availability (Source data: Table AT-7 &amp; 7A of AWP&amp;B 2017-18)</t>
  </si>
  <si>
    <t>4.5)  District-wise Utilisation of Cooking cost (Source data: Table AT-7 &amp; 7A of AWP&amp;B 2017-18)</t>
  </si>
  <si>
    <t xml:space="preserve">Allocation for 2016-17                               </t>
  </si>
  <si>
    <t>5. Reconciliation of Utilisation and Performance during 2016-17 [PRIMARY+ UPPER PRIMARY]</t>
  </si>
  <si>
    <t>5.2 Reconciliation of Food grains utilisation during 2016-17 (Source data: para 2.7 and 3.7 above)</t>
  </si>
  <si>
    <t>No. of Meals served during 01.4.16 to 31.12.16</t>
  </si>
  <si>
    <t>5.3 Reconciliation of Cooking Cost utilisation during 2016-17  (Source data: para 2.7 and 4.7 above)</t>
  </si>
  <si>
    <t>(Refer table AT_8 and AT-8A,AWP&amp;B, 2017-18)</t>
  </si>
  <si>
    <t>PAB Approval for  2016-17</t>
  </si>
  <si>
    <t>(Refer table AT_8 and AT-8A,AWP&amp;B, 2017-18</t>
  </si>
  <si>
    <t xml:space="preserve">Allocation for 2016                          </t>
  </si>
  <si>
    <t>Opening Balance as on 1.4.2016</t>
  </si>
  <si>
    <t>Refer table AT_8 and AT-8A,AWP&amp;B  2017-18</t>
  </si>
  <si>
    <t xml:space="preserve">Allocation for 2016-17                        </t>
  </si>
  <si>
    <t xml:space="preserve">Allocation for  2016-17                       </t>
  </si>
  <si>
    <t>Unspent balance as on 31.12.2016</t>
  </si>
  <si>
    <t>% of UB as on Allocation 2016-17</t>
  </si>
  <si>
    <t>Released during 2016-17</t>
  </si>
  <si>
    <t>(As on 31.12.16)</t>
  </si>
  <si>
    <t>Allocated for 2016-17</t>
  </si>
  <si>
    <t>7.2) Utilisation of MME during 2016-17(Source data: Table AT-10 of AWP&amp;B 2017-18)</t>
  </si>
  <si>
    <t>Released during 2016-17.</t>
  </si>
  <si>
    <t>8.2) Utilisation of TA during 2016-17 (Source data: Table AT-9 of AWP&amp;B 2017-18)</t>
  </si>
  <si>
    <t>9. INFRASTRUCTURE DEVELOPMENT DURING 2016-17 (Primary + Upper primary)</t>
  </si>
  <si>
    <t>Releases for Kitchen sheds by GoI as on 31.3.2016</t>
  </si>
  <si>
    <r>
      <t xml:space="preserve">9.1.3) Achievement ( under MDM Funds) </t>
    </r>
    <r>
      <rPr>
        <b/>
        <i/>
        <sz val="10"/>
        <rFont val="Cambria"/>
        <family val="1"/>
      </rPr>
      <t>(Source data: Table AT-10 of AWP&amp;B 2017-18)</t>
    </r>
  </si>
  <si>
    <t>Sanctioned by GoI during 2006-07 to 2016-17</t>
  </si>
  <si>
    <t>Achievement (C+IP)                                  upto 31.12.16</t>
  </si>
  <si>
    <t>Releases for Kitchen devices by GoI as on 31.12.2016</t>
  </si>
  <si>
    <r>
      <t xml:space="preserve">9.2.3) Achievement ( under MDM Funds) </t>
    </r>
    <r>
      <rPr>
        <b/>
        <i/>
        <sz val="10"/>
        <rFont val="Cambria"/>
        <family val="1"/>
      </rPr>
      <t>(Source data: Table AT-11 of AWP&amp;B 2017-18)</t>
    </r>
  </si>
  <si>
    <t>Sactioned during 2006-07 to 2016-17</t>
  </si>
  <si>
    <t>All</t>
  </si>
  <si>
    <t>ob</t>
  </si>
  <si>
    <t>lif</t>
  </si>
  <si>
    <t>con</t>
  </si>
  <si>
    <t>cb</t>
  </si>
  <si>
    <t>Allo</t>
  </si>
  <si>
    <t>rel</t>
  </si>
  <si>
    <t>uti</t>
  </si>
  <si>
    <t>Source: Table AT-9 of AWP&amp;B 2017-18</t>
  </si>
  <si>
    <t>2.5  No. of children  ( Primary) (Source data : Table AT-5  of AWP&amp;B 2017-18)</t>
  </si>
  <si>
    <t>No</t>
  </si>
  <si>
    <t>Details</t>
  </si>
  <si>
    <t>State’s Proposal for 2017-18</t>
  </si>
  <si>
    <t>Recommendations by Appraisal Team for 2017-18</t>
  </si>
  <si>
    <t>No. of Children  &amp; Institutions</t>
  </si>
  <si>
    <t>No. of institutions</t>
  </si>
  <si>
    <t>No. of Children</t>
  </si>
  <si>
    <t>1.1.1</t>
  </si>
  <si>
    <t>Govt. + Govt. aided + LB schools</t>
  </si>
  <si>
    <t>1.1.2</t>
  </si>
  <si>
    <t xml:space="preserve">Special Training Centers </t>
  </si>
  <si>
    <t>Special Training Centers (NCLP)</t>
  </si>
  <si>
    <t>1.1.3</t>
  </si>
  <si>
    <t>Madarsa/Maqtab</t>
  </si>
  <si>
    <t>TOTAL (1.1)</t>
  </si>
  <si>
    <t>1.2.1</t>
  </si>
  <si>
    <t>1.2.2</t>
  </si>
  <si>
    <t>Special Training Centers</t>
  </si>
  <si>
    <t>1.2.3</t>
  </si>
  <si>
    <t>Total (1.2)</t>
  </si>
  <si>
    <t>Drought</t>
  </si>
  <si>
    <t>1.3.1</t>
  </si>
  <si>
    <t>1.3.2</t>
  </si>
  <si>
    <t>Total (1.3)</t>
  </si>
  <si>
    <t xml:space="preserve">GRAND TOTAL (1.1 + 1.2 + 1.3) </t>
  </si>
  <si>
    <t>No. of Working days</t>
  </si>
  <si>
    <t>No. of Cook-cum Helpers*</t>
  </si>
  <si>
    <t>Approved cook-cum-helpers for 2016-17</t>
  </si>
  <si>
    <t xml:space="preserve">Total </t>
  </si>
  <si>
    <t xml:space="preserve">Kitchen-cum-store </t>
  </si>
  <si>
    <t>NIL</t>
  </si>
  <si>
    <t>Kitchen Devices</t>
  </si>
  <si>
    <t>New Schools</t>
  </si>
  <si>
    <t>Replacement</t>
  </si>
  <si>
    <t>Number of Institutions</t>
  </si>
  <si>
    <t>Bhawnagar, Gandhinagar, Jamnagar, Mehsana, Valsad, Devbhumi Dawarka</t>
  </si>
  <si>
    <t>Number of CCH engaged more</t>
  </si>
  <si>
    <t>6.1)</t>
  </si>
  <si>
    <t xml:space="preserve"> District-wise approval and engagement of cook-cum-Helpers</t>
  </si>
</sst>
</file>

<file path=xl/styles.xml><?xml version="1.0" encoding="utf-8"?>
<styleSheet xmlns="http://schemas.openxmlformats.org/spreadsheetml/2006/main">
  <numFmts count="3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&quot;Rs.&quot;\ #,##0.00"/>
    <numFmt numFmtId="191" formatCode="0.0000000000"/>
    <numFmt numFmtId="192" formatCode="0.000%"/>
    <numFmt numFmtId="193" formatCode="0.0000%"/>
  </numFmts>
  <fonts count="8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1"/>
      <name val="Calibri"/>
      <family val="2"/>
    </font>
    <font>
      <sz val="9"/>
      <name val="Cambria"/>
      <family val="1"/>
    </font>
    <font>
      <sz val="10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Cambria"/>
      <family val="1"/>
    </font>
    <font>
      <sz val="10"/>
      <color indexed="10"/>
      <name val="Cambria"/>
      <family val="1"/>
    </font>
    <font>
      <b/>
      <i/>
      <sz val="10"/>
      <color indexed="10"/>
      <name val="Cambria"/>
      <family val="1"/>
    </font>
    <font>
      <b/>
      <sz val="10"/>
      <color indexed="8"/>
      <name val="Arial"/>
      <family val="2"/>
    </font>
    <font>
      <b/>
      <sz val="11.5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Book Antiqua"/>
      <family val="1"/>
    </font>
    <font>
      <b/>
      <sz val="12"/>
      <color indexed="10"/>
      <name val="Book Antiqua"/>
      <family val="1"/>
    </font>
    <font>
      <b/>
      <sz val="11.5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Cambria"/>
      <family val="1"/>
    </font>
    <font>
      <b/>
      <sz val="10"/>
      <color rgb="FFFF0000"/>
      <name val="Cambria"/>
      <family val="1"/>
    </font>
    <font>
      <sz val="10"/>
      <color rgb="FFFF0000"/>
      <name val="Cambria"/>
      <family val="1"/>
    </font>
    <font>
      <b/>
      <i/>
      <sz val="10"/>
      <color rgb="FFFF0000"/>
      <name val="Cambria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.5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Book Antiqua"/>
      <family val="1"/>
    </font>
    <font>
      <b/>
      <sz val="12"/>
      <color rgb="FFFF0000"/>
      <name val="Book Antiqua"/>
      <family val="1"/>
    </font>
    <font>
      <b/>
      <sz val="11.5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/>
      <right/>
      <top style="medium"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546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70" applyFont="1" applyFill="1" applyBorder="1" applyAlignment="1">
      <alignment horizontal="left" vertical="top" wrapText="1"/>
      <protection/>
    </xf>
    <xf numFmtId="2" fontId="6" fillId="0" borderId="0" xfId="78" applyNumberFormat="1" applyFont="1" applyBorder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81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81" applyFont="1" applyBorder="1" applyAlignment="1">
      <alignment/>
    </xf>
    <xf numFmtId="0" fontId="2" fillId="0" borderId="10" xfId="0" applyFont="1" applyBorder="1" applyAlignment="1">
      <alignment horizontal="center" wrapText="1"/>
    </xf>
    <xf numFmtId="9" fontId="2" fillId="0" borderId="10" xfId="8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9" fontId="2" fillId="0" borderId="10" xfId="8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81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0" xfId="8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9" fontId="3" fillId="0" borderId="10" xfId="8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81" applyFont="1" applyBorder="1" applyAlignment="1">
      <alignment/>
    </xf>
    <xf numFmtId="9" fontId="2" fillId="0" borderId="10" xfId="81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81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2" fillId="0" borderId="0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81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9" fontId="12" fillId="0" borderId="0" xfId="81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9" fontId="3" fillId="0" borderId="10" xfId="81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81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8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9" fontId="3" fillId="0" borderId="0" xfId="81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81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70" applyFont="1" applyFill="1" applyBorder="1" applyAlignment="1">
      <alignment horizontal="center" wrapText="1"/>
      <protection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13" fillId="0" borderId="0" xfId="0" applyNumberFormat="1" applyFont="1" applyBorder="1" applyAlignment="1">
      <alignment horizontal="right" vertical="top" wrapText="1"/>
    </xf>
    <xf numFmtId="9" fontId="13" fillId="0" borderId="0" xfId="81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0" xfId="81" applyFont="1" applyBorder="1" applyAlignment="1" quotePrefix="1">
      <alignment horizontal="right"/>
    </xf>
    <xf numFmtId="9" fontId="3" fillId="0" borderId="0" xfId="81" applyFont="1" applyBorder="1" applyAlignment="1" quotePrefix="1">
      <alignment horizontal="right"/>
    </xf>
    <xf numFmtId="1" fontId="11" fillId="0" borderId="0" xfId="0" applyNumberFormat="1" applyFont="1" applyBorder="1" applyAlignment="1">
      <alignment horizontal="center"/>
    </xf>
    <xf numFmtId="0" fontId="5" fillId="0" borderId="0" xfId="70" applyFont="1">
      <alignment/>
      <protection/>
    </xf>
    <xf numFmtId="0" fontId="4" fillId="0" borderId="0" xfId="70" applyFont="1">
      <alignment/>
      <protection/>
    </xf>
    <xf numFmtId="2" fontId="5" fillId="0" borderId="10" xfId="70" applyNumberFormat="1" applyFont="1" applyBorder="1" applyAlignment="1">
      <alignment wrapText="1"/>
      <protection/>
    </xf>
    <xf numFmtId="0" fontId="14" fillId="0" borderId="10" xfId="70" applyFont="1" applyFill="1" applyBorder="1" applyAlignment="1">
      <alignment horizontal="center" wrapText="1"/>
      <protection/>
    </xf>
    <xf numFmtId="2" fontId="5" fillId="0" borderId="0" xfId="70" applyNumberFormat="1" applyFont="1" applyBorder="1" applyAlignment="1">
      <alignment wrapText="1"/>
      <protection/>
    </xf>
    <xf numFmtId="0" fontId="5" fillId="0" borderId="0" xfId="70" applyFont="1" applyBorder="1">
      <alignment/>
      <protection/>
    </xf>
    <xf numFmtId="2" fontId="5" fillId="0" borderId="0" xfId="70" applyNumberFormat="1" applyFont="1" applyBorder="1">
      <alignment/>
      <protection/>
    </xf>
    <xf numFmtId="2" fontId="15" fillId="0" borderId="0" xfId="70" applyNumberFormat="1" applyFont="1">
      <alignment/>
      <protection/>
    </xf>
    <xf numFmtId="0" fontId="15" fillId="0" borderId="0" xfId="70" applyFont="1" applyBorder="1">
      <alignment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9" fontId="2" fillId="0" borderId="10" xfId="81" applyFont="1" applyBorder="1" applyAlignment="1">
      <alignment horizontal="center" vertical="center"/>
    </xf>
    <xf numFmtId="0" fontId="4" fillId="0" borderId="10" xfId="70" applyFont="1" applyBorder="1" applyAlignment="1">
      <alignment horizontal="center" vertical="center"/>
      <protection/>
    </xf>
    <xf numFmtId="2" fontId="8" fillId="0" borderId="10" xfId="70" applyNumberFormat="1" applyFont="1" applyBorder="1" applyAlignment="1">
      <alignment horizontal="center" vertical="center"/>
      <protection/>
    </xf>
    <xf numFmtId="2" fontId="8" fillId="0" borderId="10" xfId="70" applyNumberFormat="1" applyFont="1" applyBorder="1" applyAlignment="1">
      <alignment horizontal="center" vertical="center" wrapText="1"/>
      <protection/>
    </xf>
    <xf numFmtId="2" fontId="4" fillId="0" borderId="0" xfId="70" applyNumberFormat="1" applyFont="1" applyBorder="1" applyAlignment="1">
      <alignment vertical="center" wrapText="1"/>
      <protection/>
    </xf>
    <xf numFmtId="0" fontId="4" fillId="0" borderId="0" xfId="70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4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13" xfId="70" applyFont="1" applyBorder="1">
      <alignment/>
      <protection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9" fontId="5" fillId="33" borderId="0" xfId="83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70" applyNumberFormat="1" applyFont="1" applyBorder="1" applyAlignment="1">
      <alignment horizontal="center" vertical="center"/>
      <protection/>
    </xf>
    <xf numFmtId="0" fontId="4" fillId="0" borderId="0" xfId="70" applyFont="1" applyBorder="1" applyAlignment="1">
      <alignment horizontal="center" vertical="center" wrapText="1"/>
      <protection/>
    </xf>
    <xf numFmtId="2" fontId="4" fillId="0" borderId="0" xfId="70" applyNumberFormat="1" applyFont="1" applyBorder="1" applyAlignment="1">
      <alignment horizontal="center" vertical="center" wrapText="1"/>
      <protection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9" fontId="2" fillId="0" borderId="0" xfId="81" applyFont="1" applyBorder="1" applyAlignment="1">
      <alignment horizontal="center" vertical="center"/>
    </xf>
    <xf numFmtId="9" fontId="2" fillId="0" borderId="10" xfId="81" applyFont="1" applyBorder="1" applyAlignment="1">
      <alignment horizontal="center" vertical="center" wrapText="1"/>
    </xf>
    <xf numFmtId="9" fontId="3" fillId="0" borderId="10" xfId="8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81" applyFont="1" applyBorder="1" applyAlignment="1">
      <alignment horizontal="center" vertical="center" wrapText="1"/>
    </xf>
    <xf numFmtId="9" fontId="22" fillId="0" borderId="10" xfId="81" applyFont="1" applyBorder="1" applyAlignment="1">
      <alignment horizontal="center" vertical="center" wrapText="1"/>
    </xf>
    <xf numFmtId="9" fontId="0" fillId="0" borderId="10" xfId="81" applyFont="1" applyBorder="1" applyAlignment="1">
      <alignment horizontal="center" vertical="center" wrapText="1"/>
    </xf>
    <xf numFmtId="9" fontId="22" fillId="0" borderId="10" xfId="81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/>
    </xf>
    <xf numFmtId="2" fontId="22" fillId="0" borderId="10" xfId="62" applyNumberFormat="1" applyFont="1" applyFill="1" applyBorder="1" applyAlignment="1">
      <alignment horizontal="right"/>
      <protection/>
    </xf>
    <xf numFmtId="2" fontId="0" fillId="0" borderId="0" xfId="0" applyNumberFormat="1" applyFont="1" applyBorder="1" applyAlignment="1">
      <alignment horizontal="center"/>
    </xf>
    <xf numFmtId="2" fontId="22" fillId="0" borderId="0" xfId="62" applyNumberFormat="1" applyFont="1" applyFill="1" applyBorder="1" applyAlignment="1">
      <alignment horizontal="right"/>
      <protection/>
    </xf>
    <xf numFmtId="2" fontId="22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 vertical="center" wrapText="1"/>
    </xf>
    <xf numFmtId="2" fontId="22" fillId="33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/>
    </xf>
    <xf numFmtId="2" fontId="22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22" fillId="0" borderId="0" xfId="0" applyNumberFormat="1" applyFont="1" applyBorder="1" applyAlignment="1">
      <alignment/>
    </xf>
    <xf numFmtId="0" fontId="14" fillId="0" borderId="0" xfId="70" applyFont="1" applyFill="1" applyBorder="1" applyAlignment="1">
      <alignment horizontal="center" wrapText="1"/>
      <protection/>
    </xf>
    <xf numFmtId="0" fontId="5" fillId="0" borderId="0" xfId="70" applyFont="1" applyFill="1" applyBorder="1" applyAlignment="1">
      <alignment horizontal="center" wrapText="1"/>
      <protection/>
    </xf>
    <xf numFmtId="9" fontId="0" fillId="0" borderId="0" xfId="81" applyFont="1" applyBorder="1" applyAlignment="1">
      <alignment/>
    </xf>
    <xf numFmtId="0" fontId="75" fillId="35" borderId="0" xfId="0" applyFont="1" applyFill="1" applyAlignment="1">
      <alignment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7" fillId="35" borderId="0" xfId="0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70" applyFont="1" applyBorder="1" applyAlignment="1">
      <alignment horizontal="center" wrapText="1"/>
      <protection/>
    </xf>
    <xf numFmtId="2" fontId="3" fillId="0" borderId="0" xfId="81" applyNumberFormat="1" applyFont="1" applyAlignment="1">
      <alignment/>
    </xf>
    <xf numFmtId="0" fontId="16" fillId="33" borderId="19" xfId="70" applyFont="1" applyFill="1" applyBorder="1">
      <alignment/>
      <protection/>
    </xf>
    <xf numFmtId="0" fontId="17" fillId="33" borderId="0" xfId="70" applyFont="1" applyFill="1" applyBorder="1">
      <alignment/>
      <protection/>
    </xf>
    <xf numFmtId="0" fontId="17" fillId="33" borderId="20" xfId="70" applyFont="1" applyFill="1" applyBorder="1">
      <alignment/>
      <protection/>
    </xf>
    <xf numFmtId="0" fontId="17" fillId="33" borderId="10" xfId="70" applyFont="1" applyFill="1" applyBorder="1">
      <alignment/>
      <protection/>
    </xf>
    <xf numFmtId="1" fontId="17" fillId="33" borderId="10" xfId="70" applyNumberFormat="1" applyFont="1" applyFill="1" applyBorder="1">
      <alignment/>
      <protection/>
    </xf>
    <xf numFmtId="2" fontId="17" fillId="33" borderId="10" xfId="70" applyNumberFormat="1" applyFont="1" applyFill="1" applyBorder="1">
      <alignment/>
      <protection/>
    </xf>
    <xf numFmtId="9" fontId="16" fillId="33" borderId="10" xfId="83" applyFont="1" applyFill="1" applyBorder="1" applyAlignment="1">
      <alignment/>
    </xf>
    <xf numFmtId="0" fontId="17" fillId="33" borderId="19" xfId="70" applyFont="1" applyFill="1" applyBorder="1">
      <alignment/>
      <protection/>
    </xf>
    <xf numFmtId="0" fontId="19" fillId="33" borderId="10" xfId="70" applyFont="1" applyFill="1" applyBorder="1" applyAlignment="1">
      <alignment horizontal="center"/>
      <protection/>
    </xf>
    <xf numFmtId="0" fontId="19" fillId="33" borderId="20" xfId="70" applyFont="1" applyFill="1" applyBorder="1">
      <alignment/>
      <protection/>
    </xf>
    <xf numFmtId="9" fontId="17" fillId="33" borderId="10" xfId="83" applyFont="1" applyFill="1" applyBorder="1" applyAlignment="1">
      <alignment vertical="center"/>
    </xf>
    <xf numFmtId="0" fontId="19" fillId="33" borderId="19" xfId="70" applyFont="1" applyFill="1" applyBorder="1" applyAlignment="1">
      <alignment horizontal="left"/>
      <protection/>
    </xf>
    <xf numFmtId="0" fontId="16" fillId="33" borderId="0" xfId="70" applyFont="1" applyFill="1" applyBorder="1" applyAlignment="1">
      <alignment horizontal="right"/>
      <protection/>
    </xf>
    <xf numFmtId="2" fontId="16" fillId="33" borderId="0" xfId="70" applyNumberFormat="1" applyFont="1" applyFill="1" applyBorder="1" applyAlignment="1">
      <alignment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81" applyFont="1" applyFill="1" applyBorder="1" applyAlignment="1" quotePrefix="1">
      <alignment horizontal="center"/>
    </xf>
    <xf numFmtId="9" fontId="2" fillId="33" borderId="10" xfId="8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9" fontId="3" fillId="33" borderId="10" xfId="8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9" fontId="3" fillId="33" borderId="10" xfId="81" applyFont="1" applyFill="1" applyBorder="1" applyAlignment="1" quotePrefix="1">
      <alignment/>
    </xf>
    <xf numFmtId="2" fontId="2" fillId="33" borderId="10" xfId="0" applyNumberFormat="1" applyFont="1" applyFill="1" applyBorder="1" applyAlignment="1">
      <alignment/>
    </xf>
    <xf numFmtId="9" fontId="2" fillId="33" borderId="10" xfId="81" applyFont="1" applyFill="1" applyBorder="1" applyAlignment="1">
      <alignment/>
    </xf>
    <xf numFmtId="0" fontId="18" fillId="33" borderId="19" xfId="70" applyFont="1" applyFill="1" applyBorder="1">
      <alignment/>
      <protection/>
    </xf>
    <xf numFmtId="0" fontId="2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/>
    </xf>
    <xf numFmtId="1" fontId="17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8" fontId="4" fillId="0" borderId="0" xfId="0" applyNumberFormat="1" applyFont="1" applyBorder="1" applyAlignment="1">
      <alignment/>
    </xf>
    <xf numFmtId="1" fontId="0" fillId="0" borderId="21" xfId="0" applyNumberFormat="1" applyFont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2" fontId="3" fillId="34" borderId="10" xfId="0" applyNumberFormat="1" applyFont="1" applyFill="1" applyBorder="1" applyAlignment="1">
      <alignment horizontal="right" vertical="top" wrapText="1"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right"/>
    </xf>
    <xf numFmtId="9" fontId="3" fillId="0" borderId="10" xfId="8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top" wrapText="1"/>
    </xf>
    <xf numFmtId="9" fontId="3" fillId="0" borderId="10" xfId="81" applyFont="1" applyBorder="1" applyAlignment="1">
      <alignment horizontal="center" vertical="center"/>
    </xf>
    <xf numFmtId="9" fontId="3" fillId="0" borderId="10" xfId="8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9" fontId="2" fillId="0" borderId="10" xfId="81" applyFont="1" applyFill="1" applyBorder="1" applyAlignment="1">
      <alignment horizontal="center" vertical="top" wrapText="1"/>
    </xf>
    <xf numFmtId="9" fontId="3" fillId="0" borderId="10" xfId="81" applyFont="1" applyFill="1" applyBorder="1" applyAlignment="1">
      <alignment horizontal="center" vertical="top" wrapText="1"/>
    </xf>
    <xf numFmtId="9" fontId="3" fillId="0" borderId="10" xfId="0" applyNumberFormat="1" applyFont="1" applyBorder="1" applyAlignment="1">
      <alignment horizontal="center"/>
    </xf>
    <xf numFmtId="9" fontId="0" fillId="0" borderId="10" xfId="81" applyFont="1" applyFill="1" applyBorder="1" applyAlignment="1">
      <alignment horizontal="center" wrapText="1"/>
    </xf>
    <xf numFmtId="0" fontId="16" fillId="33" borderId="22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6" fillId="33" borderId="23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7" fillId="33" borderId="23" xfId="0" applyFont="1" applyFill="1" applyBorder="1" applyAlignment="1">
      <alignment/>
    </xf>
    <xf numFmtId="0" fontId="16" fillId="33" borderId="24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1" fontId="16" fillId="33" borderId="10" xfId="83" applyNumberFormat="1" applyFont="1" applyFill="1" applyBorder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7" fillId="33" borderId="0" xfId="0" applyFont="1" applyFill="1" applyAlignment="1">
      <alignment/>
    </xf>
    <xf numFmtId="0" fontId="17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left"/>
    </xf>
    <xf numFmtId="1" fontId="17" fillId="33" borderId="10" xfId="0" applyNumberFormat="1" applyFont="1" applyFill="1" applyBorder="1" applyAlignment="1">
      <alignment horizontal="right" vertical="center"/>
    </xf>
    <xf numFmtId="1" fontId="16" fillId="33" borderId="10" xfId="0" applyNumberFormat="1" applyFont="1" applyFill="1" applyBorder="1" applyAlignment="1">
      <alignment horizontal="right"/>
    </xf>
    <xf numFmtId="0" fontId="16" fillId="33" borderId="10" xfId="0" applyFont="1" applyFill="1" applyBorder="1" applyAlignment="1">
      <alignment horizontal="right"/>
    </xf>
    <xf numFmtId="0" fontId="17" fillId="33" borderId="21" xfId="0" applyFont="1" applyFill="1" applyBorder="1" applyAlignment="1">
      <alignment horizontal="left"/>
    </xf>
    <xf numFmtId="0" fontId="16" fillId="33" borderId="21" xfId="0" applyFont="1" applyFill="1" applyBorder="1" applyAlignment="1">
      <alignment horizontal="left"/>
    </xf>
    <xf numFmtId="2" fontId="16" fillId="33" borderId="16" xfId="0" applyNumberFormat="1" applyFont="1" applyFill="1" applyBorder="1" applyAlignment="1">
      <alignment/>
    </xf>
    <xf numFmtId="0" fontId="17" fillId="33" borderId="10" xfId="70" applyFont="1" applyFill="1" applyBorder="1" applyAlignment="1">
      <alignment horizontal="left"/>
      <protection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10" xfId="70" applyFont="1" applyFill="1" applyBorder="1" applyAlignment="1">
      <alignment horizontal="center" vertical="top" wrapText="1"/>
      <protection/>
    </xf>
    <xf numFmtId="0" fontId="17" fillId="33" borderId="21" xfId="70" applyFont="1" applyFill="1" applyBorder="1" applyAlignment="1">
      <alignment horizontal="center"/>
      <protection/>
    </xf>
    <xf numFmtId="0" fontId="17" fillId="33" borderId="16" xfId="70" applyFont="1" applyFill="1" applyBorder="1" applyAlignment="1">
      <alignment horizontal="center"/>
      <protection/>
    </xf>
    <xf numFmtId="0" fontId="17" fillId="33" borderId="10" xfId="70" applyFont="1" applyFill="1" applyBorder="1" applyAlignment="1">
      <alignment horizontal="center"/>
      <protection/>
    </xf>
    <xf numFmtId="0" fontId="3" fillId="0" borderId="15" xfId="0" applyFont="1" applyBorder="1" applyAlignment="1">
      <alignment wrapText="1"/>
    </xf>
    <xf numFmtId="1" fontId="2" fillId="0" borderId="15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8" fillId="33" borderId="0" xfId="0" applyNumberFormat="1" applyFont="1" applyFill="1" applyBorder="1" applyAlignment="1">
      <alignment horizontal="center"/>
    </xf>
    <xf numFmtId="1" fontId="0" fillId="0" borderId="10" xfId="76" applyNumberFormat="1" applyFont="1" applyBorder="1" applyAlignment="1">
      <alignment horizontal="center" vertical="center" wrapText="1"/>
      <protection/>
    </xf>
    <xf numFmtId="0" fontId="0" fillId="0" borderId="10" xfId="76" applyBorder="1">
      <alignment/>
      <protection/>
    </xf>
    <xf numFmtId="1" fontId="22" fillId="0" borderId="10" xfId="0" applyNumberFormat="1" applyFont="1" applyBorder="1" applyAlignment="1">
      <alignment horizontal="center" vertical="center"/>
    </xf>
    <xf numFmtId="1" fontId="22" fillId="0" borderId="10" xfId="76" applyNumberFormat="1" applyFont="1" applyBorder="1" applyAlignment="1">
      <alignment horizontal="center" vertical="center" wrapText="1"/>
      <protection/>
    </xf>
    <xf numFmtId="1" fontId="0" fillId="0" borderId="10" xfId="76" applyNumberFormat="1" applyFont="1" applyBorder="1" applyAlignment="1">
      <alignment horizontal="center" vertical="center"/>
      <protection/>
    </xf>
    <xf numFmtId="9" fontId="2" fillId="0" borderId="0" xfId="81" applyFont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1" fontId="22" fillId="0" borderId="10" xfId="0" applyNumberFormat="1" applyFont="1" applyBorder="1" applyAlignment="1">
      <alignment/>
    </xf>
    <xf numFmtId="1" fontId="22" fillId="0" borderId="10" xfId="0" applyNumberFormat="1" applyFont="1" applyBorder="1" applyAlignment="1">
      <alignment vertical="center"/>
    </xf>
    <xf numFmtId="9" fontId="2" fillId="0" borderId="10" xfId="81" applyFont="1" applyBorder="1" applyAlignment="1">
      <alignment horizontal="center" vertical="top" wrapText="1"/>
    </xf>
    <xf numFmtId="9" fontId="3" fillId="33" borderId="10" xfId="8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/>
    </xf>
    <xf numFmtId="9" fontId="2" fillId="0" borderId="10" xfId="81" applyFont="1" applyBorder="1" applyAlignment="1">
      <alignment horizontal="right"/>
    </xf>
    <xf numFmtId="2" fontId="2" fillId="34" borderId="10" xfId="0" applyNumberFormat="1" applyFont="1" applyFill="1" applyBorder="1" applyAlignment="1">
      <alignment horizontal="right" vertical="top" wrapText="1"/>
    </xf>
    <xf numFmtId="2" fontId="22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right" vertical="top" wrapText="1"/>
    </xf>
    <xf numFmtId="0" fontId="2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9" fontId="3" fillId="33" borderId="0" xfId="81" applyFont="1" applyFill="1" applyAlignment="1">
      <alignment/>
    </xf>
    <xf numFmtId="9" fontId="3" fillId="33" borderId="10" xfId="81" applyFont="1" applyFill="1" applyBorder="1" applyAlignment="1">
      <alignment horizontal="right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2" fillId="33" borderId="10" xfId="0" applyNumberFormat="1" applyFont="1" applyFill="1" applyBorder="1" applyAlignment="1">
      <alignment horizontal="right" vertical="center" wrapText="1"/>
    </xf>
    <xf numFmtId="1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76" fillId="33" borderId="10" xfId="0" applyFont="1" applyFill="1" applyBorder="1" applyAlignment="1">
      <alignment/>
    </xf>
    <xf numFmtId="2" fontId="22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5" fillId="0" borderId="10" xfId="70" applyNumberFormat="1" applyFont="1" applyBorder="1" applyAlignment="1">
      <alignment horizontal="center" wrapText="1"/>
      <protection/>
    </xf>
    <xf numFmtId="9" fontId="0" fillId="0" borderId="10" xfId="81" applyFont="1" applyBorder="1" applyAlignment="1">
      <alignment horizontal="center"/>
    </xf>
    <xf numFmtId="0" fontId="77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77" fillId="33" borderId="10" xfId="0" applyFont="1" applyFill="1" applyBorder="1" applyAlignment="1">
      <alignment/>
    </xf>
    <xf numFmtId="0" fontId="76" fillId="33" borderId="19" xfId="70" applyFont="1" applyFill="1" applyBorder="1" applyAlignment="1">
      <alignment horizontal="right"/>
      <protection/>
    </xf>
    <xf numFmtId="0" fontId="76" fillId="33" borderId="0" xfId="70" applyFont="1" applyFill="1" applyBorder="1" applyAlignment="1">
      <alignment horizontal="right"/>
      <protection/>
    </xf>
    <xf numFmtId="0" fontId="77" fillId="33" borderId="0" xfId="70" applyFont="1" applyFill="1" applyBorder="1">
      <alignment/>
      <protection/>
    </xf>
    <xf numFmtId="0" fontId="76" fillId="33" borderId="0" xfId="70" applyFont="1" applyFill="1" applyBorder="1">
      <alignment/>
      <protection/>
    </xf>
    <xf numFmtId="0" fontId="76" fillId="33" borderId="19" xfId="70" applyFont="1" applyFill="1" applyBorder="1">
      <alignment/>
      <protection/>
    </xf>
    <xf numFmtId="0" fontId="77" fillId="33" borderId="19" xfId="70" applyFont="1" applyFill="1" applyBorder="1">
      <alignment/>
      <protection/>
    </xf>
    <xf numFmtId="0" fontId="78" fillId="33" borderId="0" xfId="70" applyFont="1" applyFill="1" applyBorder="1">
      <alignment/>
      <protection/>
    </xf>
    <xf numFmtId="9" fontId="76" fillId="33" borderId="0" xfId="83" applyFont="1" applyFill="1" applyBorder="1" applyAlignment="1">
      <alignment vertical="center"/>
    </xf>
    <xf numFmtId="1" fontId="76" fillId="33" borderId="10" xfId="0" applyNumberFormat="1" applyFont="1" applyFill="1" applyBorder="1" applyAlignment="1">
      <alignment/>
    </xf>
    <xf numFmtId="0" fontId="77" fillId="33" borderId="12" xfId="70" applyFont="1" applyFill="1" applyBorder="1">
      <alignment/>
      <protection/>
    </xf>
    <xf numFmtId="2" fontId="0" fillId="33" borderId="10" xfId="0" applyNumberFormat="1" applyFont="1" applyFill="1" applyBorder="1" applyAlignment="1">
      <alignment horizontal="center"/>
    </xf>
    <xf numFmtId="2" fontId="16" fillId="33" borderId="0" xfId="70" applyNumberFormat="1" applyFont="1" applyFill="1" applyBorder="1" applyAlignment="1">
      <alignment horizontal="center" vertical="top" wrapText="1"/>
      <protection/>
    </xf>
    <xf numFmtId="9" fontId="16" fillId="33" borderId="0" xfId="83" applyFont="1" applyFill="1" applyBorder="1" applyAlignment="1">
      <alignment horizontal="center" vertical="top" wrapText="1"/>
    </xf>
    <xf numFmtId="1" fontId="0" fillId="0" borderId="0" xfId="76" applyNumberFormat="1" applyFont="1" applyBorder="1" applyAlignment="1">
      <alignment vertical="center" wrapText="1"/>
      <protection/>
    </xf>
    <xf numFmtId="9" fontId="3" fillId="0" borderId="16" xfId="8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2" fontId="22" fillId="35" borderId="10" xfId="0" applyNumberFormat="1" applyFont="1" applyFill="1" applyBorder="1" applyAlignment="1">
      <alignment/>
    </xf>
    <xf numFmtId="0" fontId="17" fillId="33" borderId="10" xfId="70" applyFont="1" applyFill="1" applyBorder="1" applyAlignment="1">
      <alignment horizontal="center"/>
      <protection/>
    </xf>
    <xf numFmtId="0" fontId="17" fillId="33" borderId="10" xfId="70" applyFont="1" applyFill="1" applyBorder="1" applyAlignment="1">
      <alignment horizontal="center" vertical="top" wrapText="1"/>
      <protection/>
    </xf>
    <xf numFmtId="1" fontId="17" fillId="0" borderId="15" xfId="0" applyNumberFormat="1" applyFont="1" applyBorder="1" applyAlignment="1">
      <alignment/>
    </xf>
    <xf numFmtId="1" fontId="17" fillId="0" borderId="15" xfId="0" applyNumberFormat="1" applyFont="1" applyBorder="1" applyAlignment="1">
      <alignment horizontal="right" vertical="center"/>
    </xf>
    <xf numFmtId="2" fontId="17" fillId="33" borderId="10" xfId="0" applyNumberFormat="1" applyFont="1" applyFill="1" applyBorder="1" applyAlignment="1">
      <alignment/>
    </xf>
    <xf numFmtId="9" fontId="17" fillId="33" borderId="10" xfId="83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17" fillId="33" borderId="10" xfId="70" applyNumberFormat="1" applyFont="1" applyFill="1" applyBorder="1" applyAlignment="1">
      <alignment horizontal="right"/>
      <protection/>
    </xf>
    <xf numFmtId="2" fontId="16" fillId="33" borderId="10" xfId="0" applyNumberFormat="1" applyFont="1" applyFill="1" applyBorder="1" applyAlignment="1">
      <alignment/>
    </xf>
    <xf numFmtId="2" fontId="22" fillId="0" borderId="10" xfId="76" applyNumberFormat="1" applyFont="1" applyBorder="1">
      <alignment/>
      <protection/>
    </xf>
    <xf numFmtId="0" fontId="0" fillId="0" borderId="21" xfId="0" applyFon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/>
    </xf>
    <xf numFmtId="1" fontId="8" fillId="0" borderId="0" xfId="70" applyNumberFormat="1" applyFont="1" applyBorder="1" applyAlignment="1">
      <alignment horizontal="center"/>
      <protection/>
    </xf>
    <xf numFmtId="1" fontId="3" fillId="33" borderId="10" xfId="0" applyNumberFormat="1" applyFont="1" applyFill="1" applyBorder="1" applyAlignment="1">
      <alignment horizontal="center" vertical="center" wrapText="1"/>
    </xf>
    <xf numFmtId="0" fontId="5" fillId="33" borderId="0" xfId="70" applyFont="1" applyFill="1">
      <alignment/>
      <protection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5" fillId="33" borderId="10" xfId="70" applyFont="1" applyFill="1" applyBorder="1" applyAlignment="1">
      <alignment horizontal="center" vertical="top" wrapText="1"/>
      <protection/>
    </xf>
    <xf numFmtId="0" fontId="5" fillId="0" borderId="10" xfId="70" applyFont="1" applyFill="1" applyBorder="1" applyAlignment="1">
      <alignment horizontal="center" vertical="top" wrapText="1"/>
      <protection/>
    </xf>
    <xf numFmtId="1" fontId="0" fillId="0" borderId="10" xfId="77" applyNumberFormat="1" applyFont="1" applyBorder="1" applyAlignment="1">
      <alignment vertical="top"/>
      <protection/>
    </xf>
    <xf numFmtId="0" fontId="79" fillId="0" borderId="0" xfId="0" applyFont="1" applyAlignment="1">
      <alignment/>
    </xf>
    <xf numFmtId="1" fontId="7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right" vertical="top" wrapText="1"/>
    </xf>
    <xf numFmtId="2" fontId="0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1" fontId="3" fillId="33" borderId="0" xfId="81" applyNumberFormat="1" applyFont="1" applyFill="1" applyAlignment="1">
      <alignment/>
    </xf>
    <xf numFmtId="9" fontId="2" fillId="33" borderId="10" xfId="81" applyFont="1" applyFill="1" applyBorder="1" applyAlignment="1">
      <alignment horizontal="right" vertical="center" wrapText="1"/>
    </xf>
    <xf numFmtId="0" fontId="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9" fontId="2" fillId="0" borderId="10" xfId="81" applyFont="1" applyBorder="1" applyAlignment="1">
      <alignment horizontal="right" vertical="top" wrapText="1"/>
    </xf>
    <xf numFmtId="9" fontId="2" fillId="33" borderId="10" xfId="81" applyNumberFormat="1" applyFont="1" applyFill="1" applyBorder="1" applyAlignment="1">
      <alignment horizontal="center"/>
    </xf>
    <xf numFmtId="0" fontId="80" fillId="0" borderId="0" xfId="0" applyFont="1" applyAlignment="1">
      <alignment/>
    </xf>
    <xf numFmtId="0" fontId="22" fillId="0" borderId="0" xfId="0" applyFont="1" applyAlignment="1">
      <alignment/>
    </xf>
    <xf numFmtId="2" fontId="0" fillId="0" borderId="10" xfId="0" applyNumberFormat="1" applyBorder="1" applyAlignment="1">
      <alignment horizontal="right"/>
    </xf>
    <xf numFmtId="2" fontId="22" fillId="0" borderId="24" xfId="0" applyNumberFormat="1" applyFont="1" applyBorder="1" applyAlignment="1">
      <alignment horizontal="center"/>
    </xf>
    <xf numFmtId="0" fontId="0" fillId="35" borderId="10" xfId="0" applyFill="1" applyBorder="1" applyAlignment="1">
      <alignment/>
    </xf>
    <xf numFmtId="2" fontId="0" fillId="0" borderId="10" xfId="63" applyNumberFormat="1" applyFont="1" applyBorder="1" applyAlignment="1">
      <alignment horizontal="center" vertical="top" wrapText="1"/>
      <protection/>
    </xf>
    <xf numFmtId="2" fontId="0" fillId="0" borderId="10" xfId="63" applyNumberFormat="1" applyFont="1" applyBorder="1" applyAlignment="1">
      <alignment horizontal="right" wrapText="1"/>
      <protection/>
    </xf>
    <xf numFmtId="2" fontId="0" fillId="0" borderId="0" xfId="0" applyNumberFormat="1" applyAlignment="1">
      <alignment/>
    </xf>
    <xf numFmtId="2" fontId="2" fillId="0" borderId="10" xfId="81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2" fontId="0" fillId="0" borderId="10" xfId="81" applyNumberFormat="1" applyFont="1" applyBorder="1" applyAlignment="1">
      <alignment horizontal="right" vertical="center" wrapText="1"/>
    </xf>
    <xf numFmtId="2" fontId="0" fillId="33" borderId="10" xfId="81" applyNumberFormat="1" applyFont="1" applyFill="1" applyBorder="1" applyAlignment="1">
      <alignment horizontal="right" vertical="center"/>
    </xf>
    <xf numFmtId="2" fontId="22" fillId="0" borderId="10" xfId="81" applyNumberFormat="1" applyFont="1" applyBorder="1" applyAlignment="1">
      <alignment horizontal="right" vertical="center" wrapText="1"/>
    </xf>
    <xf numFmtId="1" fontId="3" fillId="0" borderId="0" xfId="81" applyNumberFormat="1" applyFont="1" applyBorder="1" applyAlignment="1">
      <alignment horizontal="right"/>
    </xf>
    <xf numFmtId="1" fontId="15" fillId="0" borderId="0" xfId="70" applyNumberFormat="1" applyFont="1" applyFill="1" applyBorder="1" applyAlignment="1">
      <alignment horizontal="right" wrapText="1"/>
      <protection/>
    </xf>
    <xf numFmtId="0" fontId="0" fillId="35" borderId="10" xfId="0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 vertical="center" wrapText="1"/>
    </xf>
    <xf numFmtId="1" fontId="0" fillId="35" borderId="10" xfId="0" applyNumberFormat="1" applyFon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14" fillId="35" borderId="0" xfId="70" applyFont="1" applyFill="1" applyBorder="1" applyAlignment="1">
      <alignment horizontal="center" wrapText="1"/>
      <protection/>
    </xf>
    <xf numFmtId="1" fontId="15" fillId="35" borderId="0" xfId="70" applyNumberFormat="1" applyFont="1" applyFill="1" applyBorder="1" applyAlignment="1">
      <alignment horizontal="right" wrapText="1"/>
      <protection/>
    </xf>
    <xf numFmtId="1" fontId="3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9" fontId="0" fillId="35" borderId="0" xfId="81" applyFont="1" applyFill="1" applyBorder="1" applyAlignment="1">
      <alignment/>
    </xf>
    <xf numFmtId="1" fontId="3" fillId="35" borderId="0" xfId="81" applyNumberFormat="1" applyFont="1" applyFill="1" applyBorder="1" applyAlignment="1">
      <alignment horizontal="right"/>
    </xf>
    <xf numFmtId="1" fontId="3" fillId="0" borderId="10" xfId="81" applyNumberFormat="1" applyFont="1" applyBorder="1" applyAlignment="1">
      <alignment/>
    </xf>
    <xf numFmtId="2" fontId="3" fillId="33" borderId="10" xfId="0" applyNumberFormat="1" applyFont="1" applyFill="1" applyBorder="1" applyAlignment="1">
      <alignment horizontal="right" vertical="top" wrapText="1"/>
    </xf>
    <xf numFmtId="2" fontId="3" fillId="33" borderId="10" xfId="0" applyNumberFormat="1" applyFont="1" applyFill="1" applyBorder="1" applyAlignment="1">
      <alignment horizontal="right" vertical="center"/>
    </xf>
    <xf numFmtId="9" fontId="3" fillId="33" borderId="10" xfId="81" applyFont="1" applyFill="1" applyBorder="1" applyAlignment="1">
      <alignment horizontal="right" vertical="top" wrapText="1"/>
    </xf>
    <xf numFmtId="0" fontId="81" fillId="0" borderId="27" xfId="0" applyFont="1" applyBorder="1" applyAlignment="1">
      <alignment horizontal="center" vertical="center" wrapText="1"/>
    </xf>
    <xf numFmtId="0" fontId="82" fillId="36" borderId="28" xfId="0" applyFont="1" applyFill="1" applyBorder="1" applyAlignment="1">
      <alignment vertical="center" wrapText="1"/>
    </xf>
    <xf numFmtId="0" fontId="82" fillId="0" borderId="28" xfId="0" applyFont="1" applyBorder="1" applyAlignment="1">
      <alignment vertical="center" wrapText="1"/>
    </xf>
    <xf numFmtId="0" fontId="82" fillId="0" borderId="29" xfId="0" applyFont="1" applyBorder="1" applyAlignment="1">
      <alignment horizontal="center" vertical="center" wrapText="1"/>
    </xf>
    <xf numFmtId="0" fontId="83" fillId="0" borderId="29" xfId="0" applyFont="1" applyBorder="1" applyAlignment="1">
      <alignment horizontal="center" vertical="center" wrapText="1"/>
    </xf>
    <xf numFmtId="0" fontId="84" fillId="0" borderId="29" xfId="0" applyFont="1" applyBorder="1" applyAlignment="1">
      <alignment horizontal="center" vertical="center" wrapText="1"/>
    </xf>
    <xf numFmtId="0" fontId="83" fillId="0" borderId="30" xfId="0" applyFont="1" applyBorder="1" applyAlignment="1">
      <alignment horizontal="center" vertical="center" wrapText="1"/>
    </xf>
    <xf numFmtId="0" fontId="85" fillId="0" borderId="28" xfId="0" applyFont="1" applyBorder="1" applyAlignment="1">
      <alignment horizontal="right" vertical="center" wrapText="1"/>
    </xf>
    <xf numFmtId="1" fontId="83" fillId="0" borderId="29" xfId="0" applyNumberFormat="1" applyFont="1" applyBorder="1" applyAlignment="1">
      <alignment horizontal="center" vertical="center" wrapText="1"/>
    </xf>
    <xf numFmtId="0" fontId="82" fillId="0" borderId="31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/>
    </xf>
    <xf numFmtId="1" fontId="84" fillId="0" borderId="10" xfId="0" applyNumberFormat="1" applyFont="1" applyBorder="1" applyAlignment="1">
      <alignment horizontal="center" vertical="center" wrapText="1"/>
    </xf>
    <xf numFmtId="1" fontId="84" fillId="0" borderId="29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2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2" fontId="4" fillId="0" borderId="15" xfId="70" applyNumberFormat="1" applyFont="1" applyBorder="1" applyAlignment="1">
      <alignment horizontal="center" vertical="center"/>
      <protection/>
    </xf>
    <xf numFmtId="2" fontId="4" fillId="0" borderId="26" xfId="70" applyNumberFormat="1" applyFont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left" vertical="center"/>
    </xf>
    <xf numFmtId="1" fontId="4" fillId="33" borderId="21" xfId="0" applyNumberFormat="1" applyFont="1" applyFill="1" applyBorder="1" applyAlignment="1">
      <alignment horizontal="center"/>
    </xf>
    <xf numFmtId="1" fontId="4" fillId="33" borderId="16" xfId="0" applyNumberFormat="1" applyFont="1" applyFill="1" applyBorder="1" applyAlignment="1">
      <alignment horizontal="center"/>
    </xf>
    <xf numFmtId="1" fontId="3" fillId="33" borderId="21" xfId="0" applyNumberFormat="1" applyFont="1" applyFill="1" applyBorder="1" applyAlignment="1">
      <alignment horizontal="center"/>
    </xf>
    <xf numFmtId="1" fontId="3" fillId="33" borderId="16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17" fillId="33" borderId="21" xfId="70" applyFont="1" applyFill="1" applyBorder="1" applyAlignment="1">
      <alignment horizontal="center"/>
      <protection/>
    </xf>
    <xf numFmtId="0" fontId="17" fillId="33" borderId="16" xfId="70" applyFont="1" applyFill="1" applyBorder="1" applyAlignment="1">
      <alignment horizontal="center"/>
      <protection/>
    </xf>
    <xf numFmtId="0" fontId="17" fillId="33" borderId="10" xfId="70" applyFont="1" applyFill="1" applyBorder="1" applyAlignment="1">
      <alignment horizontal="center"/>
      <protection/>
    </xf>
    <xf numFmtId="0" fontId="2" fillId="33" borderId="0" xfId="0" applyFont="1" applyFill="1" applyBorder="1" applyAlignment="1">
      <alignment horizontal="left" wrapText="1"/>
    </xf>
    <xf numFmtId="0" fontId="11" fillId="33" borderId="12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17" fillId="33" borderId="10" xfId="70" applyFont="1" applyFill="1" applyBorder="1" applyAlignment="1">
      <alignment horizontal="center" vertical="top" wrapText="1"/>
      <protection/>
    </xf>
    <xf numFmtId="0" fontId="17" fillId="33" borderId="15" xfId="70" applyFont="1" applyFill="1" applyBorder="1" applyAlignment="1">
      <alignment horizontal="center" vertical="center"/>
      <protection/>
    </xf>
    <xf numFmtId="0" fontId="17" fillId="33" borderId="26" xfId="70" applyFont="1" applyFill="1" applyBorder="1" applyAlignment="1">
      <alignment horizontal="center" vertical="center"/>
      <protection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/>
    </xf>
    <xf numFmtId="0" fontId="19" fillId="33" borderId="34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6" fillId="33" borderId="35" xfId="0" applyFont="1" applyFill="1" applyBorder="1" applyAlignment="1">
      <alignment horizontal="left" wrapText="1"/>
    </xf>
    <xf numFmtId="0" fontId="16" fillId="33" borderId="34" xfId="0" applyFont="1" applyFill="1" applyBorder="1" applyAlignment="1">
      <alignment horizontal="left" wrapText="1"/>
    </xf>
    <xf numFmtId="0" fontId="16" fillId="33" borderId="36" xfId="0" applyFont="1" applyFill="1" applyBorder="1" applyAlignment="1">
      <alignment horizontal="left" wrapText="1"/>
    </xf>
    <xf numFmtId="0" fontId="17" fillId="33" borderId="37" xfId="0" applyFont="1" applyFill="1" applyBorder="1" applyAlignment="1">
      <alignment horizontal="center" vertical="center" wrapText="1"/>
    </xf>
    <xf numFmtId="0" fontId="17" fillId="33" borderId="38" xfId="0" applyFont="1" applyFill="1" applyBorder="1" applyAlignment="1">
      <alignment horizontal="center" vertical="center" wrapText="1"/>
    </xf>
    <xf numFmtId="0" fontId="17" fillId="33" borderId="39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/>
    </xf>
    <xf numFmtId="0" fontId="17" fillId="33" borderId="40" xfId="0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left" vertical="top"/>
    </xf>
    <xf numFmtId="0" fontId="17" fillId="33" borderId="11" xfId="0" applyFont="1" applyFill="1" applyBorder="1" applyAlignment="1">
      <alignment horizontal="left" vertical="top"/>
    </xf>
    <xf numFmtId="0" fontId="17" fillId="33" borderId="10" xfId="0" applyFont="1" applyFill="1" applyBorder="1" applyAlignment="1">
      <alignment horizontal="right" vertical="center"/>
    </xf>
    <xf numFmtId="2" fontId="17" fillId="33" borderId="10" xfId="0" applyNumberFormat="1" applyFont="1" applyFill="1" applyBorder="1" applyAlignment="1">
      <alignment horizontal="right" vertical="center"/>
    </xf>
    <xf numFmtId="0" fontId="81" fillId="0" borderId="41" xfId="0" applyFont="1" applyBorder="1" applyAlignment="1">
      <alignment horizontal="center" vertical="center" wrapText="1"/>
    </xf>
    <xf numFmtId="0" fontId="81" fillId="0" borderId="42" xfId="0" applyFont="1" applyBorder="1" applyAlignment="1">
      <alignment horizontal="center" vertical="center" wrapText="1"/>
    </xf>
    <xf numFmtId="0" fontId="81" fillId="0" borderId="43" xfId="0" applyFont="1" applyBorder="1" applyAlignment="1">
      <alignment horizontal="center" vertical="center" wrapText="1"/>
    </xf>
    <xf numFmtId="0" fontId="86" fillId="0" borderId="41" xfId="0" applyFont="1" applyBorder="1" applyAlignment="1">
      <alignment horizontal="center" vertical="center" wrapText="1"/>
    </xf>
    <xf numFmtId="0" fontId="86" fillId="0" borderId="42" xfId="0" applyFont="1" applyBorder="1" applyAlignment="1">
      <alignment horizontal="center" vertical="center" wrapText="1"/>
    </xf>
    <xf numFmtId="0" fontId="86" fillId="0" borderId="43" xfId="0" applyFont="1" applyBorder="1" applyAlignment="1">
      <alignment horizontal="center" vertical="center" wrapText="1"/>
    </xf>
    <xf numFmtId="0" fontId="82" fillId="36" borderId="41" xfId="0" applyFont="1" applyFill="1" applyBorder="1" applyAlignment="1">
      <alignment vertical="center" wrapText="1"/>
    </xf>
    <xf numFmtId="0" fontId="82" fillId="36" borderId="42" xfId="0" applyFont="1" applyFill="1" applyBorder="1" applyAlignment="1">
      <alignment vertical="center" wrapText="1"/>
    </xf>
    <xf numFmtId="0" fontId="82" fillId="36" borderId="43" xfId="0" applyFont="1" applyFill="1" applyBorder="1" applyAlignment="1">
      <alignment vertical="center" wrapText="1"/>
    </xf>
    <xf numFmtId="0" fontId="82" fillId="0" borderId="41" xfId="0" applyFont="1" applyBorder="1" applyAlignment="1">
      <alignment vertical="center" wrapText="1"/>
    </xf>
    <xf numFmtId="0" fontId="82" fillId="0" borderId="42" xfId="0" applyFont="1" applyBorder="1" applyAlignment="1">
      <alignment vertical="center" wrapText="1"/>
    </xf>
    <xf numFmtId="0" fontId="82" fillId="0" borderId="43" xfId="0" applyFont="1" applyBorder="1" applyAlignment="1">
      <alignment vertical="center" wrapText="1"/>
    </xf>
    <xf numFmtId="0" fontId="82" fillId="0" borderId="41" xfId="0" applyFont="1" applyBorder="1" applyAlignment="1">
      <alignment horizontal="center" vertical="center" wrapText="1"/>
    </xf>
    <xf numFmtId="0" fontId="82" fillId="0" borderId="43" xfId="0" applyFont="1" applyBorder="1" applyAlignment="1">
      <alignment horizontal="center" vertical="center" wrapText="1"/>
    </xf>
    <xf numFmtId="0" fontId="83" fillId="0" borderId="41" xfId="0" applyFont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4" xfId="0" applyFont="1" applyBorder="1" applyAlignment="1">
      <alignment horizontal="center" vertical="center" wrapText="1"/>
    </xf>
    <xf numFmtId="0" fontId="83" fillId="0" borderId="45" xfId="0" applyFont="1" applyBorder="1" applyAlignment="1">
      <alignment horizontal="center" vertical="center" wrapText="1"/>
    </xf>
    <xf numFmtId="0" fontId="83" fillId="0" borderId="46" xfId="0" applyFont="1" applyBorder="1" applyAlignment="1">
      <alignment horizontal="center" vertical="center" wrapText="1"/>
    </xf>
    <xf numFmtId="0" fontId="83" fillId="0" borderId="47" xfId="0" applyFont="1" applyBorder="1" applyAlignment="1">
      <alignment horizontal="center" vertical="center" wrapText="1"/>
    </xf>
    <xf numFmtId="0" fontId="83" fillId="0" borderId="48" xfId="0" applyFont="1" applyBorder="1" applyAlignment="1">
      <alignment horizontal="center" vertical="center" wrapText="1"/>
    </xf>
    <xf numFmtId="0" fontId="83" fillId="0" borderId="29" xfId="0" applyFont="1" applyBorder="1" applyAlignment="1">
      <alignment horizontal="center" vertical="center" wrapText="1"/>
    </xf>
    <xf numFmtId="0" fontId="82" fillId="0" borderId="41" xfId="0" applyFont="1" applyBorder="1" applyAlignment="1">
      <alignment horizontal="right" vertical="center" wrapText="1"/>
    </xf>
    <xf numFmtId="0" fontId="82" fillId="0" borderId="42" xfId="0" applyFont="1" applyBorder="1" applyAlignment="1">
      <alignment horizontal="right" vertical="center" wrapText="1"/>
    </xf>
    <xf numFmtId="0" fontId="82" fillId="0" borderId="43" xfId="0" applyFont="1" applyBorder="1" applyAlignment="1">
      <alignment horizontal="right" vertical="center" wrapText="1"/>
    </xf>
    <xf numFmtId="0" fontId="84" fillId="0" borderId="41" xfId="0" applyFont="1" applyBorder="1" applyAlignment="1">
      <alignment horizontal="center" vertical="center" wrapText="1"/>
    </xf>
    <xf numFmtId="0" fontId="84" fillId="0" borderId="42" xfId="0" applyFont="1" applyBorder="1" applyAlignment="1">
      <alignment horizontal="center" vertical="center" wrapText="1"/>
    </xf>
    <xf numFmtId="0" fontId="82" fillId="0" borderId="49" xfId="0" applyFont="1" applyBorder="1" applyAlignment="1">
      <alignment vertical="center" wrapText="1"/>
    </xf>
    <xf numFmtId="0" fontId="82" fillId="0" borderId="50" xfId="0" applyFont="1" applyBorder="1" applyAlignment="1">
      <alignment vertical="center" wrapText="1"/>
    </xf>
    <xf numFmtId="0" fontId="82" fillId="0" borderId="51" xfId="0" applyFont="1" applyBorder="1" applyAlignment="1">
      <alignment vertical="center" wrapText="1"/>
    </xf>
    <xf numFmtId="0" fontId="82" fillId="0" borderId="52" xfId="0" applyFont="1" applyBorder="1" applyAlignment="1">
      <alignment vertical="center" wrapText="1"/>
    </xf>
    <xf numFmtId="0" fontId="82" fillId="0" borderId="53" xfId="0" applyFont="1" applyBorder="1" applyAlignment="1">
      <alignment vertical="center" wrapText="1"/>
    </xf>
    <xf numFmtId="0" fontId="82" fillId="0" borderId="54" xfId="0" applyFont="1" applyBorder="1" applyAlignment="1">
      <alignment vertical="center" wrapText="1"/>
    </xf>
    <xf numFmtId="0" fontId="82" fillId="0" borderId="55" xfId="0" applyFont="1" applyBorder="1" applyAlignment="1">
      <alignment vertical="center" wrapText="1"/>
    </xf>
    <xf numFmtId="0" fontId="83" fillId="0" borderId="53" xfId="0" applyFont="1" applyBorder="1" applyAlignment="1">
      <alignment horizontal="center" vertical="center" wrapText="1"/>
    </xf>
    <xf numFmtId="0" fontId="83" fillId="0" borderId="55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4" fillId="0" borderId="43" xfId="0" applyFont="1" applyBorder="1" applyAlignment="1">
      <alignment horizontal="center" vertical="center" wrapText="1"/>
    </xf>
    <xf numFmtId="0" fontId="82" fillId="0" borderId="56" xfId="0" applyFont="1" applyBorder="1" applyAlignment="1">
      <alignment vertical="center" wrapText="1"/>
    </xf>
    <xf numFmtId="0" fontId="82" fillId="0" borderId="28" xfId="0" applyFont="1" applyBorder="1" applyAlignment="1">
      <alignment vertical="center" wrapText="1"/>
    </xf>
    <xf numFmtId="0" fontId="82" fillId="0" borderId="44" xfId="0" applyFont="1" applyBorder="1" applyAlignment="1">
      <alignment vertical="center" wrapText="1"/>
    </xf>
    <xf numFmtId="0" fontId="82" fillId="0" borderId="57" xfId="0" applyFont="1" applyBorder="1" applyAlignment="1">
      <alignment vertical="center" wrapText="1"/>
    </xf>
    <xf numFmtId="0" fontId="82" fillId="0" borderId="46" xfId="0" applyFont="1" applyBorder="1" applyAlignment="1">
      <alignment vertical="center" wrapText="1"/>
    </xf>
    <xf numFmtId="0" fontId="82" fillId="0" borderId="58" xfId="0" applyFont="1" applyBorder="1" applyAlignment="1">
      <alignment vertical="center" wrapText="1"/>
    </xf>
    <xf numFmtId="0" fontId="82" fillId="0" borderId="59" xfId="0" applyFont="1" applyBorder="1" applyAlignment="1">
      <alignment vertical="center" wrapText="1"/>
    </xf>
    <xf numFmtId="0" fontId="82" fillId="36" borderId="60" xfId="0" applyFont="1" applyFill="1" applyBorder="1" applyAlignment="1">
      <alignment vertical="center" wrapText="1"/>
    </xf>
    <xf numFmtId="0" fontId="82" fillId="0" borderId="59" xfId="0" applyFont="1" applyBorder="1" applyAlignment="1">
      <alignment horizontal="right" vertical="center" wrapText="1"/>
    </xf>
    <xf numFmtId="0" fontId="82" fillId="0" borderId="60" xfId="0" applyFont="1" applyBorder="1" applyAlignment="1">
      <alignment horizontal="right" vertical="center" wrapText="1"/>
    </xf>
    <xf numFmtId="0" fontId="87" fillId="0" borderId="49" xfId="0" applyFont="1" applyBorder="1" applyAlignment="1">
      <alignment horizontal="right" vertical="center" wrapText="1"/>
    </xf>
    <xf numFmtId="0" fontId="87" fillId="0" borderId="50" xfId="0" applyFont="1" applyBorder="1" applyAlignment="1">
      <alignment horizontal="right" vertical="center" wrapText="1"/>
    </xf>
    <xf numFmtId="0" fontId="87" fillId="0" borderId="52" xfId="0" applyFont="1" applyBorder="1" applyAlignment="1">
      <alignment horizontal="right" vertical="center" wrapText="1"/>
    </xf>
    <xf numFmtId="0" fontId="87" fillId="0" borderId="61" xfId="0" applyFont="1" applyBorder="1" applyAlignment="1">
      <alignment vertical="center" wrapText="1"/>
    </xf>
    <xf numFmtId="0" fontId="87" fillId="0" borderId="62" xfId="0" applyFont="1" applyBorder="1" applyAlignment="1">
      <alignment vertical="center" wrapText="1"/>
    </xf>
    <xf numFmtId="0" fontId="87" fillId="0" borderId="63" xfId="0" applyFont="1" applyBorder="1" applyAlignment="1">
      <alignment vertical="center" wrapText="1"/>
    </xf>
    <xf numFmtId="0" fontId="87" fillId="0" borderId="64" xfId="0" applyFont="1" applyBorder="1" applyAlignment="1">
      <alignment horizontal="right" vertical="center" wrapText="1"/>
    </xf>
    <xf numFmtId="0" fontId="87" fillId="0" borderId="65" xfId="0" applyFont="1" applyBorder="1" applyAlignment="1">
      <alignment horizontal="right" vertical="center" wrapText="1"/>
    </xf>
    <xf numFmtId="0" fontId="82" fillId="36" borderId="56" xfId="0" applyFont="1" applyFill="1" applyBorder="1" applyAlignment="1">
      <alignment vertical="center" wrapText="1"/>
    </xf>
    <xf numFmtId="0" fontId="82" fillId="36" borderId="28" xfId="0" applyFont="1" applyFill="1" applyBorder="1" applyAlignment="1">
      <alignment vertical="center" wrapText="1"/>
    </xf>
    <xf numFmtId="0" fontId="82" fillId="36" borderId="66" xfId="0" applyFont="1" applyFill="1" applyBorder="1" applyAlignment="1">
      <alignment vertical="center" wrapText="1"/>
    </xf>
    <xf numFmtId="0" fontId="82" fillId="36" borderId="67" xfId="0" applyFont="1" applyFill="1" applyBorder="1" applyAlignment="1">
      <alignment vertical="center" wrapText="1"/>
    </xf>
    <xf numFmtId="0" fontId="82" fillId="36" borderId="59" xfId="0" applyFont="1" applyFill="1" applyBorder="1" applyAlignment="1">
      <alignment vertical="center" wrapText="1"/>
    </xf>
    <xf numFmtId="0" fontId="87" fillId="0" borderId="41" xfId="0" applyFont="1" applyBorder="1" applyAlignment="1">
      <alignment horizontal="right" vertical="center" wrapText="1"/>
    </xf>
    <xf numFmtId="0" fontId="87" fillId="0" borderId="43" xfId="0" applyFont="1" applyBorder="1" applyAlignment="1">
      <alignment horizontal="right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56" xfId="0" applyFont="1" applyBorder="1" applyAlignment="1">
      <alignment horizontal="center" vertical="center" wrapText="1"/>
    </xf>
    <xf numFmtId="0" fontId="83" fillId="0" borderId="68" xfId="0" applyFont="1" applyBorder="1" applyAlignment="1">
      <alignment horizontal="center" vertical="center" wrapText="1"/>
    </xf>
    <xf numFmtId="0" fontId="83" fillId="0" borderId="28" xfId="0" applyFont="1" applyBorder="1" applyAlignment="1">
      <alignment horizontal="center" vertical="center" wrapText="1"/>
    </xf>
    <xf numFmtId="0" fontId="83" fillId="0" borderId="69" xfId="0" applyFont="1" applyBorder="1" applyAlignment="1">
      <alignment horizontal="center" vertical="center" wrapText="1"/>
    </xf>
    <xf numFmtId="0" fontId="87" fillId="0" borderId="59" xfId="0" applyFont="1" applyBorder="1" applyAlignment="1">
      <alignment horizontal="right" vertical="center" wrapText="1"/>
    </xf>
    <xf numFmtId="0" fontId="87" fillId="0" borderId="60" xfId="0" applyFont="1" applyBorder="1" applyAlignment="1">
      <alignment horizontal="right" vertical="center" wrapText="1"/>
    </xf>
    <xf numFmtId="0" fontId="5" fillId="0" borderId="70" xfId="70" applyFont="1" applyBorder="1" applyAlignment="1">
      <alignment horizontal="center" wrapText="1"/>
      <protection/>
    </xf>
    <xf numFmtId="0" fontId="5" fillId="0" borderId="62" xfId="70" applyFont="1" applyBorder="1" applyAlignment="1">
      <alignment horizontal="center" wrapText="1"/>
      <protection/>
    </xf>
    <xf numFmtId="0" fontId="5" fillId="0" borderId="18" xfId="70" applyFont="1" applyBorder="1" applyAlignment="1">
      <alignment horizontal="center" wrapText="1"/>
      <protection/>
    </xf>
    <xf numFmtId="181" fontId="3" fillId="33" borderId="10" xfId="0" applyNumberFormat="1" applyFont="1" applyFill="1" applyBorder="1" applyAlignment="1">
      <alignment horizontal="center"/>
    </xf>
    <xf numFmtId="181" fontId="2" fillId="33" borderId="10" xfId="0" applyNumberFormat="1" applyFont="1" applyFill="1" applyBorder="1" applyAlignment="1">
      <alignment horizontal="center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2 2" xfId="63"/>
    <cellStyle name="Normal 2 2 3" xfId="64"/>
    <cellStyle name="Normal 2 2 4" xfId="65"/>
    <cellStyle name="Normal 2 3" xfId="66"/>
    <cellStyle name="Normal 2 4" xfId="67"/>
    <cellStyle name="Normal 2 5" xfId="68"/>
    <cellStyle name="Normal 2 6" xfId="69"/>
    <cellStyle name="Normal 3" xfId="70"/>
    <cellStyle name="Normal 3 2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rmal_calculation -utt" xfId="78"/>
    <cellStyle name="Note" xfId="79"/>
    <cellStyle name="Output" xfId="80"/>
    <cellStyle name="Percent" xfId="81"/>
    <cellStyle name="Percent 2" xfId="82"/>
    <cellStyle name="Percent 2 2" xfId="83"/>
    <cellStyle name="Percent 2 3" xfId="84"/>
    <cellStyle name="Percent 6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446</xdr:row>
      <xdr:rowOff>0</xdr:rowOff>
    </xdr:from>
    <xdr:to>
      <xdr:col>6</xdr:col>
      <xdr:colOff>533400</xdr:colOff>
      <xdr:row>446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581650" y="83810475"/>
          <a:ext cx="1276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446</xdr:row>
      <xdr:rowOff>0</xdr:rowOff>
    </xdr:from>
    <xdr:to>
      <xdr:col>3</xdr:col>
      <xdr:colOff>333375</xdr:colOff>
      <xdr:row>446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809875" y="8381047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762000</xdr:colOff>
      <xdr:row>446</xdr:row>
      <xdr:rowOff>0</xdr:rowOff>
    </xdr:from>
    <xdr:to>
      <xdr:col>5</xdr:col>
      <xdr:colOff>295275</xdr:colOff>
      <xdr:row>446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334000" y="8381047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24"/>
  <sheetViews>
    <sheetView tabSelected="1" view="pageBreakPreview" zoomScale="80" zoomScaleNormal="106" zoomScaleSheetLayoutView="80" zoomScalePageLayoutView="0" workbookViewId="0" topLeftCell="A1007">
      <selection activeCell="B1126" sqref="B1126"/>
    </sheetView>
  </sheetViews>
  <sheetFormatPr defaultColWidth="9.140625" defaultRowHeight="12.75"/>
  <cols>
    <col min="1" max="1" width="12.7109375" style="10" customWidth="1"/>
    <col min="2" max="2" width="20.00390625" style="10" customWidth="1"/>
    <col min="3" max="3" width="19.421875" style="10" customWidth="1"/>
    <col min="4" max="4" width="16.421875" style="10" customWidth="1"/>
    <col min="5" max="5" width="14.00390625" style="10" customWidth="1"/>
    <col min="6" max="6" width="12.28125" style="10" customWidth="1"/>
    <col min="7" max="7" width="17.28125" style="10" customWidth="1"/>
    <col min="8" max="8" width="11.57421875" style="10" customWidth="1"/>
    <col min="9" max="9" width="24.140625" style="10" customWidth="1"/>
    <col min="10" max="10" width="13.421875" style="10" customWidth="1"/>
    <col min="11" max="11" width="12.00390625" style="10" customWidth="1"/>
    <col min="12" max="13" width="11.8515625" style="10" customWidth="1"/>
    <col min="14" max="14" width="14.140625" style="10" customWidth="1"/>
    <col min="15" max="18" width="9.140625" style="10" customWidth="1"/>
    <col min="19" max="19" width="11.421875" style="10" customWidth="1"/>
    <col min="20" max="16384" width="9.140625" style="10" customWidth="1"/>
  </cols>
  <sheetData>
    <row r="1" spans="1:8" ht="14.25">
      <c r="A1" s="423" t="s">
        <v>0</v>
      </c>
      <c r="B1" s="424"/>
      <c r="C1" s="424"/>
      <c r="D1" s="424"/>
      <c r="E1" s="424"/>
      <c r="F1" s="424"/>
      <c r="G1" s="424"/>
      <c r="H1" s="425"/>
    </row>
    <row r="2" spans="1:8" ht="14.25">
      <c r="A2" s="426" t="s">
        <v>1</v>
      </c>
      <c r="B2" s="427"/>
      <c r="C2" s="427"/>
      <c r="D2" s="427"/>
      <c r="E2" s="427"/>
      <c r="F2" s="427"/>
      <c r="G2" s="427"/>
      <c r="H2" s="428"/>
    </row>
    <row r="3" spans="1:8" ht="14.25">
      <c r="A3" s="426" t="s">
        <v>204</v>
      </c>
      <c r="B3" s="427"/>
      <c r="C3" s="427"/>
      <c r="D3" s="427"/>
      <c r="E3" s="427"/>
      <c r="F3" s="427"/>
      <c r="G3" s="427"/>
      <c r="H3" s="428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429" t="s">
        <v>189</v>
      </c>
      <c r="B5" s="430"/>
      <c r="C5" s="430"/>
      <c r="D5" s="430"/>
      <c r="E5" s="430"/>
      <c r="F5" s="430"/>
      <c r="G5" s="430"/>
      <c r="H5" s="431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432" t="s">
        <v>2</v>
      </c>
      <c r="B7" s="432"/>
      <c r="C7" s="432"/>
      <c r="D7" s="432"/>
      <c r="E7" s="432"/>
      <c r="F7" s="432"/>
      <c r="G7" s="432"/>
      <c r="H7" s="432"/>
    </row>
    <row r="8" ht="4.5" customHeight="1"/>
    <row r="9" spans="1:8" ht="14.25">
      <c r="A9" s="432" t="s">
        <v>205</v>
      </c>
      <c r="B9" s="432"/>
      <c r="C9" s="432"/>
      <c r="D9" s="432"/>
      <c r="E9" s="432"/>
      <c r="F9" s="432"/>
      <c r="G9" s="432"/>
      <c r="H9" s="432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433" t="s">
        <v>4</v>
      </c>
      <c r="B13" s="433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86.25" customHeight="1">
      <c r="A15" s="15" t="s">
        <v>5</v>
      </c>
      <c r="B15" s="16" t="s">
        <v>206</v>
      </c>
      <c r="C15" s="16" t="s">
        <v>207</v>
      </c>
      <c r="D15" s="16" t="s">
        <v>6</v>
      </c>
      <c r="E15" s="15" t="s">
        <v>7</v>
      </c>
      <c r="F15" s="11"/>
      <c r="G15" s="358"/>
      <c r="H15" s="21"/>
    </row>
    <row r="16" spans="1:8" ht="14.25" customHeight="1">
      <c r="A16" s="17">
        <v>1</v>
      </c>
      <c r="B16" s="18">
        <v>2</v>
      </c>
      <c r="C16" s="18">
        <v>3</v>
      </c>
      <c r="D16" s="18" t="s">
        <v>8</v>
      </c>
      <c r="E16" s="17" t="s">
        <v>9</v>
      </c>
      <c r="G16" s="13"/>
      <c r="H16" s="13"/>
    </row>
    <row r="17" spans="1:11" ht="16.5" customHeight="1">
      <c r="A17" s="19" t="s">
        <v>10</v>
      </c>
      <c r="B17" s="221">
        <v>2760840</v>
      </c>
      <c r="C17" s="221">
        <v>2727623</v>
      </c>
      <c r="D17" s="24">
        <f>C17-B17</f>
        <v>-33217</v>
      </c>
      <c r="E17" s="41">
        <f>D17/B17</f>
        <v>-0.012031483171788296</v>
      </c>
      <c r="G17" s="219"/>
      <c r="H17" s="219"/>
      <c r="J17" s="132" t="e">
        <f>B17+#REF!</f>
        <v>#REF!</v>
      </c>
      <c r="K17" s="132" t="e">
        <f>C17+#REF!</f>
        <v>#REF!</v>
      </c>
    </row>
    <row r="18" spans="1:8" ht="28.5">
      <c r="A18" s="19" t="s">
        <v>11</v>
      </c>
      <c r="B18" s="357">
        <v>1632295</v>
      </c>
      <c r="C18" s="356">
        <v>1641665.6330710053</v>
      </c>
      <c r="D18" s="20">
        <f>C18-B18</f>
        <v>9370.633071005344</v>
      </c>
      <c r="E18" s="21">
        <f>D18/B18</f>
        <v>0.0057407717790015555</v>
      </c>
      <c r="F18" s="13"/>
      <c r="G18" s="13"/>
      <c r="H18" s="13"/>
    </row>
    <row r="19" spans="1:8" ht="14.25">
      <c r="A19" s="269" t="s">
        <v>203</v>
      </c>
      <c r="B19" s="337">
        <v>1714</v>
      </c>
      <c r="C19" s="338">
        <v>0</v>
      </c>
      <c r="D19" s="20">
        <f>C19-B19</f>
        <v>-1714</v>
      </c>
      <c r="E19" s="21">
        <f>D19/B19</f>
        <v>-1</v>
      </c>
      <c r="F19" s="13"/>
      <c r="G19" s="13"/>
      <c r="H19" s="13"/>
    </row>
    <row r="20" spans="1:8" ht="14.25">
      <c r="A20" s="269" t="s">
        <v>12</v>
      </c>
      <c r="B20" s="270">
        <f>SUM(B17:B19)</f>
        <v>4394849</v>
      </c>
      <c r="C20" s="270">
        <f>SUM(C17:C19)</f>
        <v>4369288.633071005</v>
      </c>
      <c r="D20" s="20">
        <f>C20-B20</f>
        <v>-25560.366928994656</v>
      </c>
      <c r="E20" s="21">
        <f>D20/B20</f>
        <v>-0.005815982967559217</v>
      </c>
      <c r="F20" s="26"/>
      <c r="G20" s="220"/>
      <c r="H20" s="26"/>
    </row>
    <row r="21" spans="6:9" s="271" customFormat="1" ht="13.5" customHeight="1">
      <c r="F21" s="26"/>
      <c r="G21" s="44"/>
      <c r="H21" s="44"/>
      <c r="I21" s="331"/>
    </row>
    <row r="22" spans="1:8" ht="15.75" customHeight="1">
      <c r="A22" s="433" t="s">
        <v>13</v>
      </c>
      <c r="B22" s="433"/>
      <c r="C22" s="433"/>
      <c r="D22" s="433"/>
      <c r="F22" s="26"/>
      <c r="G22" s="26"/>
      <c r="H22" s="26"/>
    </row>
    <row r="23" spans="1:8" ht="13.5" customHeight="1">
      <c r="A23" s="22"/>
      <c r="B23" s="22"/>
      <c r="C23" s="22"/>
      <c r="D23" s="22"/>
      <c r="G23" s="26"/>
      <c r="H23" s="26"/>
    </row>
    <row r="24" spans="1:5" ht="15" customHeight="1">
      <c r="A24" s="23" t="s">
        <v>15</v>
      </c>
      <c r="B24" s="24">
        <v>170</v>
      </c>
      <c r="C24" s="24">
        <v>169.44</v>
      </c>
      <c r="D24" s="20">
        <f>C24-B24</f>
        <v>-0.5600000000000023</v>
      </c>
      <c r="E24" s="21">
        <f>D24/B24</f>
        <v>-0.003294117647058837</v>
      </c>
    </row>
    <row r="25" spans="1:7" ht="15" customHeight="1">
      <c r="A25" s="23" t="s">
        <v>16</v>
      </c>
      <c r="B25" s="24">
        <v>170</v>
      </c>
      <c r="C25" s="24">
        <v>169.44</v>
      </c>
      <c r="D25" s="20">
        <f>C25-B25</f>
        <v>-0.5600000000000023</v>
      </c>
      <c r="E25" s="21">
        <f>D25/B25</f>
        <v>-0.003294117647058837</v>
      </c>
      <c r="G25" s="10" t="s">
        <v>14</v>
      </c>
    </row>
    <row r="26" spans="1:5" ht="15" customHeight="1">
      <c r="A26" s="23" t="s">
        <v>203</v>
      </c>
      <c r="B26" s="24">
        <v>219</v>
      </c>
      <c r="C26" s="24">
        <v>180</v>
      </c>
      <c r="D26" s="20">
        <f>C26-B26</f>
        <v>-39</v>
      </c>
      <c r="E26" s="21">
        <f>D26/B26</f>
        <v>-0.1780821917808219</v>
      </c>
    </row>
    <row r="27" spans="1:5" ht="15" customHeight="1">
      <c r="A27" s="433"/>
      <c r="B27" s="433"/>
      <c r="C27" s="433"/>
      <c r="D27" s="433"/>
      <c r="E27" s="27"/>
    </row>
    <row r="28" spans="1:5" ht="16.5" customHeight="1">
      <c r="A28" s="434" t="s">
        <v>208</v>
      </c>
      <c r="B28" s="434"/>
      <c r="C28" s="434"/>
      <c r="D28" s="434"/>
      <c r="E28" s="27"/>
    </row>
    <row r="29" spans="1:5" ht="57.75" customHeight="1">
      <c r="A29" s="16" t="s">
        <v>5</v>
      </c>
      <c r="B29" s="28" t="s">
        <v>17</v>
      </c>
      <c r="C29" s="28" t="s">
        <v>18</v>
      </c>
      <c r="D29" s="16" t="s">
        <v>19</v>
      </c>
      <c r="E29" s="29" t="s">
        <v>7</v>
      </c>
    </row>
    <row r="30" spans="1:5" ht="14.25">
      <c r="A30" s="19" t="s">
        <v>15</v>
      </c>
      <c r="B30" s="272">
        <v>469342857</v>
      </c>
      <c r="C30" s="273">
        <v>462173163</v>
      </c>
      <c r="D30" s="20">
        <f>C30-B30</f>
        <v>-7169694</v>
      </c>
      <c r="E30" s="21">
        <f>D30/B30</f>
        <v>-0.01527602666806965</v>
      </c>
    </row>
    <row r="31" spans="1:8" ht="14.25">
      <c r="A31" s="19" t="s">
        <v>20</v>
      </c>
      <c r="B31" s="272">
        <v>277865516</v>
      </c>
      <c r="C31" s="272">
        <v>277441492</v>
      </c>
      <c r="D31" s="20">
        <f>C31-B31</f>
        <v>-424024</v>
      </c>
      <c r="E31" s="21">
        <f>D31/B31</f>
        <v>-0.001526004399912654</v>
      </c>
      <c r="H31" s="132"/>
    </row>
    <row r="32" spans="1:6" ht="17.25" customHeight="1">
      <c r="A32" s="367" t="s">
        <v>12</v>
      </c>
      <c r="B32" s="362">
        <f>SUM(B30:B31)</f>
        <v>747208373</v>
      </c>
      <c r="C32" s="362">
        <f>SUM(C30:C31)</f>
        <v>739614655</v>
      </c>
      <c r="D32" s="361">
        <f>C32-B32</f>
        <v>-7593718</v>
      </c>
      <c r="E32" s="21">
        <f>D32/B32</f>
        <v>-0.010162784939777434</v>
      </c>
      <c r="F32" s="10" t="s">
        <v>14</v>
      </c>
    </row>
    <row r="33" spans="1:5" ht="14.25">
      <c r="A33" s="14"/>
      <c r="B33" s="14"/>
      <c r="C33" s="14"/>
      <c r="D33" s="14"/>
      <c r="E33" s="27"/>
    </row>
    <row r="34" spans="1:6" ht="17.25" customHeight="1">
      <c r="A34" s="433" t="s">
        <v>209</v>
      </c>
      <c r="B34" s="433"/>
      <c r="C34" s="433"/>
      <c r="D34" s="433"/>
      <c r="E34" s="433"/>
      <c r="F34" s="433"/>
    </row>
    <row r="35" spans="1:10" ht="55.5" customHeight="1">
      <c r="A35" s="16" t="s">
        <v>5</v>
      </c>
      <c r="B35" s="16" t="s">
        <v>210</v>
      </c>
      <c r="C35" s="435" t="s">
        <v>18</v>
      </c>
      <c r="D35" s="435"/>
      <c r="E35" s="30" t="s">
        <v>21</v>
      </c>
      <c r="J35" s="10">
        <f>445838397+247470</f>
        <v>446085867</v>
      </c>
    </row>
    <row r="36" spans="1:5" ht="21" customHeight="1">
      <c r="A36" s="18" t="s">
        <v>22</v>
      </c>
      <c r="B36" s="202">
        <f>B17*240</f>
        <v>662601600</v>
      </c>
      <c r="C36" s="439">
        <v>462173163</v>
      </c>
      <c r="D36" s="440"/>
      <c r="E36" s="31">
        <f>C36/B36</f>
        <v>0.6975128991538807</v>
      </c>
    </row>
    <row r="37" spans="1:5" ht="21" customHeight="1">
      <c r="A37" s="18" t="s">
        <v>23</v>
      </c>
      <c r="B37" s="202">
        <v>392282140</v>
      </c>
      <c r="C37" s="441">
        <v>277441492</v>
      </c>
      <c r="D37" s="442"/>
      <c r="E37" s="31">
        <f>C37/B37</f>
        <v>0.7072498686787015</v>
      </c>
    </row>
    <row r="38" spans="1:7" ht="18" customHeight="1">
      <c r="A38" s="19" t="s">
        <v>24</v>
      </c>
      <c r="B38" s="205">
        <f>SUM(B36:B37)</f>
        <v>1054883740</v>
      </c>
      <c r="C38" s="441">
        <f>SUM(C36:C37)</f>
        <v>739614655</v>
      </c>
      <c r="D38" s="442"/>
      <c r="E38" s="31">
        <f>C38/B38</f>
        <v>0.7011338093049003</v>
      </c>
      <c r="G38" s="33" t="s">
        <v>14</v>
      </c>
    </row>
    <row r="39" spans="1:7" ht="18" customHeight="1">
      <c r="A39" s="443" t="s">
        <v>25</v>
      </c>
      <c r="B39" s="443"/>
      <c r="C39" s="443"/>
      <c r="D39" s="34"/>
      <c r="E39" s="35"/>
      <c r="G39" s="33"/>
    </row>
    <row r="40" spans="1:7" ht="18" customHeight="1">
      <c r="A40" s="433" t="s">
        <v>211</v>
      </c>
      <c r="B40" s="433"/>
      <c r="C40" s="433"/>
      <c r="D40" s="433"/>
      <c r="E40" s="433"/>
      <c r="F40" s="433"/>
      <c r="G40" s="433"/>
    </row>
    <row r="41" spans="1:7" ht="43.5" customHeight="1">
      <c r="A41" s="16" t="s">
        <v>26</v>
      </c>
      <c r="B41" s="16" t="s">
        <v>27</v>
      </c>
      <c r="C41" s="16" t="s">
        <v>28</v>
      </c>
      <c r="D41" s="16" t="s">
        <v>29</v>
      </c>
      <c r="E41" s="31" t="s">
        <v>30</v>
      </c>
      <c r="F41" s="16" t="s">
        <v>31</v>
      </c>
      <c r="G41" s="44"/>
    </row>
    <row r="42" spans="1:7" ht="12.75" customHeight="1">
      <c r="A42" s="16">
        <v>1</v>
      </c>
      <c r="B42" s="16">
        <v>2</v>
      </c>
      <c r="C42" s="16">
        <v>3</v>
      </c>
      <c r="D42" s="16">
        <v>4</v>
      </c>
      <c r="E42" s="16" t="s">
        <v>32</v>
      </c>
      <c r="F42" s="16">
        <v>6</v>
      </c>
      <c r="G42" s="44"/>
    </row>
    <row r="43" spans="1:7" ht="12.75" customHeight="1">
      <c r="A43" s="222">
        <v>1</v>
      </c>
      <c r="B43" s="277" t="s">
        <v>138</v>
      </c>
      <c r="C43" s="276">
        <v>565</v>
      </c>
      <c r="D43" s="276">
        <v>565</v>
      </c>
      <c r="E43" s="276">
        <f>C43-D43</f>
        <v>0</v>
      </c>
      <c r="F43" s="276">
        <f>E43/C43*100</f>
        <v>0</v>
      </c>
      <c r="G43" s="330"/>
    </row>
    <row r="44" spans="1:7" ht="12.75" customHeight="1">
      <c r="A44" s="222">
        <v>2</v>
      </c>
      <c r="B44" s="277" t="s">
        <v>139</v>
      </c>
      <c r="C44" s="276">
        <v>48</v>
      </c>
      <c r="D44" s="276">
        <v>48</v>
      </c>
      <c r="E44" s="276">
        <f aca="true" t="shared" si="0" ref="E44:E76">C44-D44</f>
        <v>0</v>
      </c>
      <c r="F44" s="276">
        <f aca="true" t="shared" si="1" ref="F44:F75">E44/C44*100</f>
        <v>0</v>
      </c>
      <c r="G44" s="330"/>
    </row>
    <row r="45" spans="1:7" ht="12.75" customHeight="1">
      <c r="A45" s="222">
        <v>3</v>
      </c>
      <c r="B45" s="277" t="s">
        <v>140</v>
      </c>
      <c r="C45" s="276">
        <v>567</v>
      </c>
      <c r="D45" s="276">
        <v>567</v>
      </c>
      <c r="E45" s="276">
        <f t="shared" si="0"/>
        <v>0</v>
      </c>
      <c r="F45" s="276">
        <f t="shared" si="1"/>
        <v>0</v>
      </c>
      <c r="G45" s="330"/>
    </row>
    <row r="46" spans="1:7" ht="12.75" customHeight="1">
      <c r="A46" s="222">
        <v>4</v>
      </c>
      <c r="B46" s="277" t="s">
        <v>141</v>
      </c>
      <c r="C46" s="276">
        <v>356</v>
      </c>
      <c r="D46" s="276">
        <v>356</v>
      </c>
      <c r="E46" s="276">
        <f t="shared" si="0"/>
        <v>0</v>
      </c>
      <c r="F46" s="276">
        <f t="shared" si="1"/>
        <v>0</v>
      </c>
      <c r="G46" s="330"/>
    </row>
    <row r="47" spans="1:7" ht="12.75" customHeight="1">
      <c r="A47" s="222">
        <v>5</v>
      </c>
      <c r="B47" s="277" t="s">
        <v>142</v>
      </c>
      <c r="C47" s="276">
        <v>1155</v>
      </c>
      <c r="D47" s="276">
        <v>1155</v>
      </c>
      <c r="E47" s="276">
        <f t="shared" si="0"/>
        <v>0</v>
      </c>
      <c r="F47" s="276">
        <f t="shared" si="1"/>
        <v>0</v>
      </c>
      <c r="G47" s="330"/>
    </row>
    <row r="48" spans="1:7" ht="12.75" customHeight="1">
      <c r="A48" s="222">
        <v>6</v>
      </c>
      <c r="B48" s="277" t="s">
        <v>143</v>
      </c>
      <c r="C48" s="276">
        <v>264</v>
      </c>
      <c r="D48" s="276">
        <v>264</v>
      </c>
      <c r="E48" s="276">
        <f t="shared" si="0"/>
        <v>0</v>
      </c>
      <c r="F48" s="276">
        <f t="shared" si="1"/>
        <v>0</v>
      </c>
      <c r="G48" s="330"/>
    </row>
    <row r="49" spans="1:7" ht="12.75" customHeight="1">
      <c r="A49" s="222">
        <v>7</v>
      </c>
      <c r="B49" s="277" t="s">
        <v>144</v>
      </c>
      <c r="C49" s="276">
        <v>250</v>
      </c>
      <c r="D49" s="276">
        <v>250</v>
      </c>
      <c r="E49" s="276">
        <f t="shared" si="0"/>
        <v>0</v>
      </c>
      <c r="F49" s="276">
        <f t="shared" si="1"/>
        <v>0</v>
      </c>
      <c r="G49" s="330"/>
    </row>
    <row r="50" spans="1:7" ht="12.75" customHeight="1">
      <c r="A50" s="222">
        <v>8</v>
      </c>
      <c r="B50" s="277" t="s">
        <v>145</v>
      </c>
      <c r="C50" s="276">
        <v>255</v>
      </c>
      <c r="D50" s="276">
        <v>255</v>
      </c>
      <c r="E50" s="276">
        <f t="shared" si="0"/>
        <v>0</v>
      </c>
      <c r="F50" s="276">
        <f t="shared" si="1"/>
        <v>0</v>
      </c>
      <c r="G50" s="330"/>
    </row>
    <row r="51" spans="1:7" ht="12.75" customHeight="1">
      <c r="A51" s="222">
        <v>9</v>
      </c>
      <c r="B51" s="277" t="s">
        <v>146</v>
      </c>
      <c r="C51" s="276">
        <v>227</v>
      </c>
      <c r="D51" s="276">
        <v>227</v>
      </c>
      <c r="E51" s="276">
        <f t="shared" si="0"/>
        <v>0</v>
      </c>
      <c r="F51" s="276">
        <f t="shared" si="1"/>
        <v>0</v>
      </c>
      <c r="G51" s="330"/>
    </row>
    <row r="52" spans="1:7" ht="12.75" customHeight="1">
      <c r="A52" s="222">
        <v>10</v>
      </c>
      <c r="B52" s="277" t="s">
        <v>147</v>
      </c>
      <c r="C52" s="276">
        <v>260</v>
      </c>
      <c r="D52" s="276">
        <v>260</v>
      </c>
      <c r="E52" s="276">
        <f t="shared" si="0"/>
        <v>0</v>
      </c>
      <c r="F52" s="276">
        <f t="shared" si="1"/>
        <v>0</v>
      </c>
      <c r="G52" s="330"/>
    </row>
    <row r="53" spans="1:7" ht="12.75" customHeight="1">
      <c r="A53" s="222">
        <v>11</v>
      </c>
      <c r="B53" s="277" t="s">
        <v>148</v>
      </c>
      <c r="C53" s="276">
        <v>123</v>
      </c>
      <c r="D53" s="276">
        <v>123</v>
      </c>
      <c r="E53" s="276">
        <f t="shared" si="0"/>
        <v>0</v>
      </c>
      <c r="F53" s="276">
        <f t="shared" si="1"/>
        <v>0</v>
      </c>
      <c r="G53" s="330"/>
    </row>
    <row r="54" spans="1:7" ht="12.75" customHeight="1">
      <c r="A54" s="222">
        <v>12</v>
      </c>
      <c r="B54" s="277" t="s">
        <v>149</v>
      </c>
      <c r="C54" s="276">
        <v>618</v>
      </c>
      <c r="D54" s="276">
        <v>618</v>
      </c>
      <c r="E54" s="276">
        <f t="shared" si="0"/>
        <v>0</v>
      </c>
      <c r="F54" s="276">
        <f t="shared" si="1"/>
        <v>0</v>
      </c>
      <c r="G54" s="330"/>
    </row>
    <row r="55" spans="1:7" ht="12.75" customHeight="1">
      <c r="A55" s="222">
        <v>13</v>
      </c>
      <c r="B55" s="277" t="s">
        <v>150</v>
      </c>
      <c r="C55" s="276">
        <v>791</v>
      </c>
      <c r="D55" s="276">
        <v>791</v>
      </c>
      <c r="E55" s="276">
        <f t="shared" si="0"/>
        <v>0</v>
      </c>
      <c r="F55" s="276">
        <f t="shared" si="1"/>
        <v>0</v>
      </c>
      <c r="G55" s="330"/>
    </row>
    <row r="56" spans="1:7" ht="12.75" customHeight="1">
      <c r="A56" s="222">
        <v>14</v>
      </c>
      <c r="B56" s="277" t="s">
        <v>151</v>
      </c>
      <c r="C56" s="276">
        <v>28</v>
      </c>
      <c r="D56" s="276">
        <v>28</v>
      </c>
      <c r="E56" s="276">
        <f t="shared" si="0"/>
        <v>0</v>
      </c>
      <c r="F56" s="276">
        <f t="shared" si="1"/>
        <v>0</v>
      </c>
      <c r="G56" s="330"/>
    </row>
    <row r="57" spans="1:7" ht="12.75" customHeight="1">
      <c r="A57" s="222">
        <v>15</v>
      </c>
      <c r="B57" s="277" t="s">
        <v>152</v>
      </c>
      <c r="C57" s="276">
        <v>114</v>
      </c>
      <c r="D57" s="280">
        <v>114</v>
      </c>
      <c r="E57" s="276">
        <f t="shared" si="0"/>
        <v>0</v>
      </c>
      <c r="F57" s="276">
        <f t="shared" si="1"/>
        <v>0</v>
      </c>
      <c r="G57" s="330"/>
    </row>
    <row r="58" spans="1:7" ht="12.75" customHeight="1">
      <c r="A58" s="222">
        <v>16</v>
      </c>
      <c r="B58" s="277" t="s">
        <v>153</v>
      </c>
      <c r="C58" s="276">
        <v>33</v>
      </c>
      <c r="D58" s="280">
        <v>33</v>
      </c>
      <c r="E58" s="276">
        <f t="shared" si="0"/>
        <v>0</v>
      </c>
      <c r="F58" s="276">
        <f t="shared" si="1"/>
        <v>0</v>
      </c>
      <c r="G58" s="330"/>
    </row>
    <row r="59" spans="1:7" ht="12.75" customHeight="1">
      <c r="A59" s="222">
        <v>17</v>
      </c>
      <c r="B59" s="277" t="s">
        <v>154</v>
      </c>
      <c r="C59" s="276">
        <v>146</v>
      </c>
      <c r="D59" s="280">
        <v>146</v>
      </c>
      <c r="E59" s="276">
        <f t="shared" si="0"/>
        <v>0</v>
      </c>
      <c r="F59" s="276">
        <f t="shared" si="1"/>
        <v>0</v>
      </c>
      <c r="G59" s="330"/>
    </row>
    <row r="60" spans="1:7" ht="12.75" customHeight="1">
      <c r="A60" s="222">
        <v>18</v>
      </c>
      <c r="B60" s="277" t="s">
        <v>155</v>
      </c>
      <c r="C60" s="276">
        <v>172</v>
      </c>
      <c r="D60" s="280">
        <v>172</v>
      </c>
      <c r="E60" s="276">
        <f t="shared" si="0"/>
        <v>0</v>
      </c>
      <c r="F60" s="276">
        <f t="shared" si="1"/>
        <v>0</v>
      </c>
      <c r="G60" s="330"/>
    </row>
    <row r="61" spans="1:7" ht="12.75" customHeight="1">
      <c r="A61" s="222">
        <v>19</v>
      </c>
      <c r="B61" s="277" t="s">
        <v>156</v>
      </c>
      <c r="C61" s="276">
        <v>74</v>
      </c>
      <c r="D61" s="280">
        <v>74</v>
      </c>
      <c r="E61" s="276">
        <f t="shared" si="0"/>
        <v>0</v>
      </c>
      <c r="F61" s="276">
        <f t="shared" si="1"/>
        <v>0</v>
      </c>
      <c r="G61" s="330"/>
    </row>
    <row r="62" spans="1:7" ht="12.75" customHeight="1">
      <c r="A62" s="222">
        <v>20</v>
      </c>
      <c r="B62" s="277" t="s">
        <v>157</v>
      </c>
      <c r="C62" s="276">
        <v>436</v>
      </c>
      <c r="D62" s="280">
        <v>436</v>
      </c>
      <c r="E62" s="276">
        <f t="shared" si="0"/>
        <v>0</v>
      </c>
      <c r="F62" s="276">
        <f t="shared" si="1"/>
        <v>0</v>
      </c>
      <c r="G62" s="330"/>
    </row>
    <row r="63" spans="1:7" ht="12.75" customHeight="1">
      <c r="A63" s="222">
        <v>21</v>
      </c>
      <c r="B63" s="277" t="s">
        <v>158</v>
      </c>
      <c r="C63" s="276">
        <v>553</v>
      </c>
      <c r="D63" s="280">
        <v>553</v>
      </c>
      <c r="E63" s="276">
        <f t="shared" si="0"/>
        <v>0</v>
      </c>
      <c r="F63" s="276">
        <f t="shared" si="1"/>
        <v>0</v>
      </c>
      <c r="G63" s="330"/>
    </row>
    <row r="64" spans="1:7" ht="12.75" customHeight="1">
      <c r="A64" s="222">
        <v>22</v>
      </c>
      <c r="B64" s="277" t="s">
        <v>159</v>
      </c>
      <c r="C64" s="276">
        <v>71</v>
      </c>
      <c r="D64" s="280">
        <v>71</v>
      </c>
      <c r="E64" s="276">
        <f t="shared" si="0"/>
        <v>0</v>
      </c>
      <c r="F64" s="276">
        <f t="shared" si="1"/>
        <v>0</v>
      </c>
      <c r="G64" s="330"/>
    </row>
    <row r="65" spans="1:7" ht="12.75" customHeight="1">
      <c r="A65" s="222">
        <v>23</v>
      </c>
      <c r="B65" s="277" t="s">
        <v>160</v>
      </c>
      <c r="C65" s="276">
        <v>643</v>
      </c>
      <c r="D65" s="280">
        <v>643</v>
      </c>
      <c r="E65" s="276">
        <f t="shared" si="0"/>
        <v>0</v>
      </c>
      <c r="F65" s="276">
        <f t="shared" si="1"/>
        <v>0</v>
      </c>
      <c r="G65" s="330"/>
    </row>
    <row r="66" spans="1:7" ht="12.75" customHeight="1">
      <c r="A66" s="222">
        <v>24</v>
      </c>
      <c r="B66" s="277" t="s">
        <v>161</v>
      </c>
      <c r="C66" s="276">
        <v>473</v>
      </c>
      <c r="D66" s="280">
        <v>473</v>
      </c>
      <c r="E66" s="276">
        <f t="shared" si="0"/>
        <v>0</v>
      </c>
      <c r="F66" s="276">
        <f t="shared" si="1"/>
        <v>0</v>
      </c>
      <c r="G66" s="330"/>
    </row>
    <row r="67" spans="1:7" ht="12.75" customHeight="1">
      <c r="A67" s="222">
        <v>25</v>
      </c>
      <c r="B67" s="277" t="s">
        <v>162</v>
      </c>
      <c r="C67" s="276">
        <v>271</v>
      </c>
      <c r="D67" s="280">
        <v>271</v>
      </c>
      <c r="E67" s="276">
        <f t="shared" si="0"/>
        <v>0</v>
      </c>
      <c r="F67" s="276">
        <f t="shared" si="1"/>
        <v>0</v>
      </c>
      <c r="G67" s="330"/>
    </row>
    <row r="68" spans="1:7" ht="12.75" customHeight="1">
      <c r="A68" s="222">
        <v>26</v>
      </c>
      <c r="B68" s="277" t="s">
        <v>163</v>
      </c>
      <c r="C68" s="276">
        <v>481</v>
      </c>
      <c r="D68" s="280">
        <v>481</v>
      </c>
      <c r="E68" s="276">
        <f t="shared" si="0"/>
        <v>0</v>
      </c>
      <c r="F68" s="276">
        <f t="shared" si="1"/>
        <v>0</v>
      </c>
      <c r="G68" s="330"/>
    </row>
    <row r="69" spans="1:7" ht="12.75" customHeight="1">
      <c r="A69" s="222">
        <v>27</v>
      </c>
      <c r="B69" s="277" t="s">
        <v>195</v>
      </c>
      <c r="C69" s="276">
        <v>552</v>
      </c>
      <c r="D69" s="280">
        <v>552</v>
      </c>
      <c r="E69" s="276">
        <f t="shared" si="0"/>
        <v>0</v>
      </c>
      <c r="F69" s="276">
        <f t="shared" si="1"/>
        <v>0</v>
      </c>
      <c r="G69" s="330"/>
    </row>
    <row r="70" spans="1:7" ht="12.75" customHeight="1">
      <c r="A70" s="222">
        <v>28</v>
      </c>
      <c r="B70" s="277" t="s">
        <v>196</v>
      </c>
      <c r="C70" s="276">
        <v>17</v>
      </c>
      <c r="D70" s="280">
        <v>17</v>
      </c>
      <c r="E70" s="276">
        <f t="shared" si="0"/>
        <v>0</v>
      </c>
      <c r="F70" s="276">
        <f t="shared" si="1"/>
        <v>0</v>
      </c>
      <c r="G70" s="330"/>
    </row>
    <row r="71" spans="1:7" ht="12.75" customHeight="1">
      <c r="A71" s="222">
        <v>29</v>
      </c>
      <c r="B71" s="277" t="s">
        <v>197</v>
      </c>
      <c r="C71" s="276">
        <v>864</v>
      </c>
      <c r="D71" s="280">
        <v>864</v>
      </c>
      <c r="E71" s="276">
        <f t="shared" si="0"/>
        <v>0</v>
      </c>
      <c r="F71" s="276">
        <f t="shared" si="1"/>
        <v>0</v>
      </c>
      <c r="G71" s="330"/>
    </row>
    <row r="72" spans="1:7" ht="12.75" customHeight="1">
      <c r="A72" s="222">
        <v>30</v>
      </c>
      <c r="B72" s="277" t="s">
        <v>198</v>
      </c>
      <c r="C72" s="276">
        <v>108</v>
      </c>
      <c r="D72" s="280">
        <v>108</v>
      </c>
      <c r="E72" s="276">
        <f t="shared" si="0"/>
        <v>0</v>
      </c>
      <c r="F72" s="276">
        <f t="shared" si="1"/>
        <v>0</v>
      </c>
      <c r="G72" s="330"/>
    </row>
    <row r="73" spans="1:7" ht="12.75" customHeight="1">
      <c r="A73" s="222">
        <v>31</v>
      </c>
      <c r="B73" s="277" t="s">
        <v>199</v>
      </c>
      <c r="C73" s="276">
        <v>144</v>
      </c>
      <c r="D73" s="280">
        <v>144</v>
      </c>
      <c r="E73" s="276">
        <f t="shared" si="0"/>
        <v>0</v>
      </c>
      <c r="F73" s="276">
        <f t="shared" si="1"/>
        <v>0</v>
      </c>
      <c r="G73" s="330"/>
    </row>
    <row r="74" spans="1:7" ht="12.75" customHeight="1">
      <c r="A74" s="222">
        <v>32</v>
      </c>
      <c r="B74" s="277" t="s">
        <v>200</v>
      </c>
      <c r="C74" s="276">
        <v>697</v>
      </c>
      <c r="D74" s="280">
        <v>697</v>
      </c>
      <c r="E74" s="276">
        <f t="shared" si="0"/>
        <v>0</v>
      </c>
      <c r="F74" s="276">
        <f t="shared" si="1"/>
        <v>0</v>
      </c>
      <c r="G74" s="330"/>
    </row>
    <row r="75" spans="1:7" ht="12.75" customHeight="1">
      <c r="A75" s="222">
        <v>33</v>
      </c>
      <c r="B75" s="277" t="s">
        <v>201</v>
      </c>
      <c r="C75" s="276">
        <v>27</v>
      </c>
      <c r="D75" s="280">
        <v>27</v>
      </c>
      <c r="E75" s="276">
        <f t="shared" si="0"/>
        <v>0</v>
      </c>
      <c r="F75" s="276">
        <f t="shared" si="1"/>
        <v>0</v>
      </c>
      <c r="G75" s="330"/>
    </row>
    <row r="76" spans="1:7" ht="17.25" customHeight="1">
      <c r="A76" s="36"/>
      <c r="B76" s="1" t="s">
        <v>12</v>
      </c>
      <c r="C76" s="278">
        <v>11383</v>
      </c>
      <c r="D76" s="226">
        <v>11383</v>
      </c>
      <c r="E76" s="279">
        <f t="shared" si="0"/>
        <v>0</v>
      </c>
      <c r="F76" s="279">
        <f>E76/C76*100</f>
        <v>0</v>
      </c>
      <c r="G76" s="44"/>
    </row>
    <row r="77" spans="1:7" ht="17.25" customHeight="1">
      <c r="A77" s="42"/>
      <c r="B77" s="2"/>
      <c r="C77" s="274"/>
      <c r="D77" s="275"/>
      <c r="E77" s="185"/>
      <c r="F77" s="157"/>
      <c r="G77" s="33"/>
    </row>
    <row r="78" spans="1:7" ht="17.25" customHeight="1">
      <c r="A78" s="42"/>
      <c r="B78" s="2"/>
      <c r="C78" s="274"/>
      <c r="D78" s="275"/>
      <c r="E78" s="185"/>
      <c r="F78" s="157"/>
      <c r="G78" s="33"/>
    </row>
    <row r="79" spans="1:7" ht="12.75" customHeight="1">
      <c r="A79" s="25"/>
      <c r="B79" s="38"/>
      <c r="C79" s="39"/>
      <c r="D79" s="39"/>
      <c r="E79" s="39"/>
      <c r="F79" s="40"/>
      <c r="G79" s="33"/>
    </row>
    <row r="80" spans="1:8" ht="12.75" customHeight="1">
      <c r="A80" s="433" t="s">
        <v>212</v>
      </c>
      <c r="B80" s="433"/>
      <c r="C80" s="433"/>
      <c r="D80" s="433"/>
      <c r="E80" s="433"/>
      <c r="F80" s="433"/>
      <c r="G80" s="433"/>
      <c r="H80" s="433"/>
    </row>
    <row r="81" spans="1:7" ht="45.75" customHeight="1">
      <c r="A81" s="16" t="s">
        <v>26</v>
      </c>
      <c r="B81" s="16" t="s">
        <v>27</v>
      </c>
      <c r="C81" s="16" t="s">
        <v>28</v>
      </c>
      <c r="D81" s="16" t="s">
        <v>29</v>
      </c>
      <c r="E81" s="31" t="s">
        <v>30</v>
      </c>
      <c r="F81" s="16" t="s">
        <v>31</v>
      </c>
      <c r="G81" s="33"/>
    </row>
    <row r="82" spans="1:7" ht="12.75" customHeight="1">
      <c r="A82" s="16">
        <v>1</v>
      </c>
      <c r="B82" s="16">
        <v>2</v>
      </c>
      <c r="C82" s="16">
        <v>3</v>
      </c>
      <c r="D82" s="16">
        <v>4</v>
      </c>
      <c r="E82" s="16" t="s">
        <v>32</v>
      </c>
      <c r="F82" s="16">
        <v>6</v>
      </c>
      <c r="G82" s="33"/>
    </row>
    <row r="83" spans="1:7" ht="12.75" customHeight="1">
      <c r="A83" s="222">
        <v>1</v>
      </c>
      <c r="B83" s="223" t="s">
        <v>138</v>
      </c>
      <c r="C83" s="225">
        <v>805</v>
      </c>
      <c r="D83" s="155">
        <v>805</v>
      </c>
      <c r="E83" s="155">
        <f>C83-D83</f>
        <v>0</v>
      </c>
      <c r="F83" s="153">
        <f>E83/C83</f>
        <v>0</v>
      </c>
      <c r="G83" s="33"/>
    </row>
    <row r="84" spans="1:7" ht="12.75" customHeight="1">
      <c r="A84" s="222">
        <v>2</v>
      </c>
      <c r="B84" s="223" t="s">
        <v>139</v>
      </c>
      <c r="C84" s="225">
        <v>767</v>
      </c>
      <c r="D84" s="155">
        <v>767</v>
      </c>
      <c r="E84" s="155">
        <f aca="true" t="shared" si="2" ref="E84:E116">C84-D84</f>
        <v>0</v>
      </c>
      <c r="F84" s="153">
        <f aca="true" t="shared" si="3" ref="F84:F116">E84/C84</f>
        <v>0</v>
      </c>
      <c r="G84" s="33"/>
    </row>
    <row r="85" spans="1:7" ht="12.75" customHeight="1">
      <c r="A85" s="222">
        <v>3</v>
      </c>
      <c r="B85" s="223" t="s">
        <v>140</v>
      </c>
      <c r="C85" s="225">
        <v>886</v>
      </c>
      <c r="D85" s="155">
        <v>886</v>
      </c>
      <c r="E85" s="155">
        <f t="shared" si="2"/>
        <v>0</v>
      </c>
      <c r="F85" s="153">
        <f t="shared" si="3"/>
        <v>0</v>
      </c>
      <c r="G85" s="33"/>
    </row>
    <row r="86" spans="1:7" ht="12.75" customHeight="1">
      <c r="A86" s="222">
        <v>4</v>
      </c>
      <c r="B86" s="223" t="s">
        <v>141</v>
      </c>
      <c r="C86" s="225">
        <v>792</v>
      </c>
      <c r="D86" s="155">
        <v>792</v>
      </c>
      <c r="E86" s="155">
        <f t="shared" si="2"/>
        <v>0</v>
      </c>
      <c r="F86" s="153">
        <f t="shared" si="3"/>
        <v>0</v>
      </c>
      <c r="G86" s="33"/>
    </row>
    <row r="87" spans="1:7" ht="12.75" customHeight="1">
      <c r="A87" s="222">
        <v>5</v>
      </c>
      <c r="B87" s="223" t="s">
        <v>142</v>
      </c>
      <c r="C87" s="225">
        <v>1441</v>
      </c>
      <c r="D87" s="155">
        <v>1441</v>
      </c>
      <c r="E87" s="155">
        <f t="shared" si="2"/>
        <v>0</v>
      </c>
      <c r="F87" s="153">
        <f t="shared" si="3"/>
        <v>0</v>
      </c>
      <c r="G87" s="33"/>
    </row>
    <row r="88" spans="1:7" ht="12.75" customHeight="1">
      <c r="A88" s="222">
        <v>6</v>
      </c>
      <c r="B88" s="223" t="s">
        <v>143</v>
      </c>
      <c r="C88" s="225">
        <v>744</v>
      </c>
      <c r="D88" s="155">
        <v>744</v>
      </c>
      <c r="E88" s="155">
        <f t="shared" si="2"/>
        <v>0</v>
      </c>
      <c r="F88" s="153">
        <f t="shared" si="3"/>
        <v>0</v>
      </c>
      <c r="G88" s="33"/>
    </row>
    <row r="89" spans="1:7" ht="12.75" customHeight="1">
      <c r="A89" s="222">
        <v>7</v>
      </c>
      <c r="B89" s="223" t="s">
        <v>144</v>
      </c>
      <c r="C89" s="225">
        <v>450</v>
      </c>
      <c r="D89" s="155">
        <v>450</v>
      </c>
      <c r="E89" s="155">
        <f t="shared" si="2"/>
        <v>0</v>
      </c>
      <c r="F89" s="153">
        <f t="shared" si="3"/>
        <v>0</v>
      </c>
      <c r="G89" s="33"/>
    </row>
    <row r="90" spans="1:7" ht="12.75" customHeight="1">
      <c r="A90" s="222">
        <v>8</v>
      </c>
      <c r="B90" s="223" t="s">
        <v>145</v>
      </c>
      <c r="C90" s="225">
        <v>882</v>
      </c>
      <c r="D90" s="155">
        <v>882</v>
      </c>
      <c r="E90" s="155">
        <f t="shared" si="2"/>
        <v>0</v>
      </c>
      <c r="F90" s="153">
        <f t="shared" si="3"/>
        <v>0</v>
      </c>
      <c r="G90" s="33"/>
    </row>
    <row r="91" spans="1:7" ht="12.75" customHeight="1">
      <c r="A91" s="222">
        <v>9</v>
      </c>
      <c r="B91" s="223" t="s">
        <v>146</v>
      </c>
      <c r="C91" s="225">
        <v>1579</v>
      </c>
      <c r="D91" s="155">
        <v>1579</v>
      </c>
      <c r="E91" s="155">
        <f t="shared" si="2"/>
        <v>0</v>
      </c>
      <c r="F91" s="153">
        <f t="shared" si="3"/>
        <v>0</v>
      </c>
      <c r="G91" s="33"/>
    </row>
    <row r="92" spans="1:7" ht="12.75" customHeight="1">
      <c r="A92" s="222">
        <v>10</v>
      </c>
      <c r="B92" s="223" t="s">
        <v>147</v>
      </c>
      <c r="C92" s="225">
        <v>177</v>
      </c>
      <c r="D92" s="155">
        <v>177</v>
      </c>
      <c r="E92" s="155">
        <f t="shared" si="2"/>
        <v>0</v>
      </c>
      <c r="F92" s="153">
        <f t="shared" si="3"/>
        <v>0</v>
      </c>
      <c r="G92" s="33"/>
    </row>
    <row r="93" spans="1:7" ht="12.75" customHeight="1">
      <c r="A93" s="222">
        <v>11</v>
      </c>
      <c r="B93" s="223" t="s">
        <v>148</v>
      </c>
      <c r="C93" s="225">
        <v>591</v>
      </c>
      <c r="D93" s="155">
        <v>591</v>
      </c>
      <c r="E93" s="155">
        <f t="shared" si="2"/>
        <v>0</v>
      </c>
      <c r="F93" s="153">
        <f t="shared" si="3"/>
        <v>0</v>
      </c>
      <c r="G93" s="33"/>
    </row>
    <row r="94" spans="1:7" ht="12.75" customHeight="1">
      <c r="A94" s="222">
        <v>12</v>
      </c>
      <c r="B94" s="223" t="s">
        <v>149</v>
      </c>
      <c r="C94" s="225">
        <v>768</v>
      </c>
      <c r="D94" s="155">
        <v>768</v>
      </c>
      <c r="E94" s="155">
        <f t="shared" si="2"/>
        <v>0</v>
      </c>
      <c r="F94" s="153">
        <f t="shared" si="3"/>
        <v>0</v>
      </c>
      <c r="G94" s="33"/>
    </row>
    <row r="95" spans="1:7" ht="12.75" customHeight="1">
      <c r="A95" s="222">
        <v>13</v>
      </c>
      <c r="B95" s="223" t="s">
        <v>150</v>
      </c>
      <c r="C95" s="225">
        <v>973</v>
      </c>
      <c r="D95" s="155">
        <v>973</v>
      </c>
      <c r="E95" s="155">
        <f t="shared" si="2"/>
        <v>0</v>
      </c>
      <c r="F95" s="153">
        <f t="shared" si="3"/>
        <v>0</v>
      </c>
      <c r="G95" s="33"/>
    </row>
    <row r="96" spans="1:7" ht="12.75" customHeight="1">
      <c r="A96" s="222">
        <v>14</v>
      </c>
      <c r="B96" s="223" t="s">
        <v>151</v>
      </c>
      <c r="C96" s="225">
        <v>787</v>
      </c>
      <c r="D96" s="155">
        <v>787</v>
      </c>
      <c r="E96" s="155">
        <f t="shared" si="2"/>
        <v>0</v>
      </c>
      <c r="F96" s="153">
        <f t="shared" si="3"/>
        <v>0</v>
      </c>
      <c r="G96" s="33"/>
    </row>
    <row r="97" spans="1:7" ht="12.75" customHeight="1">
      <c r="A97" s="222">
        <v>15</v>
      </c>
      <c r="B97" s="223" t="s">
        <v>152</v>
      </c>
      <c r="C97" s="225">
        <v>747</v>
      </c>
      <c r="D97" s="155">
        <v>747</v>
      </c>
      <c r="E97" s="155">
        <f t="shared" si="2"/>
        <v>0</v>
      </c>
      <c r="F97" s="153">
        <f t="shared" si="3"/>
        <v>0</v>
      </c>
      <c r="G97" s="33"/>
    </row>
    <row r="98" spans="1:7" ht="12.75" customHeight="1">
      <c r="A98" s="222">
        <v>16</v>
      </c>
      <c r="B98" s="223" t="s">
        <v>153</v>
      </c>
      <c r="C98" s="225">
        <v>319</v>
      </c>
      <c r="D98" s="155">
        <v>319</v>
      </c>
      <c r="E98" s="155">
        <f t="shared" si="2"/>
        <v>0</v>
      </c>
      <c r="F98" s="153">
        <f t="shared" si="3"/>
        <v>0</v>
      </c>
      <c r="G98" s="33"/>
    </row>
    <row r="99" spans="1:7" ht="12.75" customHeight="1">
      <c r="A99" s="222">
        <v>17</v>
      </c>
      <c r="B99" s="223" t="s">
        <v>154</v>
      </c>
      <c r="C99" s="225">
        <v>981</v>
      </c>
      <c r="D99" s="155">
        <v>981</v>
      </c>
      <c r="E99" s="155">
        <f t="shared" si="2"/>
        <v>0</v>
      </c>
      <c r="F99" s="153">
        <f t="shared" si="3"/>
        <v>0</v>
      </c>
      <c r="G99" s="33"/>
    </row>
    <row r="100" spans="1:7" ht="12.75" customHeight="1">
      <c r="A100" s="222">
        <v>18</v>
      </c>
      <c r="B100" s="223" t="s">
        <v>155</v>
      </c>
      <c r="C100" s="225">
        <v>713</v>
      </c>
      <c r="D100" s="155">
        <v>713</v>
      </c>
      <c r="E100" s="155">
        <f t="shared" si="2"/>
        <v>0</v>
      </c>
      <c r="F100" s="153">
        <f t="shared" si="3"/>
        <v>0</v>
      </c>
      <c r="G100" s="33"/>
    </row>
    <row r="101" spans="1:7" ht="12.75" customHeight="1">
      <c r="A101" s="222">
        <v>19</v>
      </c>
      <c r="B101" s="223" t="s">
        <v>156</v>
      </c>
      <c r="C101" s="225">
        <v>1006</v>
      </c>
      <c r="D101" s="155">
        <v>1006</v>
      </c>
      <c r="E101" s="155">
        <f t="shared" si="2"/>
        <v>0</v>
      </c>
      <c r="F101" s="153">
        <f t="shared" si="3"/>
        <v>0</v>
      </c>
      <c r="G101" s="33"/>
    </row>
    <row r="102" spans="1:7" ht="12.75" customHeight="1">
      <c r="A102" s="222">
        <v>20</v>
      </c>
      <c r="B102" s="223" t="s">
        <v>157</v>
      </c>
      <c r="C102" s="225">
        <v>924</v>
      </c>
      <c r="D102" s="155">
        <v>924</v>
      </c>
      <c r="E102" s="155">
        <f t="shared" si="2"/>
        <v>0</v>
      </c>
      <c r="F102" s="153">
        <f t="shared" si="3"/>
        <v>0</v>
      </c>
      <c r="G102" s="33"/>
    </row>
    <row r="103" spans="1:7" ht="12.75" customHeight="1">
      <c r="A103" s="222">
        <v>21</v>
      </c>
      <c r="B103" s="223" t="s">
        <v>158</v>
      </c>
      <c r="C103" s="225">
        <v>887</v>
      </c>
      <c r="D103" s="155">
        <v>887</v>
      </c>
      <c r="E103" s="155">
        <f t="shared" si="2"/>
        <v>0</v>
      </c>
      <c r="F103" s="153">
        <f t="shared" si="3"/>
        <v>0</v>
      </c>
      <c r="G103" s="33"/>
    </row>
    <row r="104" spans="1:7" ht="12.75" customHeight="1">
      <c r="A104" s="222">
        <v>22</v>
      </c>
      <c r="B104" s="223" t="s">
        <v>159</v>
      </c>
      <c r="C104" s="225">
        <v>847</v>
      </c>
      <c r="D104" s="155">
        <v>847</v>
      </c>
      <c r="E104" s="155">
        <f t="shared" si="2"/>
        <v>0</v>
      </c>
      <c r="F104" s="153">
        <f t="shared" si="3"/>
        <v>0</v>
      </c>
      <c r="G104" s="33"/>
    </row>
    <row r="105" spans="1:7" ht="12.75" customHeight="1">
      <c r="A105" s="222">
        <v>23</v>
      </c>
      <c r="B105" s="223" t="s">
        <v>160</v>
      </c>
      <c r="C105" s="225">
        <v>636</v>
      </c>
      <c r="D105" s="155">
        <v>636</v>
      </c>
      <c r="E105" s="155">
        <f t="shared" si="2"/>
        <v>0</v>
      </c>
      <c r="F105" s="153">
        <f t="shared" si="3"/>
        <v>0</v>
      </c>
      <c r="G105" s="33"/>
    </row>
    <row r="106" spans="1:7" ht="12.75" customHeight="1">
      <c r="A106" s="222">
        <v>24</v>
      </c>
      <c r="B106" s="223" t="s">
        <v>161</v>
      </c>
      <c r="C106" s="225">
        <v>576</v>
      </c>
      <c r="D106" s="155">
        <v>576</v>
      </c>
      <c r="E106" s="155">
        <f t="shared" si="2"/>
        <v>0</v>
      </c>
      <c r="F106" s="153">
        <f t="shared" si="3"/>
        <v>0</v>
      </c>
      <c r="G106" s="33"/>
    </row>
    <row r="107" spans="1:7" ht="12.75" customHeight="1">
      <c r="A107" s="222">
        <v>25</v>
      </c>
      <c r="B107" s="223" t="s">
        <v>162</v>
      </c>
      <c r="C107" s="225">
        <v>500</v>
      </c>
      <c r="D107" s="155">
        <v>500</v>
      </c>
      <c r="E107" s="155">
        <f t="shared" si="2"/>
        <v>0</v>
      </c>
      <c r="F107" s="153">
        <f t="shared" si="3"/>
        <v>0</v>
      </c>
      <c r="G107" s="33"/>
    </row>
    <row r="108" spans="1:7" ht="12.75" customHeight="1">
      <c r="A108" s="222">
        <v>26</v>
      </c>
      <c r="B108" s="223" t="s">
        <v>163</v>
      </c>
      <c r="C108" s="225">
        <v>347</v>
      </c>
      <c r="D108" s="155">
        <v>347</v>
      </c>
      <c r="E108" s="155">
        <f t="shared" si="2"/>
        <v>0</v>
      </c>
      <c r="F108" s="153">
        <f t="shared" si="3"/>
        <v>0</v>
      </c>
      <c r="G108" s="33"/>
    </row>
    <row r="109" spans="1:10" ht="12.75" customHeight="1">
      <c r="A109" s="32">
        <v>27</v>
      </c>
      <c r="B109" s="223" t="s">
        <v>195</v>
      </c>
      <c r="C109" s="225">
        <v>395</v>
      </c>
      <c r="D109" s="155">
        <v>395</v>
      </c>
      <c r="E109" s="155">
        <f t="shared" si="2"/>
        <v>0</v>
      </c>
      <c r="F109" s="153">
        <f t="shared" si="3"/>
        <v>0</v>
      </c>
      <c r="G109" s="33"/>
      <c r="J109" s="10" t="s">
        <v>14</v>
      </c>
    </row>
    <row r="110" spans="1:7" ht="12.75" customHeight="1">
      <c r="A110" s="32">
        <v>28</v>
      </c>
      <c r="B110" s="223" t="s">
        <v>196</v>
      </c>
      <c r="C110" s="225">
        <v>237</v>
      </c>
      <c r="D110" s="155">
        <v>237</v>
      </c>
      <c r="E110" s="155">
        <f t="shared" si="2"/>
        <v>0</v>
      </c>
      <c r="F110" s="153">
        <f t="shared" si="3"/>
        <v>0</v>
      </c>
      <c r="G110" s="33"/>
    </row>
    <row r="111" spans="1:7" ht="12.75" customHeight="1">
      <c r="A111" s="32">
        <v>29</v>
      </c>
      <c r="B111" s="223" t="s">
        <v>197</v>
      </c>
      <c r="C111" s="225">
        <v>479</v>
      </c>
      <c r="D111" s="155">
        <v>479</v>
      </c>
      <c r="E111" s="155">
        <f t="shared" si="2"/>
        <v>0</v>
      </c>
      <c r="F111" s="153">
        <f t="shared" si="3"/>
        <v>0</v>
      </c>
      <c r="G111" s="33"/>
    </row>
    <row r="112" spans="1:7" ht="12.75" customHeight="1">
      <c r="A112" s="32">
        <v>30</v>
      </c>
      <c r="B112" s="223" t="s">
        <v>198</v>
      </c>
      <c r="C112" s="225">
        <v>551</v>
      </c>
      <c r="D112" s="155">
        <v>551</v>
      </c>
      <c r="E112" s="155">
        <f t="shared" si="2"/>
        <v>0</v>
      </c>
      <c r="F112" s="153">
        <f t="shared" si="3"/>
        <v>0</v>
      </c>
      <c r="G112" s="33"/>
    </row>
    <row r="113" spans="1:7" ht="12.75" customHeight="1">
      <c r="A113" s="32">
        <v>31</v>
      </c>
      <c r="B113" s="223" t="s">
        <v>199</v>
      </c>
      <c r="C113" s="225">
        <v>456</v>
      </c>
      <c r="D113" s="155">
        <v>456</v>
      </c>
      <c r="E113" s="155">
        <f t="shared" si="2"/>
        <v>0</v>
      </c>
      <c r="F113" s="153">
        <f t="shared" si="3"/>
        <v>0</v>
      </c>
      <c r="G113" s="33"/>
    </row>
    <row r="114" spans="1:7" ht="12.75" customHeight="1">
      <c r="A114" s="32">
        <v>32</v>
      </c>
      <c r="B114" s="223" t="s">
        <v>200</v>
      </c>
      <c r="C114" s="225">
        <v>564</v>
      </c>
      <c r="D114" s="155">
        <v>564</v>
      </c>
      <c r="E114" s="155">
        <f t="shared" si="2"/>
        <v>0</v>
      </c>
      <c r="F114" s="153">
        <f t="shared" si="3"/>
        <v>0</v>
      </c>
      <c r="G114" s="33"/>
    </row>
    <row r="115" spans="1:7" ht="12.75" customHeight="1">
      <c r="A115" s="32">
        <v>33</v>
      </c>
      <c r="B115" s="223" t="s">
        <v>201</v>
      </c>
      <c r="C115" s="225">
        <v>583</v>
      </c>
      <c r="D115" s="227">
        <v>583</v>
      </c>
      <c r="E115" s="155">
        <f t="shared" si="2"/>
        <v>0</v>
      </c>
      <c r="F115" s="153">
        <f t="shared" si="3"/>
        <v>0</v>
      </c>
      <c r="G115" s="33"/>
    </row>
    <row r="116" spans="1:7" s="9" customFormat="1" ht="12.75" customHeight="1">
      <c r="A116" s="133"/>
      <c r="B116" s="284" t="s">
        <v>12</v>
      </c>
      <c r="C116" s="369">
        <v>23391</v>
      </c>
      <c r="D116" s="282">
        <v>23391</v>
      </c>
      <c r="E116" s="155">
        <f t="shared" si="2"/>
        <v>0</v>
      </c>
      <c r="F116" s="153">
        <f t="shared" si="3"/>
        <v>0</v>
      </c>
      <c r="G116" s="281"/>
    </row>
    <row r="117" spans="1:7" ht="12.75" customHeight="1">
      <c r="A117" s="36"/>
      <c r="B117" s="1"/>
      <c r="C117" s="154"/>
      <c r="D117" s="154"/>
      <c r="E117" s="154"/>
      <c r="F117" s="152"/>
      <c r="G117" s="33"/>
    </row>
    <row r="118" spans="1:7" ht="12.75" customHeight="1">
      <c r="A118" s="42"/>
      <c r="B118" s="2"/>
      <c r="C118" s="39"/>
      <c r="D118" s="39"/>
      <c r="E118" s="43"/>
      <c r="F118" s="44"/>
      <c r="G118" s="33"/>
    </row>
    <row r="119" spans="1:7" ht="12.75" customHeight="1">
      <c r="A119" s="42"/>
      <c r="B119" s="2"/>
      <c r="C119" s="39"/>
      <c r="D119" s="39"/>
      <c r="E119" s="43"/>
      <c r="F119" s="44"/>
      <c r="G119" s="33"/>
    </row>
    <row r="120" spans="1:8" ht="12.75" customHeight="1">
      <c r="A120" s="433" t="s">
        <v>213</v>
      </c>
      <c r="B120" s="433"/>
      <c r="C120" s="433"/>
      <c r="D120" s="433"/>
      <c r="E120" s="433"/>
      <c r="F120" s="433"/>
      <c r="G120" s="433"/>
      <c r="H120" s="433"/>
    </row>
    <row r="121" spans="1:8" ht="45.75" customHeight="1">
      <c r="A121" s="16" t="s">
        <v>26</v>
      </c>
      <c r="B121" s="16" t="s">
        <v>27</v>
      </c>
      <c r="C121" s="16" t="s">
        <v>28</v>
      </c>
      <c r="D121" s="16" t="s">
        <v>29</v>
      </c>
      <c r="E121" s="31" t="s">
        <v>30</v>
      </c>
      <c r="F121" s="16" t="s">
        <v>31</v>
      </c>
      <c r="G121" s="33"/>
      <c r="H121" s="132" t="e">
        <f>D117+178+#REF!</f>
        <v>#REF!</v>
      </c>
    </row>
    <row r="122" spans="1:7" ht="15" customHeight="1">
      <c r="A122" s="16">
        <v>1</v>
      </c>
      <c r="B122" s="16">
        <v>2</v>
      </c>
      <c r="C122" s="16">
        <v>3</v>
      </c>
      <c r="D122" s="16">
        <v>4</v>
      </c>
      <c r="E122" s="16" t="s">
        <v>32</v>
      </c>
      <c r="F122" s="16">
        <v>6</v>
      </c>
      <c r="G122" s="33"/>
    </row>
    <row r="123" spans="1:7" ht="15" customHeight="1">
      <c r="A123" s="222">
        <v>1</v>
      </c>
      <c r="B123" s="223" t="s">
        <v>138</v>
      </c>
      <c r="C123" s="345">
        <v>142</v>
      </c>
      <c r="D123" s="18">
        <v>142</v>
      </c>
      <c r="E123" s="18">
        <f>C123-D123</f>
        <v>0</v>
      </c>
      <c r="F123" s="153">
        <f>E123/C123</f>
        <v>0</v>
      </c>
      <c r="G123" s="33"/>
    </row>
    <row r="124" spans="1:7" ht="15" customHeight="1">
      <c r="A124" s="222">
        <v>2</v>
      </c>
      <c r="B124" s="223" t="s">
        <v>139</v>
      </c>
      <c r="C124" s="345">
        <v>0</v>
      </c>
      <c r="D124" s="18">
        <v>0</v>
      </c>
      <c r="E124" s="18">
        <f aca="true" t="shared" si="4" ref="E124:E156">C124-D124</f>
        <v>0</v>
      </c>
      <c r="F124" s="153">
        <v>0</v>
      </c>
      <c r="G124" s="33"/>
    </row>
    <row r="125" spans="1:7" ht="15" customHeight="1">
      <c r="A125" s="222">
        <v>3</v>
      </c>
      <c r="B125" s="223" t="s">
        <v>140</v>
      </c>
      <c r="C125" s="345">
        <v>0</v>
      </c>
      <c r="D125" s="18">
        <v>0</v>
      </c>
      <c r="E125" s="18">
        <f t="shared" si="4"/>
        <v>0</v>
      </c>
      <c r="F125" s="153">
        <v>0</v>
      </c>
      <c r="G125" s="33"/>
    </row>
    <row r="126" spans="1:7" ht="15" customHeight="1">
      <c r="A126" s="222">
        <v>4</v>
      </c>
      <c r="B126" s="223" t="s">
        <v>141</v>
      </c>
      <c r="C126" s="345">
        <v>13</v>
      </c>
      <c r="D126" s="18">
        <v>13</v>
      </c>
      <c r="E126" s="18">
        <f t="shared" si="4"/>
        <v>0</v>
      </c>
      <c r="F126" s="153">
        <f>E126/C126</f>
        <v>0</v>
      </c>
      <c r="G126" s="33"/>
    </row>
    <row r="127" spans="1:7" ht="15" customHeight="1">
      <c r="A127" s="222">
        <v>5</v>
      </c>
      <c r="B127" s="223" t="s">
        <v>142</v>
      </c>
      <c r="C127" s="345">
        <v>0</v>
      </c>
      <c r="D127" s="18">
        <v>0</v>
      </c>
      <c r="E127" s="18">
        <f t="shared" si="4"/>
        <v>0</v>
      </c>
      <c r="F127" s="153">
        <v>0</v>
      </c>
      <c r="G127" s="33"/>
    </row>
    <row r="128" spans="1:7" ht="15" customHeight="1">
      <c r="A128" s="222">
        <v>6</v>
      </c>
      <c r="B128" s="223" t="s">
        <v>143</v>
      </c>
      <c r="C128" s="345">
        <v>18</v>
      </c>
      <c r="D128" s="18">
        <v>18</v>
      </c>
      <c r="E128" s="18">
        <f t="shared" si="4"/>
        <v>0</v>
      </c>
      <c r="F128" s="153">
        <v>0</v>
      </c>
      <c r="G128" s="33"/>
    </row>
    <row r="129" spans="1:7" ht="15" customHeight="1">
      <c r="A129" s="222">
        <v>7</v>
      </c>
      <c r="B129" s="223" t="s">
        <v>144</v>
      </c>
      <c r="C129" s="345">
        <v>1</v>
      </c>
      <c r="D129" s="18">
        <v>1</v>
      </c>
      <c r="E129" s="18">
        <f t="shared" si="4"/>
        <v>0</v>
      </c>
      <c r="F129" s="153">
        <f>E129/C129</f>
        <v>0</v>
      </c>
      <c r="G129" s="33"/>
    </row>
    <row r="130" spans="1:7" ht="15" customHeight="1">
      <c r="A130" s="222">
        <v>8</v>
      </c>
      <c r="B130" s="223" t="s">
        <v>145</v>
      </c>
      <c r="C130" s="345">
        <v>5</v>
      </c>
      <c r="D130" s="18">
        <v>5</v>
      </c>
      <c r="E130" s="18">
        <f t="shared" si="4"/>
        <v>0</v>
      </c>
      <c r="F130" s="153">
        <f>E130/C130</f>
        <v>0</v>
      </c>
      <c r="G130" s="33"/>
    </row>
    <row r="131" spans="1:7" ht="15" customHeight="1">
      <c r="A131" s="222">
        <v>9</v>
      </c>
      <c r="B131" s="223" t="s">
        <v>146</v>
      </c>
      <c r="C131" s="345">
        <v>0</v>
      </c>
      <c r="D131" s="18">
        <v>0</v>
      </c>
      <c r="E131" s="18">
        <f t="shared" si="4"/>
        <v>0</v>
      </c>
      <c r="F131" s="153">
        <v>0</v>
      </c>
      <c r="G131" s="33"/>
    </row>
    <row r="132" spans="1:7" ht="15" customHeight="1">
      <c r="A132" s="222">
        <v>10</v>
      </c>
      <c r="B132" s="223" t="s">
        <v>147</v>
      </c>
      <c r="C132" s="345">
        <v>0</v>
      </c>
      <c r="D132" s="18">
        <v>0</v>
      </c>
      <c r="E132" s="18">
        <f t="shared" si="4"/>
        <v>0</v>
      </c>
      <c r="F132" s="153">
        <v>0</v>
      </c>
      <c r="G132" s="33"/>
    </row>
    <row r="133" spans="1:7" ht="15" customHeight="1">
      <c r="A133" s="222">
        <v>11</v>
      </c>
      <c r="B133" s="223" t="s">
        <v>148</v>
      </c>
      <c r="C133" s="345">
        <v>18</v>
      </c>
      <c r="D133" s="18">
        <v>18</v>
      </c>
      <c r="E133" s="18">
        <f t="shared" si="4"/>
        <v>0</v>
      </c>
      <c r="F133" s="153">
        <f>E133/C133</f>
        <v>0</v>
      </c>
      <c r="G133" s="33"/>
    </row>
    <row r="134" spans="1:7" ht="15" customHeight="1">
      <c r="A134" s="222">
        <v>12</v>
      </c>
      <c r="B134" s="223" t="s">
        <v>149</v>
      </c>
      <c r="C134" s="345">
        <v>109</v>
      </c>
      <c r="D134" s="18">
        <v>109</v>
      </c>
      <c r="E134" s="18">
        <f t="shared" si="4"/>
        <v>0</v>
      </c>
      <c r="F134" s="153">
        <f>E134/C134</f>
        <v>0</v>
      </c>
      <c r="G134" s="33"/>
    </row>
    <row r="135" spans="1:7" ht="15" customHeight="1">
      <c r="A135" s="222">
        <v>13</v>
      </c>
      <c r="B135" s="223" t="s">
        <v>150</v>
      </c>
      <c r="C135" s="345">
        <v>0</v>
      </c>
      <c r="D135" s="18">
        <v>0</v>
      </c>
      <c r="E135" s="18">
        <f t="shared" si="4"/>
        <v>0</v>
      </c>
      <c r="F135" s="153">
        <v>0</v>
      </c>
      <c r="G135" s="33"/>
    </row>
    <row r="136" spans="1:7" ht="12.75" customHeight="1">
      <c r="A136" s="222">
        <v>14</v>
      </c>
      <c r="B136" s="223" t="s">
        <v>151</v>
      </c>
      <c r="C136" s="345">
        <v>0</v>
      </c>
      <c r="D136" s="18">
        <v>0</v>
      </c>
      <c r="E136" s="18">
        <f t="shared" si="4"/>
        <v>0</v>
      </c>
      <c r="F136" s="153">
        <v>0</v>
      </c>
      <c r="G136" s="33"/>
    </row>
    <row r="137" spans="1:7" ht="12.75" customHeight="1">
      <c r="A137" s="222">
        <v>15</v>
      </c>
      <c r="B137" s="223" t="s">
        <v>152</v>
      </c>
      <c r="C137" s="345">
        <v>0</v>
      </c>
      <c r="D137" s="18">
        <v>0</v>
      </c>
      <c r="E137" s="18">
        <f t="shared" si="4"/>
        <v>0</v>
      </c>
      <c r="F137" s="153">
        <v>0</v>
      </c>
      <c r="G137" s="33"/>
    </row>
    <row r="138" spans="1:7" ht="12.75" customHeight="1">
      <c r="A138" s="222">
        <v>16</v>
      </c>
      <c r="B138" s="223" t="s">
        <v>153</v>
      </c>
      <c r="C138" s="345">
        <v>0</v>
      </c>
      <c r="D138" s="18">
        <v>0</v>
      </c>
      <c r="E138" s="18">
        <f t="shared" si="4"/>
        <v>0</v>
      </c>
      <c r="F138" s="153">
        <v>0</v>
      </c>
      <c r="G138" s="33"/>
    </row>
    <row r="139" spans="1:7" ht="12.75" customHeight="1">
      <c r="A139" s="222">
        <v>17</v>
      </c>
      <c r="B139" s="223" t="s">
        <v>154</v>
      </c>
      <c r="C139" s="345">
        <v>0</v>
      </c>
      <c r="D139" s="18">
        <v>0</v>
      </c>
      <c r="E139" s="18">
        <f t="shared" si="4"/>
        <v>0</v>
      </c>
      <c r="F139" s="153">
        <v>0</v>
      </c>
      <c r="G139" s="33"/>
    </row>
    <row r="140" spans="1:7" ht="12.75" customHeight="1">
      <c r="A140" s="222">
        <v>18</v>
      </c>
      <c r="B140" s="223" t="s">
        <v>155</v>
      </c>
      <c r="C140" s="345">
        <v>7</v>
      </c>
      <c r="D140" s="18">
        <v>7</v>
      </c>
      <c r="E140" s="18">
        <f t="shared" si="4"/>
        <v>0</v>
      </c>
      <c r="F140" s="153">
        <f>E140/C140</f>
        <v>0</v>
      </c>
      <c r="G140" s="33"/>
    </row>
    <row r="141" spans="1:7" ht="12.75" customHeight="1">
      <c r="A141" s="222">
        <v>19</v>
      </c>
      <c r="B141" s="223" t="s">
        <v>156</v>
      </c>
      <c r="C141" s="345">
        <v>0</v>
      </c>
      <c r="D141" s="18">
        <v>0</v>
      </c>
      <c r="E141" s="18">
        <f t="shared" si="4"/>
        <v>0</v>
      </c>
      <c r="F141" s="153">
        <v>0</v>
      </c>
      <c r="G141" s="33"/>
    </row>
    <row r="142" spans="1:8" ht="12.75" customHeight="1">
      <c r="A142" s="222">
        <v>20</v>
      </c>
      <c r="B142" s="223" t="s">
        <v>157</v>
      </c>
      <c r="C142" s="345">
        <v>39</v>
      </c>
      <c r="D142" s="18">
        <v>39</v>
      </c>
      <c r="E142" s="18">
        <f t="shared" si="4"/>
        <v>0</v>
      </c>
      <c r="F142" s="153">
        <f>E142/C142</f>
        <v>0</v>
      </c>
      <c r="G142" s="33"/>
      <c r="H142" s="10" t="s">
        <v>14</v>
      </c>
    </row>
    <row r="143" spans="1:7" ht="12.75" customHeight="1">
      <c r="A143" s="222">
        <v>21</v>
      </c>
      <c r="B143" s="223" t="s">
        <v>158</v>
      </c>
      <c r="C143" s="345">
        <v>0</v>
      </c>
      <c r="D143" s="18">
        <v>0</v>
      </c>
      <c r="E143" s="18">
        <f t="shared" si="4"/>
        <v>0</v>
      </c>
      <c r="F143" s="153">
        <v>0</v>
      </c>
      <c r="G143" s="33"/>
    </row>
    <row r="144" spans="1:7" ht="12.75" customHeight="1">
      <c r="A144" s="222">
        <v>22</v>
      </c>
      <c r="B144" s="223" t="s">
        <v>159</v>
      </c>
      <c r="C144" s="345">
        <v>52</v>
      </c>
      <c r="D144" s="18">
        <v>52</v>
      </c>
      <c r="E144" s="18">
        <f t="shared" si="4"/>
        <v>0</v>
      </c>
      <c r="F144" s="153">
        <f>E144/C144</f>
        <v>0</v>
      </c>
      <c r="G144" s="33"/>
    </row>
    <row r="145" spans="1:7" ht="12.75" customHeight="1">
      <c r="A145" s="222">
        <v>23</v>
      </c>
      <c r="B145" s="223" t="s">
        <v>160</v>
      </c>
      <c r="C145" s="345">
        <v>18</v>
      </c>
      <c r="D145" s="18">
        <v>18</v>
      </c>
      <c r="E145" s="18">
        <f t="shared" si="4"/>
        <v>0</v>
      </c>
      <c r="F145" s="153">
        <f>E145/C145</f>
        <v>0</v>
      </c>
      <c r="G145" s="33"/>
    </row>
    <row r="146" spans="1:7" ht="12.75" customHeight="1">
      <c r="A146" s="222">
        <v>24</v>
      </c>
      <c r="B146" s="223" t="s">
        <v>161</v>
      </c>
      <c r="C146" s="345">
        <v>0</v>
      </c>
      <c r="D146" s="18">
        <v>0</v>
      </c>
      <c r="E146" s="18">
        <f t="shared" si="4"/>
        <v>0</v>
      </c>
      <c r="F146" s="153">
        <v>0</v>
      </c>
      <c r="G146" s="33"/>
    </row>
    <row r="147" spans="1:7" ht="12.75" customHeight="1">
      <c r="A147" s="222">
        <v>25</v>
      </c>
      <c r="B147" s="223" t="s">
        <v>162</v>
      </c>
      <c r="C147" s="345">
        <v>0</v>
      </c>
      <c r="D147" s="18">
        <v>0</v>
      </c>
      <c r="E147" s="18">
        <f t="shared" si="4"/>
        <v>0</v>
      </c>
      <c r="F147" s="153">
        <v>0</v>
      </c>
      <c r="G147" s="33"/>
    </row>
    <row r="148" spans="1:10" ht="12.75" customHeight="1">
      <c r="A148" s="222">
        <v>26</v>
      </c>
      <c r="B148" s="223" t="s">
        <v>163</v>
      </c>
      <c r="C148" s="345">
        <v>0</v>
      </c>
      <c r="D148" s="18">
        <v>0</v>
      </c>
      <c r="E148" s="18">
        <f t="shared" si="4"/>
        <v>0</v>
      </c>
      <c r="F148" s="153">
        <v>0</v>
      </c>
      <c r="G148" s="33"/>
      <c r="I148" s="10">
        <v>25355</v>
      </c>
      <c r="J148" s="10">
        <v>23102</v>
      </c>
    </row>
    <row r="149" spans="1:7" ht="12.75" customHeight="1">
      <c r="A149" s="222">
        <v>27</v>
      </c>
      <c r="B149" s="223" t="s">
        <v>195</v>
      </c>
      <c r="C149" s="345">
        <v>337</v>
      </c>
      <c r="D149" s="18">
        <v>337</v>
      </c>
      <c r="E149" s="18">
        <f t="shared" si="4"/>
        <v>0</v>
      </c>
      <c r="F149" s="153">
        <v>0</v>
      </c>
      <c r="G149" s="33"/>
    </row>
    <row r="150" spans="1:7" ht="12.75" customHeight="1">
      <c r="A150" s="222">
        <v>28</v>
      </c>
      <c r="B150" s="223" t="s">
        <v>196</v>
      </c>
      <c r="C150" s="345">
        <v>3</v>
      </c>
      <c r="D150" s="18">
        <v>3</v>
      </c>
      <c r="E150" s="18">
        <f t="shared" si="4"/>
        <v>0</v>
      </c>
      <c r="F150" s="153">
        <f>E150/C150</f>
        <v>0</v>
      </c>
      <c r="G150" s="33"/>
    </row>
    <row r="151" spans="1:7" ht="12.75" customHeight="1">
      <c r="A151" s="222">
        <v>29</v>
      </c>
      <c r="B151" s="223" t="s">
        <v>197</v>
      </c>
      <c r="C151" s="345">
        <v>0</v>
      </c>
      <c r="D151" s="18">
        <v>0</v>
      </c>
      <c r="E151" s="18">
        <f t="shared" si="4"/>
        <v>0</v>
      </c>
      <c r="F151" s="153" t="e">
        <f>E151/C151</f>
        <v>#DIV/0!</v>
      </c>
      <c r="G151" s="33"/>
    </row>
    <row r="152" spans="1:7" ht="12.75" customHeight="1">
      <c r="A152" s="222">
        <v>30</v>
      </c>
      <c r="B152" s="223" t="s">
        <v>198</v>
      </c>
      <c r="C152" s="345">
        <v>0</v>
      </c>
      <c r="D152" s="18">
        <v>0</v>
      </c>
      <c r="E152" s="18">
        <f t="shared" si="4"/>
        <v>0</v>
      </c>
      <c r="F152" s="153">
        <v>0</v>
      </c>
      <c r="G152" s="33"/>
    </row>
    <row r="153" spans="1:7" ht="12.75" customHeight="1">
      <c r="A153" s="222">
        <v>31</v>
      </c>
      <c r="B153" s="223" t="s">
        <v>199</v>
      </c>
      <c r="C153" s="345">
        <v>0</v>
      </c>
      <c r="D153" s="18">
        <v>0</v>
      </c>
      <c r="E153" s="18">
        <f t="shared" si="4"/>
        <v>0</v>
      </c>
      <c r="F153" s="153">
        <v>0</v>
      </c>
      <c r="G153" s="33"/>
    </row>
    <row r="154" spans="1:7" ht="12.75" customHeight="1">
      <c r="A154" s="222">
        <v>32</v>
      </c>
      <c r="B154" s="223" t="s">
        <v>200</v>
      </c>
      <c r="C154" s="345">
        <v>0</v>
      </c>
      <c r="D154" s="18">
        <v>0</v>
      </c>
      <c r="E154" s="18">
        <f t="shared" si="4"/>
        <v>0</v>
      </c>
      <c r="F154" s="153">
        <v>0</v>
      </c>
      <c r="G154" s="33"/>
    </row>
    <row r="155" spans="1:7" ht="12.75" customHeight="1">
      <c r="A155" s="222">
        <v>33</v>
      </c>
      <c r="B155" s="223" t="s">
        <v>201</v>
      </c>
      <c r="C155" s="345">
        <v>26</v>
      </c>
      <c r="D155" s="18">
        <v>26</v>
      </c>
      <c r="E155" s="18">
        <f t="shared" si="4"/>
        <v>0</v>
      </c>
      <c r="F155" s="153">
        <v>0</v>
      </c>
      <c r="G155" s="33"/>
    </row>
    <row r="156" spans="1:10" ht="17.25" customHeight="1">
      <c r="A156" s="36"/>
      <c r="B156" s="1" t="s">
        <v>12</v>
      </c>
      <c r="C156" s="368">
        <v>788</v>
      </c>
      <c r="D156" s="45">
        <v>788</v>
      </c>
      <c r="E156" s="18">
        <f t="shared" si="4"/>
        <v>0</v>
      </c>
      <c r="F156" s="153">
        <f>E156/C156</f>
        <v>0</v>
      </c>
      <c r="G156" s="33"/>
      <c r="I156" s="10">
        <v>520</v>
      </c>
      <c r="J156" s="10">
        <v>178</v>
      </c>
    </row>
    <row r="157" spans="1:11" ht="12.75" customHeight="1">
      <c r="A157" s="42"/>
      <c r="B157" s="2"/>
      <c r="C157" s="39"/>
      <c r="D157" s="39"/>
      <c r="E157" s="43"/>
      <c r="F157" s="44"/>
      <c r="G157" s="33"/>
      <c r="I157" s="10">
        <f>SUM(I148:I156)</f>
        <v>25875</v>
      </c>
      <c r="J157" s="10">
        <f>SUM(J148:J156)</f>
        <v>23280</v>
      </c>
      <c r="K157" s="129">
        <f>J157/I157</f>
        <v>0.8997101449275362</v>
      </c>
    </row>
    <row r="158" spans="1:7" ht="12.75" customHeight="1">
      <c r="A158" s="42"/>
      <c r="B158" s="2"/>
      <c r="C158" s="39"/>
      <c r="D158" s="39"/>
      <c r="E158" s="43"/>
      <c r="F158" s="44"/>
      <c r="G158" s="33"/>
    </row>
    <row r="159" spans="1:7" ht="12.75" customHeight="1">
      <c r="A159" s="447" t="s">
        <v>214</v>
      </c>
      <c r="B159" s="447"/>
      <c r="C159" s="447"/>
      <c r="D159" s="447"/>
      <c r="E159" s="447"/>
      <c r="F159" s="447"/>
      <c r="G159" s="447"/>
    </row>
    <row r="160" spans="1:7" ht="64.5" customHeight="1">
      <c r="A160" s="16" t="s">
        <v>26</v>
      </c>
      <c r="B160" s="16" t="s">
        <v>27</v>
      </c>
      <c r="C160" s="16" t="s">
        <v>215</v>
      </c>
      <c r="D160" s="140" t="s">
        <v>34</v>
      </c>
      <c r="E160" s="31" t="s">
        <v>6</v>
      </c>
      <c r="F160" s="16" t="s">
        <v>35</v>
      </c>
      <c r="G160" s="33"/>
    </row>
    <row r="161" spans="1:7" ht="12.75" customHeight="1">
      <c r="A161" s="16">
        <v>1</v>
      </c>
      <c r="B161" s="16">
        <v>2</v>
      </c>
      <c r="C161" s="16">
        <v>3</v>
      </c>
      <c r="D161" s="16">
        <v>4</v>
      </c>
      <c r="E161" s="16" t="s">
        <v>36</v>
      </c>
      <c r="F161" s="16">
        <v>6</v>
      </c>
      <c r="G161" s="33"/>
    </row>
    <row r="162" spans="1:8" ht="12.75" customHeight="1">
      <c r="A162" s="222">
        <v>1</v>
      </c>
      <c r="B162" s="223" t="s">
        <v>138</v>
      </c>
      <c r="C162" s="346">
        <v>210142</v>
      </c>
      <c r="D162" s="155">
        <v>151943.5</v>
      </c>
      <c r="E162" s="155">
        <f>D162-C162</f>
        <v>-58198.5</v>
      </c>
      <c r="F162" s="153">
        <f>E162/C162</f>
        <v>-0.2769484443852252</v>
      </c>
      <c r="G162" s="33"/>
      <c r="H162" s="132"/>
    </row>
    <row r="163" spans="1:8" ht="12.75" customHeight="1">
      <c r="A163" s="222">
        <v>2</v>
      </c>
      <c r="B163" s="223" t="s">
        <v>139</v>
      </c>
      <c r="C163" s="346">
        <v>95472</v>
      </c>
      <c r="D163" s="155">
        <v>63980.1</v>
      </c>
      <c r="E163" s="155">
        <f aca="true" t="shared" si="5" ref="E163:E195">D163-C163</f>
        <v>-31491.9</v>
      </c>
      <c r="F163" s="153">
        <f aca="true" t="shared" si="6" ref="F163:F195">E163/C163</f>
        <v>-0.329854826546003</v>
      </c>
      <c r="G163" s="33"/>
      <c r="H163" s="132"/>
    </row>
    <row r="164" spans="1:8" ht="12.75" customHeight="1">
      <c r="A164" s="222">
        <v>3</v>
      </c>
      <c r="B164" s="223" t="s">
        <v>140</v>
      </c>
      <c r="C164" s="346">
        <v>146806</v>
      </c>
      <c r="D164" s="155">
        <v>111544.1</v>
      </c>
      <c r="E164" s="155">
        <f t="shared" si="5"/>
        <v>-35261.899999999994</v>
      </c>
      <c r="F164" s="153">
        <f t="shared" si="6"/>
        <v>-0.24019386128632342</v>
      </c>
      <c r="G164" s="33"/>
      <c r="H164" s="132"/>
    </row>
    <row r="165" spans="1:8" ht="12.75" customHeight="1">
      <c r="A165" s="222">
        <v>4</v>
      </c>
      <c r="B165" s="223" t="s">
        <v>141</v>
      </c>
      <c r="C165" s="346">
        <v>129026</v>
      </c>
      <c r="D165" s="155">
        <v>94294.5</v>
      </c>
      <c r="E165" s="155">
        <f t="shared" si="5"/>
        <v>-34731.5</v>
      </c>
      <c r="F165" s="153">
        <f t="shared" si="6"/>
        <v>-0.26918218033574626</v>
      </c>
      <c r="G165" s="33"/>
      <c r="H165" s="132"/>
    </row>
    <row r="166" spans="1:8" ht="12.75" customHeight="1">
      <c r="A166" s="222">
        <v>5</v>
      </c>
      <c r="B166" s="223" t="s">
        <v>142</v>
      </c>
      <c r="C166" s="346">
        <v>365921</v>
      </c>
      <c r="D166" s="155">
        <v>211650.5</v>
      </c>
      <c r="E166" s="155">
        <f t="shared" si="5"/>
        <v>-154270.5</v>
      </c>
      <c r="F166" s="153">
        <f t="shared" si="6"/>
        <v>-0.4215950983955553</v>
      </c>
      <c r="G166" s="33"/>
      <c r="H166" s="132"/>
    </row>
    <row r="167" spans="1:8" ht="12.75" customHeight="1">
      <c r="A167" s="222">
        <v>6</v>
      </c>
      <c r="B167" s="223" t="s">
        <v>143</v>
      </c>
      <c r="C167" s="346">
        <v>64434</v>
      </c>
      <c r="D167" s="155">
        <v>58325.1</v>
      </c>
      <c r="E167" s="155">
        <f t="shared" si="5"/>
        <v>-6108.9000000000015</v>
      </c>
      <c r="F167" s="153">
        <f t="shared" si="6"/>
        <v>-0.09480864140050287</v>
      </c>
      <c r="G167" s="33"/>
      <c r="H167" s="132"/>
    </row>
    <row r="168" spans="1:8" ht="12.75" customHeight="1">
      <c r="A168" s="222">
        <v>7</v>
      </c>
      <c r="B168" s="223" t="s">
        <v>144</v>
      </c>
      <c r="C168" s="346">
        <v>97206</v>
      </c>
      <c r="D168" s="155">
        <v>86197.1</v>
      </c>
      <c r="E168" s="155">
        <f t="shared" si="5"/>
        <v>-11008.899999999994</v>
      </c>
      <c r="F168" s="153">
        <f t="shared" si="6"/>
        <v>-0.1132532971215768</v>
      </c>
      <c r="G168" s="33"/>
      <c r="H168" s="132"/>
    </row>
    <row r="169" spans="1:8" ht="12.75" customHeight="1">
      <c r="A169" s="222">
        <v>8</v>
      </c>
      <c r="B169" s="223" t="s">
        <v>145</v>
      </c>
      <c r="C169" s="346">
        <v>166185</v>
      </c>
      <c r="D169" s="155">
        <v>109691.4</v>
      </c>
      <c r="E169" s="155">
        <f t="shared" si="5"/>
        <v>-56493.600000000006</v>
      </c>
      <c r="F169" s="153">
        <f t="shared" si="6"/>
        <v>-0.3399440382706021</v>
      </c>
      <c r="G169" s="33"/>
      <c r="H169" s="132"/>
    </row>
    <row r="170" spans="1:8" ht="12.75" customHeight="1">
      <c r="A170" s="222">
        <v>9</v>
      </c>
      <c r="B170" s="223" t="s">
        <v>146</v>
      </c>
      <c r="C170" s="346">
        <v>172458</v>
      </c>
      <c r="D170" s="155">
        <v>105964.7</v>
      </c>
      <c r="E170" s="155">
        <f t="shared" si="5"/>
        <v>-66493.3</v>
      </c>
      <c r="F170" s="153">
        <f t="shared" si="6"/>
        <v>-0.38556228183093855</v>
      </c>
      <c r="G170" s="33" t="s">
        <v>14</v>
      </c>
      <c r="H170" s="132"/>
    </row>
    <row r="171" spans="1:8" ht="12.75" customHeight="1">
      <c r="A171" s="222">
        <v>10</v>
      </c>
      <c r="B171" s="223" t="s">
        <v>147</v>
      </c>
      <c r="C171" s="346">
        <v>32902</v>
      </c>
      <c r="D171" s="155">
        <v>28171.9</v>
      </c>
      <c r="E171" s="155">
        <f t="shared" si="5"/>
        <v>-4730.0999999999985</v>
      </c>
      <c r="F171" s="153">
        <f t="shared" si="6"/>
        <v>-0.14376329706400823</v>
      </c>
      <c r="G171" s="33"/>
      <c r="H171" s="132"/>
    </row>
    <row r="172" spans="1:8" ht="12.75" customHeight="1">
      <c r="A172" s="222">
        <v>11</v>
      </c>
      <c r="B172" s="223" t="s">
        <v>148</v>
      </c>
      <c r="C172" s="346">
        <v>51670</v>
      </c>
      <c r="D172" s="155">
        <v>57164.2</v>
      </c>
      <c r="E172" s="155">
        <f t="shared" si="5"/>
        <v>5494.199999999997</v>
      </c>
      <c r="F172" s="153">
        <f t="shared" si="6"/>
        <v>0.10633249467776267</v>
      </c>
      <c r="G172" s="33"/>
      <c r="H172" s="132"/>
    </row>
    <row r="173" spans="1:8" ht="12.75" customHeight="1">
      <c r="A173" s="222">
        <v>12</v>
      </c>
      <c r="B173" s="223" t="s">
        <v>149</v>
      </c>
      <c r="C173" s="346">
        <v>138176</v>
      </c>
      <c r="D173" s="155">
        <v>118180.7</v>
      </c>
      <c r="E173" s="155">
        <f t="shared" si="5"/>
        <v>-19995.300000000003</v>
      </c>
      <c r="F173" s="153">
        <f t="shared" si="6"/>
        <v>-0.14470892195460863</v>
      </c>
      <c r="G173" s="33"/>
      <c r="H173" s="132"/>
    </row>
    <row r="174" spans="1:8" ht="12.75" customHeight="1">
      <c r="A174" s="222">
        <v>13</v>
      </c>
      <c r="B174" s="223" t="s">
        <v>150</v>
      </c>
      <c r="C174" s="346">
        <v>252566</v>
      </c>
      <c r="D174" s="155">
        <v>219753.7</v>
      </c>
      <c r="E174" s="155">
        <f t="shared" si="5"/>
        <v>-32812.29999999999</v>
      </c>
      <c r="F174" s="153">
        <f t="shared" si="6"/>
        <v>-0.12991574479541976</v>
      </c>
      <c r="G174" s="33"/>
      <c r="H174" s="132"/>
    </row>
    <row r="175" spans="1:11" ht="12.75" customHeight="1">
      <c r="A175" s="222">
        <v>14</v>
      </c>
      <c r="B175" s="223" t="s">
        <v>151</v>
      </c>
      <c r="C175" s="346">
        <v>64064</v>
      </c>
      <c r="D175" s="155">
        <v>46664.9</v>
      </c>
      <c r="E175" s="155">
        <f t="shared" si="5"/>
        <v>-17399.1</v>
      </c>
      <c r="F175" s="153">
        <f t="shared" si="6"/>
        <v>-0.27158934815184815</v>
      </c>
      <c r="G175" s="33"/>
      <c r="H175" s="132"/>
      <c r="I175" s="10">
        <v>143666</v>
      </c>
      <c r="J175" s="10">
        <v>132842</v>
      </c>
      <c r="K175" s="33">
        <f>(J175-I175)/I175</f>
        <v>-0.0753414168975262</v>
      </c>
    </row>
    <row r="176" spans="1:11" ht="12.75" customHeight="1">
      <c r="A176" s="222">
        <v>15</v>
      </c>
      <c r="B176" s="223" t="s">
        <v>152</v>
      </c>
      <c r="C176" s="346">
        <v>120024</v>
      </c>
      <c r="D176" s="155">
        <v>87040.8</v>
      </c>
      <c r="E176" s="155">
        <f t="shared" si="5"/>
        <v>-32983.2</v>
      </c>
      <c r="F176" s="153">
        <f t="shared" si="6"/>
        <v>-0.27480503899220154</v>
      </c>
      <c r="G176" s="33"/>
      <c r="H176" s="132"/>
      <c r="I176" s="10">
        <v>123916</v>
      </c>
      <c r="J176" s="10">
        <v>121428</v>
      </c>
      <c r="K176" s="33">
        <f aca="true" t="shared" si="7" ref="K176:K195">(J176-I176)/I176</f>
        <v>-0.02007811743439104</v>
      </c>
    </row>
    <row r="177" spans="1:11" ht="12.75" customHeight="1">
      <c r="A177" s="222">
        <v>16</v>
      </c>
      <c r="B177" s="223" t="s">
        <v>153</v>
      </c>
      <c r="C177" s="346">
        <v>38205</v>
      </c>
      <c r="D177" s="155">
        <v>19228</v>
      </c>
      <c r="E177" s="155">
        <f t="shared" si="5"/>
        <v>-18977</v>
      </c>
      <c r="F177" s="153">
        <f t="shared" si="6"/>
        <v>-0.49671508964795186</v>
      </c>
      <c r="G177" s="33"/>
      <c r="H177" s="132"/>
      <c r="I177" s="10">
        <v>189445</v>
      </c>
      <c r="J177" s="10">
        <v>165442</v>
      </c>
      <c r="K177" s="33">
        <f t="shared" si="7"/>
        <v>-0.12670168122674128</v>
      </c>
    </row>
    <row r="178" spans="1:11" ht="12.75" customHeight="1">
      <c r="A178" s="222">
        <v>17</v>
      </c>
      <c r="B178" s="223" t="s">
        <v>154</v>
      </c>
      <c r="C178" s="346">
        <v>180381</v>
      </c>
      <c r="D178" s="155">
        <v>95552.8</v>
      </c>
      <c r="E178" s="155">
        <f t="shared" si="5"/>
        <v>-84828.2</v>
      </c>
      <c r="F178" s="153">
        <f t="shared" si="6"/>
        <v>-0.470272367932321</v>
      </c>
      <c r="G178" s="33"/>
      <c r="H178" s="132"/>
      <c r="I178" s="10">
        <v>224274</v>
      </c>
      <c r="J178" s="10">
        <v>177295</v>
      </c>
      <c r="K178" s="33">
        <f t="shared" si="7"/>
        <v>-0.20947145010121548</v>
      </c>
    </row>
    <row r="179" spans="1:30" ht="12.75" customHeight="1">
      <c r="A179" s="222">
        <v>18</v>
      </c>
      <c r="B179" s="223" t="s">
        <v>155</v>
      </c>
      <c r="C179" s="346">
        <v>112737</v>
      </c>
      <c r="D179" s="155">
        <v>82925.6</v>
      </c>
      <c r="E179" s="155">
        <f t="shared" si="5"/>
        <v>-29811.399999999994</v>
      </c>
      <c r="F179" s="153">
        <f t="shared" si="6"/>
        <v>-0.2644331497201451</v>
      </c>
      <c r="G179" s="33"/>
      <c r="H179" s="132"/>
      <c r="I179" s="10">
        <v>167250</v>
      </c>
      <c r="J179" s="10">
        <v>141183</v>
      </c>
      <c r="K179" s="33">
        <f t="shared" si="7"/>
        <v>-0.15585650224215247</v>
      </c>
      <c r="AC179" s="222">
        <v>1</v>
      </c>
      <c r="AD179" s="223" t="s">
        <v>138</v>
      </c>
    </row>
    <row r="180" spans="1:30" ht="12.75" customHeight="1">
      <c r="A180" s="222">
        <v>19</v>
      </c>
      <c r="B180" s="223" t="s">
        <v>156</v>
      </c>
      <c r="C180" s="346">
        <v>105828</v>
      </c>
      <c r="D180" s="155">
        <v>73351.3</v>
      </c>
      <c r="E180" s="155">
        <f t="shared" si="5"/>
        <v>-32476.699999999997</v>
      </c>
      <c r="F180" s="153">
        <f t="shared" si="6"/>
        <v>-0.30688192160864797</v>
      </c>
      <c r="G180" s="33"/>
      <c r="H180" s="132"/>
      <c r="I180" s="10">
        <v>159764</v>
      </c>
      <c r="J180" s="10">
        <v>146647</v>
      </c>
      <c r="K180" s="33">
        <f t="shared" si="7"/>
        <v>-0.08210235096767732</v>
      </c>
      <c r="AC180" s="222">
        <v>2</v>
      </c>
      <c r="AD180" s="223" t="s">
        <v>139</v>
      </c>
    </row>
    <row r="181" spans="1:30" ht="12.75" customHeight="1">
      <c r="A181" s="222">
        <v>20</v>
      </c>
      <c r="B181" s="223" t="s">
        <v>157</v>
      </c>
      <c r="C181" s="346">
        <v>103739</v>
      </c>
      <c r="D181" s="155">
        <v>85860.6</v>
      </c>
      <c r="E181" s="155">
        <f t="shared" si="5"/>
        <v>-17878.399999999994</v>
      </c>
      <c r="F181" s="153">
        <f t="shared" si="6"/>
        <v>-0.17234019992481125</v>
      </c>
      <c r="G181" s="33"/>
      <c r="H181" s="132"/>
      <c r="I181" s="10">
        <v>194194</v>
      </c>
      <c r="J181" s="10">
        <v>174966</v>
      </c>
      <c r="K181" s="33">
        <f t="shared" si="7"/>
        <v>-0.09901438767418148</v>
      </c>
      <c r="AC181" s="222">
        <v>3</v>
      </c>
      <c r="AD181" s="223" t="s">
        <v>140</v>
      </c>
    </row>
    <row r="182" spans="1:30" ht="12.75" customHeight="1">
      <c r="A182" s="222">
        <v>21</v>
      </c>
      <c r="B182" s="223" t="s">
        <v>158</v>
      </c>
      <c r="C182" s="346">
        <v>175052</v>
      </c>
      <c r="D182" s="155">
        <v>113587.8</v>
      </c>
      <c r="E182" s="155">
        <f t="shared" si="5"/>
        <v>-61464.2</v>
      </c>
      <c r="F182" s="153">
        <f t="shared" si="6"/>
        <v>-0.35111966729885974</v>
      </c>
      <c r="G182" s="33"/>
      <c r="H182" s="132"/>
      <c r="I182" s="10">
        <v>194135</v>
      </c>
      <c r="J182" s="10">
        <v>176769</v>
      </c>
      <c r="K182" s="33">
        <f t="shared" si="7"/>
        <v>-0.08945321554588302</v>
      </c>
      <c r="AC182" s="222">
        <v>4</v>
      </c>
      <c r="AD182" s="223" t="s">
        <v>141</v>
      </c>
    </row>
    <row r="183" spans="1:30" ht="12.75" customHeight="1">
      <c r="A183" s="222">
        <v>22</v>
      </c>
      <c r="B183" s="223" t="s">
        <v>159</v>
      </c>
      <c r="C183" s="346">
        <v>117578</v>
      </c>
      <c r="D183" s="155">
        <v>71635.2</v>
      </c>
      <c r="E183" s="155">
        <f t="shared" si="5"/>
        <v>-45942.8</v>
      </c>
      <c r="F183" s="153">
        <f t="shared" si="6"/>
        <v>-0.3907431662385821</v>
      </c>
      <c r="G183" s="33"/>
      <c r="H183" s="132"/>
      <c r="I183" s="10">
        <v>143097</v>
      </c>
      <c r="J183" s="10">
        <v>130635</v>
      </c>
      <c r="K183" s="33">
        <f t="shared" si="7"/>
        <v>-0.08708777961802135</v>
      </c>
      <c r="AC183" s="222">
        <v>5</v>
      </c>
      <c r="AD183" s="223" t="s">
        <v>142</v>
      </c>
    </row>
    <row r="184" spans="1:30" ht="12.75" customHeight="1">
      <c r="A184" s="222">
        <v>23</v>
      </c>
      <c r="B184" s="223" t="s">
        <v>160</v>
      </c>
      <c r="C184" s="346">
        <v>109217</v>
      </c>
      <c r="D184" s="155">
        <v>89120.6</v>
      </c>
      <c r="E184" s="155">
        <f t="shared" si="5"/>
        <v>-20096.399999999994</v>
      </c>
      <c r="F184" s="153">
        <f t="shared" si="6"/>
        <v>-0.1840043216715346</v>
      </c>
      <c r="G184" s="33"/>
      <c r="H184" s="132"/>
      <c r="I184" s="10">
        <v>190855</v>
      </c>
      <c r="J184" s="10">
        <v>175360</v>
      </c>
      <c r="K184" s="33">
        <f t="shared" si="7"/>
        <v>-0.08118728877943988</v>
      </c>
      <c r="AC184" s="222">
        <v>6</v>
      </c>
      <c r="AD184" s="223" t="s">
        <v>143</v>
      </c>
    </row>
    <row r="185" spans="1:30" ht="12.75" customHeight="1">
      <c r="A185" s="222">
        <v>24</v>
      </c>
      <c r="B185" s="223" t="s">
        <v>161</v>
      </c>
      <c r="C185" s="346">
        <v>99338</v>
      </c>
      <c r="D185" s="155">
        <v>84556.2</v>
      </c>
      <c r="E185" s="155">
        <f t="shared" si="5"/>
        <v>-14781.800000000003</v>
      </c>
      <c r="F185" s="153">
        <f t="shared" si="6"/>
        <v>-0.1488030763655399</v>
      </c>
      <c r="G185" s="33"/>
      <c r="H185" s="132"/>
      <c r="I185" s="10">
        <v>145903</v>
      </c>
      <c r="J185" s="10">
        <v>140221</v>
      </c>
      <c r="K185" s="33">
        <f t="shared" si="7"/>
        <v>-0.03894368176117009</v>
      </c>
      <c r="AC185" s="222">
        <v>7</v>
      </c>
      <c r="AD185" s="223" t="s">
        <v>144</v>
      </c>
    </row>
    <row r="186" spans="1:30" ht="12.75" customHeight="1">
      <c r="A186" s="222">
        <v>25</v>
      </c>
      <c r="B186" s="223" t="s">
        <v>162</v>
      </c>
      <c r="C186" s="346">
        <v>43460</v>
      </c>
      <c r="D186" s="155">
        <v>37747.9</v>
      </c>
      <c r="E186" s="155">
        <f t="shared" si="5"/>
        <v>-5712.0999999999985</v>
      </c>
      <c r="F186" s="153">
        <f t="shared" si="6"/>
        <v>-0.13143350207086973</v>
      </c>
      <c r="G186" s="33"/>
      <c r="H186" s="132"/>
      <c r="I186" s="10">
        <v>202704</v>
      </c>
      <c r="J186" s="10">
        <v>183309</v>
      </c>
      <c r="K186" s="33">
        <f t="shared" si="7"/>
        <v>-0.09568138763911911</v>
      </c>
      <c r="AC186" s="222">
        <v>8</v>
      </c>
      <c r="AD186" s="223" t="s">
        <v>145</v>
      </c>
    </row>
    <row r="187" spans="1:30" ht="12.75" customHeight="1">
      <c r="A187" s="222">
        <v>26</v>
      </c>
      <c r="B187" s="223" t="s">
        <v>163</v>
      </c>
      <c r="C187" s="346">
        <v>55576</v>
      </c>
      <c r="D187" s="155">
        <v>48715.5</v>
      </c>
      <c r="E187" s="155">
        <f t="shared" si="5"/>
        <v>-6860.5</v>
      </c>
      <c r="F187" s="153">
        <f t="shared" si="6"/>
        <v>-0.1234435727652224</v>
      </c>
      <c r="G187" s="33"/>
      <c r="H187" s="132"/>
      <c r="I187" s="10">
        <v>276253</v>
      </c>
      <c r="J187" s="10">
        <v>227033</v>
      </c>
      <c r="K187" s="33">
        <f t="shared" si="7"/>
        <v>-0.17817001082341188</v>
      </c>
      <c r="AC187" s="222">
        <v>9</v>
      </c>
      <c r="AD187" s="223" t="s">
        <v>146</v>
      </c>
    </row>
    <row r="188" spans="1:30" ht="12.75" customHeight="1">
      <c r="A188" s="222">
        <v>27</v>
      </c>
      <c r="B188" s="223" t="s">
        <v>195</v>
      </c>
      <c r="C188" s="346">
        <v>81642</v>
      </c>
      <c r="D188" s="155">
        <v>56148.8</v>
      </c>
      <c r="E188" s="155">
        <f t="shared" si="5"/>
        <v>-25493.199999999997</v>
      </c>
      <c r="F188" s="153">
        <f t="shared" si="6"/>
        <v>-0.3122559466941035</v>
      </c>
      <c r="G188" s="33"/>
      <c r="H188" s="132"/>
      <c r="K188" s="33"/>
      <c r="AC188" s="222"/>
      <c r="AD188" s="223"/>
    </row>
    <row r="189" spans="1:30" ht="12.75" customHeight="1">
      <c r="A189" s="222">
        <v>28</v>
      </c>
      <c r="B189" s="223" t="s">
        <v>196</v>
      </c>
      <c r="C189" s="346">
        <v>43478</v>
      </c>
      <c r="D189" s="155">
        <v>33053.3</v>
      </c>
      <c r="E189" s="155">
        <f t="shared" si="5"/>
        <v>-10424.699999999997</v>
      </c>
      <c r="F189" s="153">
        <f t="shared" si="6"/>
        <v>-0.23976953861723163</v>
      </c>
      <c r="G189" s="33"/>
      <c r="H189" s="132"/>
      <c r="K189" s="33"/>
      <c r="AC189" s="222"/>
      <c r="AD189" s="223"/>
    </row>
    <row r="190" spans="1:30" ht="12.75" customHeight="1">
      <c r="A190" s="222">
        <v>29</v>
      </c>
      <c r="B190" s="223" t="s">
        <v>197</v>
      </c>
      <c r="C190" s="346">
        <v>94035</v>
      </c>
      <c r="D190" s="155">
        <v>85756.5</v>
      </c>
      <c r="E190" s="155">
        <f t="shared" si="5"/>
        <v>-8278.5</v>
      </c>
      <c r="F190" s="153">
        <f t="shared" si="6"/>
        <v>-0.08803636943691179</v>
      </c>
      <c r="G190" s="33"/>
      <c r="H190" s="132"/>
      <c r="K190" s="33"/>
      <c r="AC190" s="222"/>
      <c r="AD190" s="223"/>
    </row>
    <row r="191" spans="1:30" ht="12.75" customHeight="1">
      <c r="A191" s="222">
        <v>30</v>
      </c>
      <c r="B191" s="223" t="s">
        <v>198</v>
      </c>
      <c r="C191" s="346">
        <v>35443</v>
      </c>
      <c r="D191" s="155">
        <v>30819</v>
      </c>
      <c r="E191" s="155">
        <f t="shared" si="5"/>
        <v>-4624</v>
      </c>
      <c r="F191" s="153">
        <f t="shared" si="6"/>
        <v>-0.13046299692463956</v>
      </c>
      <c r="G191" s="33"/>
      <c r="H191" s="132"/>
      <c r="K191" s="33"/>
      <c r="AC191" s="222"/>
      <c r="AD191" s="223"/>
    </row>
    <row r="192" spans="1:30" ht="12.75" customHeight="1">
      <c r="A192" s="222">
        <v>31</v>
      </c>
      <c r="B192" s="223" t="s">
        <v>199</v>
      </c>
      <c r="C192" s="346">
        <v>75581</v>
      </c>
      <c r="D192" s="155">
        <v>45556.2</v>
      </c>
      <c r="E192" s="155">
        <f t="shared" si="5"/>
        <v>-30024.800000000003</v>
      </c>
      <c r="F192" s="153">
        <f t="shared" si="6"/>
        <v>-0.39725327794022314</v>
      </c>
      <c r="G192" s="33"/>
      <c r="H192" s="132"/>
      <c r="K192" s="33"/>
      <c r="AC192" s="222"/>
      <c r="AD192" s="223"/>
    </row>
    <row r="193" spans="1:30" ht="12.75" customHeight="1">
      <c r="A193" s="222">
        <v>32</v>
      </c>
      <c r="B193" s="223" t="s">
        <v>200</v>
      </c>
      <c r="C193" s="346">
        <v>87316</v>
      </c>
      <c r="D193" s="155">
        <v>85060.2</v>
      </c>
      <c r="E193" s="155">
        <f t="shared" si="5"/>
        <v>-2255.800000000003</v>
      </c>
      <c r="F193" s="153">
        <f t="shared" si="6"/>
        <v>-0.025834898529479167</v>
      </c>
      <c r="G193" s="33"/>
      <c r="H193" s="132"/>
      <c r="K193" s="33"/>
      <c r="AC193" s="222"/>
      <c r="AD193" s="223"/>
    </row>
    <row r="194" spans="1:30" ht="12.75" customHeight="1">
      <c r="A194" s="222">
        <v>33</v>
      </c>
      <c r="B194" s="223" t="s">
        <v>201</v>
      </c>
      <c r="C194" s="346">
        <v>60315</v>
      </c>
      <c r="D194" s="155">
        <v>38380.7</v>
      </c>
      <c r="E194" s="155">
        <f t="shared" si="5"/>
        <v>-21934.300000000003</v>
      </c>
      <c r="F194" s="153">
        <f t="shared" si="6"/>
        <v>-0.3636624388626379</v>
      </c>
      <c r="G194" s="33"/>
      <c r="H194" s="132"/>
      <c r="K194" s="33"/>
      <c r="AC194" s="222"/>
      <c r="AD194" s="223"/>
    </row>
    <row r="195" spans="1:30" ht="12.75" customHeight="1">
      <c r="A195" s="36"/>
      <c r="B195" s="1" t="s">
        <v>12</v>
      </c>
      <c r="C195" s="369">
        <v>3725973</v>
      </c>
      <c r="D195" s="154">
        <v>2727623</v>
      </c>
      <c r="E195" s="154">
        <f t="shared" si="5"/>
        <v>-998350</v>
      </c>
      <c r="F195" s="152">
        <f t="shared" si="6"/>
        <v>-0.2679434338359403</v>
      </c>
      <c r="G195" s="33"/>
      <c r="H195" s="132"/>
      <c r="I195" s="10">
        <v>3991494</v>
      </c>
      <c r="J195" s="10">
        <v>3478701</v>
      </c>
      <c r="K195" s="33">
        <f t="shared" si="7"/>
        <v>-0.12847144452678622</v>
      </c>
      <c r="AC195" s="222">
        <v>10</v>
      </c>
      <c r="AD195" s="223" t="s">
        <v>147</v>
      </c>
    </row>
    <row r="196" spans="1:30" ht="12.75" customHeight="1" thickBot="1">
      <c r="A196" s="25"/>
      <c r="B196" s="38"/>
      <c r="C196" s="39"/>
      <c r="D196" s="39"/>
      <c r="E196" s="39"/>
      <c r="F196" s="40"/>
      <c r="G196" s="33"/>
      <c r="AC196" s="222">
        <v>11</v>
      </c>
      <c r="AD196" s="223" t="s">
        <v>148</v>
      </c>
    </row>
    <row r="197" spans="1:30" ht="28.5" customHeight="1" thickBot="1">
      <c r="A197" s="433" t="s">
        <v>216</v>
      </c>
      <c r="B197" s="433"/>
      <c r="C197" s="433"/>
      <c r="D197" s="433"/>
      <c r="E197" s="433"/>
      <c r="F197" s="433"/>
      <c r="G197" s="33"/>
      <c r="J197" s="180">
        <v>3976557</v>
      </c>
      <c r="K197" s="181">
        <v>2266276</v>
      </c>
      <c r="L197" s="181">
        <v>14937</v>
      </c>
      <c r="AC197" s="222">
        <v>12</v>
      </c>
      <c r="AD197" s="223" t="s">
        <v>149</v>
      </c>
    </row>
    <row r="198" spans="1:30" ht="73.5" customHeight="1">
      <c r="A198" s="16" t="s">
        <v>26</v>
      </c>
      <c r="B198" s="16" t="s">
        <v>27</v>
      </c>
      <c r="C198" s="16" t="s">
        <v>215</v>
      </c>
      <c r="D198" s="16" t="s">
        <v>113</v>
      </c>
      <c r="E198" s="31" t="s">
        <v>6</v>
      </c>
      <c r="F198" s="16" t="s">
        <v>35</v>
      </c>
      <c r="G198" s="33"/>
      <c r="I198" s="10">
        <f>D195/C195*100</f>
        <v>73.20565661640597</v>
      </c>
      <c r="AC198" s="222">
        <v>13</v>
      </c>
      <c r="AD198" s="223" t="s">
        <v>150</v>
      </c>
    </row>
    <row r="199" spans="1:30" ht="12.75" customHeight="1">
      <c r="A199" s="16">
        <v>1</v>
      </c>
      <c r="B199" s="16">
        <v>2</v>
      </c>
      <c r="C199" s="16">
        <v>3</v>
      </c>
      <c r="D199" s="16">
        <v>4</v>
      </c>
      <c r="E199" s="16" t="s">
        <v>36</v>
      </c>
      <c r="F199" s="16">
        <v>6</v>
      </c>
      <c r="G199" s="33"/>
      <c r="AC199" s="222">
        <v>14</v>
      </c>
      <c r="AD199" s="223" t="s">
        <v>151</v>
      </c>
    </row>
    <row r="200" spans="1:30" ht="12.75" customHeight="1">
      <c r="A200" s="222">
        <v>1</v>
      </c>
      <c r="B200" s="223" t="s">
        <v>138</v>
      </c>
      <c r="C200" s="155">
        <v>133125</v>
      </c>
      <c r="D200" s="155">
        <v>96976.94674556213</v>
      </c>
      <c r="E200" s="155">
        <f>D200-C200</f>
        <v>-36148.053254437866</v>
      </c>
      <c r="F200" s="153">
        <f>E200/C200</f>
        <v>-0.27153467233380557</v>
      </c>
      <c r="G200" s="33"/>
      <c r="AC200" s="222"/>
      <c r="AD200" s="223"/>
    </row>
    <row r="201" spans="1:30" ht="12.75" customHeight="1">
      <c r="A201" s="222">
        <v>2</v>
      </c>
      <c r="B201" s="223" t="s">
        <v>139</v>
      </c>
      <c r="C201" s="155">
        <v>57751</v>
      </c>
      <c r="D201" s="155">
        <v>39364.10059171598</v>
      </c>
      <c r="E201" s="155">
        <f aca="true" t="shared" si="8" ref="E201:E233">D201-C201</f>
        <v>-18386.89940828402</v>
      </c>
      <c r="F201" s="153">
        <f aca="true" t="shared" si="9" ref="F201:F233">E201/C201</f>
        <v>-0.31838235542733495</v>
      </c>
      <c r="G201" s="33"/>
      <c r="AC201" s="222"/>
      <c r="AD201" s="223"/>
    </row>
    <row r="202" spans="1:30" ht="12.75" customHeight="1">
      <c r="A202" s="222">
        <v>3</v>
      </c>
      <c r="B202" s="223" t="s">
        <v>140</v>
      </c>
      <c r="C202" s="155">
        <v>100298</v>
      </c>
      <c r="D202" s="155">
        <v>72717.60946745562</v>
      </c>
      <c r="E202" s="155">
        <f t="shared" si="8"/>
        <v>-27580.390532544377</v>
      </c>
      <c r="F202" s="153">
        <f t="shared" si="9"/>
        <v>-0.2749844516594985</v>
      </c>
      <c r="G202" s="33"/>
      <c r="AC202" s="222"/>
      <c r="AD202" s="223"/>
    </row>
    <row r="203" spans="1:30" ht="12.75" customHeight="1">
      <c r="A203" s="222">
        <v>4</v>
      </c>
      <c r="B203" s="223" t="s">
        <v>141</v>
      </c>
      <c r="C203" s="155">
        <v>83625</v>
      </c>
      <c r="D203" s="155">
        <v>57610.674556213016</v>
      </c>
      <c r="E203" s="155">
        <f t="shared" si="8"/>
        <v>-26014.325443786984</v>
      </c>
      <c r="F203" s="153">
        <f t="shared" si="9"/>
        <v>-0.31108311442495645</v>
      </c>
      <c r="G203" s="33"/>
      <c r="AC203" s="222"/>
      <c r="AD203" s="223"/>
    </row>
    <row r="204" spans="1:30" ht="12.75" customHeight="1">
      <c r="A204" s="222">
        <v>5</v>
      </c>
      <c r="B204" s="223" t="s">
        <v>142</v>
      </c>
      <c r="C204" s="155">
        <v>168177</v>
      </c>
      <c r="D204" s="155">
        <v>116767.31360946746</v>
      </c>
      <c r="E204" s="155">
        <f t="shared" si="8"/>
        <v>-51409.686390532544</v>
      </c>
      <c r="F204" s="153">
        <f t="shared" si="9"/>
        <v>-0.3056879739235005</v>
      </c>
      <c r="G204" s="33"/>
      <c r="AC204" s="222"/>
      <c r="AD204" s="223"/>
    </row>
    <row r="205" spans="1:30" ht="12.75" customHeight="1">
      <c r="A205" s="222">
        <v>6</v>
      </c>
      <c r="B205" s="223" t="s">
        <v>143</v>
      </c>
      <c r="C205" s="155">
        <v>43540</v>
      </c>
      <c r="D205" s="155">
        <v>37788.28402366864</v>
      </c>
      <c r="E205" s="155">
        <f t="shared" si="8"/>
        <v>-5751.715976331361</v>
      </c>
      <c r="F205" s="153">
        <f t="shared" si="9"/>
        <v>-0.13210188278207077</v>
      </c>
      <c r="G205" s="33"/>
      <c r="AC205" s="222"/>
      <c r="AD205" s="223"/>
    </row>
    <row r="206" spans="1:30" ht="12.75" customHeight="1">
      <c r="A206" s="222">
        <v>7</v>
      </c>
      <c r="B206" s="223" t="s">
        <v>144</v>
      </c>
      <c r="C206" s="155">
        <v>50860</v>
      </c>
      <c r="D206" s="155">
        <v>47976.047337278105</v>
      </c>
      <c r="E206" s="155">
        <f t="shared" si="8"/>
        <v>-2883.9526627218947</v>
      </c>
      <c r="F206" s="153">
        <f t="shared" si="9"/>
        <v>-0.05670374877549931</v>
      </c>
      <c r="G206" s="33"/>
      <c r="AC206" s="222"/>
      <c r="AD206" s="223"/>
    </row>
    <row r="207" spans="1:30" ht="12.75" customHeight="1">
      <c r="A207" s="222">
        <v>8</v>
      </c>
      <c r="B207" s="223" t="s">
        <v>145</v>
      </c>
      <c r="C207" s="155">
        <v>112292</v>
      </c>
      <c r="D207" s="155">
        <v>77627.50295857988</v>
      </c>
      <c r="E207" s="155">
        <f t="shared" si="8"/>
        <v>-34664.49704142012</v>
      </c>
      <c r="F207" s="153">
        <f t="shared" si="9"/>
        <v>-0.30869961387650163</v>
      </c>
      <c r="G207" s="33"/>
      <c r="AC207" s="222"/>
      <c r="AD207" s="223"/>
    </row>
    <row r="208" spans="1:30" ht="12.75" customHeight="1">
      <c r="A208" s="222">
        <v>9</v>
      </c>
      <c r="B208" s="223" t="s">
        <v>146</v>
      </c>
      <c r="C208" s="155">
        <v>105600</v>
      </c>
      <c r="D208" s="155">
        <v>69503.27218934911</v>
      </c>
      <c r="E208" s="155">
        <f t="shared" si="8"/>
        <v>-36096.72781065089</v>
      </c>
      <c r="F208" s="153">
        <f t="shared" si="9"/>
        <v>-0.3418250739644971</v>
      </c>
      <c r="G208" s="33"/>
      <c r="AC208" s="222"/>
      <c r="AD208" s="223"/>
    </row>
    <row r="209" spans="1:30" ht="12.75" customHeight="1">
      <c r="A209" s="222">
        <v>10</v>
      </c>
      <c r="B209" s="223" t="s">
        <v>147</v>
      </c>
      <c r="C209" s="155">
        <v>17012</v>
      </c>
      <c r="D209" s="155">
        <v>12859.30177514793</v>
      </c>
      <c r="E209" s="155">
        <f t="shared" si="8"/>
        <v>-4152.698224852071</v>
      </c>
      <c r="F209" s="153">
        <f t="shared" si="9"/>
        <v>-0.2441040574213538</v>
      </c>
      <c r="G209" s="33"/>
      <c r="AC209" s="222"/>
      <c r="AD209" s="223"/>
    </row>
    <row r="210" spans="1:30" ht="12.75" customHeight="1">
      <c r="A210" s="222">
        <v>11</v>
      </c>
      <c r="B210" s="223" t="s">
        <v>148</v>
      </c>
      <c r="C210" s="155">
        <v>54439</v>
      </c>
      <c r="D210" s="155">
        <v>36841.52071005917</v>
      </c>
      <c r="E210" s="155">
        <f t="shared" si="8"/>
        <v>-17597.479289940828</v>
      </c>
      <c r="F210" s="153">
        <f t="shared" si="9"/>
        <v>-0.32325133249951005</v>
      </c>
      <c r="G210" s="33"/>
      <c r="AC210" s="222"/>
      <c r="AD210" s="223"/>
    </row>
    <row r="211" spans="1:30" ht="12.75" customHeight="1">
      <c r="A211" s="222">
        <v>12</v>
      </c>
      <c r="B211" s="223" t="s">
        <v>149</v>
      </c>
      <c r="C211" s="155">
        <v>80213</v>
      </c>
      <c r="D211" s="155">
        <v>70558.10650887575</v>
      </c>
      <c r="E211" s="155">
        <f t="shared" si="8"/>
        <v>-9654.893491124254</v>
      </c>
      <c r="F211" s="153">
        <f t="shared" si="9"/>
        <v>-0.1203656949761791</v>
      </c>
      <c r="G211" s="33"/>
      <c r="AC211" s="222"/>
      <c r="AD211" s="223"/>
    </row>
    <row r="212" spans="1:30" ht="12.75" customHeight="1">
      <c r="A212" s="222">
        <v>13</v>
      </c>
      <c r="B212" s="223" t="s">
        <v>150</v>
      </c>
      <c r="C212" s="155">
        <v>127670</v>
      </c>
      <c r="D212" s="155">
        <v>101795.20710059171</v>
      </c>
      <c r="E212" s="155">
        <f t="shared" si="8"/>
        <v>-25874.79289940829</v>
      </c>
      <c r="F212" s="153">
        <f t="shared" si="9"/>
        <v>-0.20266932638371027</v>
      </c>
      <c r="G212" s="33"/>
      <c r="AC212" s="222"/>
      <c r="AD212" s="223"/>
    </row>
    <row r="213" spans="1:30" ht="12.75" customHeight="1">
      <c r="A213" s="222">
        <v>14</v>
      </c>
      <c r="B213" s="223" t="s">
        <v>151</v>
      </c>
      <c r="C213" s="155">
        <v>33630</v>
      </c>
      <c r="D213" s="155">
        <v>26450.473372781064</v>
      </c>
      <c r="E213" s="155">
        <f t="shared" si="8"/>
        <v>-7179.5266272189365</v>
      </c>
      <c r="F213" s="153">
        <f t="shared" si="9"/>
        <v>-0.21348577541537128</v>
      </c>
      <c r="G213" s="33"/>
      <c r="I213" s="10">
        <v>95154</v>
      </c>
      <c r="J213" s="179">
        <v>93154</v>
      </c>
      <c r="K213" s="33">
        <f>(J213-I213)/I213</f>
        <v>-0.02101855938793955</v>
      </c>
      <c r="AC213" s="222">
        <v>15</v>
      </c>
      <c r="AD213" s="223" t="s">
        <v>152</v>
      </c>
    </row>
    <row r="214" spans="1:30" ht="12.75" customHeight="1">
      <c r="A214" s="222">
        <v>15</v>
      </c>
      <c r="B214" s="223" t="s">
        <v>152</v>
      </c>
      <c r="C214" s="155">
        <v>71302</v>
      </c>
      <c r="D214" s="155">
        <v>54185.976331360944</v>
      </c>
      <c r="E214" s="155">
        <f t="shared" si="8"/>
        <v>-17116.023668639056</v>
      </c>
      <c r="F214" s="153">
        <f t="shared" si="9"/>
        <v>-0.2400496994283338</v>
      </c>
      <c r="G214" s="33"/>
      <c r="I214" s="10">
        <v>66475</v>
      </c>
      <c r="J214" s="10">
        <v>65539</v>
      </c>
      <c r="K214" s="33">
        <f aca="true" t="shared" si="10" ref="K214:K232">(J214-I214)/I214</f>
        <v>-0.01408048138397894</v>
      </c>
      <c r="AC214" s="222">
        <v>16</v>
      </c>
      <c r="AD214" s="223" t="s">
        <v>153</v>
      </c>
    </row>
    <row r="215" spans="1:30" ht="12.75" customHeight="1">
      <c r="A215" s="222">
        <v>16</v>
      </c>
      <c r="B215" s="223" t="s">
        <v>153</v>
      </c>
      <c r="C215" s="155">
        <v>17388</v>
      </c>
      <c r="D215" s="155">
        <v>10964.343195266272</v>
      </c>
      <c r="E215" s="155">
        <f t="shared" si="8"/>
        <v>-6423.656804733728</v>
      </c>
      <c r="F215" s="153">
        <f t="shared" si="9"/>
        <v>-0.3694304580592206</v>
      </c>
      <c r="G215" s="33"/>
      <c r="I215" s="10">
        <v>84030</v>
      </c>
      <c r="J215" s="10">
        <v>73087</v>
      </c>
      <c r="K215" s="33">
        <f t="shared" si="10"/>
        <v>-0.13022729977389028</v>
      </c>
      <c r="AC215" s="222">
        <v>17</v>
      </c>
      <c r="AD215" s="223" t="s">
        <v>154</v>
      </c>
    </row>
    <row r="216" spans="1:30" ht="12.75" customHeight="1">
      <c r="A216" s="222">
        <v>17</v>
      </c>
      <c r="B216" s="223" t="s">
        <v>154</v>
      </c>
      <c r="C216" s="155">
        <v>101776</v>
      </c>
      <c r="D216" s="155">
        <v>64661.74556213018</v>
      </c>
      <c r="E216" s="155">
        <f t="shared" si="8"/>
        <v>-37114.25443786982</v>
      </c>
      <c r="F216" s="153">
        <f t="shared" si="9"/>
        <v>-0.36466607488867536</v>
      </c>
      <c r="G216" s="33"/>
      <c r="I216" s="10">
        <v>162351</v>
      </c>
      <c r="J216" s="10">
        <v>103517</v>
      </c>
      <c r="K216" s="33">
        <f t="shared" si="10"/>
        <v>-0.3623876662293426</v>
      </c>
      <c r="AC216" s="222">
        <v>18</v>
      </c>
      <c r="AD216" s="223" t="s">
        <v>155</v>
      </c>
    </row>
    <row r="217" spans="1:30" ht="12.75" customHeight="1">
      <c r="A217" s="222">
        <v>18</v>
      </c>
      <c r="B217" s="223" t="s">
        <v>155</v>
      </c>
      <c r="C217" s="155">
        <v>58891</v>
      </c>
      <c r="D217" s="155">
        <v>48736.14201183432</v>
      </c>
      <c r="E217" s="155">
        <f t="shared" si="8"/>
        <v>-10154.857988165677</v>
      </c>
      <c r="F217" s="153">
        <f t="shared" si="9"/>
        <v>-0.17243480307968412</v>
      </c>
      <c r="G217" s="33"/>
      <c r="I217" s="10">
        <v>114015</v>
      </c>
      <c r="J217" s="10">
        <v>94928</v>
      </c>
      <c r="K217" s="33">
        <f t="shared" si="10"/>
        <v>-0.1674077972196641</v>
      </c>
      <c r="AC217" s="222">
        <v>19</v>
      </c>
      <c r="AD217" s="223" t="s">
        <v>156</v>
      </c>
    </row>
    <row r="218" spans="1:30" ht="12.75" customHeight="1">
      <c r="A218" s="222">
        <v>19</v>
      </c>
      <c r="B218" s="223" t="s">
        <v>156</v>
      </c>
      <c r="C218" s="155">
        <v>70479</v>
      </c>
      <c r="D218" s="155">
        <v>45354.21875739645</v>
      </c>
      <c r="E218" s="155">
        <f t="shared" si="8"/>
        <v>-25124.781242603553</v>
      </c>
      <c r="F218" s="153">
        <f t="shared" si="9"/>
        <v>-0.35648606311956116</v>
      </c>
      <c r="G218" s="33"/>
      <c r="I218" s="10">
        <v>98802</v>
      </c>
      <c r="J218" s="10">
        <v>81359</v>
      </c>
      <c r="K218" s="33">
        <f t="shared" si="10"/>
        <v>-0.17654500921033986</v>
      </c>
      <c r="AC218" s="222">
        <v>20</v>
      </c>
      <c r="AD218" s="223" t="s">
        <v>157</v>
      </c>
    </row>
    <row r="219" spans="1:30" ht="12.75" customHeight="1">
      <c r="A219" s="222">
        <v>20</v>
      </c>
      <c r="B219" s="223" t="s">
        <v>157</v>
      </c>
      <c r="C219" s="155">
        <v>65911</v>
      </c>
      <c r="D219" s="155">
        <v>54924.08875739645</v>
      </c>
      <c r="E219" s="155">
        <f t="shared" si="8"/>
        <v>-10986.91124260355</v>
      </c>
      <c r="F219" s="153">
        <f t="shared" si="9"/>
        <v>-0.1666931353279961</v>
      </c>
      <c r="G219" s="33"/>
      <c r="I219" s="10">
        <v>136544</v>
      </c>
      <c r="J219" s="10">
        <v>119385</v>
      </c>
      <c r="K219" s="33">
        <f t="shared" si="10"/>
        <v>-0.12566645183970002</v>
      </c>
      <c r="AC219" s="222">
        <v>21</v>
      </c>
      <c r="AD219" s="223" t="s">
        <v>158</v>
      </c>
    </row>
    <row r="220" spans="1:30" ht="12.75" customHeight="1">
      <c r="A220" s="222">
        <v>21</v>
      </c>
      <c r="B220" s="223" t="s">
        <v>158</v>
      </c>
      <c r="C220" s="155">
        <v>113387</v>
      </c>
      <c r="D220" s="155">
        <v>73188.1775147929</v>
      </c>
      <c r="E220" s="155">
        <f t="shared" si="8"/>
        <v>-40198.8224852071</v>
      </c>
      <c r="F220" s="153">
        <f t="shared" si="9"/>
        <v>-0.3545276132643698</v>
      </c>
      <c r="G220" s="33"/>
      <c r="I220" s="10">
        <v>82860</v>
      </c>
      <c r="J220" s="10">
        <v>66238</v>
      </c>
      <c r="K220" s="33">
        <f t="shared" si="10"/>
        <v>-0.20060342746801835</v>
      </c>
      <c r="AC220" s="222">
        <v>22</v>
      </c>
      <c r="AD220" s="223" t="s">
        <v>159</v>
      </c>
    </row>
    <row r="221" spans="1:30" ht="12.75" customHeight="1">
      <c r="A221" s="222">
        <v>22</v>
      </c>
      <c r="B221" s="223" t="s">
        <v>159</v>
      </c>
      <c r="C221" s="155">
        <v>79476</v>
      </c>
      <c r="D221" s="155">
        <v>44138.065088757394</v>
      </c>
      <c r="E221" s="155">
        <f t="shared" si="8"/>
        <v>-35337.934911242606</v>
      </c>
      <c r="F221" s="153">
        <f t="shared" si="9"/>
        <v>-0.44463655583122713</v>
      </c>
      <c r="G221" s="33"/>
      <c r="I221" s="10">
        <v>68675</v>
      </c>
      <c r="J221" s="10">
        <v>59763</v>
      </c>
      <c r="K221" s="33">
        <f t="shared" si="10"/>
        <v>-0.12977065890061887</v>
      </c>
      <c r="AC221" s="222">
        <v>23</v>
      </c>
      <c r="AD221" s="223" t="s">
        <v>160</v>
      </c>
    </row>
    <row r="222" spans="1:30" ht="12.75" customHeight="1">
      <c r="A222" s="222">
        <v>23</v>
      </c>
      <c r="B222" s="223" t="s">
        <v>160</v>
      </c>
      <c r="C222" s="155">
        <v>89236</v>
      </c>
      <c r="D222" s="155">
        <v>66881.7634260355</v>
      </c>
      <c r="E222" s="155">
        <f t="shared" si="8"/>
        <v>-22354.236573964503</v>
      </c>
      <c r="F222" s="153">
        <f t="shared" si="9"/>
        <v>-0.2505069318880777</v>
      </c>
      <c r="G222" s="33"/>
      <c r="I222" s="10">
        <v>111242</v>
      </c>
      <c r="J222" s="10">
        <v>93281</v>
      </c>
      <c r="K222" s="33">
        <f t="shared" si="10"/>
        <v>-0.16145880153179554</v>
      </c>
      <c r="AC222" s="222">
        <v>24</v>
      </c>
      <c r="AD222" s="223" t="s">
        <v>161</v>
      </c>
    </row>
    <row r="223" spans="1:30" ht="12.75" customHeight="1">
      <c r="A223" s="222">
        <v>24</v>
      </c>
      <c r="B223" s="223" t="s">
        <v>161</v>
      </c>
      <c r="C223" s="155">
        <v>55771</v>
      </c>
      <c r="D223" s="155">
        <v>44746.81656804734</v>
      </c>
      <c r="E223" s="155">
        <f t="shared" si="8"/>
        <v>-11024.18343195266</v>
      </c>
      <c r="F223" s="153">
        <f t="shared" si="9"/>
        <v>-0.19766874239215113</v>
      </c>
      <c r="G223" s="33"/>
      <c r="I223" s="10">
        <v>79233</v>
      </c>
      <c r="J223" s="10">
        <v>78145</v>
      </c>
      <c r="K223" s="33">
        <f t="shared" si="10"/>
        <v>-0.01373165221561723</v>
      </c>
      <c r="AC223" s="222">
        <v>25</v>
      </c>
      <c r="AD223" s="223" t="s">
        <v>162</v>
      </c>
    </row>
    <row r="224" spans="1:30" ht="12.75" customHeight="1">
      <c r="A224" s="222">
        <v>25</v>
      </c>
      <c r="B224" s="223" t="s">
        <v>162</v>
      </c>
      <c r="C224" s="155">
        <v>30167</v>
      </c>
      <c r="D224" s="155">
        <v>24942.029585798817</v>
      </c>
      <c r="E224" s="155">
        <f t="shared" si="8"/>
        <v>-5224.970414201183</v>
      </c>
      <c r="F224" s="153">
        <f t="shared" si="9"/>
        <v>-0.1732015253157816</v>
      </c>
      <c r="G224" s="33"/>
      <c r="I224" s="10">
        <v>116477</v>
      </c>
      <c r="J224" s="10">
        <v>99574</v>
      </c>
      <c r="K224" s="33">
        <f t="shared" si="10"/>
        <v>-0.14511877881470162</v>
      </c>
      <c r="AC224" s="222">
        <v>26</v>
      </c>
      <c r="AD224" s="223" t="s">
        <v>163</v>
      </c>
    </row>
    <row r="225" spans="1:11" ht="12.75" customHeight="1">
      <c r="A225" s="222">
        <v>26</v>
      </c>
      <c r="B225" s="223" t="s">
        <v>163</v>
      </c>
      <c r="C225" s="155">
        <v>31986</v>
      </c>
      <c r="D225" s="155">
        <v>27777.23076923077</v>
      </c>
      <c r="E225" s="155">
        <f t="shared" si="8"/>
        <v>-4208.7692307692305</v>
      </c>
      <c r="F225" s="153">
        <f t="shared" si="9"/>
        <v>-0.13158160541390704</v>
      </c>
      <c r="G225" s="33"/>
      <c r="I225" s="10">
        <v>127231</v>
      </c>
      <c r="J225" s="10">
        <v>108044</v>
      </c>
      <c r="K225" s="33">
        <f t="shared" si="10"/>
        <v>-0.15080444231358708</v>
      </c>
    </row>
    <row r="226" spans="1:11" ht="12.75" customHeight="1">
      <c r="A226" s="222">
        <v>27</v>
      </c>
      <c r="B226" s="223" t="s">
        <v>195</v>
      </c>
      <c r="C226" s="155">
        <v>46473</v>
      </c>
      <c r="D226" s="155">
        <v>33474.80473372781</v>
      </c>
      <c r="E226" s="155">
        <f t="shared" si="8"/>
        <v>-12998.195266272189</v>
      </c>
      <c r="F226" s="153">
        <f t="shared" si="9"/>
        <v>-0.2796934836630342</v>
      </c>
      <c r="G226" s="33"/>
      <c r="K226" s="33"/>
    </row>
    <row r="227" spans="1:11" ht="12.75" customHeight="1">
      <c r="A227" s="222">
        <v>28</v>
      </c>
      <c r="B227" s="223" t="s">
        <v>196</v>
      </c>
      <c r="C227" s="155">
        <v>27631</v>
      </c>
      <c r="D227" s="155">
        <v>19592.390532544377</v>
      </c>
      <c r="E227" s="155">
        <f t="shared" si="8"/>
        <v>-8038.6094674556225</v>
      </c>
      <c r="F227" s="153">
        <f t="shared" si="9"/>
        <v>-0.29092720015401624</v>
      </c>
      <c r="G227" s="33"/>
      <c r="K227" s="33"/>
    </row>
    <row r="228" spans="1:11" ht="12.75" customHeight="1">
      <c r="A228" s="222">
        <v>29</v>
      </c>
      <c r="B228" s="223" t="s">
        <v>197</v>
      </c>
      <c r="C228" s="155">
        <v>41810</v>
      </c>
      <c r="D228" s="155">
        <v>39101.15976331361</v>
      </c>
      <c r="E228" s="155">
        <f t="shared" si="8"/>
        <v>-2708.8402366863884</v>
      </c>
      <c r="F228" s="153">
        <f t="shared" si="9"/>
        <v>-0.0647892905210808</v>
      </c>
      <c r="G228" s="33"/>
      <c r="K228" s="33"/>
    </row>
    <row r="229" spans="1:11" ht="12.75" customHeight="1">
      <c r="A229" s="222">
        <v>30</v>
      </c>
      <c r="B229" s="223" t="s">
        <v>198</v>
      </c>
      <c r="C229" s="155">
        <v>35170</v>
      </c>
      <c r="D229" s="155">
        <v>19725.48520710059</v>
      </c>
      <c r="E229" s="155">
        <f t="shared" si="8"/>
        <v>-15444.514792899408</v>
      </c>
      <c r="F229" s="153">
        <f t="shared" si="9"/>
        <v>-0.4391388908984762</v>
      </c>
      <c r="G229" s="33"/>
      <c r="K229" s="33"/>
    </row>
    <row r="230" spans="1:11" ht="12.75" customHeight="1">
      <c r="A230" s="222">
        <v>31</v>
      </c>
      <c r="B230" s="223" t="s">
        <v>199</v>
      </c>
      <c r="C230" s="155">
        <v>57337</v>
      </c>
      <c r="D230" s="155">
        <v>32988.11834319527</v>
      </c>
      <c r="E230" s="155">
        <f t="shared" si="8"/>
        <v>-24348.881656804733</v>
      </c>
      <c r="F230" s="153">
        <f t="shared" si="9"/>
        <v>-0.42466263768255635</v>
      </c>
      <c r="G230" s="33"/>
      <c r="K230" s="33"/>
    </row>
    <row r="231" spans="1:11" ht="12.75" customHeight="1">
      <c r="A231" s="222">
        <v>32</v>
      </c>
      <c r="B231" s="223" t="s">
        <v>200</v>
      </c>
      <c r="C231" s="155">
        <v>50938</v>
      </c>
      <c r="D231" s="155">
        <v>49958.331360946744</v>
      </c>
      <c r="E231" s="155">
        <f t="shared" si="8"/>
        <v>-979.6686390532559</v>
      </c>
      <c r="F231" s="153">
        <f t="shared" si="9"/>
        <v>-0.019232569772139777</v>
      </c>
      <c r="G231" s="33"/>
      <c r="K231" s="33"/>
    </row>
    <row r="232" spans="1:11" ht="12.75" customHeight="1">
      <c r="A232" s="36">
        <v>33</v>
      </c>
      <c r="B232" s="10" t="s">
        <v>201</v>
      </c>
      <c r="C232" s="154">
        <v>34231</v>
      </c>
      <c r="D232" s="154">
        <v>21488.384615384617</v>
      </c>
      <c r="E232" s="155">
        <f t="shared" si="8"/>
        <v>-12742.615384615383</v>
      </c>
      <c r="F232" s="153">
        <f t="shared" si="9"/>
        <v>-0.3722536701999761</v>
      </c>
      <c r="G232" s="33"/>
      <c r="I232" s="10">
        <v>2266276</v>
      </c>
      <c r="J232" s="10">
        <v>1893840</v>
      </c>
      <c r="K232" s="33">
        <f t="shared" si="10"/>
        <v>-0.16433832419352276</v>
      </c>
    </row>
    <row r="233" spans="1:7" ht="12.75" customHeight="1">
      <c r="A233" s="42"/>
      <c r="B233" s="1" t="s">
        <v>33</v>
      </c>
      <c r="C233" s="347">
        <v>2247590.33</v>
      </c>
      <c r="D233" s="348">
        <v>1641665.6330710053</v>
      </c>
      <c r="E233" s="155">
        <f t="shared" si="8"/>
        <v>-605924.6969289947</v>
      </c>
      <c r="F233" s="152">
        <f t="shared" si="9"/>
        <v>-0.269588585091036</v>
      </c>
      <c r="G233" s="33"/>
    </row>
    <row r="234" spans="1:9" ht="12.75" customHeight="1">
      <c r="A234" s="25"/>
      <c r="B234" s="34"/>
      <c r="C234" s="34"/>
      <c r="D234" s="34"/>
      <c r="E234" s="34"/>
      <c r="G234" s="33"/>
      <c r="I234" s="10">
        <f>D233/C233*100</f>
        <v>73.0411414908964</v>
      </c>
    </row>
    <row r="235" spans="1:7" ht="12.75" customHeight="1">
      <c r="A235" s="433" t="s">
        <v>288</v>
      </c>
      <c r="B235" s="433"/>
      <c r="C235" s="433"/>
      <c r="D235" s="433"/>
      <c r="E235" s="433"/>
      <c r="F235" s="433"/>
      <c r="G235" s="433"/>
    </row>
    <row r="236" spans="1:7" ht="64.5" customHeight="1">
      <c r="A236" s="16" t="s">
        <v>26</v>
      </c>
      <c r="B236" s="16" t="s">
        <v>27</v>
      </c>
      <c r="C236" s="16" t="s">
        <v>217</v>
      </c>
      <c r="D236" s="16" t="s">
        <v>113</v>
      </c>
      <c r="E236" s="31" t="s">
        <v>6</v>
      </c>
      <c r="F236" s="16" t="s">
        <v>35</v>
      </c>
      <c r="G236" s="33"/>
    </row>
    <row r="237" spans="1:7" ht="12.75" customHeight="1">
      <c r="A237" s="16">
        <v>1</v>
      </c>
      <c r="B237" s="16">
        <v>2</v>
      </c>
      <c r="C237" s="16">
        <v>3</v>
      </c>
      <c r="D237" s="16">
        <v>4</v>
      </c>
      <c r="E237" s="16" t="s">
        <v>36</v>
      </c>
      <c r="F237" s="16">
        <v>6</v>
      </c>
      <c r="G237" s="33"/>
    </row>
    <row r="238" spans="1:12" s="204" customFormat="1" ht="12.75" customHeight="1">
      <c r="A238" s="305">
        <v>1</v>
      </c>
      <c r="B238" s="306" t="s">
        <v>138</v>
      </c>
      <c r="C238" s="349">
        <v>145746.33333333334</v>
      </c>
      <c r="D238" s="349">
        <v>151943.5</v>
      </c>
      <c r="E238" s="349">
        <f>D238-C238</f>
        <v>6197.166666666657</v>
      </c>
      <c r="F238" s="288">
        <f aca="true" t="shared" si="11" ref="F238:F271">E238/C238</f>
        <v>0.042520223493329665</v>
      </c>
      <c r="G238" s="298"/>
      <c r="I238" s="204">
        <v>155212</v>
      </c>
      <c r="J238" s="204">
        <v>0</v>
      </c>
      <c r="K238" s="289">
        <v>150248.97744174514</v>
      </c>
      <c r="L238" s="289">
        <v>0</v>
      </c>
    </row>
    <row r="239" spans="1:12" s="204" customFormat="1" ht="12.75" customHeight="1">
      <c r="A239" s="305">
        <v>2</v>
      </c>
      <c r="B239" s="306" t="s">
        <v>139</v>
      </c>
      <c r="C239" s="349">
        <v>62041</v>
      </c>
      <c r="D239" s="349">
        <v>63980.1</v>
      </c>
      <c r="E239" s="349">
        <f aca="true" t="shared" si="12" ref="E239:E271">D239-C239</f>
        <v>1939.0999999999985</v>
      </c>
      <c r="F239" s="288">
        <f t="shared" si="11"/>
        <v>0.03125513773150011</v>
      </c>
      <c r="G239" s="298"/>
      <c r="I239" s="204">
        <v>63256</v>
      </c>
      <c r="J239" s="204">
        <v>0</v>
      </c>
      <c r="K239" s="289">
        <v>64173.84110064452</v>
      </c>
      <c r="L239" s="289">
        <v>0</v>
      </c>
    </row>
    <row r="240" spans="1:12" s="204" customFormat="1" ht="12.75" customHeight="1">
      <c r="A240" s="305">
        <v>3</v>
      </c>
      <c r="B240" s="306" t="s">
        <v>140</v>
      </c>
      <c r="C240" s="349">
        <v>113201.33333333333</v>
      </c>
      <c r="D240" s="349">
        <v>111544.1</v>
      </c>
      <c r="E240" s="349">
        <f t="shared" si="12"/>
        <v>-1657.2333333333227</v>
      </c>
      <c r="F240" s="288">
        <f t="shared" si="11"/>
        <v>-0.014639698001201306</v>
      </c>
      <c r="G240" s="365"/>
      <c r="I240" s="204">
        <v>112686</v>
      </c>
      <c r="J240" s="204">
        <v>0</v>
      </c>
      <c r="K240" s="289">
        <v>112379.95785820525</v>
      </c>
      <c r="L240" s="289">
        <v>0</v>
      </c>
    </row>
    <row r="241" spans="1:12" s="204" customFormat="1" ht="12.75" customHeight="1">
      <c r="A241" s="305">
        <v>4</v>
      </c>
      <c r="B241" s="306" t="s">
        <v>141</v>
      </c>
      <c r="C241" s="349">
        <v>102526.33333333333</v>
      </c>
      <c r="D241" s="349">
        <v>94294.5</v>
      </c>
      <c r="E241" s="349">
        <f t="shared" si="12"/>
        <v>-8231.833333333328</v>
      </c>
      <c r="F241" s="288">
        <f t="shared" si="11"/>
        <v>-0.08028994177105715</v>
      </c>
      <c r="G241" s="298"/>
      <c r="I241" s="204">
        <v>98382</v>
      </c>
      <c r="J241" s="204">
        <v>0</v>
      </c>
      <c r="K241" s="289">
        <v>102820.72384729795</v>
      </c>
      <c r="L241" s="289">
        <v>0</v>
      </c>
    </row>
    <row r="242" spans="1:12" s="204" customFormat="1" ht="12.75" customHeight="1">
      <c r="A242" s="305">
        <v>5</v>
      </c>
      <c r="B242" s="306" t="s">
        <v>142</v>
      </c>
      <c r="C242" s="349">
        <v>234891.00000000003</v>
      </c>
      <c r="D242" s="349">
        <v>211650.5</v>
      </c>
      <c r="E242" s="349">
        <f t="shared" si="12"/>
        <v>-23240.50000000003</v>
      </c>
      <c r="F242" s="288">
        <f t="shared" si="11"/>
        <v>-0.09894163675917778</v>
      </c>
      <c r="G242" s="298"/>
      <c r="I242" s="204">
        <v>240154</v>
      </c>
      <c r="J242" s="204">
        <v>0</v>
      </c>
      <c r="K242" s="289">
        <v>238361.54561229548</v>
      </c>
      <c r="L242" s="289">
        <v>0</v>
      </c>
    </row>
    <row r="243" spans="1:12" s="204" customFormat="1" ht="12.75" customHeight="1">
      <c r="A243" s="305">
        <v>6</v>
      </c>
      <c r="B243" s="306" t="s">
        <v>143</v>
      </c>
      <c r="C243" s="349">
        <v>59324</v>
      </c>
      <c r="D243" s="349">
        <v>58325.1</v>
      </c>
      <c r="E243" s="349">
        <f t="shared" si="12"/>
        <v>-998.9000000000015</v>
      </c>
      <c r="F243" s="288">
        <f t="shared" si="11"/>
        <v>-0.01683804193918147</v>
      </c>
      <c r="G243" s="298"/>
      <c r="I243" s="204">
        <v>61256</v>
      </c>
      <c r="J243" s="204">
        <v>0</v>
      </c>
      <c r="K243" s="289">
        <v>60801.04734754586</v>
      </c>
      <c r="L243" s="289">
        <v>0</v>
      </c>
    </row>
    <row r="244" spans="1:12" s="204" customFormat="1" ht="12.75" customHeight="1">
      <c r="A244" s="305">
        <v>7</v>
      </c>
      <c r="B244" s="306" t="s">
        <v>144</v>
      </c>
      <c r="C244" s="349">
        <v>41687.666666666664</v>
      </c>
      <c r="D244" s="349">
        <v>86197.1</v>
      </c>
      <c r="E244" s="349">
        <f t="shared" si="12"/>
        <v>44509.43333333334</v>
      </c>
      <c r="F244" s="288">
        <f t="shared" si="11"/>
        <v>1.0676882851043077</v>
      </c>
      <c r="G244" s="298"/>
      <c r="I244" s="204">
        <v>40125</v>
      </c>
      <c r="J244" s="204">
        <v>0</v>
      </c>
      <c r="K244" s="289">
        <v>42473.00446207238</v>
      </c>
      <c r="L244" s="289">
        <v>0</v>
      </c>
    </row>
    <row r="245" spans="1:12" s="204" customFormat="1" ht="12.75" customHeight="1">
      <c r="A245" s="305">
        <v>8</v>
      </c>
      <c r="B245" s="306" t="s">
        <v>145</v>
      </c>
      <c r="C245" s="349">
        <v>112263.66666666667</v>
      </c>
      <c r="D245" s="349">
        <v>109691.4</v>
      </c>
      <c r="E245" s="349">
        <f t="shared" si="12"/>
        <v>-2572.2666666666773</v>
      </c>
      <c r="F245" s="288">
        <f t="shared" si="11"/>
        <v>-0.022912726290191934</v>
      </c>
      <c r="G245" s="298"/>
      <c r="I245" s="204">
        <v>122031</v>
      </c>
      <c r="J245" s="204">
        <v>0</v>
      </c>
      <c r="K245" s="289">
        <v>125195.75483391173</v>
      </c>
      <c r="L245" s="289">
        <v>0</v>
      </c>
    </row>
    <row r="246" spans="1:12" s="204" customFormat="1" ht="12.75" customHeight="1">
      <c r="A246" s="305">
        <v>9</v>
      </c>
      <c r="B246" s="306" t="s">
        <v>146</v>
      </c>
      <c r="C246" s="349">
        <v>111705.33333333333</v>
      </c>
      <c r="D246" s="349">
        <v>105964.7</v>
      </c>
      <c r="E246" s="349">
        <f t="shared" si="12"/>
        <v>-5740.633333333331</v>
      </c>
      <c r="F246" s="288">
        <f t="shared" si="11"/>
        <v>-0.05139086167177931</v>
      </c>
      <c r="G246" s="298"/>
      <c r="I246" s="204">
        <v>102761</v>
      </c>
      <c r="J246" s="204">
        <v>131</v>
      </c>
      <c r="K246" s="289">
        <v>103342.71194843827</v>
      </c>
      <c r="L246" s="289">
        <v>1714.1624930439623</v>
      </c>
    </row>
    <row r="247" spans="1:12" s="204" customFormat="1" ht="12.75" customHeight="1">
      <c r="A247" s="305">
        <v>10</v>
      </c>
      <c r="B247" s="306" t="s">
        <v>147</v>
      </c>
      <c r="C247" s="349">
        <v>28009.333333333332</v>
      </c>
      <c r="D247" s="349">
        <v>28171.9</v>
      </c>
      <c r="E247" s="349">
        <f t="shared" si="12"/>
        <v>162.56666666666933</v>
      </c>
      <c r="F247" s="288">
        <f t="shared" si="11"/>
        <v>0.005804017708383015</v>
      </c>
      <c r="G247" s="298"/>
      <c r="I247" s="204">
        <v>30507</v>
      </c>
      <c r="J247" s="204">
        <v>0</v>
      </c>
      <c r="K247" s="289">
        <v>29406.810857709468</v>
      </c>
      <c r="L247" s="289">
        <v>0</v>
      </c>
    </row>
    <row r="248" spans="1:12" s="204" customFormat="1" ht="12.75" customHeight="1">
      <c r="A248" s="305">
        <v>11</v>
      </c>
      <c r="B248" s="306" t="s">
        <v>148</v>
      </c>
      <c r="C248" s="349">
        <v>58212</v>
      </c>
      <c r="D248" s="349">
        <v>57164.2</v>
      </c>
      <c r="E248" s="349">
        <f t="shared" si="12"/>
        <v>-1047.800000000003</v>
      </c>
      <c r="F248" s="288">
        <f t="shared" si="11"/>
        <v>-0.017999725142582336</v>
      </c>
      <c r="G248" s="298"/>
      <c r="I248" s="204">
        <v>43247</v>
      </c>
      <c r="J248" s="204">
        <v>0</v>
      </c>
      <c r="K248" s="289">
        <v>58227.813584531475</v>
      </c>
      <c r="L248" s="289">
        <v>0</v>
      </c>
    </row>
    <row r="249" spans="1:12" s="204" customFormat="1" ht="12.75" customHeight="1">
      <c r="A249" s="305">
        <v>12</v>
      </c>
      <c r="B249" s="306" t="s">
        <v>149</v>
      </c>
      <c r="C249" s="349">
        <v>129840</v>
      </c>
      <c r="D249" s="349">
        <v>118180.7</v>
      </c>
      <c r="E249" s="349">
        <f t="shared" si="12"/>
        <v>-11659.300000000003</v>
      </c>
      <c r="F249" s="288">
        <f t="shared" si="11"/>
        <v>-0.0897974430067776</v>
      </c>
      <c r="G249" s="298"/>
      <c r="I249" s="204">
        <v>120060</v>
      </c>
      <c r="J249" s="204">
        <v>0</v>
      </c>
      <c r="K249" s="289">
        <v>124470.70525532968</v>
      </c>
      <c r="L249" s="289">
        <v>0</v>
      </c>
    </row>
    <row r="250" spans="1:12" s="204" customFormat="1" ht="12.75" customHeight="1">
      <c r="A250" s="305">
        <v>13</v>
      </c>
      <c r="B250" s="306" t="s">
        <v>150</v>
      </c>
      <c r="C250" s="349">
        <v>208370</v>
      </c>
      <c r="D250" s="349">
        <v>219753.7</v>
      </c>
      <c r="E250" s="349">
        <f t="shared" si="12"/>
        <v>11383.700000000012</v>
      </c>
      <c r="F250" s="288">
        <f t="shared" si="11"/>
        <v>0.05463214474252537</v>
      </c>
      <c r="G250" s="298"/>
      <c r="I250" s="204">
        <v>209435</v>
      </c>
      <c r="J250" s="204">
        <v>0</v>
      </c>
      <c r="K250" s="289">
        <v>211397.26078334157</v>
      </c>
      <c r="L250" s="289">
        <v>0</v>
      </c>
    </row>
    <row r="251" spans="1:12" s="204" customFormat="1" ht="12.75" customHeight="1">
      <c r="A251" s="305">
        <v>14</v>
      </c>
      <c r="B251" s="306" t="s">
        <v>151</v>
      </c>
      <c r="C251" s="349">
        <v>49257.333333333336</v>
      </c>
      <c r="D251" s="349">
        <v>46664.9</v>
      </c>
      <c r="E251" s="349">
        <f t="shared" si="12"/>
        <v>-2592.4333333333343</v>
      </c>
      <c r="F251" s="288">
        <f t="shared" si="11"/>
        <v>-0.05263040359472703</v>
      </c>
      <c r="G251" s="298"/>
      <c r="I251" s="204">
        <v>40253</v>
      </c>
      <c r="J251" s="204">
        <v>0</v>
      </c>
      <c r="K251" s="289">
        <v>43941.16261774913</v>
      </c>
      <c r="L251" s="289">
        <v>0</v>
      </c>
    </row>
    <row r="252" spans="1:12" s="204" customFormat="1" ht="12.75" customHeight="1">
      <c r="A252" s="305">
        <v>15</v>
      </c>
      <c r="B252" s="306" t="s">
        <v>152</v>
      </c>
      <c r="C252" s="349">
        <v>89939.66666666667</v>
      </c>
      <c r="D252" s="349">
        <v>87040.8</v>
      </c>
      <c r="E252" s="349">
        <f t="shared" si="12"/>
        <v>-2898.8666666666686</v>
      </c>
      <c r="F252" s="288">
        <f t="shared" si="11"/>
        <v>-0.03223123649557669</v>
      </c>
      <c r="G252" s="298"/>
      <c r="I252" s="204">
        <v>91256</v>
      </c>
      <c r="J252" s="204">
        <v>0</v>
      </c>
      <c r="K252" s="289">
        <v>92373.04164600892</v>
      </c>
      <c r="L252" s="289">
        <v>0</v>
      </c>
    </row>
    <row r="253" spans="1:12" s="204" customFormat="1" ht="12.75" customHeight="1">
      <c r="A253" s="305">
        <v>16</v>
      </c>
      <c r="B253" s="306" t="s">
        <v>153</v>
      </c>
      <c r="C253" s="349">
        <v>20259</v>
      </c>
      <c r="D253" s="349">
        <v>19228</v>
      </c>
      <c r="E253" s="349">
        <f t="shared" si="12"/>
        <v>-1031</v>
      </c>
      <c r="F253" s="288">
        <f t="shared" si="11"/>
        <v>-0.05089096204156177</v>
      </c>
      <c r="G253" s="298"/>
      <c r="I253" s="204">
        <v>16258</v>
      </c>
      <c r="J253" s="204">
        <v>0</v>
      </c>
      <c r="K253" s="289">
        <v>17803.89811601388</v>
      </c>
      <c r="L253" s="289">
        <v>0</v>
      </c>
    </row>
    <row r="254" spans="1:12" s="204" customFormat="1" ht="12.75" customHeight="1">
      <c r="A254" s="305">
        <v>17</v>
      </c>
      <c r="B254" s="306" t="s">
        <v>154</v>
      </c>
      <c r="C254" s="349">
        <v>110264.66666666667</v>
      </c>
      <c r="D254" s="349">
        <v>95552.8</v>
      </c>
      <c r="E254" s="349">
        <f t="shared" si="12"/>
        <v>-14711.866666666669</v>
      </c>
      <c r="F254" s="288">
        <f t="shared" si="11"/>
        <v>-0.13342321807529764</v>
      </c>
      <c r="G254" s="298"/>
      <c r="I254" s="204">
        <v>104822</v>
      </c>
      <c r="J254" s="204">
        <v>0</v>
      </c>
      <c r="K254" s="289">
        <v>105661.0560237977</v>
      </c>
      <c r="L254" s="289">
        <v>0</v>
      </c>
    </row>
    <row r="255" spans="1:12" s="204" customFormat="1" ht="12.75" customHeight="1">
      <c r="A255" s="305">
        <v>18</v>
      </c>
      <c r="B255" s="306" t="s">
        <v>155</v>
      </c>
      <c r="C255" s="349">
        <v>84030</v>
      </c>
      <c r="D255" s="349">
        <v>82925.6</v>
      </c>
      <c r="E255" s="349">
        <f t="shared" si="12"/>
        <v>-1104.3999999999942</v>
      </c>
      <c r="F255" s="288">
        <f t="shared" si="11"/>
        <v>-0.0131429251457812</v>
      </c>
      <c r="G255" s="298"/>
      <c r="I255" s="204">
        <v>75071</v>
      </c>
      <c r="J255" s="204">
        <v>0</v>
      </c>
      <c r="K255" s="289">
        <v>82122.39092711947</v>
      </c>
      <c r="L255" s="289">
        <v>0</v>
      </c>
    </row>
    <row r="256" spans="1:12" s="204" customFormat="1" ht="12.75" customHeight="1">
      <c r="A256" s="305">
        <v>19</v>
      </c>
      <c r="B256" s="306" t="s">
        <v>156</v>
      </c>
      <c r="C256" s="349">
        <v>97724</v>
      </c>
      <c r="D256" s="349">
        <v>73351.3</v>
      </c>
      <c r="E256" s="349">
        <f t="shared" si="12"/>
        <v>-24372.699999999997</v>
      </c>
      <c r="F256" s="288">
        <f t="shared" si="11"/>
        <v>-0.2494034218820351</v>
      </c>
      <c r="G256" s="298"/>
      <c r="I256" s="204">
        <v>78256</v>
      </c>
      <c r="J256" s="204">
        <v>0</v>
      </c>
      <c r="K256" s="289">
        <v>86453.40233019335</v>
      </c>
      <c r="L256" s="289">
        <v>0</v>
      </c>
    </row>
    <row r="257" spans="1:12" s="204" customFormat="1" ht="12.75" customHeight="1">
      <c r="A257" s="305">
        <v>20</v>
      </c>
      <c r="B257" s="306" t="s">
        <v>157</v>
      </c>
      <c r="C257" s="349">
        <v>72987.66666666667</v>
      </c>
      <c r="D257" s="349">
        <v>85860.6</v>
      </c>
      <c r="E257" s="349">
        <f t="shared" si="12"/>
        <v>12872.933333333334</v>
      </c>
      <c r="F257" s="288">
        <f t="shared" si="11"/>
        <v>0.1763713504108</v>
      </c>
      <c r="G257" s="298"/>
      <c r="I257" s="204">
        <v>82406</v>
      </c>
      <c r="J257" s="204">
        <v>0</v>
      </c>
      <c r="K257" s="289">
        <v>74693.406048587</v>
      </c>
      <c r="L257" s="289">
        <v>0</v>
      </c>
    </row>
    <row r="258" spans="1:12" s="204" customFormat="1" ht="12.75" customHeight="1">
      <c r="A258" s="305">
        <v>21</v>
      </c>
      <c r="B258" s="306" t="s">
        <v>158</v>
      </c>
      <c r="C258" s="349">
        <v>118515.66666666667</v>
      </c>
      <c r="D258" s="349">
        <v>113587.8</v>
      </c>
      <c r="E258" s="349">
        <f t="shared" si="12"/>
        <v>-4927.866666666669</v>
      </c>
      <c r="F258" s="288">
        <f t="shared" si="11"/>
        <v>-0.041579875515754615</v>
      </c>
      <c r="G258" s="298"/>
      <c r="I258" s="204">
        <v>117456</v>
      </c>
      <c r="J258" s="204">
        <v>999</v>
      </c>
      <c r="K258" s="289">
        <v>112933.9737233515</v>
      </c>
      <c r="L258" s="289">
        <v>0</v>
      </c>
    </row>
    <row r="259" spans="1:12" s="204" customFormat="1" ht="12.75" customHeight="1">
      <c r="A259" s="305">
        <v>22</v>
      </c>
      <c r="B259" s="306" t="s">
        <v>159</v>
      </c>
      <c r="C259" s="349">
        <v>76522.66666666667</v>
      </c>
      <c r="D259" s="349">
        <v>71635.2</v>
      </c>
      <c r="E259" s="349">
        <f t="shared" si="12"/>
        <v>-4887.466666666674</v>
      </c>
      <c r="F259" s="288">
        <f t="shared" si="11"/>
        <v>-0.0638695288541958</v>
      </c>
      <c r="G259" s="298"/>
      <c r="I259" s="204">
        <v>73258</v>
      </c>
      <c r="J259" s="204">
        <v>0</v>
      </c>
      <c r="K259" s="289">
        <v>74282.78383738225</v>
      </c>
      <c r="L259" s="289">
        <v>0</v>
      </c>
    </row>
    <row r="260" spans="1:12" s="204" customFormat="1" ht="12.75" customHeight="1">
      <c r="A260" s="305">
        <v>23</v>
      </c>
      <c r="B260" s="306" t="s">
        <v>160</v>
      </c>
      <c r="C260" s="349">
        <v>82764.99999999999</v>
      </c>
      <c r="D260" s="349">
        <v>89120.6</v>
      </c>
      <c r="E260" s="349">
        <f t="shared" si="12"/>
        <v>6355.60000000002</v>
      </c>
      <c r="F260" s="288">
        <f t="shared" si="11"/>
        <v>0.07679091403371016</v>
      </c>
      <c r="G260" s="298"/>
      <c r="I260" s="204">
        <v>73256</v>
      </c>
      <c r="J260" s="204">
        <v>0</v>
      </c>
      <c r="K260" s="289">
        <v>85408.06891422905</v>
      </c>
      <c r="L260" s="289">
        <v>0</v>
      </c>
    </row>
    <row r="261" spans="1:12" s="204" customFormat="1" ht="12.75" customHeight="1">
      <c r="A261" s="305">
        <v>24</v>
      </c>
      <c r="B261" s="306" t="s">
        <v>161</v>
      </c>
      <c r="C261" s="349">
        <v>82893</v>
      </c>
      <c r="D261" s="349">
        <v>84556.2</v>
      </c>
      <c r="E261" s="349">
        <f t="shared" si="12"/>
        <v>1663.199999999997</v>
      </c>
      <c r="F261" s="288">
        <f t="shared" si="11"/>
        <v>0.02006442039737972</v>
      </c>
      <c r="G261" s="298"/>
      <c r="I261" s="204">
        <v>91359</v>
      </c>
      <c r="J261" s="204">
        <v>0</v>
      </c>
      <c r="K261" s="289">
        <v>84968.21393158154</v>
      </c>
      <c r="L261" s="289">
        <v>0</v>
      </c>
    </row>
    <row r="262" spans="1:12" s="204" customFormat="1" ht="12.75" customHeight="1">
      <c r="A262" s="305">
        <v>25</v>
      </c>
      <c r="B262" s="306" t="s">
        <v>162</v>
      </c>
      <c r="C262" s="349">
        <v>31842</v>
      </c>
      <c r="D262" s="349">
        <v>37747.9</v>
      </c>
      <c r="E262" s="349">
        <f t="shared" si="12"/>
        <v>5905.9000000000015</v>
      </c>
      <c r="F262" s="288">
        <f t="shared" si="11"/>
        <v>0.18547515859556565</v>
      </c>
      <c r="G262" s="298"/>
      <c r="I262" s="204">
        <v>31256</v>
      </c>
      <c r="J262" s="204">
        <v>0</v>
      </c>
      <c r="K262" s="289">
        <v>33718.70971740208</v>
      </c>
      <c r="L262" s="289">
        <v>0</v>
      </c>
    </row>
    <row r="263" spans="1:12" s="204" customFormat="1" ht="12.75" customHeight="1">
      <c r="A263" s="305">
        <v>26</v>
      </c>
      <c r="B263" s="306" t="s">
        <v>163</v>
      </c>
      <c r="C263" s="349">
        <v>49828.666666666664</v>
      </c>
      <c r="D263" s="349">
        <v>48715.5</v>
      </c>
      <c r="E263" s="349">
        <f t="shared" si="12"/>
        <v>-1113.1666666666642</v>
      </c>
      <c r="F263" s="288">
        <f t="shared" si="11"/>
        <v>-0.022339884671474203</v>
      </c>
      <c r="G263" s="298"/>
      <c r="I263" s="204">
        <v>49264</v>
      </c>
      <c r="J263" s="204">
        <v>0</v>
      </c>
      <c r="K263" s="289">
        <v>51211.88026772434</v>
      </c>
      <c r="L263" s="289">
        <v>0</v>
      </c>
    </row>
    <row r="264" spans="1:12" s="204" customFormat="1" ht="12.75" customHeight="1">
      <c r="A264" s="305">
        <v>27</v>
      </c>
      <c r="B264" s="306" t="s">
        <v>195</v>
      </c>
      <c r="C264" s="349">
        <v>50411</v>
      </c>
      <c r="D264" s="349">
        <v>56148.8</v>
      </c>
      <c r="E264" s="349">
        <f t="shared" si="12"/>
        <v>5737.800000000003</v>
      </c>
      <c r="F264" s="288">
        <f t="shared" si="11"/>
        <v>0.11382039634206825</v>
      </c>
      <c r="G264" s="298"/>
      <c r="I264" s="204">
        <v>45325</v>
      </c>
      <c r="J264" s="204">
        <v>0</v>
      </c>
      <c r="K264" s="289">
        <v>47355.18096182449</v>
      </c>
      <c r="L264" s="289">
        <v>0</v>
      </c>
    </row>
    <row r="265" spans="1:12" s="204" customFormat="1" ht="12.75" customHeight="1">
      <c r="A265" s="305">
        <v>28</v>
      </c>
      <c r="B265" s="306" t="s">
        <v>196</v>
      </c>
      <c r="C265" s="349">
        <v>13292</v>
      </c>
      <c r="D265" s="349">
        <v>33053.3</v>
      </c>
      <c r="E265" s="349">
        <f t="shared" si="12"/>
        <v>19761.300000000003</v>
      </c>
      <c r="F265" s="288">
        <f t="shared" si="11"/>
        <v>1.4867062894974423</v>
      </c>
      <c r="G265" s="298"/>
      <c r="I265" s="204">
        <v>12356</v>
      </c>
      <c r="J265" s="204">
        <v>0</v>
      </c>
      <c r="K265" s="289">
        <v>13921.343579573622</v>
      </c>
      <c r="L265" s="289">
        <v>0</v>
      </c>
    </row>
    <row r="266" spans="1:12" s="204" customFormat="1" ht="12.75" customHeight="1">
      <c r="A266" s="305">
        <v>29</v>
      </c>
      <c r="B266" s="306" t="s">
        <v>197</v>
      </c>
      <c r="C266" s="349">
        <v>95081.33333333333</v>
      </c>
      <c r="D266" s="349">
        <v>85756.5</v>
      </c>
      <c r="E266" s="349">
        <f t="shared" si="12"/>
        <v>-9324.833333333328</v>
      </c>
      <c r="F266" s="288">
        <f t="shared" si="11"/>
        <v>-0.09807217680301772</v>
      </c>
      <c r="G266" s="298"/>
      <c r="I266" s="204">
        <v>95689</v>
      </c>
      <c r="J266" s="204">
        <v>0</v>
      </c>
      <c r="K266" s="289">
        <v>96242.24095190877</v>
      </c>
      <c r="L266" s="289">
        <v>0</v>
      </c>
    </row>
    <row r="267" spans="1:12" s="204" customFormat="1" ht="12.75" customHeight="1">
      <c r="A267" s="305">
        <v>30</v>
      </c>
      <c r="B267" s="306" t="s">
        <v>198</v>
      </c>
      <c r="C267" s="349">
        <v>30870.333333333332</v>
      </c>
      <c r="D267" s="349">
        <v>30819</v>
      </c>
      <c r="E267" s="349">
        <f t="shared" si="12"/>
        <v>-51.33333333333212</v>
      </c>
      <c r="F267" s="288">
        <f t="shared" si="11"/>
        <v>-0.0016628694215589548</v>
      </c>
      <c r="G267" s="298"/>
      <c r="I267" s="204">
        <v>29562</v>
      </c>
      <c r="J267" s="204">
        <v>0</v>
      </c>
      <c r="K267" s="289">
        <v>30992.773921665837</v>
      </c>
      <c r="L267" s="289">
        <v>0</v>
      </c>
    </row>
    <row r="268" spans="1:12" s="204" customFormat="1" ht="12.75" customHeight="1">
      <c r="A268" s="305">
        <v>31</v>
      </c>
      <c r="B268" s="306" t="s">
        <v>199</v>
      </c>
      <c r="C268" s="349">
        <v>102347</v>
      </c>
      <c r="D268" s="349">
        <v>45556.2</v>
      </c>
      <c r="E268" s="349">
        <f t="shared" si="12"/>
        <v>-56790.8</v>
      </c>
      <c r="F268" s="288">
        <f t="shared" si="11"/>
        <v>-0.5548848525115538</v>
      </c>
      <c r="G268" s="298"/>
      <c r="I268" s="204">
        <v>104653</v>
      </c>
      <c r="J268" s="204">
        <v>0</v>
      </c>
      <c r="K268" s="289">
        <v>105343.34407535943</v>
      </c>
      <c r="L268" s="289">
        <v>0</v>
      </c>
    </row>
    <row r="269" spans="1:12" s="204" customFormat="1" ht="12.75" customHeight="1">
      <c r="A269" s="305">
        <v>32</v>
      </c>
      <c r="B269" s="306" t="s">
        <v>200</v>
      </c>
      <c r="C269" s="349">
        <v>17786</v>
      </c>
      <c r="D269" s="349">
        <v>85060.2</v>
      </c>
      <c r="E269" s="349">
        <f t="shared" si="12"/>
        <v>67274.2</v>
      </c>
      <c r="F269" s="288">
        <f t="shared" si="11"/>
        <v>3.7824243787248397</v>
      </c>
      <c r="G269" s="298"/>
      <c r="I269" s="204">
        <v>17256</v>
      </c>
      <c r="J269" s="204">
        <v>0</v>
      </c>
      <c r="K269" s="289">
        <v>18874.671541893902</v>
      </c>
      <c r="L269" s="289">
        <v>0</v>
      </c>
    </row>
    <row r="270" spans="1:12" s="204" customFormat="1" ht="12.75" customHeight="1">
      <c r="A270" s="297">
        <v>33</v>
      </c>
      <c r="B270" s="304" t="s">
        <v>201</v>
      </c>
      <c r="C270" s="349">
        <v>78118.66666666667</v>
      </c>
      <c r="D270" s="349">
        <v>38380.7</v>
      </c>
      <c r="E270" s="349">
        <f t="shared" si="12"/>
        <v>-39737.966666666674</v>
      </c>
      <c r="F270" s="288">
        <f t="shared" si="11"/>
        <v>-0.5086872109098979</v>
      </c>
      <c r="G270" s="298"/>
      <c r="I270" s="204">
        <v>41567</v>
      </c>
      <c r="J270" s="204">
        <v>0</v>
      </c>
      <c r="K270" s="289">
        <v>79238.55354486861</v>
      </c>
      <c r="L270" s="289">
        <v>0</v>
      </c>
    </row>
    <row r="271" spans="1:12" ht="12.75" customHeight="1">
      <c r="A271" s="36"/>
      <c r="B271" s="1" t="s">
        <v>33</v>
      </c>
      <c r="C271" s="155">
        <v>2762553.666666667</v>
      </c>
      <c r="D271" s="154">
        <v>2727623</v>
      </c>
      <c r="E271" s="349">
        <f t="shared" si="12"/>
        <v>-34930.66666666698</v>
      </c>
      <c r="F271" s="152">
        <f t="shared" si="11"/>
        <v>-0.012644339579044187</v>
      </c>
      <c r="G271" s="33"/>
      <c r="I271" s="10">
        <v>2669691</v>
      </c>
      <c r="J271" s="10">
        <v>1130</v>
      </c>
      <c r="K271" s="285">
        <v>2760840.2516113035</v>
      </c>
      <c r="L271" s="286">
        <v>1714.1624930439623</v>
      </c>
    </row>
    <row r="272" spans="1:7" ht="12.75" customHeight="1">
      <c r="A272" s="25"/>
      <c r="B272" s="38"/>
      <c r="C272" s="39"/>
      <c r="D272" s="39"/>
      <c r="E272" s="39"/>
      <c r="F272" s="40"/>
      <c r="G272" s="33"/>
    </row>
    <row r="273" spans="1:7" ht="12.75" customHeight="1">
      <c r="A273" s="433" t="s">
        <v>218</v>
      </c>
      <c r="B273" s="433"/>
      <c r="C273" s="433"/>
      <c r="D273" s="433"/>
      <c r="E273" s="433"/>
      <c r="F273" s="433"/>
      <c r="G273" s="33"/>
    </row>
    <row r="274" spans="1:7" ht="66" customHeight="1">
      <c r="A274" s="16" t="s">
        <v>26</v>
      </c>
      <c r="B274" s="16" t="s">
        <v>27</v>
      </c>
      <c r="C274" s="16" t="s">
        <v>217</v>
      </c>
      <c r="D274" s="16" t="s">
        <v>113</v>
      </c>
      <c r="E274" s="31" t="s">
        <v>6</v>
      </c>
      <c r="F274" s="16" t="s">
        <v>35</v>
      </c>
      <c r="G274" s="33"/>
    </row>
    <row r="275" spans="1:7" ht="12.75" customHeight="1">
      <c r="A275" s="16">
        <v>1</v>
      </c>
      <c r="B275" s="16">
        <v>2</v>
      </c>
      <c r="C275" s="16">
        <v>3</v>
      </c>
      <c r="D275" s="16">
        <v>4</v>
      </c>
      <c r="E275" s="16" t="s">
        <v>36</v>
      </c>
      <c r="F275" s="16">
        <v>6</v>
      </c>
      <c r="G275" s="33"/>
    </row>
    <row r="276" spans="1:7" s="204" customFormat="1" ht="12.75" customHeight="1">
      <c r="A276" s="305">
        <v>1</v>
      </c>
      <c r="B276" s="306" t="s">
        <v>138</v>
      </c>
      <c r="C276" s="300">
        <v>72126.903</v>
      </c>
      <c r="D276" s="300">
        <v>96976.94674556213</v>
      </c>
      <c r="E276" s="300">
        <f>D276-C276</f>
        <v>24850.04374556213</v>
      </c>
      <c r="F276" s="299">
        <f>E276/C276</f>
        <v>0.3445322440305267</v>
      </c>
      <c r="G276" s="298"/>
    </row>
    <row r="277" spans="1:7" s="204" customFormat="1" ht="12.75" customHeight="1">
      <c r="A277" s="305">
        <v>2</v>
      </c>
      <c r="B277" s="306" t="s">
        <v>139</v>
      </c>
      <c r="C277" s="300">
        <v>36283.98</v>
      </c>
      <c r="D277" s="300">
        <v>39364.10059171598</v>
      </c>
      <c r="E277" s="300">
        <f aca="true" t="shared" si="13" ref="E277:E309">D277-C277</f>
        <v>3080.120591715975</v>
      </c>
      <c r="F277" s="299">
        <f aca="true" t="shared" si="14" ref="F277:F309">E277/C277</f>
        <v>0.08488927046360335</v>
      </c>
      <c r="G277" s="298"/>
    </row>
    <row r="278" spans="1:7" s="204" customFormat="1" ht="12.75" customHeight="1">
      <c r="A278" s="305">
        <v>3</v>
      </c>
      <c r="B278" s="306" t="s">
        <v>140</v>
      </c>
      <c r="C278" s="300">
        <v>70209.848</v>
      </c>
      <c r="D278" s="300">
        <v>72717.60946745562</v>
      </c>
      <c r="E278" s="300">
        <f t="shared" si="13"/>
        <v>2507.7614674556244</v>
      </c>
      <c r="F278" s="299">
        <f t="shared" si="14"/>
        <v>0.03571808711871338</v>
      </c>
      <c r="G278" s="298"/>
    </row>
    <row r="279" spans="1:7" s="204" customFormat="1" ht="12.75" customHeight="1">
      <c r="A279" s="305">
        <v>4</v>
      </c>
      <c r="B279" s="306" t="s">
        <v>141</v>
      </c>
      <c r="C279" s="300">
        <v>60066.107</v>
      </c>
      <c r="D279" s="300">
        <v>57610.674556213016</v>
      </c>
      <c r="E279" s="300">
        <f t="shared" si="13"/>
        <v>-2455.4324437869873</v>
      </c>
      <c r="F279" s="299">
        <f t="shared" si="14"/>
        <v>-0.04087883444463926</v>
      </c>
      <c r="G279" s="298"/>
    </row>
    <row r="280" spans="1:7" s="204" customFormat="1" ht="12.75" customHeight="1">
      <c r="A280" s="305">
        <v>5</v>
      </c>
      <c r="B280" s="306" t="s">
        <v>142</v>
      </c>
      <c r="C280" s="300">
        <v>115979.54</v>
      </c>
      <c r="D280" s="300">
        <v>116767.31360946746</v>
      </c>
      <c r="E280" s="300">
        <f t="shared" si="13"/>
        <v>787.7736094674619</v>
      </c>
      <c r="F280" s="299">
        <f t="shared" si="14"/>
        <v>0.00679234983573363</v>
      </c>
      <c r="G280" s="298"/>
    </row>
    <row r="281" spans="1:7" s="204" customFormat="1" ht="12.75" customHeight="1">
      <c r="A281" s="305">
        <v>6</v>
      </c>
      <c r="B281" s="306" t="s">
        <v>143</v>
      </c>
      <c r="C281" s="300">
        <v>37226.934</v>
      </c>
      <c r="D281" s="300">
        <v>37788.28402366864</v>
      </c>
      <c r="E281" s="300">
        <f t="shared" si="13"/>
        <v>561.3500236686377</v>
      </c>
      <c r="F281" s="299">
        <f t="shared" si="14"/>
        <v>0.015079136618359109</v>
      </c>
      <c r="G281" s="298"/>
    </row>
    <row r="282" spans="1:7" s="204" customFormat="1" ht="12.75" customHeight="1">
      <c r="A282" s="305">
        <v>7</v>
      </c>
      <c r="B282" s="306" t="s">
        <v>144</v>
      </c>
      <c r="C282" s="300">
        <v>40315.927</v>
      </c>
      <c r="D282" s="300">
        <v>47976.047337278105</v>
      </c>
      <c r="E282" s="300">
        <f t="shared" si="13"/>
        <v>7660.120337278102</v>
      </c>
      <c r="F282" s="299">
        <f t="shared" si="14"/>
        <v>0.19000233672608102</v>
      </c>
      <c r="G282" s="298"/>
    </row>
    <row r="283" spans="1:7" s="204" customFormat="1" ht="12.75" customHeight="1">
      <c r="A283" s="305">
        <v>8</v>
      </c>
      <c r="B283" s="306" t="s">
        <v>145</v>
      </c>
      <c r="C283" s="300">
        <v>90635.449</v>
      </c>
      <c r="D283" s="300">
        <v>77627.50295857988</v>
      </c>
      <c r="E283" s="300">
        <f t="shared" si="13"/>
        <v>-13007.946041420117</v>
      </c>
      <c r="F283" s="299">
        <f t="shared" si="14"/>
        <v>-0.14351940863028237</v>
      </c>
      <c r="G283" s="298"/>
    </row>
    <row r="284" spans="1:7" s="204" customFormat="1" ht="12.75" customHeight="1">
      <c r="A284" s="305">
        <v>9</v>
      </c>
      <c r="B284" s="306" t="s">
        <v>146</v>
      </c>
      <c r="C284" s="300">
        <v>56413.919</v>
      </c>
      <c r="D284" s="300">
        <v>69503.27218934911</v>
      </c>
      <c r="E284" s="300">
        <f t="shared" si="13"/>
        <v>13089.353189349109</v>
      </c>
      <c r="F284" s="299">
        <f t="shared" si="14"/>
        <v>0.23202346905466908</v>
      </c>
      <c r="G284" s="298"/>
    </row>
    <row r="285" spans="1:7" s="204" customFormat="1" ht="12.75" customHeight="1">
      <c r="A285" s="305">
        <v>10</v>
      </c>
      <c r="B285" s="306" t="s">
        <v>147</v>
      </c>
      <c r="C285" s="300">
        <v>12954.22</v>
      </c>
      <c r="D285" s="300">
        <v>12859.30177514793</v>
      </c>
      <c r="E285" s="300">
        <f t="shared" si="13"/>
        <v>-94.91822485207013</v>
      </c>
      <c r="F285" s="299">
        <f t="shared" si="14"/>
        <v>-0.007327204945729664</v>
      </c>
      <c r="G285" s="298"/>
    </row>
    <row r="286" spans="1:7" s="204" customFormat="1" ht="12.75" customHeight="1">
      <c r="A286" s="305">
        <v>11</v>
      </c>
      <c r="B286" s="306" t="s">
        <v>148</v>
      </c>
      <c r="C286" s="300">
        <v>42746.622</v>
      </c>
      <c r="D286" s="300">
        <v>36841.52071005917</v>
      </c>
      <c r="E286" s="300">
        <f t="shared" si="13"/>
        <v>-5905.101289940831</v>
      </c>
      <c r="F286" s="299">
        <f t="shared" si="14"/>
        <v>-0.13814193996290117</v>
      </c>
      <c r="G286" s="298"/>
    </row>
    <row r="287" spans="1:7" s="204" customFormat="1" ht="12.75" customHeight="1">
      <c r="A287" s="305">
        <v>12</v>
      </c>
      <c r="B287" s="306" t="s">
        <v>149</v>
      </c>
      <c r="C287" s="300">
        <v>68064.886</v>
      </c>
      <c r="D287" s="300">
        <v>70558.10650887575</v>
      </c>
      <c r="E287" s="300">
        <f t="shared" si="13"/>
        <v>2493.2205088757473</v>
      </c>
      <c r="F287" s="299">
        <f t="shared" si="14"/>
        <v>0.036630054869639356</v>
      </c>
      <c r="G287" s="298"/>
    </row>
    <row r="288" spans="1:7" s="204" customFormat="1" ht="12.75" customHeight="1">
      <c r="A288" s="305">
        <v>13</v>
      </c>
      <c r="B288" s="306" t="s">
        <v>150</v>
      </c>
      <c r="C288" s="300">
        <v>100741.44</v>
      </c>
      <c r="D288" s="300">
        <v>101795.20710059171</v>
      </c>
      <c r="E288" s="300">
        <f t="shared" si="13"/>
        <v>1053.7671005917073</v>
      </c>
      <c r="F288" s="299">
        <f t="shared" si="14"/>
        <v>0.0104601155253658</v>
      </c>
      <c r="G288" s="298"/>
    </row>
    <row r="289" spans="1:10" s="204" customFormat="1" ht="12.75" customHeight="1">
      <c r="A289" s="305">
        <v>14</v>
      </c>
      <c r="B289" s="306" t="s">
        <v>151</v>
      </c>
      <c r="C289" s="300">
        <v>26249.585</v>
      </c>
      <c r="D289" s="300">
        <v>26450.473372781064</v>
      </c>
      <c r="E289" s="300">
        <f t="shared" si="13"/>
        <v>200.8883727810644</v>
      </c>
      <c r="F289" s="299">
        <f t="shared" si="14"/>
        <v>0.007653011382125256</v>
      </c>
      <c r="G289" s="298"/>
      <c r="I289" s="204">
        <v>220</v>
      </c>
      <c r="J289" s="204">
        <f>C289*I289*0.00015</f>
        <v>866.2363049999999</v>
      </c>
    </row>
    <row r="290" spans="1:10" s="204" customFormat="1" ht="12.75" customHeight="1">
      <c r="A290" s="305">
        <v>15</v>
      </c>
      <c r="B290" s="306" t="s">
        <v>152</v>
      </c>
      <c r="C290" s="300">
        <v>55816.125</v>
      </c>
      <c r="D290" s="300">
        <v>54185.976331360944</v>
      </c>
      <c r="E290" s="300">
        <f t="shared" si="13"/>
        <v>-1630.1486686390563</v>
      </c>
      <c r="F290" s="299">
        <f t="shared" si="14"/>
        <v>-0.029205694029083105</v>
      </c>
      <c r="G290" s="298"/>
      <c r="I290" s="204">
        <v>220</v>
      </c>
      <c r="J290" s="204">
        <f aca="true" t="shared" si="15" ref="J290:J308">C290*I290*0.00015</f>
        <v>1841.9321249999998</v>
      </c>
    </row>
    <row r="291" spans="1:10" s="204" customFormat="1" ht="12.75" customHeight="1">
      <c r="A291" s="305">
        <v>16</v>
      </c>
      <c r="B291" s="306" t="s">
        <v>153</v>
      </c>
      <c r="C291" s="300">
        <v>9825.7499</v>
      </c>
      <c r="D291" s="300">
        <v>10964.343195266272</v>
      </c>
      <c r="E291" s="300">
        <f t="shared" si="13"/>
        <v>1138.5932952662715</v>
      </c>
      <c r="F291" s="299">
        <f t="shared" si="14"/>
        <v>0.11587851378817117</v>
      </c>
      <c r="G291" s="298"/>
      <c r="I291" s="204">
        <v>220</v>
      </c>
      <c r="J291" s="204">
        <f t="shared" si="15"/>
        <v>324.2497467</v>
      </c>
    </row>
    <row r="292" spans="1:10" s="204" customFormat="1" ht="12.75" customHeight="1">
      <c r="A292" s="305">
        <v>17</v>
      </c>
      <c r="B292" s="306" t="s">
        <v>154</v>
      </c>
      <c r="C292" s="300">
        <v>58421.244</v>
      </c>
      <c r="D292" s="300">
        <v>64661.74556213018</v>
      </c>
      <c r="E292" s="300">
        <f t="shared" si="13"/>
        <v>6240.501562130179</v>
      </c>
      <c r="F292" s="299">
        <f t="shared" si="14"/>
        <v>0.10681904620398325</v>
      </c>
      <c r="G292" s="298"/>
      <c r="I292" s="204">
        <v>220</v>
      </c>
      <c r="J292" s="204">
        <f t="shared" si="15"/>
        <v>1927.9010519999997</v>
      </c>
    </row>
    <row r="293" spans="1:10" s="204" customFormat="1" ht="12.75" customHeight="1">
      <c r="A293" s="305">
        <v>18</v>
      </c>
      <c r="B293" s="306" t="s">
        <v>155</v>
      </c>
      <c r="C293" s="300">
        <v>44311.217</v>
      </c>
      <c r="D293" s="300">
        <v>48736.14201183432</v>
      </c>
      <c r="E293" s="300">
        <f t="shared" si="13"/>
        <v>4424.925011834326</v>
      </c>
      <c r="F293" s="299">
        <f t="shared" si="14"/>
        <v>0.0998601553153985</v>
      </c>
      <c r="G293" s="298"/>
      <c r="I293" s="204">
        <v>220</v>
      </c>
      <c r="J293" s="204">
        <f t="shared" si="15"/>
        <v>1462.270161</v>
      </c>
    </row>
    <row r="294" spans="1:10" s="204" customFormat="1" ht="12.75" customHeight="1">
      <c r="A294" s="305">
        <v>19</v>
      </c>
      <c r="B294" s="306" t="s">
        <v>156</v>
      </c>
      <c r="C294" s="300">
        <v>46285.628</v>
      </c>
      <c r="D294" s="300">
        <v>45354.21875739645</v>
      </c>
      <c r="E294" s="300">
        <f t="shared" si="13"/>
        <v>-931.4092426035495</v>
      </c>
      <c r="F294" s="299">
        <f t="shared" si="14"/>
        <v>-0.020123076705441903</v>
      </c>
      <c r="G294" s="298"/>
      <c r="I294" s="204">
        <v>220</v>
      </c>
      <c r="J294" s="204">
        <f t="shared" si="15"/>
        <v>1527.425724</v>
      </c>
    </row>
    <row r="295" spans="1:10" s="204" customFormat="1" ht="12.75" customHeight="1">
      <c r="A295" s="305">
        <v>20</v>
      </c>
      <c r="B295" s="306" t="s">
        <v>157</v>
      </c>
      <c r="C295" s="300">
        <v>40961.899</v>
      </c>
      <c r="D295" s="300">
        <v>54924.08875739645</v>
      </c>
      <c r="E295" s="300">
        <f t="shared" si="13"/>
        <v>13962.189757396452</v>
      </c>
      <c r="F295" s="299">
        <f t="shared" si="14"/>
        <v>0.3408579704128574</v>
      </c>
      <c r="G295" s="298"/>
      <c r="I295" s="204">
        <v>220</v>
      </c>
      <c r="J295" s="204">
        <f t="shared" si="15"/>
        <v>1351.7426669999998</v>
      </c>
    </row>
    <row r="296" spans="1:10" s="204" customFormat="1" ht="12.75" customHeight="1">
      <c r="A296" s="305">
        <v>21</v>
      </c>
      <c r="B296" s="306" t="s">
        <v>158</v>
      </c>
      <c r="C296" s="300">
        <v>71314.452</v>
      </c>
      <c r="D296" s="300">
        <v>73188.1775147929</v>
      </c>
      <c r="E296" s="300">
        <f t="shared" si="13"/>
        <v>1873.7255147928954</v>
      </c>
      <c r="F296" s="299">
        <f t="shared" si="14"/>
        <v>0.026274134656365238</v>
      </c>
      <c r="G296" s="298"/>
      <c r="I296" s="204">
        <v>220</v>
      </c>
      <c r="J296" s="204">
        <f t="shared" si="15"/>
        <v>2353.376916</v>
      </c>
    </row>
    <row r="297" spans="1:10" s="204" customFormat="1" ht="12.75" customHeight="1">
      <c r="A297" s="305">
        <v>22</v>
      </c>
      <c r="B297" s="306" t="s">
        <v>159</v>
      </c>
      <c r="C297" s="300">
        <v>44415.617</v>
      </c>
      <c r="D297" s="300">
        <v>44138.065088757394</v>
      </c>
      <c r="E297" s="300">
        <f t="shared" si="13"/>
        <v>-277.55191124260455</v>
      </c>
      <c r="F297" s="299">
        <f t="shared" si="14"/>
        <v>-0.0062489711950326965</v>
      </c>
      <c r="G297" s="298"/>
      <c r="I297" s="204">
        <v>220</v>
      </c>
      <c r="J297" s="204">
        <f t="shared" si="15"/>
        <v>1465.7153609999998</v>
      </c>
    </row>
    <row r="298" spans="1:10" s="204" customFormat="1" ht="12.75" customHeight="1">
      <c r="A298" s="305">
        <v>23</v>
      </c>
      <c r="B298" s="306" t="s">
        <v>160</v>
      </c>
      <c r="C298" s="300">
        <v>74325.88</v>
      </c>
      <c r="D298" s="300">
        <v>66881.7634260355</v>
      </c>
      <c r="E298" s="300">
        <f t="shared" si="13"/>
        <v>-7444.116573964508</v>
      </c>
      <c r="F298" s="299">
        <f t="shared" si="14"/>
        <v>-0.10015510847587014</v>
      </c>
      <c r="G298" s="298"/>
      <c r="I298" s="204">
        <v>220</v>
      </c>
      <c r="J298" s="204">
        <f t="shared" si="15"/>
        <v>2452.75404</v>
      </c>
    </row>
    <row r="299" spans="1:10" s="204" customFormat="1" ht="12.75" customHeight="1">
      <c r="A299" s="305">
        <v>24</v>
      </c>
      <c r="B299" s="306" t="s">
        <v>161</v>
      </c>
      <c r="C299" s="300">
        <v>43585.579</v>
      </c>
      <c r="D299" s="300">
        <v>44746.81656804734</v>
      </c>
      <c r="E299" s="300">
        <f t="shared" si="13"/>
        <v>1161.2375680473415</v>
      </c>
      <c r="F299" s="299">
        <f t="shared" si="14"/>
        <v>0.026642701432217787</v>
      </c>
      <c r="G299" s="298"/>
      <c r="I299" s="204">
        <v>220</v>
      </c>
      <c r="J299" s="204">
        <f t="shared" si="15"/>
        <v>1438.3241069999997</v>
      </c>
    </row>
    <row r="300" spans="1:10" s="204" customFormat="1" ht="12.75" customHeight="1">
      <c r="A300" s="305">
        <v>25</v>
      </c>
      <c r="B300" s="306" t="s">
        <v>162</v>
      </c>
      <c r="C300" s="300">
        <v>25965.673</v>
      </c>
      <c r="D300" s="300">
        <v>24942.029585798817</v>
      </c>
      <c r="E300" s="300">
        <f t="shared" si="13"/>
        <v>-1023.6434142011822</v>
      </c>
      <c r="F300" s="299">
        <f t="shared" si="14"/>
        <v>-0.039422949453348746</v>
      </c>
      <c r="G300" s="298" t="s">
        <v>14</v>
      </c>
      <c r="I300" s="204">
        <v>220</v>
      </c>
      <c r="J300" s="204">
        <f t="shared" si="15"/>
        <v>856.8672089999999</v>
      </c>
    </row>
    <row r="301" spans="1:7" s="204" customFormat="1" ht="12.75" customHeight="1">
      <c r="A301" s="305">
        <v>26</v>
      </c>
      <c r="B301" s="306" t="s">
        <v>163</v>
      </c>
      <c r="C301" s="300">
        <v>28632.61</v>
      </c>
      <c r="D301" s="300">
        <v>27777.23076923077</v>
      </c>
      <c r="E301" s="300">
        <f t="shared" si="13"/>
        <v>-855.3792307692311</v>
      </c>
      <c r="F301" s="299">
        <f t="shared" si="14"/>
        <v>-0.02987430174089023</v>
      </c>
      <c r="G301" s="298"/>
    </row>
    <row r="302" spans="1:10" s="204" customFormat="1" ht="12.75" customHeight="1">
      <c r="A302" s="305">
        <v>27</v>
      </c>
      <c r="B302" s="306" t="s">
        <v>195</v>
      </c>
      <c r="C302" s="300">
        <v>56234.11</v>
      </c>
      <c r="D302" s="300">
        <v>33474.80473372781</v>
      </c>
      <c r="E302" s="300">
        <f t="shared" si="13"/>
        <v>-22759.30526627219</v>
      </c>
      <c r="F302" s="299">
        <f t="shared" si="14"/>
        <v>-0.4047242014903799</v>
      </c>
      <c r="G302" s="298"/>
      <c r="I302" s="204">
        <v>220</v>
      </c>
      <c r="J302" s="204">
        <f t="shared" si="15"/>
        <v>1855.7256299999997</v>
      </c>
    </row>
    <row r="303" spans="1:7" s="204" customFormat="1" ht="12.75" customHeight="1">
      <c r="A303" s="305">
        <v>28</v>
      </c>
      <c r="B303" s="306" t="s">
        <v>196</v>
      </c>
      <c r="C303" s="300">
        <v>28185.604</v>
      </c>
      <c r="D303" s="300">
        <v>19592.390532544377</v>
      </c>
      <c r="E303" s="300">
        <f t="shared" si="13"/>
        <v>-8593.213467455622</v>
      </c>
      <c r="F303" s="299">
        <f t="shared" si="14"/>
        <v>-0.3048795217393824</v>
      </c>
      <c r="G303" s="298"/>
    </row>
    <row r="304" spans="1:7" s="204" customFormat="1" ht="12.75" customHeight="1">
      <c r="A304" s="305">
        <v>29</v>
      </c>
      <c r="B304" s="306" t="s">
        <v>197</v>
      </c>
      <c r="C304" s="300">
        <v>44382.561</v>
      </c>
      <c r="D304" s="300">
        <v>39101.15976331361</v>
      </c>
      <c r="E304" s="300">
        <f t="shared" si="13"/>
        <v>-5281.40123668639</v>
      </c>
      <c r="F304" s="299">
        <f t="shared" si="14"/>
        <v>-0.11899721687278005</v>
      </c>
      <c r="G304" s="298"/>
    </row>
    <row r="305" spans="1:7" s="204" customFormat="1" ht="12.75" customHeight="1">
      <c r="A305" s="305">
        <v>30</v>
      </c>
      <c r="B305" s="306" t="s">
        <v>198</v>
      </c>
      <c r="C305" s="300">
        <v>26830.218</v>
      </c>
      <c r="D305" s="300">
        <v>19725.48520710059</v>
      </c>
      <c r="E305" s="300">
        <f t="shared" si="13"/>
        <v>-7104.732792899409</v>
      </c>
      <c r="F305" s="299">
        <f t="shared" si="14"/>
        <v>-0.26480339417664844</v>
      </c>
      <c r="G305" s="298"/>
    </row>
    <row r="306" spans="1:7" s="204" customFormat="1" ht="12.75" customHeight="1">
      <c r="A306" s="305">
        <v>31</v>
      </c>
      <c r="B306" s="306" t="s">
        <v>199</v>
      </c>
      <c r="C306" s="300">
        <v>34240.388</v>
      </c>
      <c r="D306" s="300">
        <v>32988.11834319527</v>
      </c>
      <c r="E306" s="300">
        <f t="shared" si="13"/>
        <v>-1252.2696568047322</v>
      </c>
      <c r="F306" s="299">
        <f t="shared" si="14"/>
        <v>-0.03657288161584887</v>
      </c>
      <c r="G306" s="298"/>
    </row>
    <row r="307" spans="1:7" s="204" customFormat="1" ht="12.75" customHeight="1">
      <c r="A307" s="305">
        <v>32</v>
      </c>
      <c r="B307" s="306" t="s">
        <v>200</v>
      </c>
      <c r="C307" s="300">
        <v>25593.276</v>
      </c>
      <c r="D307" s="300">
        <v>49958.331360946744</v>
      </c>
      <c r="E307" s="300">
        <f t="shared" si="13"/>
        <v>24365.055360946742</v>
      </c>
      <c r="F307" s="299">
        <f t="shared" si="14"/>
        <v>0.952010026420484</v>
      </c>
      <c r="G307" s="298"/>
    </row>
    <row r="308" spans="1:10" s="204" customFormat="1" ht="12.75" customHeight="1">
      <c r="A308" s="297">
        <v>33</v>
      </c>
      <c r="B308" s="386" t="s">
        <v>201</v>
      </c>
      <c r="C308" s="301">
        <v>42951.803</v>
      </c>
      <c r="D308" s="301">
        <v>21488.384615384617</v>
      </c>
      <c r="E308" s="300">
        <f t="shared" si="13"/>
        <v>-21463.418384615383</v>
      </c>
      <c r="F308" s="299">
        <f t="shared" si="14"/>
        <v>-0.4997093692345204</v>
      </c>
      <c r="G308" s="298"/>
      <c r="I308" s="204">
        <v>220</v>
      </c>
      <c r="J308" s="204">
        <f t="shared" si="15"/>
        <v>1417.4094989999999</v>
      </c>
    </row>
    <row r="309" spans="1:7" s="204" customFormat="1" ht="12.75" customHeight="1">
      <c r="A309" s="297"/>
      <c r="B309" s="304" t="s">
        <v>33</v>
      </c>
      <c r="C309" s="303">
        <v>1632295</v>
      </c>
      <c r="D309" s="302">
        <v>1641665.6330710053</v>
      </c>
      <c r="E309" s="301">
        <f t="shared" si="13"/>
        <v>9370.633071005344</v>
      </c>
      <c r="F309" s="366">
        <f t="shared" si="14"/>
        <v>0.0057407717790015555</v>
      </c>
      <c r="G309" s="298"/>
    </row>
    <row r="310" spans="1:7" ht="12.75" customHeight="1">
      <c r="A310" s="42"/>
      <c r="B310" s="2"/>
      <c r="C310" s="156"/>
      <c r="D310" s="185"/>
      <c r="E310" s="185"/>
      <c r="F310" s="157"/>
      <c r="G310" s="33"/>
    </row>
    <row r="311" spans="1:8" ht="14.25">
      <c r="A311" s="46" t="s">
        <v>219</v>
      </c>
      <c r="B311" s="47"/>
      <c r="C311" s="47"/>
      <c r="D311" s="47"/>
      <c r="E311" s="47"/>
      <c r="F311" s="47"/>
      <c r="G311" s="47"/>
      <c r="H311" s="47"/>
    </row>
    <row r="312" spans="1:6" ht="60" customHeight="1">
      <c r="A312" s="48" t="s">
        <v>37</v>
      </c>
      <c r="B312" s="48" t="s">
        <v>38</v>
      </c>
      <c r="C312" s="49" t="s">
        <v>220</v>
      </c>
      <c r="D312" s="49" t="s">
        <v>221</v>
      </c>
      <c r="E312" s="48" t="s">
        <v>39</v>
      </c>
      <c r="F312" s="50"/>
    </row>
    <row r="313" spans="1:6" ht="13.5" customHeight="1">
      <c r="A313" s="48">
        <v>1</v>
      </c>
      <c r="B313" s="48">
        <v>2</v>
      </c>
      <c r="C313" s="49">
        <v>3</v>
      </c>
      <c r="D313" s="49">
        <v>4</v>
      </c>
      <c r="E313" s="48">
        <v>5</v>
      </c>
      <c r="F313" s="50"/>
    </row>
    <row r="314" spans="1:12" ht="13.5" customHeight="1">
      <c r="A314" s="222">
        <v>1</v>
      </c>
      <c r="B314" s="223" t="s">
        <v>138</v>
      </c>
      <c r="C314" s="228">
        <v>37038410</v>
      </c>
      <c r="D314" s="228">
        <v>42134670</v>
      </c>
      <c r="E314" s="71">
        <f>D314/C314</f>
        <v>1.1375939193934081</v>
      </c>
      <c r="F314" s="50"/>
      <c r="I314" s="10">
        <v>25745566</v>
      </c>
      <c r="J314" s="10">
        <v>16389104</v>
      </c>
      <c r="K314" s="10">
        <v>0</v>
      </c>
      <c r="L314" s="10">
        <f>I314+J314+K314</f>
        <v>42134670</v>
      </c>
    </row>
    <row r="315" spans="1:12" ht="13.5" customHeight="1">
      <c r="A315" s="222">
        <v>2</v>
      </c>
      <c r="B315" s="223" t="s">
        <v>139</v>
      </c>
      <c r="C315" s="228">
        <v>16715250</v>
      </c>
      <c r="D315" s="228">
        <v>17493427</v>
      </c>
      <c r="E315" s="71">
        <f aca="true" t="shared" si="16" ref="E315:E347">D315/C315</f>
        <v>1.0465549124302658</v>
      </c>
      <c r="F315" s="50"/>
      <c r="I315" s="10">
        <v>10840894</v>
      </c>
      <c r="J315" s="10">
        <v>6652533</v>
      </c>
      <c r="K315" s="10">
        <v>0</v>
      </c>
      <c r="L315" s="10">
        <f aca="true" t="shared" si="17" ref="L315:L347">I315+J315+K315</f>
        <v>17493427</v>
      </c>
    </row>
    <row r="316" spans="1:12" ht="13.5" customHeight="1">
      <c r="A316" s="222">
        <v>3</v>
      </c>
      <c r="B316" s="223" t="s">
        <v>140</v>
      </c>
      <c r="C316" s="228">
        <v>31179870</v>
      </c>
      <c r="D316" s="228">
        <v>31189508</v>
      </c>
      <c r="E316" s="71">
        <f t="shared" si="16"/>
        <v>1.0003091096916055</v>
      </c>
      <c r="F316" s="50"/>
      <c r="I316" s="10">
        <v>18900232</v>
      </c>
      <c r="J316" s="10">
        <v>12289276</v>
      </c>
      <c r="K316" s="10">
        <v>0</v>
      </c>
      <c r="L316" s="10">
        <f t="shared" si="17"/>
        <v>31189508</v>
      </c>
    </row>
    <row r="317" spans="1:12" ht="13.5" customHeight="1">
      <c r="A317" s="222">
        <v>4</v>
      </c>
      <c r="B317" s="223" t="s">
        <v>141</v>
      </c>
      <c r="C317" s="228">
        <v>27640640</v>
      </c>
      <c r="D317" s="228">
        <v>25713626</v>
      </c>
      <c r="E317" s="71">
        <f t="shared" si="16"/>
        <v>0.9302833074776851</v>
      </c>
      <c r="F317" s="50"/>
      <c r="I317" s="10">
        <v>15977422</v>
      </c>
      <c r="J317" s="10">
        <v>9736204</v>
      </c>
      <c r="K317" s="10">
        <v>0</v>
      </c>
      <c r="L317" s="10">
        <f t="shared" si="17"/>
        <v>25713626</v>
      </c>
    </row>
    <row r="318" spans="1:12" ht="13.5" customHeight="1">
      <c r="A318" s="222">
        <v>5</v>
      </c>
      <c r="B318" s="223" t="s">
        <v>142</v>
      </c>
      <c r="C318" s="228">
        <v>59647900.00000001</v>
      </c>
      <c r="D318" s="228">
        <v>55596108</v>
      </c>
      <c r="E318" s="71">
        <f t="shared" si="16"/>
        <v>0.9320715062894083</v>
      </c>
      <c r="F318" s="50"/>
      <c r="I318" s="10">
        <v>35862432</v>
      </c>
      <c r="J318" s="10">
        <v>19733676</v>
      </c>
      <c r="K318" s="10">
        <v>0</v>
      </c>
      <c r="L318" s="10">
        <f t="shared" si="17"/>
        <v>55596108</v>
      </c>
    </row>
    <row r="319" spans="1:12" ht="13.5" customHeight="1">
      <c r="A319" s="222">
        <v>6</v>
      </c>
      <c r="B319" s="223" t="s">
        <v>143</v>
      </c>
      <c r="C319" s="228">
        <v>16413500</v>
      </c>
      <c r="D319" s="228">
        <v>16268933</v>
      </c>
      <c r="E319" s="71">
        <f t="shared" si="16"/>
        <v>0.9911921893563226</v>
      </c>
      <c r="F319" s="50"/>
      <c r="I319" s="10">
        <v>9882713</v>
      </c>
      <c r="J319" s="10">
        <v>6386220</v>
      </c>
      <c r="K319" s="10">
        <v>0</v>
      </c>
      <c r="L319" s="10">
        <f t="shared" si="17"/>
        <v>16268933</v>
      </c>
    </row>
    <row r="320" spans="1:12" ht="13.5" customHeight="1">
      <c r="A320" s="222">
        <v>7</v>
      </c>
      <c r="B320" s="223" t="s">
        <v>144</v>
      </c>
      <c r="C320" s="228">
        <v>13940680</v>
      </c>
      <c r="D320" s="228">
        <v>22713328</v>
      </c>
      <c r="E320" s="71">
        <f t="shared" si="16"/>
        <v>1.6292840808339335</v>
      </c>
      <c r="F320" s="50"/>
      <c r="I320" s="10">
        <v>14605376</v>
      </c>
      <c r="J320" s="10">
        <v>8107952</v>
      </c>
      <c r="K320" s="10">
        <v>0</v>
      </c>
      <c r="L320" s="10">
        <f t="shared" si="17"/>
        <v>22713328</v>
      </c>
    </row>
    <row r="321" spans="1:12" ht="13.5" customHeight="1">
      <c r="A321" s="222">
        <v>8</v>
      </c>
      <c r="B321" s="223" t="s">
        <v>145</v>
      </c>
      <c r="C321" s="228">
        <v>34492830</v>
      </c>
      <c r="D321" s="228">
        <v>31705345</v>
      </c>
      <c r="E321" s="71">
        <f t="shared" si="16"/>
        <v>0.9191865381877915</v>
      </c>
      <c r="F321" s="50"/>
      <c r="I321" s="10">
        <v>18586297</v>
      </c>
      <c r="J321" s="10">
        <v>13119048</v>
      </c>
      <c r="K321" s="10">
        <v>0</v>
      </c>
      <c r="L321" s="10">
        <f t="shared" si="17"/>
        <v>31705345</v>
      </c>
    </row>
    <row r="322" spans="1:12" ht="13.5" customHeight="1">
      <c r="A322" s="222">
        <v>9</v>
      </c>
      <c r="B322" s="223" t="s">
        <v>146</v>
      </c>
      <c r="C322" s="228">
        <v>28289020</v>
      </c>
      <c r="D322" s="228">
        <v>29700898</v>
      </c>
      <c r="E322" s="71">
        <f t="shared" si="16"/>
        <v>1.0499090459832119</v>
      </c>
      <c r="F322" s="50"/>
      <c r="I322" s="10">
        <v>17954845</v>
      </c>
      <c r="J322" s="10">
        <v>11746053</v>
      </c>
      <c r="K322" s="10">
        <v>0</v>
      </c>
      <c r="L322" s="10">
        <f t="shared" si="17"/>
        <v>29700898</v>
      </c>
    </row>
    <row r="323" spans="1:12" ht="13.5" customHeight="1">
      <c r="A323" s="222">
        <v>10</v>
      </c>
      <c r="B323" s="223" t="s">
        <v>147</v>
      </c>
      <c r="C323" s="228">
        <v>6963710</v>
      </c>
      <c r="D323" s="228">
        <v>6946718</v>
      </c>
      <c r="E323" s="71">
        <f t="shared" si="16"/>
        <v>0.9975599213637558</v>
      </c>
      <c r="F323" s="50"/>
      <c r="I323" s="10">
        <v>4773496</v>
      </c>
      <c r="J323" s="10">
        <v>2173222</v>
      </c>
      <c r="K323" s="10">
        <v>0</v>
      </c>
      <c r="L323" s="10">
        <f t="shared" si="17"/>
        <v>6946718</v>
      </c>
    </row>
    <row r="324" spans="1:12" ht="13.5" customHeight="1">
      <c r="A324" s="222">
        <v>11</v>
      </c>
      <c r="B324" s="223" t="s">
        <v>148</v>
      </c>
      <c r="C324" s="228">
        <v>17163030</v>
      </c>
      <c r="D324" s="228">
        <v>15912222</v>
      </c>
      <c r="E324" s="71">
        <f t="shared" si="16"/>
        <v>0.9271219592344708</v>
      </c>
      <c r="F324" s="50"/>
      <c r="I324" s="10">
        <v>9686005</v>
      </c>
      <c r="J324" s="10">
        <v>6226217</v>
      </c>
      <c r="K324" s="10">
        <v>0</v>
      </c>
      <c r="L324" s="10">
        <f t="shared" si="17"/>
        <v>15912222</v>
      </c>
    </row>
    <row r="325" spans="1:12" ht="13.5" customHeight="1">
      <c r="A325" s="222">
        <v>12</v>
      </c>
      <c r="B325" s="223" t="s">
        <v>149</v>
      </c>
      <c r="C325" s="228">
        <v>33643850</v>
      </c>
      <c r="D325" s="228">
        <v>31949065</v>
      </c>
      <c r="E325" s="71">
        <f t="shared" si="16"/>
        <v>0.9496257116828187</v>
      </c>
      <c r="F325" s="50"/>
      <c r="I325" s="10">
        <v>20024745</v>
      </c>
      <c r="J325" s="10">
        <v>11924320</v>
      </c>
      <c r="K325" s="10">
        <v>0</v>
      </c>
      <c r="L325" s="10">
        <f t="shared" si="17"/>
        <v>31949065</v>
      </c>
    </row>
    <row r="326" spans="1:12" ht="13.5" customHeight="1">
      <c r="A326" s="222">
        <v>13</v>
      </c>
      <c r="B326" s="223" t="s">
        <v>150</v>
      </c>
      <c r="C326" s="228">
        <v>52548700</v>
      </c>
      <c r="D326" s="228">
        <v>54438835</v>
      </c>
      <c r="E326" s="71">
        <f t="shared" si="16"/>
        <v>1.0359692057082288</v>
      </c>
      <c r="F326" s="50"/>
      <c r="I326" s="10">
        <v>37235445</v>
      </c>
      <c r="J326" s="10">
        <v>17203390</v>
      </c>
      <c r="K326" s="10">
        <v>0</v>
      </c>
      <c r="L326" s="10">
        <f t="shared" si="17"/>
        <v>54438835</v>
      </c>
    </row>
    <row r="327" spans="1:12" ht="12.75" customHeight="1">
      <c r="A327" s="222">
        <v>14</v>
      </c>
      <c r="B327" s="223" t="s">
        <v>151</v>
      </c>
      <c r="C327" s="228">
        <v>12836190</v>
      </c>
      <c r="D327" s="228">
        <v>12377104.44</v>
      </c>
      <c r="E327" s="71">
        <f t="shared" si="16"/>
        <v>0.9642350604034374</v>
      </c>
      <c r="F327" s="156"/>
      <c r="G327" s="33"/>
      <c r="I327" s="10">
        <v>7906974.4399999995</v>
      </c>
      <c r="J327" s="10">
        <v>4470130</v>
      </c>
      <c r="K327" s="10">
        <v>0</v>
      </c>
      <c r="L327" s="10">
        <f t="shared" si="17"/>
        <v>12377104.44</v>
      </c>
    </row>
    <row r="328" spans="1:12" ht="12.75" customHeight="1">
      <c r="A328" s="222">
        <v>15</v>
      </c>
      <c r="B328" s="223" t="s">
        <v>152</v>
      </c>
      <c r="C328" s="228">
        <v>24778520</v>
      </c>
      <c r="D328" s="228">
        <v>23905764</v>
      </c>
      <c r="E328" s="71">
        <f t="shared" si="16"/>
        <v>0.9647777187660925</v>
      </c>
      <c r="F328" s="156"/>
      <c r="G328" s="33"/>
      <c r="I328" s="10">
        <v>14748334</v>
      </c>
      <c r="J328" s="10">
        <v>9157430</v>
      </c>
      <c r="K328" s="10">
        <v>0</v>
      </c>
      <c r="L328" s="10">
        <f t="shared" si="17"/>
        <v>23905764</v>
      </c>
    </row>
    <row r="329" spans="1:12" ht="12.75" customHeight="1">
      <c r="A329" s="222">
        <v>16</v>
      </c>
      <c r="B329" s="223" t="s">
        <v>153</v>
      </c>
      <c r="C329" s="228">
        <v>5114450</v>
      </c>
      <c r="D329" s="228">
        <v>5110999</v>
      </c>
      <c r="E329" s="71">
        <f t="shared" si="16"/>
        <v>0.9993252451387735</v>
      </c>
      <c r="F329" s="156"/>
      <c r="G329" s="33"/>
      <c r="I329" s="10">
        <v>3258025</v>
      </c>
      <c r="J329" s="10">
        <v>1852974</v>
      </c>
      <c r="K329" s="10">
        <v>0</v>
      </c>
      <c r="L329" s="10">
        <f t="shared" si="17"/>
        <v>5110999</v>
      </c>
    </row>
    <row r="330" spans="1:12" ht="12.75" customHeight="1">
      <c r="A330" s="222">
        <v>17</v>
      </c>
      <c r="B330" s="223" t="s">
        <v>154</v>
      </c>
      <c r="C330" s="228">
        <v>28676620</v>
      </c>
      <c r="D330" s="228">
        <v>27118469</v>
      </c>
      <c r="E330" s="71">
        <f t="shared" si="16"/>
        <v>0.945664761049245</v>
      </c>
      <c r="F330" s="156"/>
      <c r="G330" s="33" t="s">
        <v>14</v>
      </c>
      <c r="I330" s="10">
        <v>16190634</v>
      </c>
      <c r="J330" s="10">
        <v>10927835</v>
      </c>
      <c r="K330" s="10">
        <v>0</v>
      </c>
      <c r="L330" s="10">
        <f t="shared" si="17"/>
        <v>27118469</v>
      </c>
    </row>
    <row r="331" spans="1:12" ht="12.75" customHeight="1">
      <c r="A331" s="222">
        <v>18</v>
      </c>
      <c r="B331" s="223" t="s">
        <v>155</v>
      </c>
      <c r="C331" s="228">
        <v>21817970</v>
      </c>
      <c r="D331" s="228">
        <v>22287460</v>
      </c>
      <c r="E331" s="71">
        <f t="shared" si="16"/>
        <v>1.021518500575443</v>
      </c>
      <c r="F331" s="156"/>
      <c r="G331" s="33"/>
      <c r="I331" s="10">
        <v>14051052</v>
      </c>
      <c r="J331" s="10">
        <v>8236408</v>
      </c>
      <c r="K331" s="10">
        <v>0</v>
      </c>
      <c r="L331" s="10">
        <f t="shared" si="17"/>
        <v>22287460</v>
      </c>
    </row>
    <row r="332" spans="1:12" ht="12.75" customHeight="1">
      <c r="A332" s="222">
        <v>19</v>
      </c>
      <c r="B332" s="223" t="s">
        <v>156</v>
      </c>
      <c r="C332" s="228">
        <v>24481700</v>
      </c>
      <c r="D332" s="228">
        <v>20093633.97</v>
      </c>
      <c r="E332" s="71">
        <f t="shared" si="16"/>
        <v>0.8207613838091309</v>
      </c>
      <c r="F332" s="156"/>
      <c r="G332" s="33"/>
      <c r="I332" s="10">
        <v>12428771</v>
      </c>
      <c r="J332" s="10">
        <v>7664862.97</v>
      </c>
      <c r="K332" s="10">
        <v>0</v>
      </c>
      <c r="L332" s="10">
        <f t="shared" si="17"/>
        <v>20093633.97</v>
      </c>
    </row>
    <row r="333" spans="1:12" ht="12.75" customHeight="1">
      <c r="A333" s="222">
        <v>20</v>
      </c>
      <c r="B333" s="223" t="s">
        <v>157</v>
      </c>
      <c r="C333" s="228">
        <v>19371500</v>
      </c>
      <c r="D333" s="228">
        <v>23830541</v>
      </c>
      <c r="E333" s="71">
        <f t="shared" si="16"/>
        <v>1.2301856335337997</v>
      </c>
      <c r="F333" s="156"/>
      <c r="G333" s="33"/>
      <c r="I333" s="10">
        <v>14548370</v>
      </c>
      <c r="J333" s="10">
        <v>9282171</v>
      </c>
      <c r="K333" s="10">
        <v>0</v>
      </c>
      <c r="L333" s="10">
        <f t="shared" si="17"/>
        <v>23830541</v>
      </c>
    </row>
    <row r="334" spans="1:12" ht="12.75" customHeight="1">
      <c r="A334" s="222">
        <v>21</v>
      </c>
      <c r="B334" s="223" t="s">
        <v>158</v>
      </c>
      <c r="C334" s="228">
        <v>32271100</v>
      </c>
      <c r="D334" s="228">
        <v>31615322</v>
      </c>
      <c r="E334" s="71">
        <f t="shared" si="16"/>
        <v>0.9796790936782446</v>
      </c>
      <c r="F334" s="156"/>
      <c r="G334" s="33"/>
      <c r="I334" s="10">
        <v>19246520</v>
      </c>
      <c r="J334" s="10">
        <v>12368802</v>
      </c>
      <c r="K334" s="10">
        <v>0</v>
      </c>
      <c r="L334" s="10">
        <f t="shared" si="17"/>
        <v>31615322</v>
      </c>
    </row>
    <row r="335" spans="1:12" ht="12.75" customHeight="1">
      <c r="A335" s="222">
        <v>22</v>
      </c>
      <c r="B335" s="223" t="s">
        <v>159</v>
      </c>
      <c r="C335" s="228">
        <v>20559630</v>
      </c>
      <c r="D335" s="228">
        <v>19597317</v>
      </c>
      <c r="E335" s="71">
        <f t="shared" si="16"/>
        <v>0.9531940506711454</v>
      </c>
      <c r="F335" s="156"/>
      <c r="G335" s="33" t="s">
        <v>14</v>
      </c>
      <c r="I335" s="10">
        <v>12137984</v>
      </c>
      <c r="J335" s="10">
        <v>7459333</v>
      </c>
      <c r="K335" s="10">
        <v>0</v>
      </c>
      <c r="L335" s="10">
        <f t="shared" si="17"/>
        <v>19597317</v>
      </c>
    </row>
    <row r="336" spans="1:12" ht="12.75" customHeight="1">
      <c r="A336" s="222">
        <v>23</v>
      </c>
      <c r="B336" s="223" t="s">
        <v>160</v>
      </c>
      <c r="C336" s="228">
        <v>26705470</v>
      </c>
      <c r="D336" s="228">
        <v>26403764.019</v>
      </c>
      <c r="E336" s="71">
        <f t="shared" si="16"/>
        <v>0.9887024650380616</v>
      </c>
      <c r="F336" s="156"/>
      <c r="G336" s="33"/>
      <c r="I336" s="10">
        <v>15100746</v>
      </c>
      <c r="J336" s="10">
        <v>11303018.019</v>
      </c>
      <c r="K336" s="10">
        <v>0</v>
      </c>
      <c r="L336" s="10">
        <f t="shared" si="17"/>
        <v>26403764.019</v>
      </c>
    </row>
    <row r="337" spans="1:12" ht="12.75" customHeight="1">
      <c r="A337" s="222">
        <v>24</v>
      </c>
      <c r="B337" s="223" t="s">
        <v>161</v>
      </c>
      <c r="C337" s="228">
        <v>21501430</v>
      </c>
      <c r="D337" s="228">
        <v>21889552</v>
      </c>
      <c r="E337" s="71">
        <f t="shared" si="16"/>
        <v>1.0180509854460842</v>
      </c>
      <c r="F337" s="156"/>
      <c r="G337" s="33"/>
      <c r="I337" s="10">
        <v>14327340</v>
      </c>
      <c r="J337" s="10">
        <v>7562212</v>
      </c>
      <c r="K337" s="10">
        <v>0</v>
      </c>
      <c r="L337" s="10">
        <f t="shared" si="17"/>
        <v>21889552</v>
      </c>
    </row>
    <row r="338" spans="1:12" ht="12.75" customHeight="1">
      <c r="A338" s="222">
        <v>25</v>
      </c>
      <c r="B338" s="223" t="s">
        <v>162</v>
      </c>
      <c r="C338" s="228">
        <v>9827360</v>
      </c>
      <c r="D338" s="228">
        <v>10611266</v>
      </c>
      <c r="E338" s="71">
        <f t="shared" si="16"/>
        <v>1.0797677097409681</v>
      </c>
      <c r="F338" s="156"/>
      <c r="G338" s="33"/>
      <c r="I338" s="10">
        <v>6396063</v>
      </c>
      <c r="J338" s="10">
        <v>4215203</v>
      </c>
      <c r="K338" s="10">
        <v>0</v>
      </c>
      <c r="L338" s="10">
        <f t="shared" si="17"/>
        <v>10611266</v>
      </c>
    </row>
    <row r="339" spans="1:12" ht="12.75" customHeight="1">
      <c r="A339" s="222">
        <v>26</v>
      </c>
      <c r="B339" s="223" t="s">
        <v>163</v>
      </c>
      <c r="C339" s="228">
        <v>13338540</v>
      </c>
      <c r="D339" s="228">
        <v>12948783</v>
      </c>
      <c r="E339" s="71">
        <f t="shared" si="16"/>
        <v>0.9707796355523168</v>
      </c>
      <c r="F339" s="156"/>
      <c r="G339" s="33"/>
      <c r="I339" s="10">
        <v>8254431</v>
      </c>
      <c r="J339" s="10">
        <v>4694352</v>
      </c>
      <c r="K339" s="10">
        <v>0</v>
      </c>
      <c r="L339" s="10">
        <f t="shared" si="17"/>
        <v>12948783</v>
      </c>
    </row>
    <row r="340" spans="1:12" ht="16.5" customHeight="1">
      <c r="A340" s="36">
        <v>27</v>
      </c>
      <c r="B340" s="283" t="s">
        <v>195</v>
      </c>
      <c r="C340" s="228">
        <v>18129650</v>
      </c>
      <c r="D340" s="228">
        <v>15171198</v>
      </c>
      <c r="E340" s="71">
        <f t="shared" si="16"/>
        <v>0.836816926967702</v>
      </c>
      <c r="F340" s="44"/>
      <c r="G340" s="187"/>
      <c r="H340" s="187"/>
      <c r="I340" s="10">
        <v>9513956</v>
      </c>
      <c r="J340" s="10">
        <v>5657242</v>
      </c>
      <c r="K340" s="10">
        <v>0</v>
      </c>
      <c r="L340" s="10">
        <f t="shared" si="17"/>
        <v>15171198</v>
      </c>
    </row>
    <row r="341" spans="1:12" ht="16.5" customHeight="1">
      <c r="A341" s="36">
        <v>28</v>
      </c>
      <c r="B341" s="283" t="s">
        <v>196</v>
      </c>
      <c r="C341" s="228">
        <v>7051260</v>
      </c>
      <c r="D341" s="228">
        <v>8911720</v>
      </c>
      <c r="E341" s="71">
        <f t="shared" si="16"/>
        <v>1.2638478796697328</v>
      </c>
      <c r="F341" s="44"/>
      <c r="G341" s="187"/>
      <c r="H341" s="187"/>
      <c r="I341" s="10">
        <v>5600606</v>
      </c>
      <c r="J341" s="10">
        <v>3311114</v>
      </c>
      <c r="K341" s="10">
        <v>0</v>
      </c>
      <c r="L341" s="10">
        <f t="shared" si="17"/>
        <v>8911720</v>
      </c>
    </row>
    <row r="342" spans="1:12" ht="16.5" customHeight="1">
      <c r="A342" s="36">
        <v>29</v>
      </c>
      <c r="B342" s="283" t="s">
        <v>197</v>
      </c>
      <c r="C342" s="228">
        <v>23708880</v>
      </c>
      <c r="D342" s="228">
        <v>21138817</v>
      </c>
      <c r="E342" s="71">
        <f t="shared" si="16"/>
        <v>0.8915991392254716</v>
      </c>
      <c r="F342" s="44"/>
      <c r="G342" s="187"/>
      <c r="H342" s="187"/>
      <c r="I342" s="10">
        <v>14530721</v>
      </c>
      <c r="J342" s="10">
        <v>6608096</v>
      </c>
      <c r="K342" s="10">
        <v>0</v>
      </c>
      <c r="L342" s="10">
        <f t="shared" si="17"/>
        <v>21138817</v>
      </c>
    </row>
    <row r="343" spans="1:12" ht="16.5" customHeight="1">
      <c r="A343" s="36">
        <v>30</v>
      </c>
      <c r="B343" s="283" t="s">
        <v>198</v>
      </c>
      <c r="C343" s="228">
        <v>9809000</v>
      </c>
      <c r="D343" s="228">
        <v>8555627</v>
      </c>
      <c r="E343" s="71">
        <f t="shared" si="16"/>
        <v>0.8722221429299623</v>
      </c>
      <c r="F343" s="44"/>
      <c r="G343" s="187"/>
      <c r="H343" s="187"/>
      <c r="I343" s="10">
        <v>5222020</v>
      </c>
      <c r="J343" s="10">
        <v>3333607</v>
      </c>
      <c r="K343" s="10">
        <v>0</v>
      </c>
      <c r="L343" s="10">
        <f t="shared" si="17"/>
        <v>8555627</v>
      </c>
    </row>
    <row r="344" spans="1:12" ht="16.5" customHeight="1">
      <c r="A344" s="36">
        <v>31</v>
      </c>
      <c r="B344" s="283" t="s">
        <v>199</v>
      </c>
      <c r="C344" s="228">
        <v>23219790</v>
      </c>
      <c r="D344" s="228">
        <v>13294112</v>
      </c>
      <c r="E344" s="71">
        <f t="shared" si="16"/>
        <v>0.5725336878585034</v>
      </c>
      <c r="F344" s="44"/>
      <c r="G344" s="187"/>
      <c r="H344" s="187"/>
      <c r="I344" s="10">
        <v>7719120</v>
      </c>
      <c r="J344" s="10">
        <v>5574992</v>
      </c>
      <c r="K344" s="10">
        <v>0</v>
      </c>
      <c r="L344" s="10">
        <f t="shared" si="17"/>
        <v>13294112</v>
      </c>
    </row>
    <row r="345" spans="1:12" ht="16.5" customHeight="1">
      <c r="A345" s="36">
        <v>32</v>
      </c>
      <c r="B345" s="283" t="s">
        <v>200</v>
      </c>
      <c r="C345" s="228">
        <v>7374430</v>
      </c>
      <c r="D345" s="228">
        <v>22855697</v>
      </c>
      <c r="E345" s="71">
        <f t="shared" si="16"/>
        <v>3.0993170997622865</v>
      </c>
      <c r="F345" s="44"/>
      <c r="G345" s="187"/>
      <c r="H345" s="187"/>
      <c r="I345" s="10">
        <v>14412739</v>
      </c>
      <c r="J345" s="10">
        <v>8442958</v>
      </c>
      <c r="K345" s="10">
        <v>0</v>
      </c>
      <c r="L345" s="10">
        <f t="shared" si="17"/>
        <v>22855697</v>
      </c>
    </row>
    <row r="346" spans="1:12" ht="16.5" customHeight="1">
      <c r="A346" s="36">
        <v>33</v>
      </c>
      <c r="B346" s="283" t="s">
        <v>201</v>
      </c>
      <c r="C346" s="228">
        <v>20582070</v>
      </c>
      <c r="D346" s="228">
        <v>10134826</v>
      </c>
      <c r="E346" s="71">
        <f t="shared" si="16"/>
        <v>0.49241043296422565</v>
      </c>
      <c r="F346" s="44"/>
      <c r="G346" s="187"/>
      <c r="H346" s="187"/>
      <c r="I346" s="10">
        <v>6503289</v>
      </c>
      <c r="J346" s="10">
        <v>3631537</v>
      </c>
      <c r="K346" s="10">
        <v>0</v>
      </c>
      <c r="L346" s="10">
        <f t="shared" si="17"/>
        <v>10134826</v>
      </c>
    </row>
    <row r="347" spans="1:12" ht="16.5" customHeight="1">
      <c r="A347" s="42"/>
      <c r="B347" s="364" t="s">
        <v>33</v>
      </c>
      <c r="C347" s="359">
        <v>746832950</v>
      </c>
      <c r="D347" s="359">
        <v>739614655.4289999</v>
      </c>
      <c r="E347" s="287">
        <f t="shared" si="16"/>
        <v>0.9903347936496373</v>
      </c>
      <c r="F347" s="44"/>
      <c r="G347" s="187"/>
      <c r="H347" s="187"/>
      <c r="I347" s="10">
        <v>462173163.44</v>
      </c>
      <c r="J347" s="10">
        <v>277441491.98899996</v>
      </c>
      <c r="K347" s="10">
        <v>0</v>
      </c>
      <c r="L347" s="10">
        <f t="shared" si="17"/>
        <v>739614655.4289999</v>
      </c>
    </row>
    <row r="348" spans="1:7" ht="16.5" customHeight="1">
      <c r="A348" s="42"/>
      <c r="B348" s="2"/>
      <c r="C348" s="16"/>
      <c r="D348" s="16"/>
      <c r="E348" s="157"/>
      <c r="F348" s="44"/>
      <c r="G348" s="33"/>
    </row>
    <row r="349" ht="15.75" customHeight="1">
      <c r="A349" s="9" t="s">
        <v>111</v>
      </c>
    </row>
    <row r="350" ht="14.25">
      <c r="A350" s="9"/>
    </row>
    <row r="351" ht="14.25">
      <c r="A351" s="9" t="s">
        <v>40</v>
      </c>
    </row>
    <row r="352" spans="1:7" ht="33.75" customHeight="1">
      <c r="A352" s="202" t="s">
        <v>26</v>
      </c>
      <c r="B352" s="202"/>
      <c r="C352" s="203" t="s">
        <v>41</v>
      </c>
      <c r="D352" s="203" t="s">
        <v>42</v>
      </c>
      <c r="E352" s="203" t="s">
        <v>6</v>
      </c>
      <c r="F352" s="203" t="s">
        <v>35</v>
      </c>
      <c r="G352" s="204"/>
    </row>
    <row r="353" spans="1:7" ht="16.5" customHeight="1">
      <c r="A353" s="202">
        <v>1</v>
      </c>
      <c r="B353" s="202">
        <v>2</v>
      </c>
      <c r="C353" s="203">
        <v>3</v>
      </c>
      <c r="D353" s="203">
        <v>4</v>
      </c>
      <c r="E353" s="203" t="s">
        <v>43</v>
      </c>
      <c r="F353" s="203">
        <v>6</v>
      </c>
      <c r="G353" s="204"/>
    </row>
    <row r="354" spans="1:7" ht="27" customHeight="1">
      <c r="A354" s="205">
        <v>1</v>
      </c>
      <c r="B354" s="206" t="s">
        <v>222</v>
      </c>
      <c r="C354" s="172">
        <v>1815.3200000000002</v>
      </c>
      <c r="D354" s="172">
        <v>1815.3200000000002</v>
      </c>
      <c r="E354" s="207">
        <f>D354-C354</f>
        <v>0</v>
      </c>
      <c r="F354" s="208">
        <v>0</v>
      </c>
      <c r="G354" s="204"/>
    </row>
    <row r="355" spans="1:8" ht="28.5">
      <c r="A355" s="205">
        <v>2</v>
      </c>
      <c r="B355" s="206" t="s">
        <v>223</v>
      </c>
      <c r="C355" s="377">
        <v>125102.48</v>
      </c>
      <c r="D355" s="173">
        <v>125182.168</v>
      </c>
      <c r="E355" s="207">
        <f>D355-C355</f>
        <v>79.6880000000092</v>
      </c>
      <c r="F355" s="376">
        <f>E355/C355</f>
        <v>0.0006369817768601325</v>
      </c>
      <c r="G355" s="204"/>
      <c r="H355" s="10" t="s">
        <v>14</v>
      </c>
    </row>
    <row r="356" spans="1:7" ht="28.5">
      <c r="A356" s="205">
        <v>3</v>
      </c>
      <c r="B356" s="206" t="s">
        <v>224</v>
      </c>
      <c r="C356" s="169">
        <v>87877.484</v>
      </c>
      <c r="D356" s="169">
        <v>87877.484</v>
      </c>
      <c r="E356" s="207">
        <f>D356-C356</f>
        <v>0</v>
      </c>
      <c r="F356" s="209">
        <f>E356/C356</f>
        <v>0</v>
      </c>
      <c r="G356" s="204" t="s">
        <v>14</v>
      </c>
    </row>
    <row r="357" ht="14.25">
      <c r="A357" s="53"/>
    </row>
    <row r="358" spans="1:6" ht="14.25">
      <c r="A358" s="54"/>
      <c r="D358" s="129"/>
      <c r="F358" s="55"/>
    </row>
    <row r="359" spans="1:6" ht="14.25">
      <c r="A359" s="56"/>
      <c r="B359" s="56"/>
      <c r="C359" s="56"/>
      <c r="D359" s="56"/>
      <c r="E359" s="57"/>
      <c r="F359" s="56"/>
    </row>
    <row r="360" spans="1:7" ht="14.25">
      <c r="A360" s="9" t="s">
        <v>225</v>
      </c>
      <c r="B360" s="47"/>
      <c r="C360" s="58"/>
      <c r="D360" s="47"/>
      <c r="E360" s="47"/>
      <c r="F360" s="47"/>
      <c r="G360" s="47" t="s">
        <v>14</v>
      </c>
    </row>
    <row r="361" spans="1:7" ht="6" customHeight="1">
      <c r="A361" s="9"/>
      <c r="B361" s="47"/>
      <c r="C361" s="58"/>
      <c r="D361" s="47"/>
      <c r="E361" s="47"/>
      <c r="F361" s="47"/>
      <c r="G361" s="47"/>
    </row>
    <row r="362" spans="1:5" ht="14.25">
      <c r="A362" s="47"/>
      <c r="B362" s="47"/>
      <c r="C362" s="47"/>
      <c r="D362" s="47"/>
      <c r="E362" s="59" t="s">
        <v>112</v>
      </c>
    </row>
    <row r="363" spans="1:7" ht="43.5" customHeight="1">
      <c r="A363" s="60" t="s">
        <v>44</v>
      </c>
      <c r="B363" s="60" t="s">
        <v>45</v>
      </c>
      <c r="C363" s="61" t="s">
        <v>226</v>
      </c>
      <c r="D363" s="62" t="s">
        <v>227</v>
      </c>
      <c r="E363" s="61" t="s">
        <v>228</v>
      </c>
      <c r="F363" s="63"/>
      <c r="G363" s="64"/>
    </row>
    <row r="364" spans="1:7" ht="15.75" customHeight="1">
      <c r="A364" s="60">
        <v>1</v>
      </c>
      <c r="B364" s="60">
        <v>2</v>
      </c>
      <c r="C364" s="61">
        <v>3</v>
      </c>
      <c r="D364" s="62">
        <v>4</v>
      </c>
      <c r="E364" s="61">
        <v>5</v>
      </c>
      <c r="F364" s="63"/>
      <c r="G364" s="64"/>
    </row>
    <row r="365" spans="1:12" ht="14.25">
      <c r="A365" s="222">
        <v>1</v>
      </c>
      <c r="B365" s="223" t="s">
        <v>138</v>
      </c>
      <c r="C365" s="229">
        <v>6045.704</v>
      </c>
      <c r="D365" s="230">
        <v>87.568</v>
      </c>
      <c r="E365" s="241">
        <f>D365/C365</f>
        <v>0.014484334661438933</v>
      </c>
      <c r="F365" s="63"/>
      <c r="G365" s="64"/>
      <c r="H365" s="129"/>
      <c r="I365" s="10">
        <v>3725.08</v>
      </c>
      <c r="J365" s="10">
        <v>3228.144</v>
      </c>
      <c r="K365" s="10">
        <v>105.648</v>
      </c>
      <c r="L365" s="10">
        <v>171.281</v>
      </c>
    </row>
    <row r="366" spans="1:12" ht="14.25">
      <c r="A366" s="222">
        <v>2</v>
      </c>
      <c r="B366" s="223" t="s">
        <v>139</v>
      </c>
      <c r="C366" s="229">
        <v>2766.192</v>
      </c>
      <c r="D366" s="230">
        <v>40.147999999999996</v>
      </c>
      <c r="E366" s="241">
        <f aca="true" t="shared" si="18" ref="E366:E398">D366/C366</f>
        <v>0.014513815382301733</v>
      </c>
      <c r="F366" s="63"/>
      <c r="G366" s="64"/>
      <c r="H366" s="129"/>
      <c r="I366" s="10">
        <v>232.152</v>
      </c>
      <c r="J366" s="10">
        <v>2560.788</v>
      </c>
      <c r="K366" s="10">
        <v>83.808</v>
      </c>
      <c r="L366" s="10">
        <v>10.674</v>
      </c>
    </row>
    <row r="367" spans="1:12" ht="14.25">
      <c r="A367" s="222">
        <v>3</v>
      </c>
      <c r="B367" s="223" t="s">
        <v>140</v>
      </c>
      <c r="C367" s="229">
        <v>5270.276</v>
      </c>
      <c r="D367" s="230">
        <v>76.58</v>
      </c>
      <c r="E367" s="241">
        <f t="shared" si="18"/>
        <v>0.014530548305250048</v>
      </c>
      <c r="F367" s="63"/>
      <c r="G367" s="64"/>
      <c r="H367" s="129"/>
      <c r="I367" s="10">
        <v>2704.464</v>
      </c>
      <c r="J367" s="10">
        <v>2283.86</v>
      </c>
      <c r="K367" s="10">
        <v>74.744</v>
      </c>
      <c r="L367" s="10">
        <v>124.352</v>
      </c>
    </row>
    <row r="368" spans="1:12" ht="15.75" customHeight="1">
      <c r="A368" s="222">
        <v>4</v>
      </c>
      <c r="B368" s="223" t="s">
        <v>141</v>
      </c>
      <c r="C368" s="229">
        <v>4648.352</v>
      </c>
      <c r="D368" s="230">
        <v>67.49600000000001</v>
      </c>
      <c r="E368" s="241">
        <f t="shared" si="18"/>
        <v>0.014520414977179012</v>
      </c>
      <c r="F368" s="63"/>
      <c r="G368" s="64"/>
      <c r="H368" s="129"/>
      <c r="I368" s="10">
        <v>2601.176</v>
      </c>
      <c r="J368" s="10">
        <v>2179.524</v>
      </c>
      <c r="K368" s="10">
        <v>71.33</v>
      </c>
      <c r="L368" s="10">
        <v>119.603</v>
      </c>
    </row>
    <row r="369" spans="1:12" ht="15.75" customHeight="1">
      <c r="A369" s="222">
        <v>5</v>
      </c>
      <c r="B369" s="223" t="s">
        <v>142</v>
      </c>
      <c r="C369" s="229">
        <v>9761.076000000001</v>
      </c>
      <c r="D369" s="230">
        <v>141.39</v>
      </c>
      <c r="E369" s="241">
        <f t="shared" si="18"/>
        <v>0.014485083406788347</v>
      </c>
      <c r="F369" s="63"/>
      <c r="G369" s="64"/>
      <c r="H369" s="129"/>
      <c r="I369" s="10">
        <v>5763.696</v>
      </c>
      <c r="J369" s="10">
        <v>3711.936</v>
      </c>
      <c r="K369" s="10">
        <v>121.481</v>
      </c>
      <c r="L369" s="10">
        <v>265.017</v>
      </c>
    </row>
    <row r="370" spans="1:12" ht="15.75" customHeight="1">
      <c r="A370" s="222">
        <v>6</v>
      </c>
      <c r="B370" s="223" t="s">
        <v>143</v>
      </c>
      <c r="C370" s="229">
        <v>2724.1440000000002</v>
      </c>
      <c r="D370" s="230">
        <v>39.569</v>
      </c>
      <c r="E370" s="241">
        <f t="shared" si="18"/>
        <v>0.014525296753769257</v>
      </c>
      <c r="F370" s="63"/>
      <c r="G370" s="64"/>
      <c r="H370" s="129"/>
      <c r="I370" s="10">
        <v>1637</v>
      </c>
      <c r="J370" s="10">
        <v>1424.484</v>
      </c>
      <c r="K370" s="10">
        <v>46.619</v>
      </c>
      <c r="L370" s="10">
        <v>75.27</v>
      </c>
    </row>
    <row r="371" spans="1:12" ht="15.75" customHeight="1">
      <c r="A371" s="222">
        <v>7</v>
      </c>
      <c r="B371" s="223" t="s">
        <v>144</v>
      </c>
      <c r="C371" s="229">
        <v>2398.288</v>
      </c>
      <c r="D371" s="230">
        <v>35.021</v>
      </c>
      <c r="E371" s="241">
        <f t="shared" si="18"/>
        <v>0.014602499783178667</v>
      </c>
      <c r="F371" s="63"/>
      <c r="G371" s="64"/>
      <c r="H371" s="129"/>
      <c r="I371" s="10">
        <v>1083.008</v>
      </c>
      <c r="J371" s="10">
        <v>900.408</v>
      </c>
      <c r="K371" s="10">
        <v>29.468</v>
      </c>
      <c r="L371" s="10">
        <v>49.797</v>
      </c>
    </row>
    <row r="372" spans="1:12" ht="15.75" customHeight="1">
      <c r="A372" s="222">
        <v>8</v>
      </c>
      <c r="B372" s="223" t="s">
        <v>145</v>
      </c>
      <c r="C372" s="229">
        <v>5665.072</v>
      </c>
      <c r="D372" s="230">
        <v>82.483</v>
      </c>
      <c r="E372" s="241">
        <f t="shared" si="18"/>
        <v>0.01455992086243564</v>
      </c>
      <c r="F372" s="63"/>
      <c r="G372" s="64"/>
      <c r="H372" s="129"/>
      <c r="I372" s="10">
        <v>2928.744</v>
      </c>
      <c r="J372" s="10">
        <v>1818.87</v>
      </c>
      <c r="K372" s="10">
        <v>59.527</v>
      </c>
      <c r="L372" s="10">
        <v>134.665</v>
      </c>
    </row>
    <row r="373" spans="1:12" ht="15.75" customHeight="1">
      <c r="A373" s="222">
        <v>9</v>
      </c>
      <c r="B373" s="223" t="s">
        <v>146</v>
      </c>
      <c r="C373" s="229">
        <v>4980.404</v>
      </c>
      <c r="D373" s="230">
        <v>69.938</v>
      </c>
      <c r="E373" s="241">
        <f t="shared" si="18"/>
        <v>0.014042635898613846</v>
      </c>
      <c r="F373" s="63"/>
      <c r="G373" s="64"/>
      <c r="H373" s="129"/>
      <c r="I373" s="10">
        <v>2712.348</v>
      </c>
      <c r="J373" s="10">
        <v>1929.672</v>
      </c>
      <c r="K373" s="10">
        <v>63.153</v>
      </c>
      <c r="L373" s="10">
        <v>124.715</v>
      </c>
    </row>
    <row r="374" spans="1:12" ht="15.75" customHeight="1">
      <c r="A374" s="222">
        <v>10</v>
      </c>
      <c r="B374" s="223" t="s">
        <v>147</v>
      </c>
      <c r="C374" s="229">
        <v>1120.604</v>
      </c>
      <c r="D374" s="230">
        <v>16.214</v>
      </c>
      <c r="E374" s="241">
        <f t="shared" si="18"/>
        <v>0.014468982798562202</v>
      </c>
      <c r="F374" s="63"/>
      <c r="G374" s="64"/>
      <c r="H374" s="129"/>
      <c r="I374" s="10">
        <v>780.168</v>
      </c>
      <c r="J374" s="10">
        <v>465.756</v>
      </c>
      <c r="K374" s="10">
        <v>15.243</v>
      </c>
      <c r="L374" s="10">
        <v>35.872</v>
      </c>
    </row>
    <row r="375" spans="1:12" ht="15.75" customHeight="1">
      <c r="A375" s="222">
        <v>11</v>
      </c>
      <c r="B375" s="223" t="s">
        <v>148</v>
      </c>
      <c r="C375" s="229">
        <v>2975.724</v>
      </c>
      <c r="D375" s="230">
        <v>43.339</v>
      </c>
      <c r="E375" s="241">
        <f t="shared" si="18"/>
        <v>0.014564186732371684</v>
      </c>
      <c r="F375" s="63"/>
      <c r="G375" s="64"/>
      <c r="H375" s="129"/>
      <c r="I375" s="10">
        <v>1037.92</v>
      </c>
      <c r="J375" s="10">
        <v>1956.216</v>
      </c>
      <c r="K375" s="10">
        <v>64.022</v>
      </c>
      <c r="L375" s="10">
        <v>47.724</v>
      </c>
    </row>
    <row r="376" spans="1:12" ht="15.75" customHeight="1">
      <c r="A376" s="222">
        <v>12</v>
      </c>
      <c r="B376" s="223" t="s">
        <v>149</v>
      </c>
      <c r="C376" s="229">
        <v>5662.32</v>
      </c>
      <c r="D376" s="230">
        <v>82.132</v>
      </c>
      <c r="E376" s="241">
        <f t="shared" si="18"/>
        <v>0.014505008547733086</v>
      </c>
      <c r="F376" s="63"/>
      <c r="G376" s="64"/>
      <c r="H376" s="129"/>
      <c r="I376" s="10">
        <v>2881.44</v>
      </c>
      <c r="J376" s="10">
        <v>2171.88</v>
      </c>
      <c r="K376" s="10">
        <v>71.08</v>
      </c>
      <c r="L376" s="10">
        <v>132.49</v>
      </c>
    </row>
    <row r="377" spans="1:12" ht="15.75" customHeight="1">
      <c r="A377" s="222">
        <v>13</v>
      </c>
      <c r="B377" s="223" t="s">
        <v>150</v>
      </c>
      <c r="C377" s="229">
        <v>8567.4</v>
      </c>
      <c r="D377" s="230">
        <v>124.06</v>
      </c>
      <c r="E377" s="241">
        <f t="shared" si="18"/>
        <v>0.014480472488736374</v>
      </c>
      <c r="F377" s="63"/>
      <c r="G377" s="64"/>
      <c r="H377" s="129"/>
      <c r="I377" s="10">
        <v>5026.448</v>
      </c>
      <c r="J377" s="10">
        <v>3422.148</v>
      </c>
      <c r="K377" s="10">
        <v>111.998</v>
      </c>
      <c r="L377" s="10">
        <v>231.118</v>
      </c>
    </row>
    <row r="378" spans="1:12" ht="12.75" customHeight="1">
      <c r="A378" s="222">
        <v>14</v>
      </c>
      <c r="B378" s="223" t="s">
        <v>151</v>
      </c>
      <c r="C378" s="229">
        <v>2265.56</v>
      </c>
      <c r="D378" s="230">
        <v>32.909</v>
      </c>
      <c r="E378" s="241">
        <f t="shared" si="18"/>
        <v>0.01452576846342626</v>
      </c>
      <c r="F378" s="156"/>
      <c r="G378" s="187"/>
      <c r="H378" s="129"/>
      <c r="I378" s="129">
        <v>1261.704</v>
      </c>
      <c r="J378" s="129">
        <v>1182.075</v>
      </c>
      <c r="K378" s="33">
        <v>38.686</v>
      </c>
      <c r="L378" s="10">
        <v>58.014</v>
      </c>
    </row>
    <row r="379" spans="1:12" ht="12.75" customHeight="1">
      <c r="A379" s="222">
        <v>15</v>
      </c>
      <c r="B379" s="223" t="s">
        <v>152</v>
      </c>
      <c r="C379" s="229">
        <v>4081.8280000000004</v>
      </c>
      <c r="D379" s="230">
        <v>59.272</v>
      </c>
      <c r="E379" s="241">
        <f t="shared" si="18"/>
        <v>0.014520945027570979</v>
      </c>
      <c r="F379" s="156"/>
      <c r="G379" s="187"/>
      <c r="H379" s="129"/>
      <c r="I379" s="129">
        <v>702.024</v>
      </c>
      <c r="J379" s="129">
        <v>1473.156</v>
      </c>
      <c r="K379" s="33">
        <v>48.212</v>
      </c>
      <c r="L379" s="10">
        <v>32.279</v>
      </c>
    </row>
    <row r="380" spans="1:12" ht="12.75" customHeight="1">
      <c r="A380" s="222">
        <v>16</v>
      </c>
      <c r="B380" s="223" t="s">
        <v>153</v>
      </c>
      <c r="C380" s="229">
        <v>876.768</v>
      </c>
      <c r="D380" s="230">
        <v>12.714</v>
      </c>
      <c r="E380" s="241">
        <f t="shared" si="18"/>
        <v>0.014500985437424724</v>
      </c>
      <c r="F380" s="156"/>
      <c r="G380" s="187"/>
      <c r="H380" s="129"/>
      <c r="I380" s="129">
        <v>637.456</v>
      </c>
      <c r="J380" s="129">
        <v>417.504</v>
      </c>
      <c r="K380" s="33">
        <v>13.664</v>
      </c>
      <c r="L380" s="10">
        <v>29.31</v>
      </c>
    </row>
    <row r="381" spans="1:12" ht="12.75" customHeight="1">
      <c r="A381" s="222">
        <v>17</v>
      </c>
      <c r="B381" s="223" t="s">
        <v>154</v>
      </c>
      <c r="C381" s="229">
        <v>4853.884</v>
      </c>
      <c r="D381" s="230">
        <v>70.423</v>
      </c>
      <c r="E381" s="241">
        <f t="shared" si="18"/>
        <v>0.0145085873498419</v>
      </c>
      <c r="F381" s="156"/>
      <c r="G381" s="187"/>
      <c r="H381" s="129"/>
      <c r="I381" s="129">
        <v>2755.72</v>
      </c>
      <c r="J381" s="129">
        <v>2103.624</v>
      </c>
      <c r="K381" s="33">
        <v>68.846</v>
      </c>
      <c r="L381" s="10">
        <v>126.709</v>
      </c>
    </row>
    <row r="382" spans="1:12" ht="12.75" customHeight="1">
      <c r="A382" s="222">
        <v>18</v>
      </c>
      <c r="B382" s="223" t="s">
        <v>155</v>
      </c>
      <c r="C382" s="229">
        <v>3656.8199999999997</v>
      </c>
      <c r="D382" s="230">
        <v>53.039</v>
      </c>
      <c r="E382" s="241">
        <f t="shared" si="18"/>
        <v>0.014504132005403604</v>
      </c>
      <c r="F382" s="156"/>
      <c r="G382" s="187"/>
      <c r="H382" s="129"/>
      <c r="I382" s="129">
        <v>2145.936</v>
      </c>
      <c r="J382" s="129">
        <v>1593.588</v>
      </c>
      <c r="K382" s="33">
        <v>52.154</v>
      </c>
      <c r="L382" s="10">
        <v>98.671</v>
      </c>
    </row>
    <row r="383" spans="1:12" ht="12.75" customHeight="1">
      <c r="A383" s="222">
        <v>19</v>
      </c>
      <c r="B383" s="223" t="s">
        <v>156</v>
      </c>
      <c r="C383" s="229">
        <v>4245.66</v>
      </c>
      <c r="D383" s="230">
        <v>61.577</v>
      </c>
      <c r="E383" s="241">
        <f t="shared" si="18"/>
        <v>0.014503516532176387</v>
      </c>
      <c r="F383" s="156"/>
      <c r="G383" s="187"/>
      <c r="H383" s="129"/>
      <c r="I383" s="129">
        <v>1649.544</v>
      </c>
      <c r="J383" s="129">
        <v>1458.864</v>
      </c>
      <c r="K383" s="33">
        <v>47.745</v>
      </c>
      <c r="L383" s="10">
        <v>75.847</v>
      </c>
    </row>
    <row r="384" spans="1:12" ht="12.75" customHeight="1">
      <c r="A384" s="222">
        <v>20</v>
      </c>
      <c r="B384" s="223" t="s">
        <v>157</v>
      </c>
      <c r="C384" s="229">
        <v>3204.5919999999996</v>
      </c>
      <c r="D384" s="230">
        <v>46.491</v>
      </c>
      <c r="E384" s="241">
        <f t="shared" si="18"/>
        <v>0.014507619066639374</v>
      </c>
      <c r="F384" s="156"/>
      <c r="G384" s="187"/>
      <c r="H384" s="129"/>
      <c r="I384" s="129">
        <v>1977.744</v>
      </c>
      <c r="J384" s="129">
        <v>1754.208</v>
      </c>
      <c r="K384" s="33">
        <v>57.41</v>
      </c>
      <c r="L384" s="10">
        <v>90.937</v>
      </c>
    </row>
    <row r="385" spans="1:12" ht="12.75" customHeight="1">
      <c r="A385" s="222">
        <v>21</v>
      </c>
      <c r="B385" s="223" t="s">
        <v>158</v>
      </c>
      <c r="C385" s="229">
        <v>5571.040000000001</v>
      </c>
      <c r="D385" s="230">
        <v>80.971</v>
      </c>
      <c r="E385" s="241">
        <f t="shared" si="18"/>
        <v>0.01453427008242626</v>
      </c>
      <c r="F385" s="156"/>
      <c r="G385" s="187"/>
      <c r="H385" s="129"/>
      <c r="I385" s="129">
        <v>2865.406</v>
      </c>
      <c r="J385" s="129">
        <v>2743.104</v>
      </c>
      <c r="K385" s="33">
        <v>89.774</v>
      </c>
      <c r="L385" s="10">
        <v>131.752</v>
      </c>
    </row>
    <row r="386" spans="1:12" ht="12.75" customHeight="1">
      <c r="A386" s="222">
        <v>22</v>
      </c>
      <c r="B386" s="223" t="s">
        <v>159</v>
      </c>
      <c r="C386" s="229">
        <v>3524.4880000000003</v>
      </c>
      <c r="D386" s="230">
        <v>51.198</v>
      </c>
      <c r="E386" s="241">
        <f t="shared" si="18"/>
        <v>0.014526365247945233</v>
      </c>
      <c r="F386" s="156"/>
      <c r="G386" s="187"/>
      <c r="H386" s="129"/>
      <c r="I386" s="129">
        <v>2077.232</v>
      </c>
      <c r="J386" s="129">
        <v>1607.88</v>
      </c>
      <c r="K386" s="33">
        <v>52.622</v>
      </c>
      <c r="L386" s="10">
        <v>95.512</v>
      </c>
    </row>
    <row r="387" spans="1:12" ht="12.75" customHeight="1">
      <c r="A387" s="222">
        <v>23</v>
      </c>
      <c r="B387" s="223" t="s">
        <v>160</v>
      </c>
      <c r="C387" s="229">
        <v>4605.936</v>
      </c>
      <c r="D387" s="230">
        <v>67.211</v>
      </c>
      <c r="E387" s="241">
        <f t="shared" si="18"/>
        <v>0.014592256601046998</v>
      </c>
      <c r="F387" s="156"/>
      <c r="G387" s="187"/>
      <c r="H387" s="129"/>
      <c r="I387" s="129">
        <v>2345.544</v>
      </c>
      <c r="J387" s="129">
        <v>2875.212</v>
      </c>
      <c r="K387" s="33">
        <v>94.098</v>
      </c>
      <c r="L387" s="10">
        <v>107.849</v>
      </c>
    </row>
    <row r="388" spans="1:12" ht="12.75" customHeight="1">
      <c r="A388" s="222">
        <v>24</v>
      </c>
      <c r="B388" s="223" t="s">
        <v>161</v>
      </c>
      <c r="C388" s="229">
        <v>3521.2799999999997</v>
      </c>
      <c r="D388" s="230">
        <v>51.038</v>
      </c>
      <c r="E388" s="241">
        <f t="shared" si="18"/>
        <v>0.014494161214103962</v>
      </c>
      <c r="F388" s="156"/>
      <c r="G388" s="187"/>
      <c r="H388" s="129"/>
      <c r="I388" s="129">
        <v>2192.616</v>
      </c>
      <c r="J388" s="129">
        <v>1561.272</v>
      </c>
      <c r="K388" s="33">
        <v>51.096</v>
      </c>
      <c r="L388" s="10">
        <v>100.817</v>
      </c>
    </row>
    <row r="389" spans="1:12" ht="12.75" customHeight="1">
      <c r="A389" s="222">
        <v>25</v>
      </c>
      <c r="B389" s="223" t="s">
        <v>162</v>
      </c>
      <c r="C389" s="229">
        <v>1624.188</v>
      </c>
      <c r="D389" s="230">
        <v>23.654</v>
      </c>
      <c r="E389" s="241">
        <f t="shared" si="18"/>
        <v>0.014563585003706466</v>
      </c>
      <c r="F389" s="156"/>
      <c r="G389" s="187"/>
      <c r="H389" s="129"/>
      <c r="I389" s="129">
        <v>913.552</v>
      </c>
      <c r="J389" s="129">
        <v>971.496</v>
      </c>
      <c r="K389" s="33">
        <v>31.794</v>
      </c>
      <c r="L389" s="10">
        <v>42.005</v>
      </c>
    </row>
    <row r="390" spans="1:12" ht="12.75" customHeight="1">
      <c r="A390" s="222">
        <v>26</v>
      </c>
      <c r="B390" s="223" t="s">
        <v>163</v>
      </c>
      <c r="C390" s="229">
        <v>2184.304</v>
      </c>
      <c r="D390" s="230">
        <v>31.688000000000002</v>
      </c>
      <c r="E390" s="241">
        <f t="shared" si="18"/>
        <v>0.014507138200543515</v>
      </c>
      <c r="F390" s="156"/>
      <c r="G390" s="187"/>
      <c r="H390" s="129"/>
      <c r="I390" s="129">
        <v>1182.328</v>
      </c>
      <c r="J390" s="129">
        <v>998.172</v>
      </c>
      <c r="K390" s="33">
        <v>32.667</v>
      </c>
      <c r="L390" s="10">
        <v>54.364</v>
      </c>
    </row>
    <row r="391" spans="1:12" ht="12.75" customHeight="1">
      <c r="A391" s="222">
        <v>27</v>
      </c>
      <c r="B391" s="223" t="s">
        <v>195</v>
      </c>
      <c r="C391" s="229">
        <v>3179.0280000000002</v>
      </c>
      <c r="D391" s="230">
        <v>46.507</v>
      </c>
      <c r="E391" s="241">
        <f t="shared" si="18"/>
        <v>0.014629314369046135</v>
      </c>
      <c r="F391" s="156"/>
      <c r="G391" s="187"/>
      <c r="H391" s="129"/>
      <c r="I391" s="129">
        <v>1427.832</v>
      </c>
      <c r="J391" s="129">
        <v>1095.372</v>
      </c>
      <c r="K391" s="33">
        <v>35.849</v>
      </c>
      <c r="L391" s="10">
        <v>65.652</v>
      </c>
    </row>
    <row r="392" spans="1:12" ht="12.75" customHeight="1">
      <c r="A392" s="222">
        <v>28</v>
      </c>
      <c r="B392" s="223" t="s">
        <v>196</v>
      </c>
      <c r="C392" s="229">
        <v>1247.232</v>
      </c>
      <c r="D392" s="230">
        <v>18.36</v>
      </c>
      <c r="E392" s="241">
        <f t="shared" si="18"/>
        <v>0.014720597290640394</v>
      </c>
      <c r="F392" s="156"/>
      <c r="G392" s="187"/>
      <c r="H392" s="129"/>
      <c r="I392" s="129">
        <v>1153.08</v>
      </c>
      <c r="J392" s="129">
        <v>731.322</v>
      </c>
      <c r="K392" s="33">
        <v>23.934</v>
      </c>
      <c r="L392" s="10">
        <v>53.019</v>
      </c>
    </row>
    <row r="393" spans="1:12" ht="12.75" customHeight="1">
      <c r="A393" s="222">
        <v>29</v>
      </c>
      <c r="B393" s="223" t="s">
        <v>197</v>
      </c>
      <c r="C393" s="229">
        <v>3837.344</v>
      </c>
      <c r="D393" s="230">
        <v>55.536</v>
      </c>
      <c r="E393" s="241">
        <f t="shared" si="18"/>
        <v>0.014472510152855726</v>
      </c>
      <c r="F393" s="156"/>
      <c r="G393" s="187"/>
      <c r="H393" s="129"/>
      <c r="I393" s="129">
        <v>480.312</v>
      </c>
      <c r="J393" s="129">
        <v>595.152</v>
      </c>
      <c r="K393" s="33">
        <v>19.478</v>
      </c>
      <c r="L393" s="10">
        <v>22.085</v>
      </c>
    </row>
    <row r="394" spans="1:12" ht="12.75" customHeight="1">
      <c r="A394" s="222">
        <v>30</v>
      </c>
      <c r="B394" s="223" t="s">
        <v>198</v>
      </c>
      <c r="C394" s="229">
        <v>1704.656</v>
      </c>
      <c r="D394" s="230">
        <v>24.87</v>
      </c>
      <c r="E394" s="241">
        <f t="shared" si="18"/>
        <v>0.014589453825287918</v>
      </c>
      <c r="F394" s="156"/>
      <c r="G394" s="187"/>
      <c r="H394" s="129"/>
      <c r="I394" s="129">
        <v>965.472</v>
      </c>
      <c r="J394" s="129">
        <v>1111.428</v>
      </c>
      <c r="K394" s="33">
        <v>36.374</v>
      </c>
      <c r="L394" s="10">
        <v>44.393</v>
      </c>
    </row>
    <row r="395" spans="1:12" ht="12.75" customHeight="1">
      <c r="A395" s="222">
        <v>31</v>
      </c>
      <c r="B395" s="223" t="s">
        <v>199</v>
      </c>
      <c r="C395" s="229">
        <v>3519.816</v>
      </c>
      <c r="D395" s="230">
        <v>50.675</v>
      </c>
      <c r="E395" s="241">
        <f t="shared" si="18"/>
        <v>0.014397059391740932</v>
      </c>
      <c r="F395" s="156"/>
      <c r="G395" s="187"/>
      <c r="H395" s="129"/>
      <c r="I395" s="129">
        <v>1455.168</v>
      </c>
      <c r="J395" s="129">
        <v>1472.436</v>
      </c>
      <c r="K395" s="33">
        <v>48.189</v>
      </c>
      <c r="L395" s="10">
        <v>66.909</v>
      </c>
    </row>
    <row r="396" spans="1:12" ht="12.75" customHeight="1">
      <c r="A396" s="222">
        <v>32</v>
      </c>
      <c r="B396" s="223" t="s">
        <v>200</v>
      </c>
      <c r="C396" s="229">
        <v>1477.6200000000001</v>
      </c>
      <c r="D396" s="230">
        <v>21.716</v>
      </c>
      <c r="E396" s="241">
        <f t="shared" si="18"/>
        <v>0.014696606705377566</v>
      </c>
      <c r="F396" s="156"/>
      <c r="G396" s="187"/>
      <c r="H396" s="129"/>
      <c r="I396" s="129">
        <v>1825.2</v>
      </c>
      <c r="J396" s="129">
        <v>1459.728</v>
      </c>
      <c r="K396" s="33">
        <v>47.773</v>
      </c>
      <c r="L396" s="10">
        <v>83.923</v>
      </c>
    </row>
    <row r="397" spans="1:12" ht="12.75" customHeight="1">
      <c r="A397" s="222">
        <v>33</v>
      </c>
      <c r="B397" s="223" t="s">
        <v>201</v>
      </c>
      <c r="C397" s="229">
        <v>3414.568</v>
      </c>
      <c r="D397" s="230">
        <v>49.531000000000006</v>
      </c>
      <c r="E397" s="241">
        <f t="shared" si="18"/>
        <v>0.014505788140695983</v>
      </c>
      <c r="F397" s="156"/>
      <c r="G397" s="187"/>
      <c r="H397" s="129"/>
      <c r="I397" s="129">
        <v>997.608</v>
      </c>
      <c r="J397" s="129">
        <v>745.2</v>
      </c>
      <c r="K397" s="33">
        <v>24.388</v>
      </c>
      <c r="L397" s="10">
        <v>45.87</v>
      </c>
    </row>
    <row r="398" spans="1:12" ht="14.25">
      <c r="A398" s="36"/>
      <c r="B398" s="1" t="s">
        <v>33</v>
      </c>
      <c r="C398" s="295">
        <v>125182.168</v>
      </c>
      <c r="D398" s="292">
        <v>1815.3200000000002</v>
      </c>
      <c r="E398" s="241">
        <f t="shared" si="18"/>
        <v>0.014501426433196142</v>
      </c>
      <c r="F398" s="26"/>
      <c r="G398" s="65"/>
      <c r="H398" s="26"/>
      <c r="I398" s="290" t="s">
        <v>202</v>
      </c>
      <c r="J398" s="10" t="s">
        <v>202</v>
      </c>
      <c r="K398" s="10">
        <v>1832.873</v>
      </c>
      <c r="L398" s="10">
        <v>2948.497</v>
      </c>
    </row>
    <row r="399" spans="1:8" ht="14.25">
      <c r="A399" s="42"/>
      <c r="B399" s="2"/>
      <c r="C399" s="65"/>
      <c r="D399" s="26"/>
      <c r="E399" s="66"/>
      <c r="F399" s="26"/>
      <c r="G399" s="65"/>
      <c r="H399" s="26"/>
    </row>
    <row r="400" spans="1:7" ht="14.25">
      <c r="A400" s="9" t="s">
        <v>229</v>
      </c>
      <c r="B400" s="47"/>
      <c r="C400" s="58"/>
      <c r="D400" s="47"/>
      <c r="E400" s="47"/>
      <c r="F400" s="47"/>
      <c r="G400" s="47"/>
    </row>
    <row r="401" spans="1:5" ht="14.25">
      <c r="A401" s="47"/>
      <c r="B401" s="47"/>
      <c r="C401" s="47"/>
      <c r="D401" s="47"/>
      <c r="E401" s="59" t="s">
        <v>112</v>
      </c>
    </row>
    <row r="402" spans="1:7" ht="52.5" customHeight="1">
      <c r="A402" s="60" t="s">
        <v>44</v>
      </c>
      <c r="B402" s="60" t="s">
        <v>45</v>
      </c>
      <c r="C402" s="61" t="s">
        <v>223</v>
      </c>
      <c r="D402" s="62" t="s">
        <v>230</v>
      </c>
      <c r="E402" s="61" t="s">
        <v>231</v>
      </c>
      <c r="F402" s="63"/>
      <c r="G402" s="64"/>
    </row>
    <row r="403" spans="1:10" ht="12.75" customHeight="1">
      <c r="A403" s="60">
        <v>1</v>
      </c>
      <c r="B403" s="60">
        <v>2</v>
      </c>
      <c r="C403" s="61">
        <v>3</v>
      </c>
      <c r="D403" s="62">
        <v>4</v>
      </c>
      <c r="E403" s="61">
        <v>5</v>
      </c>
      <c r="F403" s="63"/>
      <c r="G403" s="64"/>
      <c r="I403" s="10">
        <v>-1645.277</v>
      </c>
      <c r="J403" s="10">
        <v>-1434.737</v>
      </c>
    </row>
    <row r="404" spans="1:10" ht="12.75" customHeight="1">
      <c r="A404" s="222">
        <v>1</v>
      </c>
      <c r="B404" s="223" t="s">
        <v>138</v>
      </c>
      <c r="C404" s="294">
        <v>6045.704</v>
      </c>
      <c r="D404" s="294">
        <v>99.133</v>
      </c>
      <c r="E404" s="241">
        <f>D404/C404</f>
        <v>0.01639726324676167</v>
      </c>
      <c r="F404" s="63"/>
      <c r="G404" s="64"/>
      <c r="H404" s="129"/>
      <c r="I404" s="10">
        <v>139.16</v>
      </c>
      <c r="J404" s="10">
        <v>179.479</v>
      </c>
    </row>
    <row r="405" spans="1:10" ht="12.75" customHeight="1">
      <c r="A405" s="222">
        <v>2</v>
      </c>
      <c r="B405" s="223" t="s">
        <v>139</v>
      </c>
      <c r="C405" s="294">
        <v>2766.192</v>
      </c>
      <c r="D405" s="294">
        <v>149.125</v>
      </c>
      <c r="E405" s="241">
        <f aca="true" t="shared" si="19" ref="E405:E437">D405/C405</f>
        <v>0.053909851521514056</v>
      </c>
      <c r="F405" s="63"/>
      <c r="G405" s="64"/>
      <c r="H405" s="129"/>
      <c r="I405" s="10">
        <v>63.576</v>
      </c>
      <c r="J405" s="10">
        <v>-144.812</v>
      </c>
    </row>
    <row r="406" spans="1:10" ht="12.75" customHeight="1">
      <c r="A406" s="222">
        <v>3</v>
      </c>
      <c r="B406" s="223" t="s">
        <v>140</v>
      </c>
      <c r="C406" s="294">
        <v>5270.276</v>
      </c>
      <c r="D406" s="294">
        <v>142.623</v>
      </c>
      <c r="E406" s="241">
        <f t="shared" si="19"/>
        <v>0.02706177057899814</v>
      </c>
      <c r="F406" s="63"/>
      <c r="G406" s="64"/>
      <c r="H406" s="129"/>
      <c r="I406" s="10">
        <v>151.647</v>
      </c>
      <c r="J406" s="10">
        <v>234.269</v>
      </c>
    </row>
    <row r="407" spans="1:10" ht="12.75" customHeight="1">
      <c r="A407" s="222">
        <v>4</v>
      </c>
      <c r="B407" s="223" t="s">
        <v>141</v>
      </c>
      <c r="C407" s="294">
        <v>4648.352</v>
      </c>
      <c r="D407" s="294">
        <v>120.514</v>
      </c>
      <c r="E407" s="241">
        <f t="shared" si="19"/>
        <v>0.025926177707712324</v>
      </c>
      <c r="F407" s="63"/>
      <c r="G407" s="64"/>
      <c r="H407" s="129"/>
      <c r="I407" s="10">
        <v>543.003</v>
      </c>
      <c r="J407" s="10">
        <v>387.68</v>
      </c>
    </row>
    <row r="408" spans="1:10" ht="12.75" customHeight="1">
      <c r="A408" s="222">
        <v>5</v>
      </c>
      <c r="B408" s="223" t="s">
        <v>142</v>
      </c>
      <c r="C408" s="294">
        <v>9761.076000000001</v>
      </c>
      <c r="D408" s="294">
        <v>147.91899999999998</v>
      </c>
      <c r="E408" s="241">
        <f t="shared" si="19"/>
        <v>0.015153964583412727</v>
      </c>
      <c r="F408" s="63"/>
      <c r="G408" s="64"/>
      <c r="H408" s="129"/>
      <c r="I408" s="10">
        <v>108.545</v>
      </c>
      <c r="J408" s="10">
        <v>77.03</v>
      </c>
    </row>
    <row r="409" spans="1:10" ht="12.75" customHeight="1">
      <c r="A409" s="222">
        <v>6</v>
      </c>
      <c r="B409" s="223" t="s">
        <v>143</v>
      </c>
      <c r="C409" s="294">
        <v>2724.1440000000002</v>
      </c>
      <c r="D409" s="294">
        <v>164.378</v>
      </c>
      <c r="E409" s="241">
        <f t="shared" si="19"/>
        <v>0.06034115670830909</v>
      </c>
      <c r="F409" s="63"/>
      <c r="G409" s="64"/>
      <c r="H409" s="129"/>
      <c r="I409" s="10">
        <v>140.197</v>
      </c>
      <c r="J409" s="10">
        <v>116.69</v>
      </c>
    </row>
    <row r="410" spans="1:10" ht="12.75" customHeight="1">
      <c r="A410" s="222">
        <v>7</v>
      </c>
      <c r="B410" s="223" t="s">
        <v>144</v>
      </c>
      <c r="C410" s="294">
        <v>2398.288</v>
      </c>
      <c r="D410" s="294">
        <v>126.264</v>
      </c>
      <c r="E410" s="241">
        <f t="shared" si="19"/>
        <v>0.05264755525608267</v>
      </c>
      <c r="F410" s="63"/>
      <c r="G410" s="64"/>
      <c r="H410" s="129"/>
      <c r="I410" s="10">
        <v>-43.48</v>
      </c>
      <c r="J410" s="10">
        <v>-12.933</v>
      </c>
    </row>
    <row r="411" spans="1:10" ht="12.75" customHeight="1">
      <c r="A411" s="222">
        <v>8</v>
      </c>
      <c r="B411" s="223" t="s">
        <v>145</v>
      </c>
      <c r="C411" s="294">
        <v>5665.072</v>
      </c>
      <c r="D411" s="294">
        <v>92.753</v>
      </c>
      <c r="E411" s="241">
        <f t="shared" si="19"/>
        <v>0.016372783964616867</v>
      </c>
      <c r="F411" s="63"/>
      <c r="G411" s="64"/>
      <c r="H411" s="129"/>
      <c r="I411" s="10">
        <v>474.218</v>
      </c>
      <c r="J411" s="10">
        <v>271.55</v>
      </c>
    </row>
    <row r="412" spans="1:10" ht="12.75" customHeight="1">
      <c r="A412" s="222">
        <v>9</v>
      </c>
      <c r="B412" s="223" t="s">
        <v>146</v>
      </c>
      <c r="C412" s="294">
        <v>4980.404</v>
      </c>
      <c r="D412" s="294">
        <v>54.005</v>
      </c>
      <c r="E412" s="241">
        <f t="shared" si="19"/>
        <v>0.010843497836721679</v>
      </c>
      <c r="F412" s="63"/>
      <c r="G412" s="64"/>
      <c r="H412" s="129"/>
      <c r="I412" s="10">
        <v>-290.866</v>
      </c>
      <c r="J412" s="10">
        <v>-238.42</v>
      </c>
    </row>
    <row r="413" spans="1:10" ht="12.75" customHeight="1">
      <c r="A413" s="222">
        <v>10</v>
      </c>
      <c r="B413" s="223" t="s">
        <v>147</v>
      </c>
      <c r="C413" s="294">
        <v>1120.604</v>
      </c>
      <c r="D413" s="294">
        <v>149.464</v>
      </c>
      <c r="E413" s="241">
        <f t="shared" si="19"/>
        <v>0.1333780711116505</v>
      </c>
      <c r="F413" s="63"/>
      <c r="G413" s="64"/>
      <c r="H413" s="129"/>
      <c r="I413" s="10">
        <v>41.478</v>
      </c>
      <c r="J413" s="10">
        <v>26.95</v>
      </c>
    </row>
    <row r="414" spans="1:10" ht="12.75" customHeight="1">
      <c r="A414" s="222">
        <v>11</v>
      </c>
      <c r="B414" s="223" t="s">
        <v>148</v>
      </c>
      <c r="C414" s="294">
        <v>2975.724</v>
      </c>
      <c r="D414" s="294">
        <v>138.19299999999998</v>
      </c>
      <c r="E414" s="241">
        <f t="shared" si="19"/>
        <v>0.04644012683972034</v>
      </c>
      <c r="F414" s="63"/>
      <c r="G414" s="64"/>
      <c r="H414" s="129"/>
      <c r="I414" s="10">
        <v>165.816</v>
      </c>
      <c r="J414" s="10">
        <v>111.633</v>
      </c>
    </row>
    <row r="415" spans="1:10" ht="12.75" customHeight="1">
      <c r="A415" s="222">
        <v>12</v>
      </c>
      <c r="B415" s="223" t="s">
        <v>149</v>
      </c>
      <c r="C415" s="294">
        <v>5662.32</v>
      </c>
      <c r="D415" s="294">
        <v>122.55099999999999</v>
      </c>
      <c r="E415" s="241">
        <f t="shared" si="19"/>
        <v>0.02164324870371155</v>
      </c>
      <c r="F415" s="63"/>
      <c r="G415" s="64"/>
      <c r="H415" s="129"/>
      <c r="I415" s="10">
        <v>32.301</v>
      </c>
      <c r="J415" s="10">
        <v>380.205</v>
      </c>
    </row>
    <row r="416" spans="1:10" ht="12.75" customHeight="1">
      <c r="A416" s="222">
        <v>13</v>
      </c>
      <c r="B416" s="223" t="s">
        <v>150</v>
      </c>
      <c r="C416" s="294">
        <v>8567.4</v>
      </c>
      <c r="D416" s="294">
        <v>37.099000000000004</v>
      </c>
      <c r="E416" s="241">
        <f t="shared" si="19"/>
        <v>0.004330251885052642</v>
      </c>
      <c r="F416" s="63"/>
      <c r="G416" s="64"/>
      <c r="H416" s="129"/>
      <c r="I416" s="10">
        <v>363.656</v>
      </c>
      <c r="J416" s="10">
        <v>590.919</v>
      </c>
    </row>
    <row r="417" spans="1:11" ht="12.75" customHeight="1">
      <c r="A417" s="222">
        <v>14</v>
      </c>
      <c r="B417" s="223" t="s">
        <v>151</v>
      </c>
      <c r="C417" s="294">
        <v>2265.56</v>
      </c>
      <c r="D417" s="294">
        <v>114.59800000000001</v>
      </c>
      <c r="E417" s="241">
        <f t="shared" si="19"/>
        <v>0.05058263740532143</v>
      </c>
      <c r="F417" s="156"/>
      <c r="G417" s="33"/>
      <c r="H417" s="129"/>
      <c r="I417" s="129">
        <v>-127.682</v>
      </c>
      <c r="J417" s="129">
        <v>-1.809</v>
      </c>
      <c r="K417" s="33"/>
    </row>
    <row r="418" spans="1:11" ht="12.75" customHeight="1">
      <c r="A418" s="222">
        <v>15</v>
      </c>
      <c r="B418" s="223" t="s">
        <v>152</v>
      </c>
      <c r="C418" s="294">
        <v>4081.8280000000004</v>
      </c>
      <c r="D418" s="294">
        <v>102.321</v>
      </c>
      <c r="E418" s="241">
        <f t="shared" si="19"/>
        <v>0.025067445272069274</v>
      </c>
      <c r="F418" s="156"/>
      <c r="G418" s="33"/>
      <c r="H418" s="129"/>
      <c r="I418" s="129">
        <v>74.229</v>
      </c>
      <c r="J418" s="129">
        <v>103.115</v>
      </c>
      <c r="K418" s="33"/>
    </row>
    <row r="419" spans="1:11" ht="12.75" customHeight="1">
      <c r="A419" s="222">
        <v>16</v>
      </c>
      <c r="B419" s="223" t="s">
        <v>153</v>
      </c>
      <c r="C419" s="294">
        <v>876.768</v>
      </c>
      <c r="D419" s="294">
        <v>119.762</v>
      </c>
      <c r="E419" s="241">
        <f t="shared" si="19"/>
        <v>0.13659485747655023</v>
      </c>
      <c r="F419" s="156"/>
      <c r="G419" s="33"/>
      <c r="H419" s="129"/>
      <c r="I419" s="129">
        <v>162.893</v>
      </c>
      <c r="J419" s="129">
        <v>119.311</v>
      </c>
      <c r="K419" s="33"/>
    </row>
    <row r="420" spans="1:11" ht="12.75" customHeight="1">
      <c r="A420" s="222">
        <v>17</v>
      </c>
      <c r="B420" s="223" t="s">
        <v>154</v>
      </c>
      <c r="C420" s="294">
        <v>4853.884</v>
      </c>
      <c r="D420" s="294">
        <v>290.73199999999997</v>
      </c>
      <c r="E420" s="241">
        <f t="shared" si="19"/>
        <v>0.059896775448280176</v>
      </c>
      <c r="F420" s="156"/>
      <c r="G420" s="33"/>
      <c r="H420" s="129"/>
      <c r="I420" s="129">
        <v>57.467</v>
      </c>
      <c r="J420" s="129">
        <v>-24.21</v>
      </c>
      <c r="K420" s="33"/>
    </row>
    <row r="421" spans="1:11" ht="12.75" customHeight="1">
      <c r="A421" s="222">
        <v>18</v>
      </c>
      <c r="B421" s="223" t="s">
        <v>155</v>
      </c>
      <c r="C421" s="294">
        <v>3656.8199999999997</v>
      </c>
      <c r="D421" s="294">
        <v>234.972</v>
      </c>
      <c r="E421" s="241">
        <f t="shared" si="19"/>
        <v>0.06425582883488934</v>
      </c>
      <c r="F421" s="156"/>
      <c r="G421" s="33"/>
      <c r="H421" s="129"/>
      <c r="I421" s="129">
        <v>739.242</v>
      </c>
      <c r="J421" s="129">
        <v>250.882</v>
      </c>
      <c r="K421" s="33"/>
    </row>
    <row r="422" spans="1:11" ht="12.75" customHeight="1">
      <c r="A422" s="222">
        <v>19</v>
      </c>
      <c r="B422" s="223" t="s">
        <v>156</v>
      </c>
      <c r="C422" s="294">
        <v>4245.66</v>
      </c>
      <c r="D422" s="294">
        <v>63.80499999999999</v>
      </c>
      <c r="E422" s="241">
        <f t="shared" si="19"/>
        <v>0.015028287710273548</v>
      </c>
      <c r="F422" s="156"/>
      <c r="G422" s="33"/>
      <c r="H422" s="129"/>
      <c r="I422" s="129">
        <v>14.793</v>
      </c>
      <c r="J422" s="129">
        <v>-10.332</v>
      </c>
      <c r="K422" s="33"/>
    </row>
    <row r="423" spans="1:11" ht="12.75" customHeight="1">
      <c r="A423" s="222">
        <v>20</v>
      </c>
      <c r="B423" s="223" t="s">
        <v>157</v>
      </c>
      <c r="C423" s="294">
        <v>3204.5919999999996</v>
      </c>
      <c r="D423" s="294">
        <v>224.841</v>
      </c>
      <c r="E423" s="241">
        <f t="shared" si="19"/>
        <v>0.07016212984367434</v>
      </c>
      <c r="F423" s="156"/>
      <c r="G423" s="33"/>
      <c r="H423" s="129"/>
      <c r="I423" s="129">
        <v>-519.766</v>
      </c>
      <c r="J423" s="129">
        <v>-482.227</v>
      </c>
      <c r="K423" s="33"/>
    </row>
    <row r="424" spans="1:11" ht="12.75" customHeight="1">
      <c r="A424" s="222">
        <v>21</v>
      </c>
      <c r="B424" s="223" t="s">
        <v>158</v>
      </c>
      <c r="C424" s="294">
        <v>5571.040000000001</v>
      </c>
      <c r="D424" s="294">
        <v>226.918</v>
      </c>
      <c r="E424" s="241">
        <f t="shared" si="19"/>
        <v>0.040731712570722875</v>
      </c>
      <c r="F424" s="156"/>
      <c r="G424" s="33"/>
      <c r="H424" s="129"/>
      <c r="I424" s="129">
        <v>242.998</v>
      </c>
      <c r="J424" s="129">
        <v>259.198</v>
      </c>
      <c r="K424" s="33"/>
    </row>
    <row r="425" spans="1:11" ht="12.75" customHeight="1">
      <c r="A425" s="222">
        <v>22</v>
      </c>
      <c r="B425" s="223" t="s">
        <v>159</v>
      </c>
      <c r="C425" s="294">
        <v>3524.4880000000003</v>
      </c>
      <c r="D425" s="294">
        <v>102.158</v>
      </c>
      <c r="E425" s="241">
        <f t="shared" si="19"/>
        <v>0.028985202957138738</v>
      </c>
      <c r="F425" s="156"/>
      <c r="G425" s="33"/>
      <c r="H425" s="129"/>
      <c r="I425" s="129">
        <v>551.181</v>
      </c>
      <c r="J425" s="129">
        <v>292.454</v>
      </c>
      <c r="K425" s="33"/>
    </row>
    <row r="426" spans="1:11" ht="12.75" customHeight="1">
      <c r="A426" s="222">
        <v>23</v>
      </c>
      <c r="B426" s="223" t="s">
        <v>160</v>
      </c>
      <c r="C426" s="294">
        <v>4605.936</v>
      </c>
      <c r="D426" s="294">
        <v>113.438</v>
      </c>
      <c r="E426" s="241">
        <f t="shared" si="19"/>
        <v>0.02462865311198419</v>
      </c>
      <c r="F426" s="156"/>
      <c r="G426" s="33"/>
      <c r="H426" s="129"/>
      <c r="I426" s="129">
        <v>95.617</v>
      </c>
      <c r="J426" s="129">
        <v>150.746</v>
      </c>
      <c r="K426" s="33"/>
    </row>
    <row r="427" spans="1:11" ht="12.75" customHeight="1">
      <c r="A427" s="222">
        <v>24</v>
      </c>
      <c r="B427" s="223" t="s">
        <v>161</v>
      </c>
      <c r="C427" s="294">
        <v>3521.2799999999997</v>
      </c>
      <c r="D427" s="294">
        <v>228.106</v>
      </c>
      <c r="E427" s="241">
        <f t="shared" si="19"/>
        <v>0.06477928480552526</v>
      </c>
      <c r="F427" s="156"/>
      <c r="G427" s="33"/>
      <c r="H427" s="129"/>
      <c r="I427" s="129">
        <v>42.005</v>
      </c>
      <c r="J427" s="129">
        <v>31.794</v>
      </c>
      <c r="K427" s="33"/>
    </row>
    <row r="428" spans="1:11" ht="12.75" customHeight="1">
      <c r="A428" s="222">
        <v>25</v>
      </c>
      <c r="B428" s="223" t="s">
        <v>162</v>
      </c>
      <c r="C428" s="294">
        <v>1624.188</v>
      </c>
      <c r="D428" s="294">
        <v>21.08</v>
      </c>
      <c r="E428" s="241">
        <f t="shared" si="19"/>
        <v>0.012978793095380583</v>
      </c>
      <c r="F428" s="156"/>
      <c r="G428" s="33"/>
      <c r="H428" s="129"/>
      <c r="I428" s="129">
        <v>112.934</v>
      </c>
      <c r="J428" s="129">
        <v>53.179</v>
      </c>
      <c r="K428" s="33"/>
    </row>
    <row r="429" spans="1:11" ht="12.75" customHeight="1">
      <c r="A429" s="222">
        <v>26</v>
      </c>
      <c r="B429" s="223" t="s">
        <v>163</v>
      </c>
      <c r="C429" s="294">
        <v>2184.304</v>
      </c>
      <c r="D429" s="294">
        <v>88.43900000000001</v>
      </c>
      <c r="E429" s="241">
        <f t="shared" si="19"/>
        <v>0.04048841186941012</v>
      </c>
      <c r="F429" s="156"/>
      <c r="G429" s="33"/>
      <c r="H429" s="129"/>
      <c r="I429" s="129">
        <v>222.19</v>
      </c>
      <c r="J429" s="129">
        <v>71.32</v>
      </c>
      <c r="K429" s="33"/>
    </row>
    <row r="430" spans="1:11" ht="12.75" customHeight="1">
      <c r="A430" s="222">
        <v>27</v>
      </c>
      <c r="B430" s="223" t="s">
        <v>195</v>
      </c>
      <c r="C430" s="294">
        <v>3179.0280000000002</v>
      </c>
      <c r="D430" s="294">
        <v>125.137</v>
      </c>
      <c r="E430" s="241">
        <f t="shared" si="19"/>
        <v>0.03936328965960664</v>
      </c>
      <c r="F430" s="156"/>
      <c r="G430" s="33"/>
      <c r="H430" s="129"/>
      <c r="I430" s="129">
        <v>180.223</v>
      </c>
      <c r="J430" s="129">
        <v>113.893</v>
      </c>
      <c r="K430" s="33"/>
    </row>
    <row r="431" spans="1:11" ht="12.75" customHeight="1">
      <c r="A431" s="222">
        <v>28</v>
      </c>
      <c r="B431" s="223" t="s">
        <v>196</v>
      </c>
      <c r="C431" s="294">
        <v>1247.232</v>
      </c>
      <c r="D431" s="294">
        <v>196.31</v>
      </c>
      <c r="E431" s="241">
        <f t="shared" si="19"/>
        <v>0.15739653889573071</v>
      </c>
      <c r="F431" s="156"/>
      <c r="G431" s="33"/>
      <c r="H431" s="129"/>
      <c r="I431" s="129">
        <v>35.821</v>
      </c>
      <c r="J431" s="129">
        <v>40.877</v>
      </c>
      <c r="K431" s="33"/>
    </row>
    <row r="432" spans="1:11" ht="12.75" customHeight="1">
      <c r="A432" s="222">
        <v>29</v>
      </c>
      <c r="B432" s="223" t="s">
        <v>197</v>
      </c>
      <c r="C432" s="294">
        <v>3837.344</v>
      </c>
      <c r="D432" s="294">
        <v>86.533</v>
      </c>
      <c r="E432" s="241">
        <f t="shared" si="19"/>
        <v>0.022550232660923805</v>
      </c>
      <c r="F432" s="156"/>
      <c r="G432" s="33"/>
      <c r="H432" s="129"/>
      <c r="I432" s="129">
        <v>-14.816</v>
      </c>
      <c r="J432" s="129">
        <v>-34.331</v>
      </c>
      <c r="K432" s="33"/>
    </row>
    <row r="433" spans="1:11" ht="12.75" customHeight="1">
      <c r="A433" s="222">
        <v>30</v>
      </c>
      <c r="B433" s="223" t="s">
        <v>198</v>
      </c>
      <c r="C433" s="294">
        <v>1704.656</v>
      </c>
      <c r="D433" s="294">
        <v>132.215</v>
      </c>
      <c r="E433" s="241">
        <f t="shared" si="19"/>
        <v>0.07756110323725139</v>
      </c>
      <c r="F433" s="156"/>
      <c r="G433" s="33"/>
      <c r="H433" s="129"/>
      <c r="I433" s="129">
        <v>-140.973</v>
      </c>
      <c r="J433" s="129">
        <v>-30.733</v>
      </c>
      <c r="K433" s="33"/>
    </row>
    <row r="434" spans="1:11" ht="12.75" customHeight="1">
      <c r="A434" s="222">
        <v>31</v>
      </c>
      <c r="B434" s="223" t="s">
        <v>199</v>
      </c>
      <c r="C434" s="294">
        <v>3519.816</v>
      </c>
      <c r="D434" s="294">
        <v>118.963</v>
      </c>
      <c r="E434" s="241">
        <f t="shared" si="19"/>
        <v>0.03379807353566209</v>
      </c>
      <c r="F434" s="156"/>
      <c r="G434" s="33"/>
      <c r="H434" s="129"/>
      <c r="I434" s="129">
        <v>131.345</v>
      </c>
      <c r="J434" s="129">
        <v>58.559</v>
      </c>
      <c r="K434" s="33"/>
    </row>
    <row r="435" spans="1:11" ht="12.75" customHeight="1">
      <c r="A435" s="222">
        <v>32</v>
      </c>
      <c r="B435" s="223" t="s">
        <v>200</v>
      </c>
      <c r="C435" s="294">
        <v>1477.6200000000001</v>
      </c>
      <c r="D435" s="294">
        <v>110.47</v>
      </c>
      <c r="E435" s="241">
        <f t="shared" si="19"/>
        <v>0.07476211745915728</v>
      </c>
      <c r="F435" s="156"/>
      <c r="G435" s="33"/>
      <c r="H435" s="129"/>
      <c r="I435" s="129">
        <v>42.539</v>
      </c>
      <c r="J435" s="129">
        <v>32.925</v>
      </c>
      <c r="K435" s="33"/>
    </row>
    <row r="436" spans="1:11" ht="12.75" customHeight="1">
      <c r="A436" s="222">
        <v>33</v>
      </c>
      <c r="B436" s="223" t="s">
        <v>201</v>
      </c>
      <c r="C436" s="294">
        <v>3414.568</v>
      </c>
      <c r="D436" s="294">
        <v>149.20999999999998</v>
      </c>
      <c r="E436" s="241">
        <f t="shared" si="19"/>
        <v>0.04369806077957738</v>
      </c>
      <c r="F436" s="156"/>
      <c r="G436" s="33"/>
      <c r="H436" s="129"/>
      <c r="I436" s="129">
        <v>2146.216</v>
      </c>
      <c r="J436" s="129">
        <v>1540.113</v>
      </c>
      <c r="K436" s="33"/>
    </row>
    <row r="437" spans="1:11" ht="12.75" customHeight="1">
      <c r="A437" s="222"/>
      <c r="B437" s="284" t="s">
        <v>33</v>
      </c>
      <c r="C437" s="293">
        <v>125182.168</v>
      </c>
      <c r="D437" s="293">
        <v>4389.032</v>
      </c>
      <c r="E437" s="240">
        <f t="shared" si="19"/>
        <v>0.035061159829090034</v>
      </c>
      <c r="F437" s="156"/>
      <c r="G437" s="33"/>
      <c r="H437" s="129"/>
      <c r="I437" s="129"/>
      <c r="J437" s="129"/>
      <c r="K437" s="33"/>
    </row>
    <row r="438" spans="1:11" ht="12.75" customHeight="1">
      <c r="A438" s="36"/>
      <c r="B438" s="1"/>
      <c r="C438" s="173"/>
      <c r="D438" s="231"/>
      <c r="E438" s="160"/>
      <c r="F438" s="44"/>
      <c r="G438" s="33"/>
      <c r="H438" s="129"/>
      <c r="I438" s="129">
        <v>139256.8491763636</v>
      </c>
      <c r="J438" s="129">
        <v>16059.742408594911</v>
      </c>
      <c r="K438" s="33">
        <f>J438/I438</f>
        <v>0.11532461421883707</v>
      </c>
    </row>
    <row r="439" ht="13.5" customHeight="1">
      <c r="A439" s="9" t="s">
        <v>47</v>
      </c>
    </row>
    <row r="440" spans="1:6" ht="13.5" customHeight="1">
      <c r="A440" s="9"/>
      <c r="F440" s="67" t="s">
        <v>48</v>
      </c>
    </row>
    <row r="441" spans="1:6" ht="29.25" customHeight="1">
      <c r="A441" s="48" t="s">
        <v>46</v>
      </c>
      <c r="B441" s="48" t="s">
        <v>232</v>
      </c>
      <c r="C441" s="48" t="s">
        <v>233</v>
      </c>
      <c r="D441" s="68" t="s">
        <v>49</v>
      </c>
      <c r="E441" s="48" t="s">
        <v>50</v>
      </c>
      <c r="F441" s="307"/>
    </row>
    <row r="442" spans="1:6" ht="15.75" customHeight="1">
      <c r="A442" s="69">
        <f>C437</f>
        <v>125182.168</v>
      </c>
      <c r="B442" s="70">
        <f>D398</f>
        <v>1815.3200000000002</v>
      </c>
      <c r="C442" s="69">
        <f>E482</f>
        <v>87877.484</v>
      </c>
      <c r="D442" s="69">
        <f>B442+C442</f>
        <v>89692.804</v>
      </c>
      <c r="E442" s="71">
        <f>G482</f>
        <v>0.7164982475778818</v>
      </c>
      <c r="F442" s="56"/>
    </row>
    <row r="443" spans="1:7" ht="13.5" customHeight="1">
      <c r="A443" s="72" t="s">
        <v>235</v>
      </c>
      <c r="B443" s="73"/>
      <c r="C443" s="74"/>
      <c r="D443" s="74"/>
      <c r="E443" s="75"/>
      <c r="F443" s="76"/>
      <c r="G443" s="77"/>
    </row>
    <row r="444" ht="13.5" customHeight="1"/>
    <row r="445" spans="1:8" ht="13.5" customHeight="1">
      <c r="A445" s="9" t="s">
        <v>234</v>
      </c>
      <c r="H445" s="10" t="s">
        <v>14</v>
      </c>
    </row>
    <row r="446" ht="13.5" customHeight="1">
      <c r="G446" s="67" t="s">
        <v>48</v>
      </c>
    </row>
    <row r="447" spans="1:7" ht="30" customHeight="1">
      <c r="A447" s="332" t="s">
        <v>26</v>
      </c>
      <c r="B447" s="332" t="s">
        <v>38</v>
      </c>
      <c r="C447" s="332" t="s">
        <v>46</v>
      </c>
      <c r="D447" s="333" t="s">
        <v>236</v>
      </c>
      <c r="E447" s="333" t="s">
        <v>51</v>
      </c>
      <c r="F447" s="332" t="s">
        <v>49</v>
      </c>
      <c r="G447" s="332" t="s">
        <v>50</v>
      </c>
    </row>
    <row r="448" spans="1:10" ht="14.25" customHeight="1">
      <c r="A448" s="78">
        <v>1</v>
      </c>
      <c r="B448" s="78">
        <v>2</v>
      </c>
      <c r="C448" s="78">
        <v>3</v>
      </c>
      <c r="D448" s="79">
        <v>4</v>
      </c>
      <c r="E448" s="79">
        <v>5</v>
      </c>
      <c r="F448" s="78">
        <v>6</v>
      </c>
      <c r="G448" s="32">
        <v>7</v>
      </c>
      <c r="I448" s="10">
        <v>1736.498</v>
      </c>
      <c r="J448" s="10">
        <v>2132.891</v>
      </c>
    </row>
    <row r="449" spans="1:10" ht="14.25" customHeight="1">
      <c r="A449" s="222">
        <v>1</v>
      </c>
      <c r="B449" s="223" t="s">
        <v>138</v>
      </c>
      <c r="C449" s="232">
        <v>6045.704</v>
      </c>
      <c r="D449" s="232">
        <v>87.568</v>
      </c>
      <c r="E449" s="232">
        <v>5062.52</v>
      </c>
      <c r="F449" s="232">
        <f>D449+E449</f>
        <v>5150.088000000001</v>
      </c>
      <c r="G449" s="233">
        <f>F449/C449</f>
        <v>0.8518591052423342</v>
      </c>
      <c r="I449" s="129">
        <v>860.371</v>
      </c>
      <c r="J449" s="10">
        <v>1123.286</v>
      </c>
    </row>
    <row r="450" spans="1:10" ht="14.25" customHeight="1">
      <c r="A450" s="222">
        <v>2</v>
      </c>
      <c r="B450" s="223" t="s">
        <v>139</v>
      </c>
      <c r="C450" s="232">
        <v>2766.192</v>
      </c>
      <c r="D450" s="232">
        <v>40.147999999999996</v>
      </c>
      <c r="E450" s="232">
        <v>2178.227</v>
      </c>
      <c r="F450" s="232">
        <f aca="true" t="shared" si="20" ref="F450:F482">D450+E450</f>
        <v>2218.375</v>
      </c>
      <c r="G450" s="233">
        <f aca="true" t="shared" si="21" ref="G450:G482">F450/C450</f>
        <v>0.8019598784176948</v>
      </c>
      <c r="I450" s="129">
        <v>1424.273</v>
      </c>
      <c r="J450" s="10">
        <v>1670.857</v>
      </c>
    </row>
    <row r="451" spans="1:10" ht="14.25" customHeight="1">
      <c r="A451" s="222">
        <v>3</v>
      </c>
      <c r="B451" s="223" t="s">
        <v>140</v>
      </c>
      <c r="C451" s="232">
        <v>5270.276</v>
      </c>
      <c r="D451" s="232">
        <v>76.58</v>
      </c>
      <c r="E451" s="232">
        <v>3688.993</v>
      </c>
      <c r="F451" s="232">
        <f t="shared" si="20"/>
        <v>3765.573</v>
      </c>
      <c r="G451" s="233">
        <f t="shared" si="21"/>
        <v>0.7144925616798816</v>
      </c>
      <c r="I451" s="129">
        <v>1498.757</v>
      </c>
      <c r="J451" s="10">
        <v>1568.84</v>
      </c>
    </row>
    <row r="452" spans="1:10" ht="14.25" customHeight="1">
      <c r="A452" s="222">
        <v>4</v>
      </c>
      <c r="B452" s="223" t="s">
        <v>141</v>
      </c>
      <c r="C452" s="232">
        <v>4648.352</v>
      </c>
      <c r="D452" s="232">
        <v>67.49600000000001</v>
      </c>
      <c r="E452" s="232">
        <v>3468.67</v>
      </c>
      <c r="F452" s="232">
        <f t="shared" si="20"/>
        <v>3536.166</v>
      </c>
      <c r="G452" s="233">
        <f t="shared" si="21"/>
        <v>0.7607354176275808</v>
      </c>
      <c r="I452" s="129">
        <v>3014</v>
      </c>
      <c r="J452" s="10">
        <v>4074</v>
      </c>
    </row>
    <row r="453" spans="1:10" ht="14.25" customHeight="1">
      <c r="A453" s="222">
        <v>5</v>
      </c>
      <c r="B453" s="223" t="s">
        <v>142</v>
      </c>
      <c r="C453" s="232">
        <v>9761.076000000001</v>
      </c>
      <c r="D453" s="232">
        <v>141.39</v>
      </c>
      <c r="E453" s="232">
        <v>7377.139999999999</v>
      </c>
      <c r="F453" s="232">
        <f t="shared" si="20"/>
        <v>7518.53</v>
      </c>
      <c r="G453" s="233">
        <f t="shared" si="21"/>
        <v>0.7702562709275083</v>
      </c>
      <c r="I453" s="129">
        <v>1022.411</v>
      </c>
      <c r="J453" s="10">
        <v>1105.57</v>
      </c>
    </row>
    <row r="454" spans="1:10" ht="14.25" customHeight="1">
      <c r="A454" s="222">
        <v>6</v>
      </c>
      <c r="B454" s="223" t="s">
        <v>143</v>
      </c>
      <c r="C454" s="232">
        <v>2724.1440000000002</v>
      </c>
      <c r="D454" s="232">
        <v>39.569</v>
      </c>
      <c r="E454" s="232">
        <v>2186.41</v>
      </c>
      <c r="F454" s="232">
        <f t="shared" si="20"/>
        <v>2225.979</v>
      </c>
      <c r="G454" s="233">
        <f t="shared" si="21"/>
        <v>0.8171297112046939</v>
      </c>
      <c r="I454" s="129">
        <v>647.124</v>
      </c>
      <c r="J454" s="10">
        <v>755.994</v>
      </c>
    </row>
    <row r="455" spans="1:10" ht="14.25" customHeight="1">
      <c r="A455" s="222">
        <v>7</v>
      </c>
      <c r="B455" s="223" t="s">
        <v>144</v>
      </c>
      <c r="C455" s="232">
        <v>2398.288</v>
      </c>
      <c r="D455" s="232">
        <v>35.021</v>
      </c>
      <c r="E455" s="232">
        <v>1601.321</v>
      </c>
      <c r="F455" s="232">
        <f t="shared" si="20"/>
        <v>1636.3419999999999</v>
      </c>
      <c r="G455" s="233">
        <f t="shared" si="21"/>
        <v>0.6822958710546856</v>
      </c>
      <c r="I455" s="129">
        <v>1490.89</v>
      </c>
      <c r="J455" s="10">
        <v>1604.855</v>
      </c>
    </row>
    <row r="456" spans="1:10" ht="14.25" customHeight="1">
      <c r="A456" s="222">
        <v>8</v>
      </c>
      <c r="B456" s="223" t="s">
        <v>145</v>
      </c>
      <c r="C456" s="232">
        <v>5665.072</v>
      </c>
      <c r="D456" s="232">
        <v>82.483</v>
      </c>
      <c r="E456" s="232">
        <v>3954.92</v>
      </c>
      <c r="F456" s="232">
        <f t="shared" si="20"/>
        <v>4037.4030000000002</v>
      </c>
      <c r="G456" s="233">
        <f t="shared" si="21"/>
        <v>0.7126834398574281</v>
      </c>
      <c r="I456" s="129">
        <v>2518.717</v>
      </c>
      <c r="J456" s="10">
        <v>3273.148</v>
      </c>
    </row>
    <row r="457" spans="1:10" ht="14.25" customHeight="1">
      <c r="A457" s="222">
        <v>9</v>
      </c>
      <c r="B457" s="223" t="s">
        <v>146</v>
      </c>
      <c r="C457" s="232">
        <v>4980.404</v>
      </c>
      <c r="D457" s="232">
        <v>69.938</v>
      </c>
      <c r="E457" s="232">
        <v>2999.2299999999996</v>
      </c>
      <c r="F457" s="232">
        <f t="shared" si="20"/>
        <v>3069.1679999999997</v>
      </c>
      <c r="G457" s="233">
        <f t="shared" si="21"/>
        <v>0.6162488023059975</v>
      </c>
      <c r="I457" s="129">
        <v>112.387</v>
      </c>
      <c r="J457" s="10">
        <v>128.312</v>
      </c>
    </row>
    <row r="458" spans="1:10" ht="14.25" customHeight="1">
      <c r="A458" s="222">
        <v>10</v>
      </c>
      <c r="B458" s="223" t="s">
        <v>147</v>
      </c>
      <c r="C458" s="232">
        <v>1120.604</v>
      </c>
      <c r="D458" s="232">
        <v>16.214</v>
      </c>
      <c r="E458" s="232">
        <v>883.9300000000001</v>
      </c>
      <c r="F458" s="232">
        <f t="shared" si="20"/>
        <v>900.144</v>
      </c>
      <c r="G458" s="233">
        <f t="shared" si="21"/>
        <v>0.8032668096847771</v>
      </c>
      <c r="I458" s="129">
        <v>605.7</v>
      </c>
      <c r="J458" s="10">
        <v>659.217</v>
      </c>
    </row>
    <row r="459" spans="1:10" ht="14.25" customHeight="1">
      <c r="A459" s="222">
        <v>11</v>
      </c>
      <c r="B459" s="223" t="s">
        <v>148</v>
      </c>
      <c r="C459" s="232">
        <v>2975.724</v>
      </c>
      <c r="D459" s="232">
        <v>43.339</v>
      </c>
      <c r="E459" s="232">
        <v>2061.06</v>
      </c>
      <c r="F459" s="232">
        <f t="shared" si="20"/>
        <v>2104.399</v>
      </c>
      <c r="G459" s="233">
        <f t="shared" si="21"/>
        <v>0.7071889059603645</v>
      </c>
      <c r="I459" s="129">
        <v>1667.117</v>
      </c>
      <c r="J459" s="10">
        <v>2038.829</v>
      </c>
    </row>
    <row r="460" spans="1:10" ht="14.25" customHeight="1">
      <c r="A460" s="222">
        <v>12</v>
      </c>
      <c r="B460" s="223" t="s">
        <v>149</v>
      </c>
      <c r="C460" s="232">
        <v>5662.32</v>
      </c>
      <c r="D460" s="232">
        <v>82.132</v>
      </c>
      <c r="E460" s="232">
        <v>4019.21</v>
      </c>
      <c r="F460" s="232">
        <f t="shared" si="20"/>
        <v>4101.342</v>
      </c>
      <c r="G460" s="233">
        <f t="shared" si="21"/>
        <v>0.7243218327470012</v>
      </c>
      <c r="I460" s="129">
        <v>2818.783</v>
      </c>
      <c r="J460" s="10">
        <v>3390.606</v>
      </c>
    </row>
    <row r="461" spans="1:10" ht="14.25" customHeight="1">
      <c r="A461" s="222">
        <v>13</v>
      </c>
      <c r="B461" s="223" t="s">
        <v>150</v>
      </c>
      <c r="C461" s="232">
        <v>8567.4</v>
      </c>
      <c r="D461" s="232">
        <v>124.06</v>
      </c>
      <c r="E461" s="232">
        <v>5857.9400000000005</v>
      </c>
      <c r="F461" s="232">
        <f t="shared" si="20"/>
        <v>5982.000000000001</v>
      </c>
      <c r="G461" s="233">
        <f t="shared" si="21"/>
        <v>0.6982281672386023</v>
      </c>
      <c r="I461" s="129">
        <v>999.298</v>
      </c>
      <c r="J461" s="10">
        <v>921.609</v>
      </c>
    </row>
    <row r="462" spans="1:13" ht="12.75" customHeight="1">
      <c r="A462" s="222">
        <v>14</v>
      </c>
      <c r="B462" s="223" t="s">
        <v>151</v>
      </c>
      <c r="C462" s="232">
        <v>2265.56</v>
      </c>
      <c r="D462" s="232">
        <v>32.909</v>
      </c>
      <c r="E462" s="232">
        <v>1374.1399999999999</v>
      </c>
      <c r="F462" s="232">
        <f t="shared" si="20"/>
        <v>1407.049</v>
      </c>
      <c r="G462" s="233">
        <f t="shared" si="21"/>
        <v>0.6210601352425008</v>
      </c>
      <c r="I462" s="129">
        <v>448.279</v>
      </c>
      <c r="J462" s="172">
        <v>347.139</v>
      </c>
      <c r="K462" s="10">
        <v>3888.644</v>
      </c>
      <c r="L462" s="129">
        <f>SUM(J462:K462)</f>
        <v>4235.782999999999</v>
      </c>
      <c r="M462" s="33">
        <f aca="true" t="shared" si="22" ref="M462:M473">L462/I462</f>
        <v>9.448988241697691</v>
      </c>
    </row>
    <row r="463" spans="1:13" ht="12.75" customHeight="1">
      <c r="A463" s="222">
        <v>15</v>
      </c>
      <c r="B463" s="223" t="s">
        <v>152</v>
      </c>
      <c r="C463" s="232">
        <v>4081.8280000000004</v>
      </c>
      <c r="D463" s="232">
        <v>59.272</v>
      </c>
      <c r="E463" s="232">
        <v>1186.15</v>
      </c>
      <c r="F463" s="232">
        <f t="shared" si="20"/>
        <v>1245.422</v>
      </c>
      <c r="G463" s="233">
        <f t="shared" si="21"/>
        <v>0.305113787254142</v>
      </c>
      <c r="I463" s="129">
        <v>320.508</v>
      </c>
      <c r="J463" s="172">
        <v>282.044</v>
      </c>
      <c r="K463" s="10">
        <v>3445.554</v>
      </c>
      <c r="L463" s="129">
        <f aca="true" t="shared" si="23" ref="L463:L484">SUM(J463:K463)</f>
        <v>3727.598</v>
      </c>
      <c r="M463" s="33">
        <f t="shared" si="22"/>
        <v>11.63028067942142</v>
      </c>
    </row>
    <row r="464" spans="1:13" ht="12.75" customHeight="1">
      <c r="A464" s="222">
        <v>16</v>
      </c>
      <c r="B464" s="223" t="s">
        <v>153</v>
      </c>
      <c r="C464" s="232">
        <v>876.768</v>
      </c>
      <c r="D464" s="232">
        <v>12.714</v>
      </c>
      <c r="E464" s="232">
        <v>617.14</v>
      </c>
      <c r="F464" s="232">
        <f t="shared" si="20"/>
        <v>629.854</v>
      </c>
      <c r="G464" s="233">
        <f t="shared" si="21"/>
        <v>0.7183816015183037</v>
      </c>
      <c r="I464" s="129">
        <v>1415.6</v>
      </c>
      <c r="J464" s="172">
        <v>1753.3</v>
      </c>
      <c r="K464" s="10">
        <v>3337.2799999999997</v>
      </c>
      <c r="L464" s="129">
        <f t="shared" si="23"/>
        <v>5090.58</v>
      </c>
      <c r="M464" s="33">
        <f t="shared" si="22"/>
        <v>3.596058208533484</v>
      </c>
    </row>
    <row r="465" spans="1:13" ht="12.75" customHeight="1">
      <c r="A465" s="222">
        <v>17</v>
      </c>
      <c r="B465" s="223" t="s">
        <v>154</v>
      </c>
      <c r="C465" s="232">
        <v>4853.884</v>
      </c>
      <c r="D465" s="232">
        <v>70.423</v>
      </c>
      <c r="E465" s="232">
        <v>3720.49</v>
      </c>
      <c r="F465" s="232">
        <f t="shared" si="20"/>
        <v>3790.9129999999996</v>
      </c>
      <c r="G465" s="233">
        <f t="shared" si="21"/>
        <v>0.7810060973851043</v>
      </c>
      <c r="I465" s="129">
        <v>998.07</v>
      </c>
      <c r="J465" s="172">
        <v>1275.61</v>
      </c>
      <c r="K465" s="10">
        <v>5386.634</v>
      </c>
      <c r="L465" s="129">
        <f t="shared" si="23"/>
        <v>6662.244</v>
      </c>
      <c r="M465" s="33">
        <f t="shared" si="22"/>
        <v>6.675126995100543</v>
      </c>
    </row>
    <row r="466" spans="1:13" ht="12.75" customHeight="1">
      <c r="A466" s="222">
        <v>18</v>
      </c>
      <c r="B466" s="223" t="s">
        <v>155</v>
      </c>
      <c r="C466" s="232">
        <v>3656.8199999999997</v>
      </c>
      <c r="D466" s="232">
        <v>53.039</v>
      </c>
      <c r="E466" s="232">
        <v>2772.0699999999997</v>
      </c>
      <c r="F466" s="232">
        <f t="shared" si="20"/>
        <v>2825.109</v>
      </c>
      <c r="G466" s="233">
        <f t="shared" si="21"/>
        <v>0.7725589446568331</v>
      </c>
      <c r="I466" s="129">
        <v>1257.234</v>
      </c>
      <c r="J466" s="172">
        <v>1866.913</v>
      </c>
      <c r="K466" s="10">
        <v>4387.104</v>
      </c>
      <c r="L466" s="129">
        <f t="shared" si="23"/>
        <v>6254.017</v>
      </c>
      <c r="M466" s="33">
        <f t="shared" si="22"/>
        <v>4.9744256041437</v>
      </c>
    </row>
    <row r="467" spans="1:13" ht="12.75" customHeight="1">
      <c r="A467" s="222">
        <v>19</v>
      </c>
      <c r="B467" s="223" t="s">
        <v>156</v>
      </c>
      <c r="C467" s="232">
        <v>4245.66</v>
      </c>
      <c r="D467" s="232">
        <v>61.577</v>
      </c>
      <c r="E467" s="232">
        <v>2309.75</v>
      </c>
      <c r="F467" s="232">
        <f t="shared" si="20"/>
        <v>2371.327</v>
      </c>
      <c r="G467" s="233">
        <f t="shared" si="21"/>
        <v>0.5585296514558397</v>
      </c>
      <c r="I467" s="129">
        <v>976.471</v>
      </c>
      <c r="J467" s="172">
        <v>1292.446</v>
      </c>
      <c r="K467" s="10">
        <v>3961.236</v>
      </c>
      <c r="L467" s="129">
        <f t="shared" si="23"/>
        <v>5253.682</v>
      </c>
      <c r="M467" s="33">
        <f t="shared" si="22"/>
        <v>5.380274478197509</v>
      </c>
    </row>
    <row r="468" spans="1:13" ht="12.75" customHeight="1">
      <c r="A468" s="222">
        <v>20</v>
      </c>
      <c r="B468" s="223" t="s">
        <v>157</v>
      </c>
      <c r="C468" s="232">
        <v>3204.5919999999996</v>
      </c>
      <c r="D468" s="232">
        <v>46.491</v>
      </c>
      <c r="E468" s="232">
        <v>2609</v>
      </c>
      <c r="F468" s="232">
        <f t="shared" si="20"/>
        <v>2655.491</v>
      </c>
      <c r="G468" s="233">
        <f t="shared" si="21"/>
        <v>0.828651822135236</v>
      </c>
      <c r="I468" s="129">
        <v>538.949</v>
      </c>
      <c r="J468" s="172">
        <v>847.297</v>
      </c>
      <c r="K468" s="10">
        <v>4318.148999999999</v>
      </c>
      <c r="L468" s="129">
        <f t="shared" si="23"/>
        <v>5165.446</v>
      </c>
      <c r="M468" s="33">
        <f t="shared" si="22"/>
        <v>9.584294617858092</v>
      </c>
    </row>
    <row r="469" spans="1:13" ht="12.75" customHeight="1">
      <c r="A469" s="222">
        <v>21</v>
      </c>
      <c r="B469" s="223" t="s">
        <v>158</v>
      </c>
      <c r="C469" s="232">
        <v>5571.040000000001</v>
      </c>
      <c r="D469" s="232">
        <v>80.971</v>
      </c>
      <c r="E469" s="232">
        <v>3115.183</v>
      </c>
      <c r="F469" s="232">
        <f t="shared" si="20"/>
        <v>3196.154</v>
      </c>
      <c r="G469" s="233">
        <f t="shared" si="21"/>
        <v>0.5737086791694189</v>
      </c>
      <c r="I469" s="129">
        <v>1185.626</v>
      </c>
      <c r="J469" s="172">
        <v>1338.736</v>
      </c>
      <c r="K469" s="10">
        <v>3857.371</v>
      </c>
      <c r="L469" s="129">
        <f t="shared" si="23"/>
        <v>5196.107</v>
      </c>
      <c r="M469" s="33">
        <f t="shared" si="22"/>
        <v>4.382585233454732</v>
      </c>
    </row>
    <row r="470" spans="1:13" ht="12.75" customHeight="1">
      <c r="A470" s="222">
        <v>22</v>
      </c>
      <c r="B470" s="223" t="s">
        <v>159</v>
      </c>
      <c r="C470" s="232">
        <v>3524.4880000000003</v>
      </c>
      <c r="D470" s="232">
        <v>51.198</v>
      </c>
      <c r="E470" s="232">
        <v>2558.41</v>
      </c>
      <c r="F470" s="232">
        <f t="shared" si="20"/>
        <v>2609.6079999999997</v>
      </c>
      <c r="G470" s="233">
        <f t="shared" si="21"/>
        <v>0.7404218712051224</v>
      </c>
      <c r="I470" s="129">
        <v>1315.711</v>
      </c>
      <c r="J470" s="172">
        <v>1625.6</v>
      </c>
      <c r="K470" s="10">
        <v>3647.975</v>
      </c>
      <c r="L470" s="129">
        <f t="shared" si="23"/>
        <v>5273.575</v>
      </c>
      <c r="M470" s="33">
        <f t="shared" si="22"/>
        <v>4.008156046426609</v>
      </c>
    </row>
    <row r="471" spans="1:13" ht="12.75" customHeight="1">
      <c r="A471" s="222">
        <v>23</v>
      </c>
      <c r="B471" s="223" t="s">
        <v>160</v>
      </c>
      <c r="C471" s="172">
        <v>4605.936</v>
      </c>
      <c r="D471" s="172">
        <v>67.211</v>
      </c>
      <c r="E471" s="232">
        <v>3361.45</v>
      </c>
      <c r="F471" s="232">
        <f t="shared" si="20"/>
        <v>3428.6609999999996</v>
      </c>
      <c r="G471" s="233">
        <f t="shared" si="21"/>
        <v>0.7444004866763237</v>
      </c>
      <c r="I471" s="129">
        <v>1187.65</v>
      </c>
      <c r="J471" s="172">
        <v>1366.95</v>
      </c>
      <c r="K471" s="10">
        <v>4893.621108594918</v>
      </c>
      <c r="L471" s="129">
        <f t="shared" si="23"/>
        <v>6260.571108594918</v>
      </c>
      <c r="M471" s="33">
        <f t="shared" si="22"/>
        <v>5.271394020624694</v>
      </c>
    </row>
    <row r="472" spans="1:13" ht="12.75" customHeight="1">
      <c r="A472" s="222">
        <v>24</v>
      </c>
      <c r="B472" s="223" t="s">
        <v>161</v>
      </c>
      <c r="C472" s="172">
        <v>3521.2799999999997</v>
      </c>
      <c r="D472" s="172">
        <v>51.038</v>
      </c>
      <c r="E472" s="232">
        <v>2695.2</v>
      </c>
      <c r="F472" s="232">
        <f t="shared" si="20"/>
        <v>2746.238</v>
      </c>
      <c r="G472" s="233">
        <f t="shared" si="21"/>
        <v>0.7798976508542348</v>
      </c>
      <c r="I472" s="129">
        <v>716.902</v>
      </c>
      <c r="J472" s="172">
        <v>667.631</v>
      </c>
      <c r="K472" s="10">
        <v>3624.49</v>
      </c>
      <c r="L472" s="129">
        <f t="shared" si="23"/>
        <v>4292.121</v>
      </c>
      <c r="M472" s="33">
        <f t="shared" si="22"/>
        <v>5.987040069632948</v>
      </c>
    </row>
    <row r="473" spans="1:13" ht="12.75" customHeight="1">
      <c r="A473" s="222">
        <v>25</v>
      </c>
      <c r="B473" s="223" t="s">
        <v>162</v>
      </c>
      <c r="C473" s="172">
        <v>1624.188</v>
      </c>
      <c r="D473" s="172">
        <v>23.654</v>
      </c>
      <c r="E473" s="232">
        <v>1267.642</v>
      </c>
      <c r="F473" s="232">
        <f t="shared" si="20"/>
        <v>1291.296</v>
      </c>
      <c r="G473" s="233">
        <f t="shared" si="21"/>
        <v>0.795040968163784</v>
      </c>
      <c r="I473" s="129">
        <v>768.612</v>
      </c>
      <c r="J473" s="172">
        <v>863.02</v>
      </c>
      <c r="K473" s="10">
        <v>3991.352</v>
      </c>
      <c r="L473" s="129">
        <f t="shared" si="23"/>
        <v>4854.371999999999</v>
      </c>
      <c r="M473" s="33">
        <f t="shared" si="22"/>
        <v>6.3157640005620515</v>
      </c>
    </row>
    <row r="474" spans="1:13" ht="12.75" customHeight="1">
      <c r="A474" s="222">
        <v>26</v>
      </c>
      <c r="B474" s="223" t="s">
        <v>163</v>
      </c>
      <c r="C474" s="172">
        <v>2184.304</v>
      </c>
      <c r="D474" s="172">
        <v>31.688000000000002</v>
      </c>
      <c r="E474" s="232">
        <v>1691.5900000000001</v>
      </c>
      <c r="F474" s="232">
        <f t="shared" si="20"/>
        <v>1723.2780000000002</v>
      </c>
      <c r="G474" s="233">
        <f t="shared" si="21"/>
        <v>0.7889368879057128</v>
      </c>
      <c r="I474" s="129">
        <v>872.781</v>
      </c>
      <c r="J474" s="172">
        <v>990.509</v>
      </c>
      <c r="L474" s="129"/>
      <c r="M474" s="33"/>
    </row>
    <row r="475" spans="1:13" ht="12.75" customHeight="1">
      <c r="A475" s="222">
        <v>27</v>
      </c>
      <c r="B475" s="223" t="s">
        <v>195</v>
      </c>
      <c r="C475" s="172">
        <v>3179.0280000000002</v>
      </c>
      <c r="D475" s="172">
        <v>46.507</v>
      </c>
      <c r="E475" s="232">
        <v>2078.67</v>
      </c>
      <c r="F475" s="232">
        <f t="shared" si="20"/>
        <v>2125.177</v>
      </c>
      <c r="G475" s="233">
        <f t="shared" si="21"/>
        <v>0.668498987740907</v>
      </c>
      <c r="I475" s="129">
        <v>582.589</v>
      </c>
      <c r="J475" s="172">
        <v>777.504</v>
      </c>
      <c r="K475" s="10">
        <v>5526.383</v>
      </c>
      <c r="L475" s="129">
        <f t="shared" si="23"/>
        <v>6303.887</v>
      </c>
      <c r="M475" s="33">
        <f>L475/I475</f>
        <v>10.820470348736414</v>
      </c>
    </row>
    <row r="476" spans="1:13" ht="12.75" customHeight="1">
      <c r="A476" s="222">
        <v>28</v>
      </c>
      <c r="B476" s="223" t="s">
        <v>196</v>
      </c>
      <c r="C476" s="172">
        <v>1247.232</v>
      </c>
      <c r="D476" s="172">
        <v>18.36</v>
      </c>
      <c r="E476" s="232">
        <v>1307.4</v>
      </c>
      <c r="F476" s="232">
        <f t="shared" si="20"/>
        <v>1325.76</v>
      </c>
      <c r="G476" s="233">
        <f t="shared" si="21"/>
        <v>1.0629618226600985</v>
      </c>
      <c r="I476" s="129">
        <v>1009.693</v>
      </c>
      <c r="J476" s="172">
        <v>1253.417</v>
      </c>
      <c r="L476" s="129"/>
      <c r="M476" s="33"/>
    </row>
    <row r="477" spans="1:13" ht="12.75" customHeight="1">
      <c r="A477" s="222">
        <v>29</v>
      </c>
      <c r="B477" s="223" t="s">
        <v>197</v>
      </c>
      <c r="C477" s="172">
        <v>3837.344</v>
      </c>
      <c r="D477" s="172">
        <v>55.536</v>
      </c>
      <c r="E477" s="232">
        <v>2594.29</v>
      </c>
      <c r="F477" s="232">
        <f t="shared" si="20"/>
        <v>2649.826</v>
      </c>
      <c r="G477" s="233">
        <f t="shared" si="21"/>
        <v>0.6905364752286999</v>
      </c>
      <c r="I477" s="129">
        <v>263.995</v>
      </c>
      <c r="J477" s="172">
        <v>309.538</v>
      </c>
      <c r="L477" s="129"/>
      <c r="M477" s="33"/>
    </row>
    <row r="478" spans="1:13" ht="12.75" customHeight="1">
      <c r="A478" s="222">
        <v>30</v>
      </c>
      <c r="B478" s="223" t="s">
        <v>198</v>
      </c>
      <c r="C478" s="172">
        <v>1704.656</v>
      </c>
      <c r="D478" s="172">
        <v>24.87</v>
      </c>
      <c r="E478" s="232">
        <v>1356.5790000000002</v>
      </c>
      <c r="F478" s="232">
        <f t="shared" si="20"/>
        <v>1381.449</v>
      </c>
      <c r="G478" s="233">
        <f t="shared" si="21"/>
        <v>0.8103975230193072</v>
      </c>
      <c r="I478" s="129">
        <v>716.498</v>
      </c>
      <c r="J478" s="172">
        <v>656.198</v>
      </c>
      <c r="L478" s="129"/>
      <c r="M478" s="33"/>
    </row>
    <row r="479" spans="1:13" ht="12.75" customHeight="1">
      <c r="A479" s="222">
        <v>31</v>
      </c>
      <c r="B479" s="223" t="s">
        <v>199</v>
      </c>
      <c r="C479" s="172">
        <v>3519.816</v>
      </c>
      <c r="D479" s="172">
        <v>50.675</v>
      </c>
      <c r="E479" s="232">
        <v>1809.68</v>
      </c>
      <c r="F479" s="232">
        <f t="shared" si="20"/>
        <v>1860.355</v>
      </c>
      <c r="G479" s="233">
        <f t="shared" si="21"/>
        <v>0.5285375712821352</v>
      </c>
      <c r="I479" s="129">
        <v>828.681</v>
      </c>
      <c r="J479" s="172">
        <v>992.327</v>
      </c>
      <c r="L479" s="129"/>
      <c r="M479" s="33"/>
    </row>
    <row r="480" spans="1:13" ht="12.75" customHeight="1">
      <c r="A480" s="222">
        <v>32</v>
      </c>
      <c r="B480" s="223" t="s">
        <v>200</v>
      </c>
      <c r="C480" s="172">
        <v>1477.6200000000001</v>
      </c>
      <c r="D480" s="172">
        <v>21.716</v>
      </c>
      <c r="E480" s="232">
        <v>2849.9</v>
      </c>
      <c r="F480" s="232">
        <f t="shared" si="20"/>
        <v>2871.616</v>
      </c>
      <c r="G480" s="233">
        <f t="shared" si="21"/>
        <v>1.9434062884909515</v>
      </c>
      <c r="I480" s="129">
        <v>483.954</v>
      </c>
      <c r="J480" s="172">
        <v>526.021</v>
      </c>
      <c r="L480" s="129"/>
      <c r="M480" s="33"/>
    </row>
    <row r="481" spans="1:13" ht="12.75" customHeight="1">
      <c r="A481" s="222">
        <v>33</v>
      </c>
      <c r="B481" s="223" t="s">
        <v>201</v>
      </c>
      <c r="C481" s="172">
        <v>3414.568</v>
      </c>
      <c r="D481" s="172">
        <v>49.531000000000006</v>
      </c>
      <c r="E481" s="232">
        <v>1263.18</v>
      </c>
      <c r="F481" s="232">
        <f t="shared" si="20"/>
        <v>1312.711</v>
      </c>
      <c r="G481" s="233">
        <f t="shared" si="21"/>
        <v>0.3844442400912795</v>
      </c>
      <c r="I481" s="129" t="s">
        <v>202</v>
      </c>
      <c r="J481" s="172" t="s">
        <v>202</v>
      </c>
      <c r="L481" s="129"/>
      <c r="M481" s="33"/>
    </row>
    <row r="482" spans="1:13" ht="12.75" customHeight="1">
      <c r="A482" s="296"/>
      <c r="B482" s="284" t="s">
        <v>33</v>
      </c>
      <c r="C482" s="173">
        <v>125182.168</v>
      </c>
      <c r="D482" s="173">
        <v>1815.3200000000002</v>
      </c>
      <c r="E482" s="169">
        <v>87877.484</v>
      </c>
      <c r="F482" s="169">
        <f t="shared" si="20"/>
        <v>89692.804</v>
      </c>
      <c r="G482" s="291">
        <f t="shared" si="21"/>
        <v>0.7164982475778818</v>
      </c>
      <c r="I482" s="129"/>
      <c r="J482" s="172"/>
      <c r="L482" s="129"/>
      <c r="M482" s="33"/>
    </row>
    <row r="483" spans="1:13" ht="12.75" customHeight="1">
      <c r="A483" s="222"/>
      <c r="B483" s="223"/>
      <c r="C483" s="172"/>
      <c r="D483" s="172"/>
      <c r="E483" s="232"/>
      <c r="F483" s="168"/>
      <c r="G483" s="37"/>
      <c r="I483" s="129"/>
      <c r="J483" s="172"/>
      <c r="L483" s="129"/>
      <c r="M483" s="33"/>
    </row>
    <row r="484" spans="1:13" ht="12.75" customHeight="1">
      <c r="A484" s="36"/>
      <c r="B484" s="1"/>
      <c r="C484" s="173"/>
      <c r="D484" s="172"/>
      <c r="E484" s="169"/>
      <c r="F484" s="171"/>
      <c r="G484" s="41"/>
      <c r="I484" s="129">
        <f>E484-H484</f>
        <v>0</v>
      </c>
      <c r="J484" s="173">
        <v>27575.405000000002</v>
      </c>
      <c r="K484" s="10">
        <v>94253.7551085949</v>
      </c>
      <c r="L484" s="129">
        <f t="shared" si="23"/>
        <v>121829.1601085949</v>
      </c>
      <c r="M484" s="33" t="e">
        <f>L484/I484</f>
        <v>#DIV/0!</v>
      </c>
    </row>
    <row r="485" ht="5.25" customHeight="1">
      <c r="A485" s="80"/>
    </row>
    <row r="486" spans="1:10" ht="14.25">
      <c r="A486" s="9" t="s">
        <v>52</v>
      </c>
      <c r="H486" s="33"/>
      <c r="J486" s="10" t="s">
        <v>14</v>
      </c>
    </row>
    <row r="487" ht="6.75" customHeight="1">
      <c r="A487" s="9"/>
    </row>
    <row r="488" spans="1:5" ht="14.25">
      <c r="A488" s="32" t="s">
        <v>46</v>
      </c>
      <c r="B488" s="32" t="s">
        <v>53</v>
      </c>
      <c r="C488" s="32" t="s">
        <v>54</v>
      </c>
      <c r="D488" s="32" t="s">
        <v>55</v>
      </c>
      <c r="E488" s="32" t="s">
        <v>56</v>
      </c>
    </row>
    <row r="489" spans="1:10" ht="18.75" customHeight="1">
      <c r="A489" s="52">
        <f>C482</f>
        <v>125182.168</v>
      </c>
      <c r="B489" s="52">
        <f>F482</f>
        <v>89692.804</v>
      </c>
      <c r="C489" s="41">
        <f>G482</f>
        <v>0.7164982475778818</v>
      </c>
      <c r="D489" s="52">
        <f>D528</f>
        <v>84053.951</v>
      </c>
      <c r="E489" s="41">
        <f>E528</f>
        <v>0.6714530698973036</v>
      </c>
      <c r="H489" s="10" t="s">
        <v>14</v>
      </c>
      <c r="J489" s="10" t="s">
        <v>14</v>
      </c>
    </row>
    <row r="490" spans="1:7" ht="7.5" customHeight="1">
      <c r="A490" s="9"/>
      <c r="G490" s="10" t="s">
        <v>14</v>
      </c>
    </row>
    <row r="491" ht="14.25">
      <c r="A491" s="9" t="s">
        <v>237</v>
      </c>
    </row>
    <row r="492" ht="6.75" customHeight="1">
      <c r="A492" s="9"/>
    </row>
    <row r="493" spans="1:5" ht="14.25">
      <c r="A493" s="87" t="s">
        <v>26</v>
      </c>
      <c r="B493" s="87" t="s">
        <v>38</v>
      </c>
      <c r="C493" s="332" t="s">
        <v>46</v>
      </c>
      <c r="D493" s="87" t="s">
        <v>55</v>
      </c>
      <c r="E493" s="15" t="s">
        <v>56</v>
      </c>
    </row>
    <row r="494" spans="1:5" ht="14.25">
      <c r="A494" s="81">
        <v>1</v>
      </c>
      <c r="B494" s="81">
        <v>2</v>
      </c>
      <c r="C494" s="82">
        <v>3</v>
      </c>
      <c r="D494" s="81">
        <v>4</v>
      </c>
      <c r="E494" s="83">
        <v>5</v>
      </c>
    </row>
    <row r="495" spans="1:10" ht="14.25">
      <c r="A495" s="222">
        <v>1</v>
      </c>
      <c r="B495" s="223" t="s">
        <v>138</v>
      </c>
      <c r="C495" s="172">
        <v>6045.704</v>
      </c>
      <c r="D495" s="231">
        <v>5050.955</v>
      </c>
      <c r="E495" s="235">
        <f>D495/C495</f>
        <v>0.8354618419955724</v>
      </c>
      <c r="H495" s="129"/>
      <c r="I495" s="10">
        <v>3949.449</v>
      </c>
      <c r="J495" s="10">
        <v>3276.883</v>
      </c>
    </row>
    <row r="496" spans="1:10" ht="14.25">
      <c r="A496" s="222">
        <v>2</v>
      </c>
      <c r="B496" s="223" t="s">
        <v>139</v>
      </c>
      <c r="C496" s="172">
        <v>2766.192</v>
      </c>
      <c r="D496" s="231">
        <v>2069.25</v>
      </c>
      <c r="E496" s="235">
        <f aca="true" t="shared" si="24" ref="E496:E528">D496/C496</f>
        <v>0.7480500268961807</v>
      </c>
      <c r="H496" s="129"/>
      <c r="I496" s="10">
        <v>994.8</v>
      </c>
      <c r="J496" s="10">
        <v>764.7</v>
      </c>
    </row>
    <row r="497" spans="1:10" ht="14.25">
      <c r="A497" s="222">
        <v>3</v>
      </c>
      <c r="B497" s="223" t="s">
        <v>140</v>
      </c>
      <c r="C497" s="172">
        <v>5270.276</v>
      </c>
      <c r="D497" s="231">
        <v>3622.95</v>
      </c>
      <c r="E497" s="235">
        <f t="shared" si="24"/>
        <v>0.6874307911008835</v>
      </c>
      <c r="H497" s="129"/>
      <c r="I497" s="10">
        <v>1731.633</v>
      </c>
      <c r="J497" s="10">
        <v>1643.829</v>
      </c>
    </row>
    <row r="498" spans="1:10" ht="14.25">
      <c r="A498" s="222">
        <v>4</v>
      </c>
      <c r="B498" s="223" t="s">
        <v>141</v>
      </c>
      <c r="C498" s="172">
        <v>4648.352</v>
      </c>
      <c r="D498" s="231">
        <v>3415.652</v>
      </c>
      <c r="E498" s="235">
        <f t="shared" si="24"/>
        <v>0.7348092399198684</v>
      </c>
      <c r="H498" s="129"/>
      <c r="I498" s="10">
        <v>1536.796</v>
      </c>
      <c r="J498" s="10">
        <v>1335.818</v>
      </c>
    </row>
    <row r="499" spans="1:10" ht="14.25">
      <c r="A499" s="222">
        <v>5</v>
      </c>
      <c r="B499" s="223" t="s">
        <v>142</v>
      </c>
      <c r="C499" s="172">
        <v>9761.076000000001</v>
      </c>
      <c r="D499" s="231">
        <v>7370.611000000001</v>
      </c>
      <c r="E499" s="235">
        <f t="shared" si="24"/>
        <v>0.7551023063440957</v>
      </c>
      <c r="H499" s="129"/>
      <c r="I499" s="10">
        <v>3796.014</v>
      </c>
      <c r="J499" s="10">
        <v>2747.801</v>
      </c>
    </row>
    <row r="500" spans="1:10" ht="14.25">
      <c r="A500" s="222">
        <v>6</v>
      </c>
      <c r="B500" s="223" t="s">
        <v>143</v>
      </c>
      <c r="C500" s="172">
        <v>2724.1440000000002</v>
      </c>
      <c r="D500" s="231">
        <v>2061.6000000000004</v>
      </c>
      <c r="E500" s="235">
        <f t="shared" si="24"/>
        <v>0.7567881874085952</v>
      </c>
      <c r="H500" s="129"/>
      <c r="I500" s="10">
        <v>1072.295</v>
      </c>
      <c r="J500" s="10">
        <v>992</v>
      </c>
    </row>
    <row r="501" spans="1:10" ht="14.25">
      <c r="A501" s="222">
        <v>7</v>
      </c>
      <c r="B501" s="223" t="s">
        <v>144</v>
      </c>
      <c r="C501" s="172">
        <v>2398.288</v>
      </c>
      <c r="D501" s="231">
        <v>1510.078</v>
      </c>
      <c r="E501" s="235">
        <f t="shared" si="24"/>
        <v>0.629648315798603</v>
      </c>
      <c r="H501" s="129"/>
      <c r="I501" s="10">
        <v>665.594</v>
      </c>
      <c r="J501" s="10">
        <v>559.902</v>
      </c>
    </row>
    <row r="502" spans="1:10" ht="14.25">
      <c r="A502" s="222">
        <v>8</v>
      </c>
      <c r="B502" s="223" t="s">
        <v>145</v>
      </c>
      <c r="C502" s="172">
        <v>5665.072</v>
      </c>
      <c r="D502" s="231">
        <v>3944.65</v>
      </c>
      <c r="E502" s="235">
        <f t="shared" si="24"/>
        <v>0.6963106558928113</v>
      </c>
      <c r="H502" s="129"/>
      <c r="I502" s="10">
        <v>1783</v>
      </c>
      <c r="J502" s="10">
        <v>1563.35</v>
      </c>
    </row>
    <row r="503" spans="1:10" ht="14.25">
      <c r="A503" s="222">
        <v>9</v>
      </c>
      <c r="B503" s="223" t="s">
        <v>146</v>
      </c>
      <c r="C503" s="172">
        <v>4980.404</v>
      </c>
      <c r="D503" s="231">
        <v>3015.1620000000003</v>
      </c>
      <c r="E503" s="235">
        <f t="shared" si="24"/>
        <v>0.6054051036823519</v>
      </c>
      <c r="H503" s="129"/>
      <c r="I503" s="10">
        <v>2923.645</v>
      </c>
      <c r="J503" s="10">
        <v>2310.32</v>
      </c>
    </row>
    <row r="504" spans="1:10" ht="14.25">
      <c r="A504" s="222">
        <v>10</v>
      </c>
      <c r="B504" s="223" t="s">
        <v>147</v>
      </c>
      <c r="C504" s="172">
        <v>1120.604</v>
      </c>
      <c r="D504" s="231">
        <v>750.68</v>
      </c>
      <c r="E504" s="235">
        <f t="shared" si="24"/>
        <v>0.6698887385731266</v>
      </c>
      <c r="H504" s="129"/>
      <c r="I504" s="10">
        <v>455.05</v>
      </c>
      <c r="J504" s="10">
        <v>366.05</v>
      </c>
    </row>
    <row r="505" spans="1:10" ht="14.25">
      <c r="A505" s="222">
        <v>11</v>
      </c>
      <c r="B505" s="223" t="s">
        <v>148</v>
      </c>
      <c r="C505" s="172">
        <v>2975.724</v>
      </c>
      <c r="D505" s="231">
        <v>1966.2069999999999</v>
      </c>
      <c r="E505" s="235">
        <f t="shared" si="24"/>
        <v>0.6607491151733157</v>
      </c>
      <c r="H505" s="129"/>
      <c r="I505" s="10">
        <v>665.463</v>
      </c>
      <c r="J505" s="10">
        <v>642.772</v>
      </c>
    </row>
    <row r="506" spans="1:10" ht="14.25">
      <c r="A506" s="222">
        <v>12</v>
      </c>
      <c r="B506" s="223" t="s">
        <v>149</v>
      </c>
      <c r="C506" s="172">
        <v>5662.32</v>
      </c>
      <c r="D506" s="231">
        <v>3978.791</v>
      </c>
      <c r="E506" s="235">
        <f t="shared" si="24"/>
        <v>0.7026785840432898</v>
      </c>
      <c r="H506" s="129"/>
      <c r="I506" s="10">
        <v>2005.503</v>
      </c>
      <c r="J506" s="10">
        <v>1626.564</v>
      </c>
    </row>
    <row r="507" spans="1:10" ht="14.25">
      <c r="A507" s="222">
        <v>13</v>
      </c>
      <c r="B507" s="223" t="s">
        <v>150</v>
      </c>
      <c r="C507" s="172">
        <v>8567.4</v>
      </c>
      <c r="D507" s="231">
        <v>5944.901</v>
      </c>
      <c r="E507" s="235">
        <f t="shared" si="24"/>
        <v>0.6938979153535495</v>
      </c>
      <c r="H507" s="129"/>
      <c r="I507" s="10">
        <v>3589.423</v>
      </c>
      <c r="J507" s="10">
        <v>2550.576</v>
      </c>
    </row>
    <row r="508" spans="1:10" ht="14.25">
      <c r="A508" s="222">
        <v>14</v>
      </c>
      <c r="B508" s="223" t="s">
        <v>151</v>
      </c>
      <c r="C508" s="172">
        <v>2265.56</v>
      </c>
      <c r="D508" s="231">
        <v>1292.452</v>
      </c>
      <c r="E508" s="235">
        <f t="shared" si="24"/>
        <v>0.570477939229153</v>
      </c>
      <c r="F508" s="156"/>
      <c r="G508" s="33"/>
      <c r="H508" s="129"/>
      <c r="I508" s="10">
        <v>615.967</v>
      </c>
      <c r="J508" s="10">
        <v>447.065</v>
      </c>
    </row>
    <row r="509" spans="1:10" ht="12.75" customHeight="1">
      <c r="A509" s="222">
        <v>15</v>
      </c>
      <c r="B509" s="223" t="s">
        <v>152</v>
      </c>
      <c r="C509" s="172">
        <v>4081.8280000000004</v>
      </c>
      <c r="D509" s="231">
        <v>1143.1</v>
      </c>
      <c r="E509" s="235">
        <f t="shared" si="24"/>
        <v>0.28004609699379784</v>
      </c>
      <c r="F509" s="156"/>
      <c r="G509" s="33"/>
      <c r="H509" s="129"/>
      <c r="I509" s="10">
        <v>507.1</v>
      </c>
      <c r="J509" s="10">
        <v>498.3</v>
      </c>
    </row>
    <row r="510" spans="1:10" ht="12.75" customHeight="1">
      <c r="A510" s="222">
        <v>16</v>
      </c>
      <c r="B510" s="223" t="s">
        <v>153</v>
      </c>
      <c r="C510" s="172">
        <v>876.768</v>
      </c>
      <c r="D510" s="231">
        <v>510.092</v>
      </c>
      <c r="E510" s="235">
        <f t="shared" si="24"/>
        <v>0.5817867440417533</v>
      </c>
      <c r="F510" s="156"/>
      <c r="G510" s="33"/>
      <c r="H510" s="129"/>
      <c r="I510" s="10">
        <v>237.125</v>
      </c>
      <c r="J510" s="10">
        <v>231.057</v>
      </c>
    </row>
    <row r="511" spans="1:10" ht="12.75" customHeight="1">
      <c r="A511" s="222">
        <v>17</v>
      </c>
      <c r="B511" s="223" t="s">
        <v>154</v>
      </c>
      <c r="C511" s="172">
        <v>4853.884</v>
      </c>
      <c r="D511" s="231">
        <v>3500.1809999999996</v>
      </c>
      <c r="E511" s="235">
        <f t="shared" si="24"/>
        <v>0.7211093219368241</v>
      </c>
      <c r="F511" s="156"/>
      <c r="G511" s="33"/>
      <c r="H511" s="129"/>
      <c r="I511" s="10">
        <v>1717.116</v>
      </c>
      <c r="J511" s="10">
        <v>1365.135</v>
      </c>
    </row>
    <row r="512" spans="1:10" ht="12.75" customHeight="1">
      <c r="A512" s="222">
        <v>18</v>
      </c>
      <c r="B512" s="223" t="s">
        <v>155</v>
      </c>
      <c r="C512" s="172">
        <v>3656.8199999999997</v>
      </c>
      <c r="D512" s="231">
        <v>2590.1369999999997</v>
      </c>
      <c r="E512" s="235">
        <f t="shared" si="24"/>
        <v>0.7083031158219436</v>
      </c>
      <c r="F512" s="156"/>
      <c r="G512" s="33"/>
      <c r="H512" s="129"/>
      <c r="I512" s="10">
        <v>1316.814</v>
      </c>
      <c r="J512" s="10">
        <v>1074.434</v>
      </c>
    </row>
    <row r="513" spans="1:10" ht="12.75" customHeight="1">
      <c r="A513" s="222">
        <v>19</v>
      </c>
      <c r="B513" s="223" t="s">
        <v>156</v>
      </c>
      <c r="C513" s="172">
        <v>4245.66</v>
      </c>
      <c r="D513" s="231">
        <v>2307.522</v>
      </c>
      <c r="E513" s="235">
        <f t="shared" si="24"/>
        <v>0.543501363745566</v>
      </c>
      <c r="F513" s="156"/>
      <c r="G513" s="33"/>
      <c r="H513" s="129"/>
      <c r="I513" s="10">
        <v>1203.518</v>
      </c>
      <c r="J513" s="10">
        <v>1054.097</v>
      </c>
    </row>
    <row r="514" spans="1:10" ht="12.75" customHeight="1">
      <c r="A514" s="222">
        <v>20</v>
      </c>
      <c r="B514" s="223" t="s">
        <v>157</v>
      </c>
      <c r="C514" s="172">
        <v>3204.5919999999996</v>
      </c>
      <c r="D514" s="231">
        <v>2430.6499999999996</v>
      </c>
      <c r="E514" s="235">
        <f t="shared" si="24"/>
        <v>0.7584896922915616</v>
      </c>
      <c r="F514" s="156"/>
      <c r="G514" s="33"/>
      <c r="H514" s="129"/>
      <c r="I514" s="10">
        <v>1368.59</v>
      </c>
      <c r="J514" s="10">
        <v>1044.213</v>
      </c>
    </row>
    <row r="515" spans="1:10" ht="12.75" customHeight="1">
      <c r="A515" s="222">
        <v>21</v>
      </c>
      <c r="B515" s="223" t="s">
        <v>158</v>
      </c>
      <c r="C515" s="172">
        <v>5571.040000000001</v>
      </c>
      <c r="D515" s="231">
        <v>2969.2340000000004</v>
      </c>
      <c r="E515" s="235">
        <f t="shared" si="24"/>
        <v>0.5329766075992992</v>
      </c>
      <c r="F515" s="156"/>
      <c r="G515" s="33"/>
      <c r="H515" s="129"/>
      <c r="I515" s="10">
        <v>1498.815</v>
      </c>
      <c r="J515" s="10">
        <v>1110.95</v>
      </c>
    </row>
    <row r="516" spans="1:10" ht="12.75" customHeight="1">
      <c r="A516" s="222">
        <v>22</v>
      </c>
      <c r="B516" s="223" t="s">
        <v>159</v>
      </c>
      <c r="C516" s="172">
        <v>3524.4880000000003</v>
      </c>
      <c r="D516" s="231">
        <v>2507.45</v>
      </c>
      <c r="E516" s="235">
        <f t="shared" si="24"/>
        <v>0.7114366682479837</v>
      </c>
      <c r="F516" s="156"/>
      <c r="G516" s="33"/>
      <c r="H516" s="129"/>
      <c r="I516" s="10">
        <v>1191.25</v>
      </c>
      <c r="J516" s="10">
        <v>979.05</v>
      </c>
    </row>
    <row r="517" spans="1:10" ht="12.75" customHeight="1">
      <c r="A517" s="222">
        <v>23</v>
      </c>
      <c r="B517" s="223" t="s">
        <v>160</v>
      </c>
      <c r="C517" s="172">
        <v>4605.936</v>
      </c>
      <c r="D517" s="231">
        <v>3315.223</v>
      </c>
      <c r="E517" s="235">
        <f t="shared" si="24"/>
        <v>0.7197718335643396</v>
      </c>
      <c r="F517" s="156"/>
      <c r="G517" s="33"/>
      <c r="H517" s="129"/>
      <c r="I517" s="10">
        <v>1182.268</v>
      </c>
      <c r="J517" s="10">
        <v>1117.355</v>
      </c>
    </row>
    <row r="518" spans="1:10" ht="12.75" customHeight="1">
      <c r="A518" s="222">
        <v>24</v>
      </c>
      <c r="B518" s="223" t="s">
        <v>161</v>
      </c>
      <c r="C518" s="172">
        <v>3521.2799999999997</v>
      </c>
      <c r="D518" s="231">
        <v>2518.132</v>
      </c>
      <c r="E518" s="235">
        <f t="shared" si="24"/>
        <v>0.7151183660487096</v>
      </c>
      <c r="F518" s="156"/>
      <c r="G518" s="33"/>
      <c r="H518" s="129"/>
      <c r="I518" s="10">
        <v>1372.15</v>
      </c>
      <c r="J518" s="10">
        <v>1088</v>
      </c>
    </row>
    <row r="519" spans="1:10" ht="12.75" customHeight="1">
      <c r="A519" s="222">
        <v>25</v>
      </c>
      <c r="B519" s="223" t="s">
        <v>162</v>
      </c>
      <c r="C519" s="172">
        <v>1624.188</v>
      </c>
      <c r="D519" s="231">
        <v>1270.216</v>
      </c>
      <c r="E519" s="235">
        <f t="shared" si="24"/>
        <v>0.7820621750684033</v>
      </c>
      <c r="F519" s="156"/>
      <c r="G519" s="33"/>
      <c r="H519" s="129"/>
      <c r="I519" s="10">
        <v>667.631</v>
      </c>
      <c r="J519" s="10">
        <v>716.902</v>
      </c>
    </row>
    <row r="520" spans="1:10" ht="12.75" customHeight="1">
      <c r="A520" s="222">
        <v>26</v>
      </c>
      <c r="B520" s="223" t="s">
        <v>163</v>
      </c>
      <c r="C520" s="172">
        <v>2184.304</v>
      </c>
      <c r="D520" s="231">
        <v>1634.839</v>
      </c>
      <c r="E520" s="235">
        <f t="shared" si="24"/>
        <v>0.7484484760363026</v>
      </c>
      <c r="F520" s="156"/>
      <c r="G520" s="33"/>
      <c r="H520" s="129"/>
      <c r="I520" s="10">
        <v>804.45</v>
      </c>
      <c r="J520" s="10">
        <v>748.1</v>
      </c>
    </row>
    <row r="521" spans="1:10" ht="12.75" customHeight="1">
      <c r="A521" s="222">
        <v>27</v>
      </c>
      <c r="B521" s="223" t="s">
        <v>195</v>
      </c>
      <c r="C521" s="172">
        <v>3179.0280000000002</v>
      </c>
      <c r="D521" s="231">
        <v>2000.04</v>
      </c>
      <c r="E521" s="235">
        <f t="shared" si="24"/>
        <v>0.6291356980813002</v>
      </c>
      <c r="F521" s="156"/>
      <c r="G521" s="33"/>
      <c r="H521" s="129"/>
      <c r="I521" s="10">
        <v>833.971</v>
      </c>
      <c r="J521" s="10">
        <v>837.31</v>
      </c>
    </row>
    <row r="522" spans="1:10" ht="12.75" customHeight="1">
      <c r="A522" s="222">
        <v>28</v>
      </c>
      <c r="B522" s="223" t="s">
        <v>196</v>
      </c>
      <c r="C522" s="172">
        <v>1247.232</v>
      </c>
      <c r="D522" s="231">
        <v>1129.45</v>
      </c>
      <c r="E522" s="235">
        <f t="shared" si="24"/>
        <v>0.9055652837643678</v>
      </c>
      <c r="F522" s="156"/>
      <c r="G522" s="33"/>
      <c r="H522" s="129"/>
      <c r="I522" s="10">
        <v>650.3</v>
      </c>
      <c r="J522" s="10">
        <v>492.63</v>
      </c>
    </row>
    <row r="523" spans="1:10" ht="12.75" customHeight="1">
      <c r="A523" s="222">
        <v>29</v>
      </c>
      <c r="B523" s="223" t="s">
        <v>197</v>
      </c>
      <c r="C523" s="172">
        <v>3837.344</v>
      </c>
      <c r="D523" s="231">
        <v>2563.2929999999997</v>
      </c>
      <c r="E523" s="235">
        <f t="shared" si="24"/>
        <v>0.667986242567776</v>
      </c>
      <c r="F523" s="156"/>
      <c r="G523" s="33"/>
      <c r="H523" s="129"/>
      <c r="I523" s="10">
        <v>1239.681</v>
      </c>
      <c r="J523" s="10">
        <v>988.294</v>
      </c>
    </row>
    <row r="524" spans="1:10" ht="12.75" customHeight="1">
      <c r="A524" s="222">
        <v>30</v>
      </c>
      <c r="B524" s="223" t="s">
        <v>198</v>
      </c>
      <c r="C524" s="172">
        <v>1704.656</v>
      </c>
      <c r="D524" s="231">
        <v>1249.234</v>
      </c>
      <c r="E524" s="235">
        <f t="shared" si="24"/>
        <v>0.7328364197820557</v>
      </c>
      <c r="F524" s="156"/>
      <c r="G524" s="33"/>
      <c r="H524" s="129"/>
      <c r="I524" s="10">
        <v>368.747</v>
      </c>
      <c r="J524" s="10">
        <v>334.7</v>
      </c>
    </row>
    <row r="525" spans="1:10" ht="12.75" customHeight="1">
      <c r="A525" s="222">
        <v>31</v>
      </c>
      <c r="B525" s="223" t="s">
        <v>199</v>
      </c>
      <c r="C525" s="172">
        <v>3519.816</v>
      </c>
      <c r="D525" s="231">
        <v>1741.3919999999998</v>
      </c>
      <c r="E525" s="235">
        <f t="shared" si="24"/>
        <v>0.4947394977464731</v>
      </c>
      <c r="F525" s="156"/>
      <c r="G525" s="33"/>
      <c r="H525" s="129"/>
      <c r="I525" s="10">
        <v>864.08</v>
      </c>
      <c r="J525" s="10">
        <v>795.42</v>
      </c>
    </row>
    <row r="526" spans="1:10" ht="12.75" customHeight="1">
      <c r="A526" s="222">
        <v>32</v>
      </c>
      <c r="B526" s="223" t="s">
        <v>200</v>
      </c>
      <c r="C526" s="172">
        <v>1477.6200000000001</v>
      </c>
      <c r="D526" s="231">
        <v>2761.1459999999997</v>
      </c>
      <c r="E526" s="235">
        <f t="shared" si="24"/>
        <v>1.868644171031794</v>
      </c>
      <c r="F526" s="156"/>
      <c r="G526" s="33"/>
      <c r="H526" s="129"/>
      <c r="I526" s="10">
        <v>944.905</v>
      </c>
      <c r="J526" s="10">
        <v>817.895</v>
      </c>
    </row>
    <row r="527" spans="1:10" ht="12.75" customHeight="1">
      <c r="A527" s="222">
        <v>33</v>
      </c>
      <c r="B527" s="223" t="s">
        <v>201</v>
      </c>
      <c r="C527" s="172">
        <v>3414.568</v>
      </c>
      <c r="D527" s="231">
        <v>1163.501</v>
      </c>
      <c r="E527" s="235">
        <f t="shared" si="24"/>
        <v>0.3407461793117021</v>
      </c>
      <c r="F527" s="156"/>
      <c r="G527" s="33"/>
      <c r="H527" s="129"/>
      <c r="I527" s="10">
        <v>529.352</v>
      </c>
      <c r="J527" s="10">
        <v>475.417</v>
      </c>
    </row>
    <row r="528" spans="1:10" ht="12.75" customHeight="1">
      <c r="A528" s="222"/>
      <c r="B528" s="284" t="s">
        <v>33</v>
      </c>
      <c r="C528" s="173">
        <v>125182.168</v>
      </c>
      <c r="D528" s="169">
        <v>84053.951</v>
      </c>
      <c r="E528" s="115">
        <f t="shared" si="24"/>
        <v>0.6714530698973036</v>
      </c>
      <c r="F528" s="156"/>
      <c r="G528" s="33"/>
      <c r="H528" s="129"/>
      <c r="I528" s="10">
        <v>44282.495</v>
      </c>
      <c r="J528" s="10" t="s">
        <v>202</v>
      </c>
    </row>
    <row r="529" spans="1:8" ht="14.25" customHeight="1">
      <c r="A529" s="42"/>
      <c r="B529" s="2"/>
      <c r="C529" s="65"/>
      <c r="D529" s="65"/>
      <c r="E529" s="84"/>
      <c r="F529" s="26"/>
      <c r="G529" s="26"/>
      <c r="H529" s="26"/>
    </row>
    <row r="530" spans="1:8" ht="14.25">
      <c r="A530" s="9" t="s">
        <v>133</v>
      </c>
      <c r="F530" s="85"/>
      <c r="G530" s="85"/>
      <c r="H530" s="86"/>
    </row>
    <row r="531" spans="1:8" ht="6.75" customHeight="1">
      <c r="A531" s="9"/>
      <c r="F531" s="26"/>
      <c r="G531" s="26"/>
      <c r="H531" s="26"/>
    </row>
    <row r="532" spans="1:10" ht="28.5">
      <c r="A532" s="87" t="s">
        <v>46</v>
      </c>
      <c r="B532" s="87" t="s">
        <v>129</v>
      </c>
      <c r="C532" s="87" t="s">
        <v>130</v>
      </c>
      <c r="D532" s="87" t="s">
        <v>57</v>
      </c>
      <c r="F532" s="26" t="s">
        <v>14</v>
      </c>
      <c r="G532" s="186"/>
      <c r="H532" s="186"/>
      <c r="J532" s="26"/>
    </row>
    <row r="533" spans="1:4" ht="18.75" customHeight="1">
      <c r="A533" s="162">
        <f>C572</f>
        <v>3112.53</v>
      </c>
      <c r="B533" s="162">
        <f>D572</f>
        <v>2043.64805</v>
      </c>
      <c r="C533" s="162">
        <f>E572</f>
        <v>1878.4636</v>
      </c>
      <c r="D533" s="402">
        <f>C533/B533*100</f>
        <v>91.91717722628414</v>
      </c>
    </row>
    <row r="534" ht="7.5" customHeight="1">
      <c r="A534" s="9"/>
    </row>
    <row r="535" ht="14.25">
      <c r="A535" s="9" t="s">
        <v>132</v>
      </c>
    </row>
    <row r="536" ht="6.75" customHeight="1">
      <c r="A536" s="9"/>
    </row>
    <row r="537" spans="1:7" ht="33" customHeight="1">
      <c r="A537" s="87" t="s">
        <v>26</v>
      </c>
      <c r="B537" s="87" t="s">
        <v>38</v>
      </c>
      <c r="C537" s="61" t="s">
        <v>46</v>
      </c>
      <c r="D537" s="87" t="s">
        <v>131</v>
      </c>
      <c r="E537" s="87" t="s">
        <v>137</v>
      </c>
      <c r="F537" s="87" t="s">
        <v>58</v>
      </c>
      <c r="G537" s="87" t="s">
        <v>125</v>
      </c>
    </row>
    <row r="538" spans="1:7" ht="14.25">
      <c r="A538" s="89">
        <v>1</v>
      </c>
      <c r="B538" s="89">
        <v>2</v>
      </c>
      <c r="C538" s="90">
        <v>3</v>
      </c>
      <c r="D538" s="89">
        <v>4</v>
      </c>
      <c r="E538" s="91">
        <v>5</v>
      </c>
      <c r="F538" s="90">
        <v>6</v>
      </c>
      <c r="G538" s="89">
        <v>7</v>
      </c>
    </row>
    <row r="539" spans="1:10" ht="14.25">
      <c r="A539" s="222">
        <v>1</v>
      </c>
      <c r="B539" s="223" t="s">
        <v>138</v>
      </c>
      <c r="C539" s="229">
        <v>151.14</v>
      </c>
      <c r="D539" s="234">
        <v>57.269999999999996</v>
      </c>
      <c r="E539" s="237">
        <v>51.76</v>
      </c>
      <c r="F539" s="229">
        <f>D539-E539</f>
        <v>5.509999999999998</v>
      </c>
      <c r="G539" s="236">
        <f>E539/D539</f>
        <v>0.9037890693207613</v>
      </c>
      <c r="I539" s="10">
        <v>169.35000000000002</v>
      </c>
      <c r="J539" s="129">
        <f>E539-I539</f>
        <v>-117.59000000000003</v>
      </c>
    </row>
    <row r="540" spans="1:10" ht="14.25">
      <c r="A540" s="222">
        <v>2</v>
      </c>
      <c r="B540" s="223" t="s">
        <v>139</v>
      </c>
      <c r="C540" s="229">
        <v>69.15</v>
      </c>
      <c r="D540" s="234">
        <v>29.92</v>
      </c>
      <c r="E540" s="237">
        <v>28.78</v>
      </c>
      <c r="F540" s="229">
        <f aca="true" t="shared" si="25" ref="F540:F572">D540-E540</f>
        <v>1.1400000000000006</v>
      </c>
      <c r="G540" s="236">
        <f aca="true" t="shared" si="26" ref="G540:G572">E540/D540</f>
        <v>0.9618983957219251</v>
      </c>
      <c r="I540" s="10">
        <v>84.55000000000001</v>
      </c>
      <c r="J540" s="129">
        <f aca="true" t="shared" si="27" ref="J540:J564">E540-I540</f>
        <v>-55.77000000000001</v>
      </c>
    </row>
    <row r="541" spans="1:10" ht="14.25">
      <c r="A541" s="222">
        <v>3</v>
      </c>
      <c r="B541" s="306" t="s">
        <v>140</v>
      </c>
      <c r="C541" s="403">
        <v>131.76</v>
      </c>
      <c r="D541" s="403">
        <v>145.34</v>
      </c>
      <c r="E541" s="404">
        <v>133.27</v>
      </c>
      <c r="F541" s="403">
        <f t="shared" si="25"/>
        <v>12.069999999999993</v>
      </c>
      <c r="G541" s="405">
        <f t="shared" si="26"/>
        <v>0.9169533507637265</v>
      </c>
      <c r="I541" s="10">
        <v>139.67000000000002</v>
      </c>
      <c r="J541" s="129">
        <f t="shared" si="27"/>
        <v>-6.400000000000006</v>
      </c>
    </row>
    <row r="542" spans="1:10" ht="14.25">
      <c r="A542" s="222">
        <v>4</v>
      </c>
      <c r="B542" s="306" t="s">
        <v>141</v>
      </c>
      <c r="C542" s="403">
        <v>116.21</v>
      </c>
      <c r="D542" s="403">
        <v>83.53</v>
      </c>
      <c r="E542" s="404">
        <v>82.57</v>
      </c>
      <c r="F542" s="403">
        <f t="shared" si="25"/>
        <v>0.960000000000008</v>
      </c>
      <c r="G542" s="405">
        <f t="shared" si="26"/>
        <v>0.9885071231892733</v>
      </c>
      <c r="I542" s="10">
        <v>162.75799999999998</v>
      </c>
      <c r="J542" s="129">
        <f t="shared" si="27"/>
        <v>-80.18799999999999</v>
      </c>
    </row>
    <row r="543" spans="1:10" ht="14.25">
      <c r="A543" s="222">
        <v>5</v>
      </c>
      <c r="B543" s="306" t="s">
        <v>142</v>
      </c>
      <c r="C543" s="403">
        <v>244.03</v>
      </c>
      <c r="D543" s="403">
        <v>178.64</v>
      </c>
      <c r="E543" s="404">
        <v>176.34</v>
      </c>
      <c r="F543" s="403">
        <f t="shared" si="25"/>
        <v>2.299999999999983</v>
      </c>
      <c r="G543" s="405">
        <f t="shared" si="26"/>
        <v>0.9871249440214959</v>
      </c>
      <c r="I543" s="10">
        <v>350.83</v>
      </c>
      <c r="J543" s="129">
        <f t="shared" si="27"/>
        <v>-174.48999999999998</v>
      </c>
    </row>
    <row r="544" spans="1:10" ht="14.25">
      <c r="A544" s="222">
        <v>6</v>
      </c>
      <c r="B544" s="306" t="s">
        <v>143</v>
      </c>
      <c r="C544" s="403">
        <v>68.1</v>
      </c>
      <c r="D544" s="403">
        <v>13.17357</v>
      </c>
      <c r="E544" s="404">
        <v>12.17</v>
      </c>
      <c r="F544" s="403">
        <f t="shared" si="25"/>
        <v>1.0035699999999999</v>
      </c>
      <c r="G544" s="405">
        <f t="shared" si="26"/>
        <v>0.9238194354301833</v>
      </c>
      <c r="I544" s="10">
        <v>37.660000000000004</v>
      </c>
      <c r="J544" s="129">
        <f t="shared" si="27"/>
        <v>-25.490000000000002</v>
      </c>
    </row>
    <row r="545" spans="1:10" ht="14.25">
      <c r="A545" s="222">
        <v>7</v>
      </c>
      <c r="B545" s="306" t="s">
        <v>144</v>
      </c>
      <c r="C545" s="403">
        <v>59.96</v>
      </c>
      <c r="D545" s="403">
        <v>22.32</v>
      </c>
      <c r="E545" s="404">
        <v>18.369999999999997</v>
      </c>
      <c r="F545" s="403">
        <f t="shared" si="25"/>
        <v>3.950000000000003</v>
      </c>
      <c r="G545" s="405">
        <f t="shared" si="26"/>
        <v>0.8230286738351253</v>
      </c>
      <c r="I545" s="10">
        <v>19.759999999999998</v>
      </c>
      <c r="J545" s="129">
        <f t="shared" si="27"/>
        <v>-1.3900000000000006</v>
      </c>
    </row>
    <row r="546" spans="1:10" ht="14.25">
      <c r="A546" s="222">
        <v>8</v>
      </c>
      <c r="B546" s="223" t="s">
        <v>145</v>
      </c>
      <c r="C546" s="229">
        <v>141.63</v>
      </c>
      <c r="D546" s="234">
        <v>105.93</v>
      </c>
      <c r="E546" s="237">
        <v>93.89</v>
      </c>
      <c r="F546" s="229">
        <f t="shared" si="25"/>
        <v>12.040000000000006</v>
      </c>
      <c r="G546" s="236">
        <f t="shared" si="26"/>
        <v>0.8863400358727461</v>
      </c>
      <c r="I546" s="10">
        <v>204.85999999999999</v>
      </c>
      <c r="J546" s="129">
        <f t="shared" si="27"/>
        <v>-110.96999999999998</v>
      </c>
    </row>
    <row r="547" spans="1:10" ht="14.25">
      <c r="A547" s="222">
        <v>9</v>
      </c>
      <c r="B547" s="223" t="s">
        <v>146</v>
      </c>
      <c r="C547" s="229">
        <v>120.53</v>
      </c>
      <c r="D547" s="234">
        <v>90.43</v>
      </c>
      <c r="E547" s="237">
        <v>80</v>
      </c>
      <c r="F547" s="229">
        <f t="shared" si="25"/>
        <v>10.430000000000007</v>
      </c>
      <c r="G547" s="236">
        <f t="shared" si="26"/>
        <v>0.8846621696339709</v>
      </c>
      <c r="I547" s="10">
        <v>139.6</v>
      </c>
      <c r="J547" s="129">
        <f t="shared" si="27"/>
        <v>-59.599999999999994</v>
      </c>
    </row>
    <row r="548" spans="1:10" ht="14.25">
      <c r="A548" s="222">
        <v>10</v>
      </c>
      <c r="B548" s="223" t="s">
        <v>147</v>
      </c>
      <c r="C548" s="229">
        <v>28.02</v>
      </c>
      <c r="D548" s="234">
        <v>72.6373</v>
      </c>
      <c r="E548" s="237">
        <v>46.0976</v>
      </c>
      <c r="F548" s="229">
        <f t="shared" si="25"/>
        <v>26.539699999999996</v>
      </c>
      <c r="G548" s="236">
        <f t="shared" si="26"/>
        <v>0.6346271130672534</v>
      </c>
      <c r="I548" s="10">
        <v>18.25</v>
      </c>
      <c r="J548" s="129">
        <f t="shared" si="27"/>
        <v>27.8476</v>
      </c>
    </row>
    <row r="549" spans="1:10" ht="14.25">
      <c r="A549" s="222">
        <v>11</v>
      </c>
      <c r="B549" s="223" t="s">
        <v>148</v>
      </c>
      <c r="C549" s="229">
        <v>74.39</v>
      </c>
      <c r="D549" s="234">
        <v>45.81</v>
      </c>
      <c r="E549" s="237">
        <v>43.54</v>
      </c>
      <c r="F549" s="229">
        <f t="shared" si="25"/>
        <v>2.270000000000003</v>
      </c>
      <c r="G549" s="236">
        <f t="shared" si="26"/>
        <v>0.9504475005457323</v>
      </c>
      <c r="I549" s="10">
        <v>72.13</v>
      </c>
      <c r="J549" s="129">
        <f t="shared" si="27"/>
        <v>-28.589999999999996</v>
      </c>
    </row>
    <row r="550" spans="1:10" ht="14.25">
      <c r="A550" s="222">
        <v>12</v>
      </c>
      <c r="B550" s="223" t="s">
        <v>149</v>
      </c>
      <c r="C550" s="229">
        <v>141.56</v>
      </c>
      <c r="D550" s="234">
        <v>106.34</v>
      </c>
      <c r="E550" s="237">
        <v>98.78999999999999</v>
      </c>
      <c r="F550" s="229">
        <f t="shared" si="25"/>
        <v>7.550000000000011</v>
      </c>
      <c r="G550" s="236">
        <f t="shared" si="26"/>
        <v>0.9290013165318788</v>
      </c>
      <c r="I550" s="10">
        <v>233.62</v>
      </c>
      <c r="J550" s="129">
        <f t="shared" si="27"/>
        <v>-134.83</v>
      </c>
    </row>
    <row r="551" spans="1:10" ht="14.25">
      <c r="A551" s="222">
        <v>13</v>
      </c>
      <c r="B551" s="223" t="s">
        <v>150</v>
      </c>
      <c r="C551" s="229">
        <v>214.19</v>
      </c>
      <c r="D551" s="234">
        <v>88.63</v>
      </c>
      <c r="E551" s="237">
        <v>67.98</v>
      </c>
      <c r="F551" s="229">
        <f t="shared" si="25"/>
        <v>20.64999999999999</v>
      </c>
      <c r="G551" s="236">
        <f t="shared" si="26"/>
        <v>0.7670089134604536</v>
      </c>
      <c r="I551" s="10">
        <v>129.74</v>
      </c>
      <c r="J551" s="129">
        <f t="shared" si="27"/>
        <v>-61.760000000000005</v>
      </c>
    </row>
    <row r="552" spans="1:10" ht="12.75" customHeight="1">
      <c r="A552" s="222">
        <v>14</v>
      </c>
      <c r="B552" s="223" t="s">
        <v>151</v>
      </c>
      <c r="C552" s="161">
        <v>56.64</v>
      </c>
      <c r="D552" s="161">
        <v>20.66</v>
      </c>
      <c r="E552" s="161">
        <v>12.3</v>
      </c>
      <c r="F552" s="229">
        <f t="shared" si="25"/>
        <v>8.36</v>
      </c>
      <c r="G552" s="236">
        <f t="shared" si="26"/>
        <v>0.5953533397870281</v>
      </c>
      <c r="I552" s="10">
        <v>25.560000000000002</v>
      </c>
      <c r="J552" s="129">
        <f t="shared" si="27"/>
        <v>-13.260000000000002</v>
      </c>
    </row>
    <row r="553" spans="1:10" ht="12.75" customHeight="1">
      <c r="A553" s="222">
        <v>15</v>
      </c>
      <c r="B553" s="223" t="s">
        <v>152</v>
      </c>
      <c r="C553" s="161">
        <v>102.05</v>
      </c>
      <c r="D553" s="161">
        <v>36.230000000000004</v>
      </c>
      <c r="E553" s="161">
        <v>40.14</v>
      </c>
      <c r="F553" s="229">
        <f t="shared" si="25"/>
        <v>-3.9099999999999966</v>
      </c>
      <c r="G553" s="236">
        <f t="shared" si="26"/>
        <v>1.10792161192382</v>
      </c>
      <c r="I553" s="10">
        <v>112.49000000000001</v>
      </c>
      <c r="J553" s="129">
        <f t="shared" si="27"/>
        <v>-72.35000000000001</v>
      </c>
    </row>
    <row r="554" spans="1:10" ht="12.75" customHeight="1">
      <c r="A554" s="222">
        <v>16</v>
      </c>
      <c r="B554" s="223" t="s">
        <v>153</v>
      </c>
      <c r="C554" s="161">
        <v>21.92</v>
      </c>
      <c r="D554" s="161">
        <v>18.82</v>
      </c>
      <c r="E554" s="161">
        <v>18.82</v>
      </c>
      <c r="F554" s="229">
        <f t="shared" si="25"/>
        <v>0</v>
      </c>
      <c r="G554" s="236">
        <f t="shared" si="26"/>
        <v>1</v>
      </c>
      <c r="I554" s="10">
        <v>28.77</v>
      </c>
      <c r="J554" s="129">
        <f t="shared" si="27"/>
        <v>-9.95</v>
      </c>
    </row>
    <row r="555" spans="1:10" ht="12.75" customHeight="1">
      <c r="A555" s="222">
        <v>17</v>
      </c>
      <c r="B555" s="223" t="s">
        <v>154</v>
      </c>
      <c r="C555" s="161">
        <v>121.35</v>
      </c>
      <c r="D555" s="161">
        <v>83.52</v>
      </c>
      <c r="E555" s="161">
        <v>78.3</v>
      </c>
      <c r="F555" s="229">
        <f t="shared" si="25"/>
        <v>5.219999999999999</v>
      </c>
      <c r="G555" s="236">
        <f t="shared" si="26"/>
        <v>0.9375</v>
      </c>
      <c r="I555" s="10">
        <v>111.56</v>
      </c>
      <c r="J555" s="129">
        <f t="shared" si="27"/>
        <v>-33.260000000000005</v>
      </c>
    </row>
    <row r="556" spans="1:10" ht="12.75" customHeight="1">
      <c r="A556" s="222">
        <v>18</v>
      </c>
      <c r="B556" s="223" t="s">
        <v>155</v>
      </c>
      <c r="C556" s="161">
        <v>91.42</v>
      </c>
      <c r="D556" s="161">
        <v>69.81</v>
      </c>
      <c r="E556" s="161">
        <v>66.17999999999999</v>
      </c>
      <c r="F556" s="229">
        <f t="shared" si="25"/>
        <v>3.6300000000000097</v>
      </c>
      <c r="G556" s="236">
        <f t="shared" si="26"/>
        <v>0.9480017189514395</v>
      </c>
      <c r="I556" s="10">
        <v>49.33</v>
      </c>
      <c r="J556" s="129">
        <f t="shared" si="27"/>
        <v>16.849999999999994</v>
      </c>
    </row>
    <row r="557" spans="1:10" ht="12.75" customHeight="1">
      <c r="A557" s="222">
        <v>19</v>
      </c>
      <c r="B557" s="223" t="s">
        <v>156</v>
      </c>
      <c r="C557" s="161">
        <v>106.14</v>
      </c>
      <c r="D557" s="161">
        <v>45.25718</v>
      </c>
      <c r="E557" s="161">
        <v>44.78</v>
      </c>
      <c r="F557" s="229">
        <f t="shared" si="25"/>
        <v>0.47717999999999705</v>
      </c>
      <c r="G557" s="236">
        <f t="shared" si="26"/>
        <v>0.9894562586533231</v>
      </c>
      <c r="I557" s="10">
        <v>65.15</v>
      </c>
      <c r="J557" s="129">
        <f t="shared" si="27"/>
        <v>-20.370000000000005</v>
      </c>
    </row>
    <row r="558" spans="1:10" ht="12.75" customHeight="1">
      <c r="A558" s="222">
        <v>20</v>
      </c>
      <c r="B558" s="223" t="s">
        <v>157</v>
      </c>
      <c r="C558" s="161">
        <v>80.11</v>
      </c>
      <c r="D558" s="161">
        <v>27.801000000000002</v>
      </c>
      <c r="E558" s="161">
        <v>27.801000000000002</v>
      </c>
      <c r="F558" s="229">
        <f t="shared" si="25"/>
        <v>0</v>
      </c>
      <c r="G558" s="236">
        <f t="shared" si="26"/>
        <v>1</v>
      </c>
      <c r="I558" s="10">
        <v>210.63000000000002</v>
      </c>
      <c r="J558" s="129">
        <f t="shared" si="27"/>
        <v>-182.829</v>
      </c>
    </row>
    <row r="559" spans="1:10" ht="12.75" customHeight="1">
      <c r="A559" s="222">
        <v>21</v>
      </c>
      <c r="B559" s="223" t="s">
        <v>158</v>
      </c>
      <c r="C559" s="161">
        <v>139.28</v>
      </c>
      <c r="D559" s="161">
        <v>63.5</v>
      </c>
      <c r="E559" s="161">
        <v>63.37</v>
      </c>
      <c r="F559" s="229">
        <f t="shared" si="25"/>
        <v>0.13000000000000256</v>
      </c>
      <c r="G559" s="236">
        <f t="shared" si="26"/>
        <v>0.9979527559055118</v>
      </c>
      <c r="I559" s="10">
        <v>95.74000000000001</v>
      </c>
      <c r="J559" s="129">
        <f t="shared" si="27"/>
        <v>-32.37000000000001</v>
      </c>
    </row>
    <row r="560" spans="1:10" ht="12.75" customHeight="1">
      <c r="A560" s="222">
        <v>22</v>
      </c>
      <c r="B560" s="223" t="s">
        <v>159</v>
      </c>
      <c r="C560" s="161">
        <v>88.11</v>
      </c>
      <c r="D560" s="161">
        <v>68.27</v>
      </c>
      <c r="E560" s="161">
        <v>67.78999999999999</v>
      </c>
      <c r="F560" s="229">
        <f t="shared" si="25"/>
        <v>0.480000000000004</v>
      </c>
      <c r="G560" s="236">
        <f t="shared" si="26"/>
        <v>0.9929690933059908</v>
      </c>
      <c r="I560" s="10">
        <v>110.86</v>
      </c>
      <c r="J560" s="129">
        <f t="shared" si="27"/>
        <v>-43.07000000000001</v>
      </c>
    </row>
    <row r="561" spans="1:10" ht="12.75" customHeight="1">
      <c r="A561" s="222">
        <v>23</v>
      </c>
      <c r="B561" s="223" t="s">
        <v>160</v>
      </c>
      <c r="C561" s="161">
        <v>102.11</v>
      </c>
      <c r="D561" s="161">
        <v>48.47</v>
      </c>
      <c r="E561" s="161">
        <v>48.47</v>
      </c>
      <c r="F561" s="229">
        <f t="shared" si="25"/>
        <v>0</v>
      </c>
      <c r="G561" s="236">
        <f t="shared" si="26"/>
        <v>1</v>
      </c>
      <c r="I561" s="10">
        <v>327.46</v>
      </c>
      <c r="J561" s="129">
        <f t="shared" si="27"/>
        <v>-278.99</v>
      </c>
    </row>
    <row r="562" spans="1:11" ht="12.75" customHeight="1">
      <c r="A562" s="222">
        <v>24</v>
      </c>
      <c r="B562" s="223" t="s">
        <v>161</v>
      </c>
      <c r="C562" s="161">
        <v>88.03</v>
      </c>
      <c r="D562" s="161">
        <v>81.983</v>
      </c>
      <c r="E562" s="161">
        <v>73.97</v>
      </c>
      <c r="F562" s="229">
        <f t="shared" si="25"/>
        <v>8.013000000000005</v>
      </c>
      <c r="G562" s="236">
        <f t="shared" si="26"/>
        <v>0.9022602246807264</v>
      </c>
      <c r="I562" s="10">
        <v>17.490000000000002</v>
      </c>
      <c r="J562" s="129">
        <f t="shared" si="27"/>
        <v>56.48</v>
      </c>
      <c r="K562" s="10" t="s">
        <v>14</v>
      </c>
    </row>
    <row r="563" spans="1:10" ht="12.75" customHeight="1">
      <c r="A563" s="222">
        <v>25</v>
      </c>
      <c r="B563" s="223" t="s">
        <v>162</v>
      </c>
      <c r="C563" s="161">
        <v>40.6</v>
      </c>
      <c r="D563" s="161">
        <v>50.989999999999995</v>
      </c>
      <c r="E563" s="161">
        <v>36.22</v>
      </c>
      <c r="F563" s="229">
        <f t="shared" si="25"/>
        <v>14.769999999999996</v>
      </c>
      <c r="G563" s="236">
        <f t="shared" si="26"/>
        <v>0.7103353598744853</v>
      </c>
      <c r="I563" s="10">
        <v>78.56</v>
      </c>
      <c r="J563" s="129">
        <f t="shared" si="27"/>
        <v>-42.34</v>
      </c>
    </row>
    <row r="564" spans="1:10" ht="12.75" customHeight="1">
      <c r="A564" s="222">
        <v>26</v>
      </c>
      <c r="B564" s="223" t="s">
        <v>163</v>
      </c>
      <c r="C564" s="232">
        <v>54.61</v>
      </c>
      <c r="D564" s="232">
        <v>52.99</v>
      </c>
      <c r="E564" s="232">
        <v>50.400000000000006</v>
      </c>
      <c r="F564" s="229">
        <f t="shared" si="25"/>
        <v>2.5899999999999963</v>
      </c>
      <c r="G564" s="236">
        <f t="shared" si="26"/>
        <v>0.9511228533685602</v>
      </c>
      <c r="I564" s="10">
        <v>52.56</v>
      </c>
      <c r="J564" s="129">
        <f t="shared" si="27"/>
        <v>-2.1599999999999966</v>
      </c>
    </row>
    <row r="565" spans="1:10" ht="12.75" customHeight="1">
      <c r="A565" s="222">
        <v>27</v>
      </c>
      <c r="B565" s="223" t="s">
        <v>195</v>
      </c>
      <c r="C565" s="232">
        <v>79.48</v>
      </c>
      <c r="D565" s="232">
        <v>33.59</v>
      </c>
      <c r="E565" s="232">
        <v>33.59</v>
      </c>
      <c r="F565" s="229">
        <f t="shared" si="25"/>
        <v>0</v>
      </c>
      <c r="G565" s="236">
        <f t="shared" si="26"/>
        <v>1</v>
      </c>
      <c r="J565" s="129"/>
    </row>
    <row r="566" spans="1:10" ht="12.75" customHeight="1">
      <c r="A566" s="222">
        <v>28</v>
      </c>
      <c r="B566" s="223" t="s">
        <v>196</v>
      </c>
      <c r="C566" s="232">
        <v>31.18</v>
      </c>
      <c r="D566" s="232">
        <v>41.416</v>
      </c>
      <c r="E566" s="232">
        <v>36.87</v>
      </c>
      <c r="F566" s="229">
        <f t="shared" si="25"/>
        <v>4.545999999999999</v>
      </c>
      <c r="G566" s="236">
        <f t="shared" si="26"/>
        <v>0.8902356577168244</v>
      </c>
      <c r="J566" s="129"/>
    </row>
    <row r="567" spans="1:10" ht="12.75" customHeight="1">
      <c r="A567" s="222">
        <v>29</v>
      </c>
      <c r="B567" s="223" t="s">
        <v>197</v>
      </c>
      <c r="C567" s="232">
        <v>95.93</v>
      </c>
      <c r="D567" s="232">
        <v>79.28</v>
      </c>
      <c r="E567" s="232">
        <v>74.46</v>
      </c>
      <c r="F567" s="229">
        <f t="shared" si="25"/>
        <v>4.820000000000007</v>
      </c>
      <c r="G567" s="236">
        <f t="shared" si="26"/>
        <v>0.9392028254288597</v>
      </c>
      <c r="J567" s="129"/>
    </row>
    <row r="568" spans="1:10" ht="12.75" customHeight="1">
      <c r="A568" s="222">
        <v>30</v>
      </c>
      <c r="B568" s="223" t="s">
        <v>198</v>
      </c>
      <c r="C568" s="232">
        <v>42.62</v>
      </c>
      <c r="D568" s="232">
        <v>41.13</v>
      </c>
      <c r="E568" s="232">
        <v>39.015</v>
      </c>
      <c r="F568" s="229">
        <f t="shared" si="25"/>
        <v>2.115000000000002</v>
      </c>
      <c r="G568" s="236">
        <f t="shared" si="26"/>
        <v>0.9485776805251641</v>
      </c>
      <c r="J568" s="129"/>
    </row>
    <row r="569" spans="1:10" ht="12.75" customHeight="1">
      <c r="A569" s="222">
        <v>31</v>
      </c>
      <c r="B569" s="223" t="s">
        <v>199</v>
      </c>
      <c r="C569" s="232">
        <v>88</v>
      </c>
      <c r="D569" s="232">
        <v>70.22999999999999</v>
      </c>
      <c r="E569" s="232">
        <v>65.43</v>
      </c>
      <c r="F569" s="229">
        <f t="shared" si="25"/>
        <v>4.799999999999983</v>
      </c>
      <c r="G569" s="236">
        <f t="shared" si="26"/>
        <v>0.931653139683896</v>
      </c>
      <c r="J569" s="129"/>
    </row>
    <row r="570" spans="1:10" ht="12.75" customHeight="1">
      <c r="A570" s="222">
        <v>32</v>
      </c>
      <c r="B570" s="223" t="s">
        <v>200</v>
      </c>
      <c r="C570" s="232">
        <v>36.94</v>
      </c>
      <c r="D570" s="232">
        <v>43.269999999999996</v>
      </c>
      <c r="E570" s="232">
        <v>42.17</v>
      </c>
      <c r="F570" s="229">
        <f t="shared" si="25"/>
        <v>1.0999999999999943</v>
      </c>
      <c r="G570" s="236">
        <f t="shared" si="26"/>
        <v>0.9745782297203607</v>
      </c>
      <c r="J570" s="129"/>
    </row>
    <row r="571" spans="1:10" ht="12.75" customHeight="1">
      <c r="A571" s="222">
        <v>33</v>
      </c>
      <c r="B571" s="223" t="s">
        <v>201</v>
      </c>
      <c r="C571" s="232">
        <v>85.36</v>
      </c>
      <c r="D571" s="232">
        <v>26.46</v>
      </c>
      <c r="E571" s="232">
        <v>24.83</v>
      </c>
      <c r="F571" s="229">
        <f t="shared" si="25"/>
        <v>1.6300000000000026</v>
      </c>
      <c r="G571" s="236">
        <f t="shared" si="26"/>
        <v>0.9383975812547241</v>
      </c>
      <c r="J571" s="129"/>
    </row>
    <row r="572" spans="1:10" ht="12.75" customHeight="1">
      <c r="A572" s="222"/>
      <c r="B572" s="284" t="s">
        <v>33</v>
      </c>
      <c r="C572" s="169">
        <v>3112.53</v>
      </c>
      <c r="D572" s="169">
        <v>2043.64805</v>
      </c>
      <c r="E572" s="169">
        <v>1878.4636</v>
      </c>
      <c r="F572" s="229">
        <f t="shared" si="25"/>
        <v>165.18444999999997</v>
      </c>
      <c r="G572" s="375">
        <f t="shared" si="26"/>
        <v>0.9191717722628414</v>
      </c>
      <c r="J572" s="129"/>
    </row>
    <row r="573" spans="1:10" ht="12.75" customHeight="1">
      <c r="A573" s="222"/>
      <c r="B573" s="223"/>
      <c r="C573" s="232"/>
      <c r="D573" s="232"/>
      <c r="E573" s="232"/>
      <c r="F573" s="232"/>
      <c r="G573" s="211"/>
      <c r="J573" s="129"/>
    </row>
    <row r="574" spans="1:7" ht="12.75" customHeight="1">
      <c r="A574" s="42"/>
      <c r="B574" s="2"/>
      <c r="C574" s="164"/>
      <c r="D574" s="164"/>
      <c r="E574" s="164"/>
      <c r="F574" s="165"/>
      <c r="G574" s="40"/>
    </row>
    <row r="575" spans="1:6" ht="14.25">
      <c r="A575" s="9" t="s">
        <v>59</v>
      </c>
      <c r="F575" s="163"/>
    </row>
    <row r="576" spans="1:6" ht="14.25">
      <c r="A576" s="9"/>
      <c r="D576" s="129"/>
      <c r="E576" s="129"/>
      <c r="F576" s="163"/>
    </row>
    <row r="577" spans="1:6" ht="14.25">
      <c r="A577" s="92" t="s">
        <v>65</v>
      </c>
      <c r="B577" s="56"/>
      <c r="C577" s="56"/>
      <c r="D577" s="56"/>
      <c r="E577" s="57"/>
      <c r="F577" s="56"/>
    </row>
    <row r="578" spans="1:6" ht="9" customHeight="1">
      <c r="A578" s="56"/>
      <c r="B578" s="56"/>
      <c r="C578" s="56"/>
      <c r="D578" s="56"/>
      <c r="E578" s="57"/>
      <c r="F578" s="56"/>
    </row>
    <row r="579" spans="1:7" ht="11.25" customHeight="1">
      <c r="A579" s="9" t="s">
        <v>238</v>
      </c>
      <c r="B579" s="47"/>
      <c r="C579" s="58"/>
      <c r="D579" s="47"/>
      <c r="E579" s="47"/>
      <c r="F579" s="47"/>
      <c r="G579" s="47"/>
    </row>
    <row r="580" spans="1:7" ht="6.75" customHeight="1">
      <c r="A580" s="9"/>
      <c r="B580" s="47"/>
      <c r="C580" s="58"/>
      <c r="D580" s="47"/>
      <c r="E580" s="47"/>
      <c r="F580" s="47"/>
      <c r="G580" s="47"/>
    </row>
    <row r="581" spans="1:5" ht="14.25">
      <c r="A581" s="47"/>
      <c r="B581" s="47"/>
      <c r="C581" s="47"/>
      <c r="D581" s="47"/>
      <c r="E581" s="59" t="s">
        <v>134</v>
      </c>
    </row>
    <row r="582" spans="1:7" ht="59.25" customHeight="1">
      <c r="A582" s="60" t="s">
        <v>44</v>
      </c>
      <c r="B582" s="60" t="s">
        <v>45</v>
      </c>
      <c r="C582" s="62" t="s">
        <v>239</v>
      </c>
      <c r="D582" s="62" t="s">
        <v>240</v>
      </c>
      <c r="E582" s="61" t="s">
        <v>241</v>
      </c>
      <c r="F582" s="63"/>
      <c r="G582" s="64"/>
    </row>
    <row r="583" spans="1:7" ht="14.25" customHeight="1">
      <c r="A583" s="60">
        <v>1</v>
      </c>
      <c r="B583" s="60">
        <v>2</v>
      </c>
      <c r="C583" s="62">
        <v>3</v>
      </c>
      <c r="D583" s="62">
        <v>4</v>
      </c>
      <c r="E583" s="61">
        <v>5</v>
      </c>
      <c r="F583" s="63"/>
      <c r="G583" s="64"/>
    </row>
    <row r="584" spans="1:10" ht="14.25" customHeight="1">
      <c r="A584" s="222">
        <v>1</v>
      </c>
      <c r="B584" s="223" t="s">
        <v>138</v>
      </c>
      <c r="C584" s="166">
        <v>1701.6803030303033</v>
      </c>
      <c r="D584" s="166">
        <v>0</v>
      </c>
      <c r="E584" s="166">
        <v>0</v>
      </c>
      <c r="G584" s="64"/>
      <c r="I584" s="10">
        <v>1228.85</v>
      </c>
      <c r="J584" s="63">
        <v>1421.93</v>
      </c>
    </row>
    <row r="585" spans="1:10" ht="14.25" customHeight="1">
      <c r="A585" s="222">
        <v>2</v>
      </c>
      <c r="B585" s="223" t="s">
        <v>139</v>
      </c>
      <c r="C585" s="166">
        <v>1346.6203030303034</v>
      </c>
      <c r="D585" s="166">
        <v>0</v>
      </c>
      <c r="E585" s="166">
        <v>0</v>
      </c>
      <c r="G585" s="64"/>
      <c r="I585" s="10">
        <v>974.81</v>
      </c>
      <c r="J585" s="63">
        <v>88.62</v>
      </c>
    </row>
    <row r="586" spans="1:10" ht="14.25" customHeight="1">
      <c r="A586" s="222">
        <v>3</v>
      </c>
      <c r="B586" s="223" t="s">
        <v>140</v>
      </c>
      <c r="C586" s="166">
        <v>1747.7603030303035</v>
      </c>
      <c r="D586" s="166">
        <v>0</v>
      </c>
      <c r="E586" s="166">
        <v>0</v>
      </c>
      <c r="G586" s="64"/>
      <c r="I586" s="10">
        <v>869.39</v>
      </c>
      <c r="J586" s="63">
        <v>1032.35</v>
      </c>
    </row>
    <row r="587" spans="1:10" ht="14.25" customHeight="1">
      <c r="A587" s="222">
        <v>4</v>
      </c>
      <c r="B587" s="223" t="s">
        <v>141</v>
      </c>
      <c r="C587" s="166">
        <v>1621.8503030303032</v>
      </c>
      <c r="D587" s="166">
        <v>0</v>
      </c>
      <c r="E587" s="166">
        <v>0</v>
      </c>
      <c r="G587" s="64"/>
      <c r="I587" s="10">
        <v>829.67</v>
      </c>
      <c r="J587" s="63">
        <v>992.92</v>
      </c>
    </row>
    <row r="588" spans="1:10" ht="14.25" customHeight="1">
      <c r="A588" s="222">
        <v>5</v>
      </c>
      <c r="B588" s="223" t="s">
        <v>142</v>
      </c>
      <c r="C588" s="166">
        <v>2651.330303030303</v>
      </c>
      <c r="D588" s="166">
        <v>0</v>
      </c>
      <c r="E588" s="166">
        <v>0</v>
      </c>
      <c r="G588" s="64"/>
      <c r="I588" s="10">
        <v>1413.01</v>
      </c>
      <c r="J588" s="63">
        <v>2200.11</v>
      </c>
    </row>
    <row r="589" spans="1:10" ht="14.25" customHeight="1">
      <c r="A589" s="222">
        <v>6</v>
      </c>
      <c r="B589" s="223" t="s">
        <v>143</v>
      </c>
      <c r="C589" s="166">
        <v>1408.1603030303036</v>
      </c>
      <c r="D589" s="166">
        <v>0</v>
      </c>
      <c r="E589" s="166">
        <v>0</v>
      </c>
      <c r="G589" s="64"/>
      <c r="I589" s="10">
        <v>542.25</v>
      </c>
      <c r="J589" s="63">
        <v>624.87</v>
      </c>
    </row>
    <row r="590" spans="1:10" ht="14.25" customHeight="1">
      <c r="A590" s="222">
        <v>7</v>
      </c>
      <c r="B590" s="223" t="s">
        <v>144</v>
      </c>
      <c r="C590" s="166">
        <v>1217.9203030303033</v>
      </c>
      <c r="D590" s="166">
        <v>0</v>
      </c>
      <c r="E590" s="166">
        <v>0</v>
      </c>
      <c r="G590" s="64"/>
      <c r="I590" s="10">
        <v>342.75</v>
      </c>
      <c r="J590" s="63">
        <v>413.41</v>
      </c>
    </row>
    <row r="591" spans="1:10" ht="14.25" customHeight="1">
      <c r="A591" s="222">
        <v>8</v>
      </c>
      <c r="B591" s="223" t="s">
        <v>145</v>
      </c>
      <c r="C591" s="166">
        <v>1929.1103030303032</v>
      </c>
      <c r="D591" s="166">
        <v>0</v>
      </c>
      <c r="E591" s="166">
        <v>0</v>
      </c>
      <c r="G591" s="64"/>
      <c r="I591" s="10">
        <v>692.38</v>
      </c>
      <c r="J591" s="63">
        <v>1117.95</v>
      </c>
    </row>
    <row r="592" spans="1:10" ht="14.25" customHeight="1">
      <c r="A592" s="222">
        <v>9</v>
      </c>
      <c r="B592" s="223" t="s">
        <v>146</v>
      </c>
      <c r="C592" s="166">
        <v>1876.4603030303035</v>
      </c>
      <c r="D592" s="166">
        <v>0</v>
      </c>
      <c r="E592" s="166">
        <v>0</v>
      </c>
      <c r="G592" s="64"/>
      <c r="I592" s="10">
        <v>734.56</v>
      </c>
      <c r="J592" s="63">
        <v>1035.28</v>
      </c>
    </row>
    <row r="593" spans="1:10" ht="14.25" customHeight="1">
      <c r="A593" s="222">
        <v>10</v>
      </c>
      <c r="B593" s="223" t="s">
        <v>147</v>
      </c>
      <c r="C593" s="166">
        <v>1220.2603030303035</v>
      </c>
      <c r="D593" s="166">
        <v>0</v>
      </c>
      <c r="E593" s="166">
        <v>0</v>
      </c>
      <c r="G593" s="64"/>
      <c r="I593" s="10">
        <v>177.3</v>
      </c>
      <c r="J593" s="63">
        <v>297.81</v>
      </c>
    </row>
    <row r="594" spans="1:10" ht="14.25" customHeight="1">
      <c r="A594" s="222">
        <v>11</v>
      </c>
      <c r="B594" s="223" t="s">
        <v>148</v>
      </c>
      <c r="C594" s="166">
        <v>1982.7603030303035</v>
      </c>
      <c r="D594" s="166">
        <v>0</v>
      </c>
      <c r="E594" s="166">
        <v>0</v>
      </c>
      <c r="G594" s="64"/>
      <c r="I594" s="10">
        <v>744.67</v>
      </c>
      <c r="J594" s="63">
        <v>396.19</v>
      </c>
    </row>
    <row r="595" spans="1:10" ht="14.25" customHeight="1">
      <c r="A595" s="222">
        <v>12</v>
      </c>
      <c r="B595" s="223" t="s">
        <v>149</v>
      </c>
      <c r="C595" s="166">
        <v>1734.7603030303035</v>
      </c>
      <c r="D595" s="166">
        <v>0</v>
      </c>
      <c r="E595" s="166">
        <v>0</v>
      </c>
      <c r="G595" s="64"/>
      <c r="I595" s="10">
        <v>826.77</v>
      </c>
      <c r="J595" s="63">
        <v>1099.9</v>
      </c>
    </row>
    <row r="596" spans="1:10" ht="14.25" customHeight="1">
      <c r="A596" s="222">
        <v>13</v>
      </c>
      <c r="B596" s="223" t="s">
        <v>150</v>
      </c>
      <c r="C596" s="166">
        <v>2104.7103030303033</v>
      </c>
      <c r="D596" s="166">
        <v>0</v>
      </c>
      <c r="E596" s="166">
        <v>0</v>
      </c>
      <c r="G596" s="64"/>
      <c r="I596" s="10">
        <v>1302.69</v>
      </c>
      <c r="J596" s="63">
        <v>1918.68</v>
      </c>
    </row>
    <row r="597" spans="1:12" ht="12.75" customHeight="1">
      <c r="A597" s="222">
        <v>14</v>
      </c>
      <c r="B597" s="223" t="s">
        <v>151</v>
      </c>
      <c r="C597" s="166">
        <v>1382.7603030303035</v>
      </c>
      <c r="D597" s="166">
        <v>0</v>
      </c>
      <c r="E597" s="166">
        <v>0</v>
      </c>
      <c r="G597" s="33"/>
      <c r="I597" s="10">
        <v>449.97</v>
      </c>
      <c r="J597" s="156">
        <v>481.61</v>
      </c>
      <c r="K597" s="10">
        <v>1303.924265880526</v>
      </c>
      <c r="L597" s="10">
        <f aca="true" t="shared" si="28" ref="L597:L608">SUM(J597:K597)</f>
        <v>1785.5342658805262</v>
      </c>
    </row>
    <row r="598" spans="1:12" ht="12.75" customHeight="1">
      <c r="A598" s="222">
        <v>15</v>
      </c>
      <c r="B598" s="223" t="s">
        <v>152</v>
      </c>
      <c r="C598" s="166">
        <v>1164.6203030303034</v>
      </c>
      <c r="D598" s="166">
        <v>0</v>
      </c>
      <c r="E598" s="166">
        <v>0</v>
      </c>
      <c r="G598" s="33"/>
      <c r="I598" s="10">
        <v>560.79</v>
      </c>
      <c r="J598" s="156">
        <v>267.98</v>
      </c>
      <c r="K598" s="10">
        <v>917.3829622082121</v>
      </c>
      <c r="L598" s="10">
        <f t="shared" si="28"/>
        <v>1185.3629622082121</v>
      </c>
    </row>
    <row r="599" spans="1:12" ht="12.75" customHeight="1">
      <c r="A599" s="222">
        <v>16</v>
      </c>
      <c r="B599" s="223" t="s">
        <v>153</v>
      </c>
      <c r="C599" s="166">
        <v>1033.2503030303035</v>
      </c>
      <c r="D599" s="166">
        <v>0</v>
      </c>
      <c r="E599" s="166">
        <v>0</v>
      </c>
      <c r="G599" s="33"/>
      <c r="I599" s="10">
        <v>158.93</v>
      </c>
      <c r="J599" s="156">
        <v>243.33</v>
      </c>
      <c r="K599" s="10">
        <v>1023.0361854607426</v>
      </c>
      <c r="L599" s="10">
        <f t="shared" si="28"/>
        <v>1266.3661854607426</v>
      </c>
    </row>
    <row r="600" spans="1:12" ht="12.75" customHeight="1">
      <c r="A600" s="222">
        <v>17</v>
      </c>
      <c r="B600" s="223" t="s">
        <v>154</v>
      </c>
      <c r="C600" s="166">
        <v>1518.7603030303035</v>
      </c>
      <c r="D600" s="166">
        <v>0</v>
      </c>
      <c r="E600" s="166">
        <v>0</v>
      </c>
      <c r="G600" s="33"/>
      <c r="I600" s="10">
        <v>800.78</v>
      </c>
      <c r="J600" s="156">
        <v>1051.91</v>
      </c>
      <c r="K600" s="10">
        <v>1448.9944839236136</v>
      </c>
      <c r="L600" s="10">
        <f t="shared" si="28"/>
        <v>2500.904483923614</v>
      </c>
    </row>
    <row r="601" spans="1:12" ht="12.75" customHeight="1">
      <c r="A601" s="222">
        <v>18</v>
      </c>
      <c r="B601" s="223" t="s">
        <v>155</v>
      </c>
      <c r="C601" s="166">
        <v>1440.7603030303035</v>
      </c>
      <c r="D601" s="166">
        <v>0</v>
      </c>
      <c r="E601" s="166">
        <v>0</v>
      </c>
      <c r="G601" s="33"/>
      <c r="I601" s="10">
        <v>606.63</v>
      </c>
      <c r="J601" s="156">
        <v>819.14</v>
      </c>
      <c r="K601" s="10">
        <v>1328.755852797589</v>
      </c>
      <c r="L601" s="10">
        <f t="shared" si="28"/>
        <v>2147.8958527975888</v>
      </c>
    </row>
    <row r="602" spans="1:12" ht="12.75" customHeight="1">
      <c r="A602" s="222">
        <v>19</v>
      </c>
      <c r="B602" s="223" t="s">
        <v>156</v>
      </c>
      <c r="C602" s="166">
        <v>1519.1303030303034</v>
      </c>
      <c r="D602" s="166">
        <v>0</v>
      </c>
      <c r="E602" s="166">
        <v>0</v>
      </c>
      <c r="G602" s="33"/>
      <c r="I602" s="10">
        <v>555.34</v>
      </c>
      <c r="J602" s="156">
        <v>629.66</v>
      </c>
      <c r="K602" s="10">
        <v>1138.8236076580042</v>
      </c>
      <c r="L602" s="10">
        <f t="shared" si="28"/>
        <v>1768.483607658004</v>
      </c>
    </row>
    <row r="603" spans="1:12" ht="12.75" customHeight="1">
      <c r="A603" s="222">
        <v>20</v>
      </c>
      <c r="B603" s="223" t="s">
        <v>157</v>
      </c>
      <c r="C603" s="166">
        <v>1761.7303030303035</v>
      </c>
      <c r="D603" s="166">
        <v>0</v>
      </c>
      <c r="E603" s="166">
        <v>0</v>
      </c>
      <c r="G603" s="33"/>
      <c r="I603" s="10">
        <v>667.77</v>
      </c>
      <c r="J603" s="156">
        <v>754.94</v>
      </c>
      <c r="K603" s="10">
        <v>1671.0790149417176</v>
      </c>
      <c r="L603" s="10">
        <f t="shared" si="28"/>
        <v>2426.0190149417176</v>
      </c>
    </row>
    <row r="604" spans="1:12" ht="12.75" customHeight="1">
      <c r="A604" s="222">
        <v>21</v>
      </c>
      <c r="B604" s="223" t="s">
        <v>158</v>
      </c>
      <c r="C604" s="166">
        <v>1716.7603030303035</v>
      </c>
      <c r="D604" s="166">
        <v>0</v>
      </c>
      <c r="E604" s="166">
        <v>0</v>
      </c>
      <c r="G604" s="33"/>
      <c r="I604" s="10">
        <v>1044.21</v>
      </c>
      <c r="J604" s="156">
        <v>1093.18</v>
      </c>
      <c r="K604" s="10">
        <v>927.1672233440786</v>
      </c>
      <c r="L604" s="10">
        <f t="shared" si="28"/>
        <v>2020.3472233440787</v>
      </c>
    </row>
    <row r="605" spans="1:12" ht="12.75" customHeight="1">
      <c r="A605" s="222">
        <v>22</v>
      </c>
      <c r="B605" s="223" t="s">
        <v>159</v>
      </c>
      <c r="C605" s="166">
        <v>1510.9403030303033</v>
      </c>
      <c r="D605" s="166">
        <v>0</v>
      </c>
      <c r="E605" s="166">
        <v>0</v>
      </c>
      <c r="G605" s="33"/>
      <c r="I605" s="10">
        <v>612.06</v>
      </c>
      <c r="J605" s="156">
        <v>792.92</v>
      </c>
      <c r="K605" s="10">
        <v>836.5333308480353</v>
      </c>
      <c r="L605" s="10">
        <f t="shared" si="28"/>
        <v>1629.4533308480354</v>
      </c>
    </row>
    <row r="606" spans="1:12" ht="12.75" customHeight="1">
      <c r="A606" s="222">
        <v>23</v>
      </c>
      <c r="B606" s="223" t="s">
        <v>160</v>
      </c>
      <c r="C606" s="166">
        <v>1651.450303030303</v>
      </c>
      <c r="D606" s="166">
        <v>0</v>
      </c>
      <c r="E606" s="166">
        <v>0</v>
      </c>
      <c r="G606" s="33"/>
      <c r="I606" s="10">
        <v>1094.5</v>
      </c>
      <c r="J606" s="156">
        <v>895.33</v>
      </c>
      <c r="K606" s="10">
        <v>1305.715947461915</v>
      </c>
      <c r="L606" s="10">
        <f t="shared" si="28"/>
        <v>2201.045947461915</v>
      </c>
    </row>
    <row r="607" spans="1:12" ht="12.75" customHeight="1">
      <c r="A607" s="222">
        <v>24</v>
      </c>
      <c r="B607" s="223" t="s">
        <v>161</v>
      </c>
      <c r="C607" s="166">
        <v>1567.9603030303033</v>
      </c>
      <c r="D607" s="166">
        <v>0</v>
      </c>
      <c r="E607" s="166">
        <v>0</v>
      </c>
      <c r="G607" s="33"/>
      <c r="I607" s="10">
        <v>594.32</v>
      </c>
      <c r="J607" s="156">
        <v>836.97</v>
      </c>
      <c r="K607" s="10">
        <v>1093.8216054379611</v>
      </c>
      <c r="L607" s="10">
        <f t="shared" si="28"/>
        <v>1930.7916054379612</v>
      </c>
    </row>
    <row r="608" spans="1:12" ht="12.75" customHeight="1">
      <c r="A608" s="222">
        <v>25</v>
      </c>
      <c r="B608" s="223" t="s">
        <v>162</v>
      </c>
      <c r="C608" s="166">
        <v>1570.5203030303035</v>
      </c>
      <c r="D608" s="166">
        <v>0</v>
      </c>
      <c r="E608" s="166">
        <v>0</v>
      </c>
      <c r="G608" s="33"/>
      <c r="I608" s="10">
        <v>369.82</v>
      </c>
      <c r="J608" s="156">
        <v>348.67</v>
      </c>
      <c r="K608" s="10">
        <v>1393.7882951970664</v>
      </c>
      <c r="L608" s="10">
        <f t="shared" si="28"/>
        <v>1742.4582951970665</v>
      </c>
    </row>
    <row r="609" spans="1:10" ht="12.75" customHeight="1">
      <c r="A609" s="222">
        <v>26</v>
      </c>
      <c r="B609" s="223" t="s">
        <v>163</v>
      </c>
      <c r="C609" s="166">
        <v>1325.6303030303034</v>
      </c>
      <c r="D609" s="166">
        <v>0</v>
      </c>
      <c r="E609" s="166">
        <v>0</v>
      </c>
      <c r="G609" s="33"/>
      <c r="I609" s="10">
        <v>379.98</v>
      </c>
      <c r="J609" s="156">
        <v>451.31</v>
      </c>
    </row>
    <row r="610" spans="1:12" ht="12.75" customHeight="1">
      <c r="A610" s="222">
        <v>27</v>
      </c>
      <c r="B610" s="223" t="s">
        <v>195</v>
      </c>
      <c r="C610" s="166">
        <v>1378.7603030303035</v>
      </c>
      <c r="D610" s="166">
        <v>0</v>
      </c>
      <c r="E610" s="166">
        <v>0</v>
      </c>
      <c r="G610" s="33"/>
      <c r="I610" s="10">
        <v>416.97</v>
      </c>
      <c r="J610" s="156">
        <v>545.03</v>
      </c>
      <c r="K610" s="10">
        <v>1512.347224840539</v>
      </c>
      <c r="L610" s="10">
        <f>SUM(J610:K610)</f>
        <v>2057.377224840539</v>
      </c>
    </row>
    <row r="611" spans="1:10" ht="12.75" customHeight="1">
      <c r="A611" s="222">
        <v>28</v>
      </c>
      <c r="B611" s="223" t="s">
        <v>196</v>
      </c>
      <c r="C611" s="166">
        <v>1241.1503030303033</v>
      </c>
      <c r="D611" s="166">
        <v>0</v>
      </c>
      <c r="E611" s="166">
        <v>0</v>
      </c>
      <c r="G611" s="33"/>
      <c r="I611" s="10">
        <v>278.39</v>
      </c>
      <c r="J611" s="156">
        <v>440.16</v>
      </c>
    </row>
    <row r="612" spans="1:10" ht="12.75" customHeight="1">
      <c r="A612" s="222">
        <v>29</v>
      </c>
      <c r="B612" s="223" t="s">
        <v>197</v>
      </c>
      <c r="C612" s="166">
        <v>1402.6703030303033</v>
      </c>
      <c r="D612" s="166">
        <v>0</v>
      </c>
      <c r="E612" s="166">
        <v>0</v>
      </c>
      <c r="G612" s="33"/>
      <c r="I612" s="10">
        <v>226.55</v>
      </c>
      <c r="J612" s="156">
        <v>183.35</v>
      </c>
    </row>
    <row r="613" spans="1:10" ht="12.75" customHeight="1">
      <c r="A613" s="222">
        <v>30</v>
      </c>
      <c r="B613" s="223" t="s">
        <v>198</v>
      </c>
      <c r="C613" s="166">
        <v>1192.2103030303033</v>
      </c>
      <c r="D613" s="166">
        <v>0</v>
      </c>
      <c r="E613" s="166">
        <v>0</v>
      </c>
      <c r="G613" s="33"/>
      <c r="I613" s="10">
        <v>423.09</v>
      </c>
      <c r="J613" s="156">
        <v>368.54</v>
      </c>
    </row>
    <row r="614" spans="1:10" ht="12.75" customHeight="1">
      <c r="A614" s="222">
        <v>31</v>
      </c>
      <c r="B614" s="223" t="s">
        <v>199</v>
      </c>
      <c r="C614" s="166">
        <v>1307.1803030303035</v>
      </c>
      <c r="D614" s="166">
        <v>0</v>
      </c>
      <c r="E614" s="166">
        <v>0</v>
      </c>
      <c r="G614" s="33"/>
      <c r="I614" s="10">
        <v>560.51</v>
      </c>
      <c r="J614" s="156">
        <v>555.46</v>
      </c>
    </row>
    <row r="615" spans="1:10" ht="12.75" customHeight="1">
      <c r="A615" s="222">
        <v>32</v>
      </c>
      <c r="B615" s="223" t="s">
        <v>200</v>
      </c>
      <c r="C615" s="166">
        <v>1624.6803030303035</v>
      </c>
      <c r="D615" s="166">
        <v>0</v>
      </c>
      <c r="E615" s="166">
        <v>0</v>
      </c>
      <c r="G615" s="33"/>
      <c r="I615" s="10">
        <v>555.67</v>
      </c>
      <c r="J615" s="156">
        <v>696.71</v>
      </c>
    </row>
    <row r="616" spans="1:10" ht="12.75" customHeight="1">
      <c r="A616" s="222">
        <v>33</v>
      </c>
      <c r="B616" s="223" t="s">
        <v>201</v>
      </c>
      <c r="C616" s="166">
        <v>1205.1303030303034</v>
      </c>
      <c r="D616" s="166">
        <v>0</v>
      </c>
      <c r="E616" s="166">
        <v>0</v>
      </c>
      <c r="G616" s="33"/>
      <c r="I616" s="10">
        <v>283.67</v>
      </c>
      <c r="J616" s="156">
        <v>380.81</v>
      </c>
    </row>
    <row r="617" spans="1:10" ht="12.75" customHeight="1">
      <c r="A617" s="296"/>
      <c r="B617" s="284" t="s">
        <v>33</v>
      </c>
      <c r="C617" s="167">
        <v>51059.44000000002</v>
      </c>
      <c r="D617" s="166">
        <v>0</v>
      </c>
      <c r="E617" s="166">
        <v>0</v>
      </c>
      <c r="G617" s="33"/>
      <c r="I617" s="10">
        <v>21319.05</v>
      </c>
      <c r="J617" s="156">
        <v>24477.03</v>
      </c>
    </row>
    <row r="618" spans="1:7" ht="14.25">
      <c r="A618" s="93"/>
      <c r="B618" s="73"/>
      <c r="C618" s="94"/>
      <c r="D618" s="94"/>
      <c r="E618" s="95"/>
      <c r="F618" s="76"/>
      <c r="G618" s="96"/>
    </row>
    <row r="619" spans="1:7" ht="14.25">
      <c r="A619" s="9" t="s">
        <v>242</v>
      </c>
      <c r="B619" s="47"/>
      <c r="C619" s="58"/>
      <c r="D619" s="47"/>
      <c r="E619" s="47"/>
      <c r="F619" s="47"/>
      <c r="G619" s="96"/>
    </row>
    <row r="620" spans="1:5" ht="14.25">
      <c r="A620" s="47"/>
      <c r="B620" s="47"/>
      <c r="C620" s="47"/>
      <c r="D620" s="47"/>
      <c r="E620" s="59" t="s">
        <v>134</v>
      </c>
    </row>
    <row r="621" spans="1:7" ht="51" customHeight="1">
      <c r="A621" s="60" t="s">
        <v>44</v>
      </c>
      <c r="B621" s="60" t="s">
        <v>45</v>
      </c>
      <c r="C621" s="61" t="s">
        <v>243</v>
      </c>
      <c r="D621" s="61" t="s">
        <v>244</v>
      </c>
      <c r="E621" s="61" t="s">
        <v>231</v>
      </c>
      <c r="F621" s="63"/>
      <c r="G621" s="64"/>
    </row>
    <row r="622" spans="1:7" ht="18" customHeight="1">
      <c r="A622" s="60">
        <v>1</v>
      </c>
      <c r="B622" s="60">
        <v>2</v>
      </c>
      <c r="C622" s="61">
        <v>3</v>
      </c>
      <c r="D622" s="61">
        <v>4</v>
      </c>
      <c r="E622" s="61">
        <v>5</v>
      </c>
      <c r="F622" s="63"/>
      <c r="G622" s="64"/>
    </row>
    <row r="623" spans="1:10" ht="14.25">
      <c r="A623" s="222">
        <v>1</v>
      </c>
      <c r="B623" s="223" t="s">
        <v>138</v>
      </c>
      <c r="C623" s="166">
        <v>1701.6803030303033</v>
      </c>
      <c r="D623" s="166">
        <v>130.95479999999992</v>
      </c>
      <c r="E623" s="159">
        <f>D623/C623</f>
        <v>0.07695617077238268</v>
      </c>
      <c r="F623" s="63"/>
      <c r="G623" s="64"/>
      <c r="I623" s="10">
        <v>588.43</v>
      </c>
      <c r="J623" s="10">
        <v>474.77</v>
      </c>
    </row>
    <row r="624" spans="1:10" ht="14.25">
      <c r="A624" s="222">
        <v>2</v>
      </c>
      <c r="B624" s="223" t="s">
        <v>139</v>
      </c>
      <c r="C624" s="166">
        <v>1346.6203030303034</v>
      </c>
      <c r="D624" s="166">
        <v>119.07480000000002</v>
      </c>
      <c r="E624" s="159">
        <f aca="true" t="shared" si="29" ref="E624:E656">D624/C624</f>
        <v>0.08842492552061311</v>
      </c>
      <c r="F624" s="63"/>
      <c r="G624" s="64"/>
      <c r="I624" s="10">
        <v>747.83</v>
      </c>
      <c r="J624" s="10">
        <v>-171.33</v>
      </c>
    </row>
    <row r="625" spans="1:10" ht="14.25">
      <c r="A625" s="222">
        <v>3</v>
      </c>
      <c r="B625" s="223" t="s">
        <v>140</v>
      </c>
      <c r="C625" s="166">
        <v>1747.7603030303035</v>
      </c>
      <c r="D625" s="166">
        <v>277.8847999999999</v>
      </c>
      <c r="E625" s="159">
        <f t="shared" si="29"/>
        <v>0.15899480009827288</v>
      </c>
      <c r="F625" s="63"/>
      <c r="G625" s="64"/>
      <c r="I625" s="10">
        <v>475.97</v>
      </c>
      <c r="J625" s="10">
        <v>391.32</v>
      </c>
    </row>
    <row r="626" spans="1:10" ht="14.25">
      <c r="A626" s="222">
        <v>4</v>
      </c>
      <c r="B626" s="223" t="s">
        <v>141</v>
      </c>
      <c r="C626" s="166">
        <v>1621.8503030303032</v>
      </c>
      <c r="D626" s="166">
        <v>185.8648</v>
      </c>
      <c r="E626" s="159">
        <f t="shared" si="29"/>
        <v>0.11460046568584403</v>
      </c>
      <c r="F626" s="63"/>
      <c r="G626" s="64"/>
      <c r="I626" s="10">
        <v>418.14</v>
      </c>
      <c r="J626" s="10">
        <v>233.15</v>
      </c>
    </row>
    <row r="627" spans="1:10" ht="14.25">
      <c r="A627" s="222">
        <v>5</v>
      </c>
      <c r="B627" s="223" t="s">
        <v>142</v>
      </c>
      <c r="C627" s="166">
        <v>2651.330303030303</v>
      </c>
      <c r="D627" s="166">
        <v>283.7347999999999</v>
      </c>
      <c r="E627" s="159">
        <f t="shared" si="29"/>
        <v>0.10701601368781133</v>
      </c>
      <c r="F627" s="63"/>
      <c r="G627" s="64"/>
      <c r="I627" s="10">
        <v>752.03</v>
      </c>
      <c r="J627" s="10">
        <v>236.09</v>
      </c>
    </row>
    <row r="628" spans="1:10" ht="14.25">
      <c r="A628" s="222">
        <v>6</v>
      </c>
      <c r="B628" s="223" t="s">
        <v>143</v>
      </c>
      <c r="C628" s="166">
        <v>1408.1603030303036</v>
      </c>
      <c r="D628" s="166">
        <v>216.77480000000003</v>
      </c>
      <c r="E628" s="159">
        <f t="shared" si="29"/>
        <v>0.1539418484767036</v>
      </c>
      <c r="F628" s="63"/>
      <c r="G628" s="64"/>
      <c r="I628" s="10">
        <v>235.83</v>
      </c>
      <c r="J628" s="10">
        <v>306.73</v>
      </c>
    </row>
    <row r="629" spans="1:10" ht="14.25">
      <c r="A629" s="222">
        <v>7</v>
      </c>
      <c r="B629" s="223" t="s">
        <v>144</v>
      </c>
      <c r="C629" s="166">
        <v>1217.9203030303033</v>
      </c>
      <c r="D629" s="166">
        <v>160.7748</v>
      </c>
      <c r="E629" s="159">
        <f t="shared" si="29"/>
        <v>0.13200765238905762</v>
      </c>
      <c r="F629" s="63"/>
      <c r="G629" s="64"/>
      <c r="I629" s="10">
        <v>95.32</v>
      </c>
      <c r="J629" s="10">
        <v>148.88</v>
      </c>
    </row>
    <row r="630" spans="1:10" ht="14.25">
      <c r="A630" s="222">
        <v>8</v>
      </c>
      <c r="B630" s="223" t="s">
        <v>145</v>
      </c>
      <c r="C630" s="166">
        <v>1929.1103030303032</v>
      </c>
      <c r="D630" s="166">
        <v>362.45680000000004</v>
      </c>
      <c r="E630" s="159">
        <f t="shared" si="29"/>
        <v>0.18788806395914337</v>
      </c>
      <c r="F630" s="63"/>
      <c r="G630" s="64"/>
      <c r="I630" s="10">
        <v>155.16</v>
      </c>
      <c r="J630" s="10">
        <v>446</v>
      </c>
    </row>
    <row r="631" spans="1:10" ht="14.25">
      <c r="A631" s="222">
        <v>9</v>
      </c>
      <c r="B631" s="223" t="s">
        <v>146</v>
      </c>
      <c r="C631" s="166">
        <v>1876.4603030303035</v>
      </c>
      <c r="D631" s="166">
        <v>165.63480000000013</v>
      </c>
      <c r="E631" s="159">
        <f t="shared" si="29"/>
        <v>0.0882698129731366</v>
      </c>
      <c r="F631" s="63"/>
      <c r="G631" s="64"/>
      <c r="I631" s="10">
        <v>495.41</v>
      </c>
      <c r="J631" s="10">
        <v>299.58</v>
      </c>
    </row>
    <row r="632" spans="1:10" ht="14.25">
      <c r="A632" s="222">
        <v>10</v>
      </c>
      <c r="B632" s="223" t="s">
        <v>147</v>
      </c>
      <c r="C632" s="166">
        <v>1220.2603030303035</v>
      </c>
      <c r="D632" s="166">
        <v>197.84480000000002</v>
      </c>
      <c r="E632" s="159">
        <f t="shared" si="29"/>
        <v>0.16213327558774712</v>
      </c>
      <c r="F632" s="63"/>
      <c r="G632" s="64"/>
      <c r="I632" s="10">
        <v>55.69</v>
      </c>
      <c r="J632" s="10">
        <v>220.28</v>
      </c>
    </row>
    <row r="633" spans="1:10" ht="14.25">
      <c r="A633" s="222">
        <v>11</v>
      </c>
      <c r="B633" s="223" t="s">
        <v>148</v>
      </c>
      <c r="C633" s="166">
        <v>1982.7603030303035</v>
      </c>
      <c r="D633" s="166">
        <v>178.04479999999998</v>
      </c>
      <c r="E633" s="159">
        <f t="shared" si="29"/>
        <v>0.08979643163517524</v>
      </c>
      <c r="F633" s="63"/>
      <c r="G633" s="64"/>
      <c r="I633" s="10">
        <v>160.81</v>
      </c>
      <c r="J633" s="10">
        <v>-55.57</v>
      </c>
    </row>
    <row r="634" spans="1:10" ht="14.25">
      <c r="A634" s="222">
        <v>12</v>
      </c>
      <c r="B634" s="223" t="s">
        <v>149</v>
      </c>
      <c r="C634" s="166">
        <v>1734.7603030303035</v>
      </c>
      <c r="D634" s="166">
        <v>327.4648</v>
      </c>
      <c r="E634" s="159">
        <f t="shared" si="29"/>
        <v>0.18876659756854014</v>
      </c>
      <c r="F634" s="63"/>
      <c r="G634" s="64"/>
      <c r="I634" s="10">
        <v>392.67</v>
      </c>
      <c r="J634" s="10">
        <v>555.34</v>
      </c>
    </row>
    <row r="635" spans="1:10" ht="14.25">
      <c r="A635" s="222">
        <v>13</v>
      </c>
      <c r="B635" s="223" t="s">
        <v>150</v>
      </c>
      <c r="C635" s="166">
        <v>2104.7103030303033</v>
      </c>
      <c r="D635" s="166">
        <v>187.95479999999995</v>
      </c>
      <c r="E635" s="159">
        <f t="shared" si="29"/>
        <v>0.08930198124149812</v>
      </c>
      <c r="F635" s="63"/>
      <c r="G635" s="64"/>
      <c r="I635" s="10">
        <v>154.29</v>
      </c>
      <c r="J635" s="10">
        <v>331.2</v>
      </c>
    </row>
    <row r="636" spans="1:12" ht="12.75" customHeight="1">
      <c r="A636" s="222">
        <v>14</v>
      </c>
      <c r="B636" s="223" t="s">
        <v>151</v>
      </c>
      <c r="C636" s="166">
        <v>1382.7603030303035</v>
      </c>
      <c r="D636" s="166">
        <v>208.66888800000004</v>
      </c>
      <c r="E636" s="159">
        <f t="shared" si="29"/>
        <v>0.15090749101106282</v>
      </c>
      <c r="F636" s="156"/>
      <c r="G636" s="33"/>
      <c r="I636" s="10">
        <v>78.44</v>
      </c>
      <c r="J636" s="10">
        <v>256.45</v>
      </c>
      <c r="K636" s="10">
        <v>196.4575625</v>
      </c>
      <c r="L636" s="10">
        <f>SUM(J636:K636)</f>
        <v>452.9075625</v>
      </c>
    </row>
    <row r="637" spans="1:12" ht="12.75" customHeight="1">
      <c r="A637" s="222">
        <v>15</v>
      </c>
      <c r="B637" s="223" t="s">
        <v>152</v>
      </c>
      <c r="C637" s="166">
        <v>1164.6203030303034</v>
      </c>
      <c r="D637" s="166">
        <v>121.25479999999999</v>
      </c>
      <c r="E637" s="159">
        <f t="shared" si="29"/>
        <v>0.10411530666647234</v>
      </c>
      <c r="F637" s="156"/>
      <c r="G637" s="33"/>
      <c r="I637" s="10">
        <v>467.99</v>
      </c>
      <c r="J637" s="10">
        <v>29.97</v>
      </c>
      <c r="K637" s="10">
        <v>176.64283750000004</v>
      </c>
      <c r="L637" s="10">
        <f aca="true" t="shared" si="30" ref="L637:L648">SUM(J637:K637)</f>
        <v>206.61283750000004</v>
      </c>
    </row>
    <row r="638" spans="1:12" ht="12.75" customHeight="1">
      <c r="A638" s="222">
        <v>16</v>
      </c>
      <c r="B638" s="223" t="s">
        <v>153</v>
      </c>
      <c r="C638" s="166">
        <v>1033.2503030303035</v>
      </c>
      <c r="D638" s="166">
        <v>132.08480000000003</v>
      </c>
      <c r="E638" s="159">
        <f t="shared" si="29"/>
        <v>0.12783427172740564</v>
      </c>
      <c r="F638" s="156"/>
      <c r="G638" s="33"/>
      <c r="I638" s="10">
        <v>69.57</v>
      </c>
      <c r="J638" s="10">
        <v>171.47</v>
      </c>
      <c r="K638" s="10">
        <v>319.048575</v>
      </c>
      <c r="L638" s="10">
        <f t="shared" si="30"/>
        <v>490.51857500000006</v>
      </c>
    </row>
    <row r="639" spans="1:12" ht="12.75" customHeight="1">
      <c r="A639" s="222">
        <v>17</v>
      </c>
      <c r="B639" s="223" t="s">
        <v>154</v>
      </c>
      <c r="C639" s="166">
        <v>1518.7603030303035</v>
      </c>
      <c r="D639" s="166">
        <v>137.80480000000006</v>
      </c>
      <c r="E639" s="159">
        <f t="shared" si="29"/>
        <v>0.09073505524541647</v>
      </c>
      <c r="F639" s="156"/>
      <c r="G639" s="33"/>
      <c r="I639" s="10">
        <v>566</v>
      </c>
      <c r="J639" s="10">
        <v>269.42</v>
      </c>
      <c r="K639" s="10">
        <v>573.8872625000001</v>
      </c>
      <c r="L639" s="10">
        <f t="shared" si="30"/>
        <v>843.3072625000002</v>
      </c>
    </row>
    <row r="640" spans="1:12" ht="12.75" customHeight="1">
      <c r="A640" s="222">
        <v>18</v>
      </c>
      <c r="B640" s="223" t="s">
        <v>155</v>
      </c>
      <c r="C640" s="166">
        <v>1440.7603030303035</v>
      </c>
      <c r="D640" s="166">
        <v>165.04480000000007</v>
      </c>
      <c r="E640" s="159">
        <f t="shared" si="29"/>
        <v>0.11455396130283907</v>
      </c>
      <c r="F640" s="156" t="s">
        <v>14</v>
      </c>
      <c r="G640" s="33"/>
      <c r="I640" s="10">
        <v>145.21</v>
      </c>
      <c r="J640" s="10">
        <v>189.37</v>
      </c>
      <c r="K640" s="10">
        <v>179.30307000000005</v>
      </c>
      <c r="L640" s="10">
        <f t="shared" si="30"/>
        <v>368.67307000000005</v>
      </c>
    </row>
    <row r="641" spans="1:12" ht="12.75" customHeight="1">
      <c r="A641" s="222">
        <v>19</v>
      </c>
      <c r="B641" s="223" t="s">
        <v>156</v>
      </c>
      <c r="C641" s="166">
        <v>1519.1303030303034</v>
      </c>
      <c r="D641" s="166">
        <v>164.6748</v>
      </c>
      <c r="E641" s="159">
        <f t="shared" si="29"/>
        <v>0.10840070774147087</v>
      </c>
      <c r="F641" s="156"/>
      <c r="G641" s="33"/>
      <c r="I641" s="10">
        <v>247.01</v>
      </c>
      <c r="J641" s="10">
        <v>76.35</v>
      </c>
      <c r="K641" s="10">
        <v>56.13832500000012</v>
      </c>
      <c r="L641" s="10">
        <f t="shared" si="30"/>
        <v>132.48832500000012</v>
      </c>
    </row>
    <row r="642" spans="1:12" ht="12.75" customHeight="1">
      <c r="A642" s="222">
        <v>20</v>
      </c>
      <c r="B642" s="223" t="s">
        <v>157</v>
      </c>
      <c r="C642" s="166">
        <v>1761.7303030303035</v>
      </c>
      <c r="D642" s="166">
        <v>288.8848000000001</v>
      </c>
      <c r="E642" s="159">
        <f t="shared" si="29"/>
        <v>0.16397787987360912</v>
      </c>
      <c r="F642" s="156"/>
      <c r="G642" s="33"/>
      <c r="I642" s="10">
        <v>374.59</v>
      </c>
      <c r="J642" s="10">
        <v>309.04</v>
      </c>
      <c r="K642" s="10">
        <v>479.23092499999984</v>
      </c>
      <c r="L642" s="10">
        <f t="shared" si="30"/>
        <v>788.2709249999998</v>
      </c>
    </row>
    <row r="643" spans="1:12" ht="12.75" customHeight="1">
      <c r="A643" s="222">
        <v>21</v>
      </c>
      <c r="B643" s="223" t="s">
        <v>158</v>
      </c>
      <c r="C643" s="166">
        <v>1716.7603030303035</v>
      </c>
      <c r="D643" s="166">
        <v>135.23480000000004</v>
      </c>
      <c r="E643" s="159">
        <f t="shared" si="29"/>
        <v>0.07877325667496689</v>
      </c>
      <c r="F643" s="156"/>
      <c r="G643" s="33"/>
      <c r="I643" s="10">
        <v>154.8</v>
      </c>
      <c r="J643" s="10">
        <v>415.27</v>
      </c>
      <c r="K643" s="10">
        <v>-88.38559149999992</v>
      </c>
      <c r="L643" s="10">
        <f t="shared" si="30"/>
        <v>326.88440850000006</v>
      </c>
    </row>
    <row r="644" spans="1:12" ht="12.75" customHeight="1">
      <c r="A644" s="222">
        <v>22</v>
      </c>
      <c r="B644" s="223" t="s">
        <v>159</v>
      </c>
      <c r="C644" s="166">
        <v>1510.9403030303033</v>
      </c>
      <c r="D644" s="166">
        <v>279.16480000000007</v>
      </c>
      <c r="E644" s="159">
        <f t="shared" si="29"/>
        <v>0.18476229632640964</v>
      </c>
      <c r="F644" s="156"/>
      <c r="G644" s="33"/>
      <c r="I644" s="10">
        <v>269.89</v>
      </c>
      <c r="J644" s="10">
        <v>400.52</v>
      </c>
      <c r="K644" s="10">
        <v>65.12045</v>
      </c>
      <c r="L644" s="10">
        <f t="shared" si="30"/>
        <v>465.64045</v>
      </c>
    </row>
    <row r="645" spans="1:12" ht="12.75" customHeight="1">
      <c r="A645" s="222">
        <v>23</v>
      </c>
      <c r="B645" s="223" t="s">
        <v>160</v>
      </c>
      <c r="C645" s="166">
        <v>1651.450303030303</v>
      </c>
      <c r="D645" s="166">
        <v>144.56480000000002</v>
      </c>
      <c r="E645" s="159">
        <f t="shared" si="29"/>
        <v>0.08753808681661997</v>
      </c>
      <c r="F645" s="156"/>
      <c r="G645" s="33"/>
      <c r="I645" s="10">
        <v>718.87</v>
      </c>
      <c r="J645" s="10">
        <v>176.66</v>
      </c>
      <c r="K645" s="10">
        <v>440.8432724999999</v>
      </c>
      <c r="L645" s="10">
        <f t="shared" si="30"/>
        <v>617.5032724999999</v>
      </c>
    </row>
    <row r="646" spans="1:12" ht="12.75" customHeight="1">
      <c r="A646" s="222">
        <v>24</v>
      </c>
      <c r="B646" s="223" t="s">
        <v>161</v>
      </c>
      <c r="C646" s="166">
        <v>1567.9603030303033</v>
      </c>
      <c r="D646" s="166">
        <v>215.3718</v>
      </c>
      <c r="E646" s="159">
        <f t="shared" si="29"/>
        <v>0.13735794176916583</v>
      </c>
      <c r="F646" s="156"/>
      <c r="G646" s="33"/>
      <c r="I646" s="10">
        <v>-58.94</v>
      </c>
      <c r="J646" s="10">
        <v>557.3</v>
      </c>
      <c r="K646" s="10">
        <v>146.74374999999998</v>
      </c>
      <c r="L646" s="10">
        <f t="shared" si="30"/>
        <v>704.0437499999999</v>
      </c>
    </row>
    <row r="647" spans="1:12" ht="12.75" customHeight="1">
      <c r="A647" s="222">
        <v>25</v>
      </c>
      <c r="B647" s="223" t="s">
        <v>162</v>
      </c>
      <c r="C647" s="166">
        <v>1570.5203030303035</v>
      </c>
      <c r="D647" s="166">
        <v>162.2548</v>
      </c>
      <c r="E647" s="159">
        <f t="shared" si="29"/>
        <v>0.1033127681870339</v>
      </c>
      <c r="F647" s="156"/>
      <c r="G647" s="33"/>
      <c r="I647" s="10">
        <v>168.29</v>
      </c>
      <c r="J647" s="10">
        <v>128.41</v>
      </c>
      <c r="K647" s="10">
        <v>542.3068874999997</v>
      </c>
      <c r="L647" s="10">
        <f t="shared" si="30"/>
        <v>670.7168874999996</v>
      </c>
    </row>
    <row r="648" spans="1:12" ht="12.75" customHeight="1">
      <c r="A648" s="222">
        <v>26</v>
      </c>
      <c r="B648" s="223" t="s">
        <v>163</v>
      </c>
      <c r="C648" s="166">
        <v>1325.6303030303034</v>
      </c>
      <c r="D648" s="166">
        <v>246.21480000000003</v>
      </c>
      <c r="E648" s="159">
        <f t="shared" si="29"/>
        <v>0.18573413676284348</v>
      </c>
      <c r="F648" s="156"/>
      <c r="G648" s="33"/>
      <c r="I648" s="10">
        <v>173.35</v>
      </c>
      <c r="J648" s="10">
        <v>178.77</v>
      </c>
      <c r="K648" s="10">
        <v>273.81251450000013</v>
      </c>
      <c r="L648" s="10">
        <f t="shared" si="30"/>
        <v>452.5825145000001</v>
      </c>
    </row>
    <row r="649" spans="1:10" ht="12.75" customHeight="1">
      <c r="A649" s="222">
        <v>27</v>
      </c>
      <c r="B649" s="223" t="s">
        <v>195</v>
      </c>
      <c r="C649" s="166">
        <v>1378.7603030303035</v>
      </c>
      <c r="D649" s="166">
        <v>184.94480000000004</v>
      </c>
      <c r="E649" s="159">
        <f t="shared" si="29"/>
        <v>0.1341384717804246</v>
      </c>
      <c r="F649" s="156"/>
      <c r="G649" s="33"/>
      <c r="I649" s="10">
        <v>325.74</v>
      </c>
      <c r="J649" s="10">
        <v>51.29</v>
      </c>
    </row>
    <row r="650" spans="1:10" ht="12.75" customHeight="1">
      <c r="A650" s="222">
        <v>28</v>
      </c>
      <c r="B650" s="223" t="s">
        <v>196</v>
      </c>
      <c r="C650" s="166">
        <v>1241.1503030303033</v>
      </c>
      <c r="D650" s="166">
        <v>174.10480000000007</v>
      </c>
      <c r="E650" s="159">
        <f t="shared" si="29"/>
        <v>0.14027696691925087</v>
      </c>
      <c r="F650" s="156"/>
      <c r="G650" s="33"/>
      <c r="I650" s="10">
        <v>81.19</v>
      </c>
      <c r="J650" s="10">
        <v>-49.06</v>
      </c>
    </row>
    <row r="651" spans="1:10" ht="12.75" customHeight="1">
      <c r="A651" s="222">
        <v>29</v>
      </c>
      <c r="B651" s="223" t="s">
        <v>197</v>
      </c>
      <c r="C651" s="166">
        <v>1402.6703030303033</v>
      </c>
      <c r="D651" s="166">
        <v>162.37480000000002</v>
      </c>
      <c r="E651" s="159">
        <f t="shared" si="29"/>
        <v>0.11576120179432649</v>
      </c>
      <c r="F651" s="156"/>
      <c r="G651" s="33"/>
      <c r="I651" s="10">
        <v>11.14</v>
      </c>
      <c r="J651" s="10">
        <v>-156.41</v>
      </c>
    </row>
    <row r="652" spans="1:10" ht="12.75" customHeight="1">
      <c r="A652" s="222">
        <v>30</v>
      </c>
      <c r="B652" s="223" t="s">
        <v>198</v>
      </c>
      <c r="C652" s="166">
        <v>1192.2103030303033</v>
      </c>
      <c r="D652" s="166">
        <v>218.47179999999997</v>
      </c>
      <c r="E652" s="159">
        <f t="shared" si="29"/>
        <v>0.18324938095627824</v>
      </c>
      <c r="F652" s="156"/>
      <c r="G652" s="33"/>
      <c r="I652" s="10">
        <v>152.31</v>
      </c>
      <c r="J652" s="10">
        <v>129.02</v>
      </c>
    </row>
    <row r="653" spans="1:10" ht="12.75" customHeight="1">
      <c r="A653" s="222">
        <v>31</v>
      </c>
      <c r="B653" s="223" t="s">
        <v>199</v>
      </c>
      <c r="C653" s="166">
        <v>1307.1803030303035</v>
      </c>
      <c r="D653" s="166">
        <v>146.95480000000003</v>
      </c>
      <c r="E653" s="159">
        <f t="shared" si="29"/>
        <v>0.11242121661359923</v>
      </c>
      <c r="F653" s="156"/>
      <c r="G653" s="33"/>
      <c r="I653" s="10">
        <v>381</v>
      </c>
      <c r="J653" s="10">
        <v>93.92</v>
      </c>
    </row>
    <row r="654" spans="1:10" ht="12.75" customHeight="1">
      <c r="A654" s="222">
        <v>32</v>
      </c>
      <c r="B654" s="223" t="s">
        <v>200</v>
      </c>
      <c r="C654" s="166">
        <v>1624.6803030303035</v>
      </c>
      <c r="D654" s="166">
        <v>247.60480000000007</v>
      </c>
      <c r="E654" s="159">
        <f t="shared" si="29"/>
        <v>0.15240216769919304</v>
      </c>
      <c r="F654" s="156"/>
      <c r="G654" s="33"/>
      <c r="I654" s="10">
        <v>337.6</v>
      </c>
      <c r="J654" s="10">
        <v>416.65</v>
      </c>
    </row>
    <row r="655" spans="1:10" ht="12.75" customHeight="1">
      <c r="A655" s="222">
        <v>33</v>
      </c>
      <c r="B655" s="223" t="s">
        <v>201</v>
      </c>
      <c r="C655" s="166">
        <v>1205.1303030303034</v>
      </c>
      <c r="D655" s="166">
        <v>156.80479999999997</v>
      </c>
      <c r="E655" s="159">
        <f t="shared" si="29"/>
        <v>0.13011439477184655</v>
      </c>
      <c r="F655" s="156"/>
      <c r="G655" s="33"/>
      <c r="I655" s="10">
        <v>248.23</v>
      </c>
      <c r="J655" s="10">
        <v>264.35</v>
      </c>
    </row>
    <row r="656" spans="1:10" ht="12.75" customHeight="1">
      <c r="A656" s="296"/>
      <c r="B656" s="284" t="s">
        <v>33</v>
      </c>
      <c r="C656" s="167">
        <v>51059.44000000002</v>
      </c>
      <c r="D656" s="167">
        <v>6486.9484880000045</v>
      </c>
      <c r="E656" s="159">
        <f t="shared" si="29"/>
        <v>0.1270469963634541</v>
      </c>
      <c r="F656" s="156"/>
      <c r="G656" s="33"/>
      <c r="I656" s="10">
        <v>9639.86</v>
      </c>
      <c r="J656" s="10">
        <v>7325.2</v>
      </c>
    </row>
    <row r="657" spans="1:7" ht="24.75" customHeight="1">
      <c r="A657" s="46" t="s">
        <v>66</v>
      </c>
      <c r="B657" s="47"/>
      <c r="C657" s="47"/>
      <c r="D657" s="47"/>
      <c r="E657" s="47"/>
      <c r="F657" s="47"/>
      <c r="G657" s="47"/>
    </row>
    <row r="658" ht="21" customHeight="1"/>
    <row r="659" spans="1:6" ht="28.5">
      <c r="A659" s="48" t="s">
        <v>46</v>
      </c>
      <c r="B659" s="48" t="s">
        <v>245</v>
      </c>
      <c r="C659" s="48" t="s">
        <v>67</v>
      </c>
      <c r="D659" s="68" t="s">
        <v>49</v>
      </c>
      <c r="E659" s="48" t="s">
        <v>50</v>
      </c>
      <c r="F659" s="48"/>
    </row>
    <row r="660" spans="1:6" ht="14.25">
      <c r="A660" s="69">
        <f>C656</f>
        <v>51059.44000000002</v>
      </c>
      <c r="B660" s="69">
        <v>0</v>
      </c>
      <c r="C660" s="69">
        <f>E699</f>
        <v>29146.829399999995</v>
      </c>
      <c r="D660" s="69">
        <f>C660+B660</f>
        <v>29146.829399999995</v>
      </c>
      <c r="E660" s="71">
        <f>D660/A660</f>
        <v>0.5708411490607807</v>
      </c>
      <c r="F660" s="69"/>
    </row>
    <row r="661" spans="1:7" ht="14.25">
      <c r="A661" s="93"/>
      <c r="B661" s="73"/>
      <c r="C661" s="74"/>
      <c r="D661" s="74"/>
      <c r="E661" s="75"/>
      <c r="F661" s="76"/>
      <c r="G661" s="77"/>
    </row>
    <row r="662" spans="1:7" ht="14.25">
      <c r="A662" s="9" t="s">
        <v>248</v>
      </c>
      <c r="B662" s="47"/>
      <c r="C662" s="58"/>
      <c r="D662" s="47"/>
      <c r="E662" s="47"/>
      <c r="F662" s="47"/>
      <c r="G662" s="47"/>
    </row>
    <row r="663" spans="1:7" ht="14.25">
      <c r="A663" s="47"/>
      <c r="B663" s="47"/>
      <c r="C663" s="47"/>
      <c r="D663" s="47"/>
      <c r="E663" s="47"/>
      <c r="F663" s="47"/>
      <c r="G663" s="59" t="s">
        <v>134</v>
      </c>
    </row>
    <row r="664" spans="1:7" ht="48.75" customHeight="1">
      <c r="A664" s="60" t="s">
        <v>44</v>
      </c>
      <c r="B664" s="60" t="s">
        <v>45</v>
      </c>
      <c r="C664" s="353" t="s">
        <v>246</v>
      </c>
      <c r="D664" s="353" t="s">
        <v>247</v>
      </c>
      <c r="E664" s="61" t="s">
        <v>68</v>
      </c>
      <c r="F664" s="61" t="s">
        <v>69</v>
      </c>
      <c r="G664" s="87" t="s">
        <v>70</v>
      </c>
    </row>
    <row r="665" spans="1:7" ht="13.5" customHeight="1">
      <c r="A665" s="60">
        <v>1</v>
      </c>
      <c r="B665" s="60">
        <v>2</v>
      </c>
      <c r="C665" s="61">
        <v>3</v>
      </c>
      <c r="D665" s="61">
        <v>4</v>
      </c>
      <c r="E665" s="61">
        <v>5</v>
      </c>
      <c r="F665" s="61">
        <v>6</v>
      </c>
      <c r="G665" s="87">
        <v>7</v>
      </c>
    </row>
    <row r="666" spans="1:10" ht="13.5" customHeight="1">
      <c r="A666" s="222">
        <v>1</v>
      </c>
      <c r="B666" s="223" t="s">
        <v>138</v>
      </c>
      <c r="C666" s="166">
        <v>1701.6803030303033</v>
      </c>
      <c r="D666" s="166">
        <v>0</v>
      </c>
      <c r="E666" s="166">
        <v>1037.6617999999999</v>
      </c>
      <c r="F666" s="166">
        <v>1037.6617999999999</v>
      </c>
      <c r="G666" s="71">
        <f>F666/C666</f>
        <v>0.6097865728081601</v>
      </c>
      <c r="I666" s="10">
        <v>1350.3</v>
      </c>
      <c r="J666" s="10">
        <v>1166.94</v>
      </c>
    </row>
    <row r="667" spans="1:10" ht="13.5" customHeight="1">
      <c r="A667" s="222">
        <v>2</v>
      </c>
      <c r="B667" s="223" t="s">
        <v>139</v>
      </c>
      <c r="C667" s="166">
        <v>1346.6203030303034</v>
      </c>
      <c r="D667" s="166">
        <v>0</v>
      </c>
      <c r="E667" s="166">
        <v>682.6018</v>
      </c>
      <c r="F667" s="166">
        <v>682.6018</v>
      </c>
      <c r="G667" s="71">
        <f aca="true" t="shared" si="31" ref="G667:G699">F667/C667</f>
        <v>0.5068999765293448</v>
      </c>
      <c r="I667" s="10">
        <v>84.16</v>
      </c>
      <c r="J667" s="10">
        <v>925.7</v>
      </c>
    </row>
    <row r="668" spans="1:10" ht="13.5" customHeight="1">
      <c r="A668" s="222">
        <v>3</v>
      </c>
      <c r="B668" s="223" t="s">
        <v>140</v>
      </c>
      <c r="C668" s="166">
        <v>1747.7603030303035</v>
      </c>
      <c r="D668" s="166">
        <v>0</v>
      </c>
      <c r="E668" s="166">
        <v>1083.7418</v>
      </c>
      <c r="F668" s="166">
        <v>1083.7418</v>
      </c>
      <c r="G668" s="71">
        <f t="shared" si="31"/>
        <v>0.6200746167085874</v>
      </c>
      <c r="I668" s="10">
        <v>980.34</v>
      </c>
      <c r="J668" s="10">
        <v>825.59</v>
      </c>
    </row>
    <row r="669" spans="1:10" ht="13.5" customHeight="1">
      <c r="A669" s="222">
        <v>4</v>
      </c>
      <c r="B669" s="223" t="s">
        <v>141</v>
      </c>
      <c r="C669" s="166">
        <v>1621.8503030303032</v>
      </c>
      <c r="D669" s="166">
        <v>0</v>
      </c>
      <c r="E669" s="166">
        <v>957.8317999999999</v>
      </c>
      <c r="F669" s="166">
        <v>957.8317999999999</v>
      </c>
      <c r="G669" s="71">
        <f t="shared" si="31"/>
        <v>0.5905796596704175</v>
      </c>
      <c r="I669" s="10">
        <v>942.9</v>
      </c>
      <c r="J669" s="10">
        <v>787.87</v>
      </c>
    </row>
    <row r="670" spans="1:10" ht="13.5" customHeight="1">
      <c r="A670" s="222">
        <v>5</v>
      </c>
      <c r="B670" s="223" t="s">
        <v>142</v>
      </c>
      <c r="C670" s="166">
        <v>2651.330303030303</v>
      </c>
      <c r="D670" s="166">
        <v>0</v>
      </c>
      <c r="E670" s="166">
        <v>1987.3118</v>
      </c>
      <c r="F670" s="166">
        <v>1987.3118</v>
      </c>
      <c r="G670" s="71">
        <f t="shared" si="31"/>
        <v>0.7495527048171358</v>
      </c>
      <c r="I670" s="10">
        <v>2089.27</v>
      </c>
      <c r="J670" s="10">
        <v>1341.83</v>
      </c>
    </row>
    <row r="671" spans="1:10" ht="13.5" customHeight="1">
      <c r="A671" s="222">
        <v>6</v>
      </c>
      <c r="B671" s="223" t="s">
        <v>143</v>
      </c>
      <c r="C671" s="166">
        <v>1408.1603030303036</v>
      </c>
      <c r="D671" s="166">
        <v>0</v>
      </c>
      <c r="E671" s="166">
        <v>744.1418</v>
      </c>
      <c r="F671" s="166">
        <v>744.1418</v>
      </c>
      <c r="G671" s="71">
        <f t="shared" si="31"/>
        <v>0.5284496363081939</v>
      </c>
      <c r="I671" s="10">
        <v>593.39</v>
      </c>
      <c r="J671" s="10">
        <v>514.93</v>
      </c>
    </row>
    <row r="672" spans="1:10" ht="13.5" customHeight="1">
      <c r="A672" s="222">
        <v>7</v>
      </c>
      <c r="B672" s="223" t="s">
        <v>144</v>
      </c>
      <c r="C672" s="166">
        <v>1217.9203030303033</v>
      </c>
      <c r="D672" s="166">
        <v>0</v>
      </c>
      <c r="E672" s="166">
        <v>553.9018</v>
      </c>
      <c r="F672" s="166">
        <v>553.9018</v>
      </c>
      <c r="G672" s="71">
        <f t="shared" si="31"/>
        <v>0.45479314091557455</v>
      </c>
      <c r="I672" s="10">
        <v>392.58</v>
      </c>
      <c r="J672" s="10">
        <v>325.48</v>
      </c>
    </row>
    <row r="673" spans="1:10" ht="13.5" customHeight="1">
      <c r="A673" s="222">
        <v>8</v>
      </c>
      <c r="B673" s="223" t="s">
        <v>145</v>
      </c>
      <c r="C673" s="166">
        <v>1929.1103030303032</v>
      </c>
      <c r="D673" s="166">
        <v>0</v>
      </c>
      <c r="E673" s="166">
        <v>1265.0918000000001</v>
      </c>
      <c r="F673" s="166">
        <v>1265.0918000000001</v>
      </c>
      <c r="G673" s="71">
        <f t="shared" si="31"/>
        <v>0.6557902873737996</v>
      </c>
      <c r="I673" s="10">
        <v>1061.63</v>
      </c>
      <c r="J673" s="10">
        <v>657.5</v>
      </c>
    </row>
    <row r="674" spans="1:10" ht="13.5" customHeight="1">
      <c r="A674" s="222">
        <v>9</v>
      </c>
      <c r="B674" s="223" t="s">
        <v>146</v>
      </c>
      <c r="C674" s="166">
        <v>1876.4603030303035</v>
      </c>
      <c r="D674" s="166">
        <v>0</v>
      </c>
      <c r="E674" s="166">
        <v>1212.4418</v>
      </c>
      <c r="F674" s="166">
        <v>1212.4418</v>
      </c>
      <c r="G674" s="71">
        <f t="shared" si="31"/>
        <v>0.646132400478722</v>
      </c>
      <c r="I674" s="10">
        <v>983.13</v>
      </c>
      <c r="J674" s="10">
        <v>697.55</v>
      </c>
    </row>
    <row r="675" spans="1:10" ht="13.5" customHeight="1">
      <c r="A675" s="222">
        <v>10</v>
      </c>
      <c r="B675" s="223" t="s">
        <v>147</v>
      </c>
      <c r="C675" s="166">
        <v>1220.2603030303035</v>
      </c>
      <c r="D675" s="166">
        <v>0</v>
      </c>
      <c r="E675" s="166">
        <v>556.2418</v>
      </c>
      <c r="F675" s="166">
        <v>556.2418</v>
      </c>
      <c r="G675" s="71">
        <f t="shared" si="31"/>
        <v>0.45583864247543787</v>
      </c>
      <c r="I675" s="10">
        <v>282.81</v>
      </c>
      <c r="J675" s="10">
        <v>168.37</v>
      </c>
    </row>
    <row r="676" spans="1:10" ht="13.5" customHeight="1">
      <c r="A676" s="222">
        <v>11</v>
      </c>
      <c r="B676" s="223" t="s">
        <v>148</v>
      </c>
      <c r="C676" s="166">
        <v>1982.7603030303035</v>
      </c>
      <c r="D676" s="166">
        <v>0</v>
      </c>
      <c r="E676" s="166">
        <v>1318.7418</v>
      </c>
      <c r="F676" s="166">
        <v>1318.7418</v>
      </c>
      <c r="G676" s="71">
        <f t="shared" si="31"/>
        <v>0.6651039956693369</v>
      </c>
      <c r="I676" s="10">
        <v>376.23</v>
      </c>
      <c r="J676" s="10">
        <v>707.16</v>
      </c>
    </row>
    <row r="677" spans="1:10" ht="13.5" customHeight="1">
      <c r="A677" s="222">
        <v>12</v>
      </c>
      <c r="B677" s="223" t="s">
        <v>149</v>
      </c>
      <c r="C677" s="166">
        <v>1734.7603030303035</v>
      </c>
      <c r="D677" s="166">
        <v>0</v>
      </c>
      <c r="E677" s="166">
        <v>1070.7418</v>
      </c>
      <c r="F677" s="166">
        <v>1070.7418</v>
      </c>
      <c r="G677" s="71">
        <f t="shared" si="31"/>
        <v>0.6172275202110709</v>
      </c>
      <c r="I677" s="10">
        <v>1044.49</v>
      </c>
      <c r="J677" s="10">
        <v>785.12</v>
      </c>
    </row>
    <row r="678" spans="1:10" ht="13.5" customHeight="1">
      <c r="A678" s="222">
        <v>13</v>
      </c>
      <c r="B678" s="223" t="s">
        <v>150</v>
      </c>
      <c r="C678" s="166">
        <v>2104.7103030303033</v>
      </c>
      <c r="D678" s="166">
        <v>0</v>
      </c>
      <c r="E678" s="166">
        <v>1440.6918</v>
      </c>
      <c r="F678" s="166">
        <v>1440.6918</v>
      </c>
      <c r="G678" s="71">
        <f t="shared" si="31"/>
        <v>0.6845083610441457</v>
      </c>
      <c r="I678" s="10">
        <v>1822.02</v>
      </c>
      <c r="J678" s="10">
        <v>1237.06</v>
      </c>
    </row>
    <row r="679" spans="1:10" ht="12.75" customHeight="1">
      <c r="A679" s="222">
        <v>14</v>
      </c>
      <c r="B679" s="223" t="s">
        <v>151</v>
      </c>
      <c r="C679" s="166">
        <v>1382.7603030303035</v>
      </c>
      <c r="D679" s="166">
        <v>0</v>
      </c>
      <c r="E679" s="166">
        <v>718.7418</v>
      </c>
      <c r="F679" s="166">
        <v>718.7418</v>
      </c>
      <c r="G679" s="71">
        <f t="shared" si="31"/>
        <v>0.5197877017621099</v>
      </c>
      <c r="I679" s="10">
        <v>457.35</v>
      </c>
      <c r="J679" s="10">
        <v>427.3</v>
      </c>
    </row>
    <row r="680" spans="1:10" ht="12.75" customHeight="1">
      <c r="A680" s="222">
        <v>15</v>
      </c>
      <c r="B680" s="223" t="s">
        <v>152</v>
      </c>
      <c r="C680" s="166">
        <v>1164.6203030303034</v>
      </c>
      <c r="D680" s="166">
        <v>0</v>
      </c>
      <c r="E680" s="166">
        <v>500.6018</v>
      </c>
      <c r="F680" s="166">
        <v>500.6018</v>
      </c>
      <c r="G680" s="71">
        <f t="shared" si="31"/>
        <v>0.4298412097895346</v>
      </c>
      <c r="I680" s="10">
        <v>254.48</v>
      </c>
      <c r="J680" s="10">
        <v>532.54</v>
      </c>
    </row>
    <row r="681" spans="1:10" ht="12.75" customHeight="1">
      <c r="A681" s="222">
        <v>16</v>
      </c>
      <c r="B681" s="223" t="s">
        <v>153</v>
      </c>
      <c r="C681" s="166">
        <v>1033.2503030303035</v>
      </c>
      <c r="D681" s="166">
        <v>0</v>
      </c>
      <c r="E681" s="166">
        <v>369.2318</v>
      </c>
      <c r="F681" s="166">
        <v>369.2318</v>
      </c>
      <c r="G681" s="71">
        <f t="shared" si="31"/>
        <v>0.3573498105126334</v>
      </c>
      <c r="I681" s="10">
        <v>231.07</v>
      </c>
      <c r="J681" s="10">
        <v>150.92</v>
      </c>
    </row>
    <row r="682" spans="1:10" ht="12.75" customHeight="1">
      <c r="A682" s="222">
        <v>17</v>
      </c>
      <c r="B682" s="223" t="s">
        <v>154</v>
      </c>
      <c r="C682" s="166">
        <v>1518.7603030303035</v>
      </c>
      <c r="D682" s="166">
        <v>0</v>
      </c>
      <c r="E682" s="166">
        <v>854.7418</v>
      </c>
      <c r="F682" s="166">
        <v>854.7418</v>
      </c>
      <c r="G682" s="71">
        <f t="shared" si="31"/>
        <v>0.5627891368338889</v>
      </c>
      <c r="I682" s="10">
        <v>998.92</v>
      </c>
      <c r="J682" s="10">
        <v>760.44</v>
      </c>
    </row>
    <row r="683" spans="1:10" ht="12.75" customHeight="1">
      <c r="A683" s="222">
        <v>18</v>
      </c>
      <c r="B683" s="223" t="s">
        <v>155</v>
      </c>
      <c r="C683" s="166">
        <v>1440.7603030303035</v>
      </c>
      <c r="D683" s="166">
        <v>0</v>
      </c>
      <c r="E683" s="166">
        <v>776.7418</v>
      </c>
      <c r="F683" s="166">
        <v>776.7418</v>
      </c>
      <c r="G683" s="71">
        <f t="shared" si="31"/>
        <v>0.5391193790988721</v>
      </c>
      <c r="I683" s="10">
        <v>777.87</v>
      </c>
      <c r="J683" s="10">
        <v>576.07</v>
      </c>
    </row>
    <row r="684" spans="1:10" ht="12.75" customHeight="1">
      <c r="A684" s="222">
        <v>19</v>
      </c>
      <c r="B684" s="223" t="s">
        <v>156</v>
      </c>
      <c r="C684" s="166">
        <v>1519.1303030303034</v>
      </c>
      <c r="D684" s="166">
        <v>0</v>
      </c>
      <c r="E684" s="166">
        <v>855.1118000000001</v>
      </c>
      <c r="F684" s="166">
        <v>855.1118000000001</v>
      </c>
      <c r="G684" s="71">
        <f t="shared" si="31"/>
        <v>0.5628956240911366</v>
      </c>
      <c r="I684" s="10">
        <v>597.94</v>
      </c>
      <c r="J684" s="10">
        <v>527.36</v>
      </c>
    </row>
    <row r="685" spans="1:10" ht="12.75" customHeight="1">
      <c r="A685" s="222">
        <v>20</v>
      </c>
      <c r="B685" s="223" t="s">
        <v>157</v>
      </c>
      <c r="C685" s="166">
        <v>1761.7303030303035</v>
      </c>
      <c r="D685" s="166">
        <v>0</v>
      </c>
      <c r="E685" s="166">
        <v>1097.7118</v>
      </c>
      <c r="F685" s="166">
        <v>1097.7118</v>
      </c>
      <c r="G685" s="71">
        <f t="shared" si="31"/>
        <v>0.6230873125766506</v>
      </c>
      <c r="I685" s="10">
        <v>716.91</v>
      </c>
      <c r="J685" s="10">
        <v>634.13</v>
      </c>
    </row>
    <row r="686" spans="1:10" ht="12.75" customHeight="1">
      <c r="A686" s="222">
        <v>21</v>
      </c>
      <c r="B686" s="223" t="s">
        <v>158</v>
      </c>
      <c r="C686" s="166">
        <v>1716.7603030303035</v>
      </c>
      <c r="D686" s="166">
        <v>0</v>
      </c>
      <c r="E686" s="166">
        <v>1052.7418</v>
      </c>
      <c r="F686" s="166">
        <v>1052.7418</v>
      </c>
      <c r="G686" s="71">
        <f t="shared" si="31"/>
        <v>0.613214202438031</v>
      </c>
      <c r="I686" s="10">
        <v>1038.11</v>
      </c>
      <c r="J686" s="10">
        <v>991.61</v>
      </c>
    </row>
    <row r="687" spans="1:10" ht="12.75" customHeight="1">
      <c r="A687" s="222">
        <v>22</v>
      </c>
      <c r="B687" s="223" t="s">
        <v>159</v>
      </c>
      <c r="C687" s="166">
        <v>1510.9403030303033</v>
      </c>
      <c r="D687" s="166">
        <v>0</v>
      </c>
      <c r="E687" s="166">
        <v>846.9218000000001</v>
      </c>
      <c r="F687" s="166">
        <v>846.9218000000001</v>
      </c>
      <c r="G687" s="71">
        <f t="shared" si="31"/>
        <v>0.5605263148394648</v>
      </c>
      <c r="H687" s="10" t="s">
        <v>14</v>
      </c>
      <c r="I687" s="10">
        <v>752.97</v>
      </c>
      <c r="J687" s="10">
        <v>581.23</v>
      </c>
    </row>
    <row r="688" spans="1:10" ht="12.75" customHeight="1">
      <c r="A688" s="222">
        <v>23</v>
      </c>
      <c r="B688" s="223" t="s">
        <v>160</v>
      </c>
      <c r="C688" s="166">
        <v>1651.450303030303</v>
      </c>
      <c r="D688" s="166">
        <v>0</v>
      </c>
      <c r="E688" s="166">
        <v>987.4318</v>
      </c>
      <c r="F688" s="166">
        <v>987.4318</v>
      </c>
      <c r="G688" s="71">
        <f t="shared" si="31"/>
        <v>0.5979179622832896</v>
      </c>
      <c r="I688" s="10">
        <v>850.23</v>
      </c>
      <c r="J688" s="10">
        <v>1039.36</v>
      </c>
    </row>
    <row r="689" spans="1:10" ht="12.75" customHeight="1">
      <c r="A689" s="222">
        <v>24</v>
      </c>
      <c r="B689" s="223" t="s">
        <v>161</v>
      </c>
      <c r="C689" s="166">
        <v>1567.9603030303033</v>
      </c>
      <c r="D689" s="166">
        <v>0</v>
      </c>
      <c r="E689" s="166">
        <v>903.9418000000001</v>
      </c>
      <c r="F689" s="166">
        <v>903.9418000000001</v>
      </c>
      <c r="G689" s="71">
        <f t="shared" si="31"/>
        <v>0.5765080903215507</v>
      </c>
      <c r="I689" s="10">
        <v>794.81</v>
      </c>
      <c r="J689" s="10">
        <v>564.38</v>
      </c>
    </row>
    <row r="690" spans="1:10" ht="12.75" customHeight="1">
      <c r="A690" s="222">
        <v>25</v>
      </c>
      <c r="B690" s="223" t="s">
        <v>162</v>
      </c>
      <c r="C690" s="166">
        <v>1570.5203030303035</v>
      </c>
      <c r="D690" s="166">
        <v>0</v>
      </c>
      <c r="E690" s="166">
        <v>906.5018</v>
      </c>
      <c r="F690" s="166">
        <v>906.5018</v>
      </c>
      <c r="G690" s="71">
        <f t="shared" si="31"/>
        <v>0.5771983961308323</v>
      </c>
      <c r="I690" s="10">
        <v>331.1</v>
      </c>
      <c r="J690" s="10">
        <v>351.19</v>
      </c>
    </row>
    <row r="691" spans="1:10" ht="12.75" customHeight="1">
      <c r="A691" s="222">
        <v>26</v>
      </c>
      <c r="B691" s="223" t="s">
        <v>163</v>
      </c>
      <c r="C691" s="166">
        <v>1325.6303030303034</v>
      </c>
      <c r="D691" s="166">
        <v>0</v>
      </c>
      <c r="E691" s="166">
        <v>661.6118</v>
      </c>
      <c r="F691" s="166">
        <v>661.6118</v>
      </c>
      <c r="G691" s="71">
        <f t="shared" si="31"/>
        <v>0.4990922419980888</v>
      </c>
      <c r="I691" s="10">
        <v>428.57</v>
      </c>
      <c r="J691" s="10">
        <v>360.84</v>
      </c>
    </row>
    <row r="692" spans="1:10" ht="12.75" customHeight="1">
      <c r="A692" s="222">
        <v>27</v>
      </c>
      <c r="B692" s="223" t="s">
        <v>195</v>
      </c>
      <c r="C692" s="166">
        <v>1378.7603030303035</v>
      </c>
      <c r="D692" s="166">
        <v>0</v>
      </c>
      <c r="E692" s="166">
        <v>714.7418</v>
      </c>
      <c r="F692" s="166">
        <v>714.7418</v>
      </c>
      <c r="G692" s="71">
        <f t="shared" si="31"/>
        <v>0.518394530527973</v>
      </c>
      <c r="I692" s="10">
        <v>517.57</v>
      </c>
      <c r="J692" s="10">
        <v>395.96</v>
      </c>
    </row>
    <row r="693" spans="1:9" ht="12.75" customHeight="1">
      <c r="A693" s="222">
        <v>28</v>
      </c>
      <c r="B693" s="223" t="s">
        <v>196</v>
      </c>
      <c r="C693" s="166">
        <v>1241.1503030303033</v>
      </c>
      <c r="D693" s="166">
        <v>0</v>
      </c>
      <c r="E693" s="166">
        <v>577.1318</v>
      </c>
      <c r="F693" s="166">
        <v>577.1318</v>
      </c>
      <c r="G693" s="71">
        <f t="shared" si="31"/>
        <v>0.46499750964159337</v>
      </c>
      <c r="I693" s="10">
        <v>417.99</v>
      </c>
    </row>
    <row r="694" spans="1:9" ht="12.75" customHeight="1">
      <c r="A694" s="222">
        <v>29</v>
      </c>
      <c r="B694" s="223" t="s">
        <v>197</v>
      </c>
      <c r="C694" s="166">
        <v>1402.6703030303033</v>
      </c>
      <c r="D694" s="166">
        <v>0</v>
      </c>
      <c r="E694" s="166">
        <v>738.6518</v>
      </c>
      <c r="F694" s="166">
        <v>738.6518</v>
      </c>
      <c r="G694" s="71">
        <f t="shared" si="31"/>
        <v>0.5266040055202068</v>
      </c>
      <c r="I694" s="10">
        <v>174.11</v>
      </c>
    </row>
    <row r="695" spans="1:9" ht="12.75" customHeight="1">
      <c r="A695" s="222">
        <v>30</v>
      </c>
      <c r="B695" s="223" t="s">
        <v>198</v>
      </c>
      <c r="C695" s="166">
        <v>1192.2103030303033</v>
      </c>
      <c r="D695" s="166">
        <v>0</v>
      </c>
      <c r="E695" s="166">
        <v>528.1918000000001</v>
      </c>
      <c r="F695" s="166">
        <v>528.1918000000001</v>
      </c>
      <c r="G695" s="71">
        <f t="shared" si="31"/>
        <v>0.4430357619435659</v>
      </c>
      <c r="I695" s="10">
        <v>349.97</v>
      </c>
    </row>
    <row r="696" spans="1:9" ht="12.75" customHeight="1">
      <c r="A696" s="222">
        <v>31</v>
      </c>
      <c r="B696" s="223" t="s">
        <v>199</v>
      </c>
      <c r="C696" s="166">
        <v>1307.1803030303035</v>
      </c>
      <c r="D696" s="166">
        <v>0</v>
      </c>
      <c r="E696" s="166">
        <v>643.1618000000001</v>
      </c>
      <c r="F696" s="166">
        <v>643.1618000000001</v>
      </c>
      <c r="G696" s="71">
        <f t="shared" si="31"/>
        <v>0.4920222547027547</v>
      </c>
      <c r="I696" s="10">
        <v>527.48</v>
      </c>
    </row>
    <row r="697" spans="1:9" ht="12.75" customHeight="1">
      <c r="A697" s="222">
        <v>32</v>
      </c>
      <c r="B697" s="223" t="s">
        <v>200</v>
      </c>
      <c r="C697" s="166">
        <v>1624.6803030303035</v>
      </c>
      <c r="D697" s="166">
        <v>0</v>
      </c>
      <c r="E697" s="166">
        <v>960.6618000000001</v>
      </c>
      <c r="F697" s="166">
        <v>960.6618000000001</v>
      </c>
      <c r="G697" s="71">
        <f t="shared" si="31"/>
        <v>0.5912928212450187</v>
      </c>
      <c r="I697" s="10">
        <v>661.61</v>
      </c>
    </row>
    <row r="698" spans="1:9" ht="12.75" customHeight="1">
      <c r="A698" s="222">
        <v>33</v>
      </c>
      <c r="B698" s="223" t="s">
        <v>201</v>
      </c>
      <c r="C698" s="166">
        <v>1205.1303030303034</v>
      </c>
      <c r="D698" s="166">
        <v>0</v>
      </c>
      <c r="E698" s="166">
        <v>541.1118</v>
      </c>
      <c r="F698" s="166">
        <v>541.1118</v>
      </c>
      <c r="G698" s="71">
        <f t="shared" si="31"/>
        <v>0.4490068821930483</v>
      </c>
      <c r="I698" s="10">
        <v>361.63</v>
      </c>
    </row>
    <row r="699" spans="1:9" ht="12.75" customHeight="1">
      <c r="A699" s="222"/>
      <c r="B699" s="284" t="s">
        <v>33</v>
      </c>
      <c r="C699" s="167">
        <v>51059.44000000002</v>
      </c>
      <c r="D699" s="166">
        <v>0</v>
      </c>
      <c r="E699" s="334">
        <v>29146.829399999995</v>
      </c>
      <c r="F699" s="334">
        <v>29146.829399999995</v>
      </c>
      <c r="G699" s="71">
        <f t="shared" si="31"/>
        <v>0.5708411490607807</v>
      </c>
      <c r="I699" s="10">
        <v>23243.95</v>
      </c>
    </row>
    <row r="700" spans="1:7" ht="14.25" customHeight="1">
      <c r="A700" s="97"/>
      <c r="B700" s="73"/>
      <c r="C700" s="74"/>
      <c r="D700" s="74"/>
      <c r="E700" s="75"/>
      <c r="F700" s="76"/>
      <c r="G700" s="77"/>
    </row>
    <row r="701" spans="1:8" ht="14.25">
      <c r="A701" s="46" t="s">
        <v>71</v>
      </c>
      <c r="B701" s="47"/>
      <c r="C701" s="58"/>
      <c r="D701" s="47"/>
      <c r="E701" s="47"/>
      <c r="F701" s="47"/>
      <c r="G701" s="47"/>
      <c r="H701" s="47" t="s">
        <v>14</v>
      </c>
    </row>
    <row r="702" spans="1:8" ht="2.25" customHeight="1">
      <c r="A702" s="47"/>
      <c r="B702" s="47"/>
      <c r="C702" s="58"/>
      <c r="D702" s="47"/>
      <c r="E702" s="47"/>
      <c r="F702" s="47"/>
      <c r="G702" s="47"/>
      <c r="H702" s="47"/>
    </row>
    <row r="703" spans="1:5" ht="14.25">
      <c r="A703" s="133" t="s">
        <v>46</v>
      </c>
      <c r="B703" s="133" t="s">
        <v>72</v>
      </c>
      <c r="C703" s="133" t="s">
        <v>73</v>
      </c>
      <c r="D703" s="133" t="s">
        <v>55</v>
      </c>
      <c r="E703" s="133" t="s">
        <v>56</v>
      </c>
    </row>
    <row r="704" spans="1:5" ht="17.25" customHeight="1">
      <c r="A704" s="52">
        <f>C699</f>
        <v>51059.44000000002</v>
      </c>
      <c r="B704" s="52">
        <f>E699</f>
        <v>29146.829399999995</v>
      </c>
      <c r="C704" s="37">
        <f>B704/A704</f>
        <v>0.5708411490607807</v>
      </c>
      <c r="D704" s="52">
        <f>D743</f>
        <v>22659.880911999997</v>
      </c>
      <c r="E704" s="98">
        <f>D704/A704</f>
        <v>0.4437941526973267</v>
      </c>
    </row>
    <row r="705" spans="1:5" ht="17.25" customHeight="1">
      <c r="A705" s="65"/>
      <c r="B705" s="65"/>
      <c r="C705" s="44"/>
      <c r="D705" s="65"/>
      <c r="E705" s="99"/>
    </row>
    <row r="706" ht="17.25" customHeight="1">
      <c r="A706" s="9" t="s">
        <v>249</v>
      </c>
    </row>
    <row r="707" spans="1:8" ht="15" customHeight="1">
      <c r="A707" s="47"/>
      <c r="B707" s="47"/>
      <c r="C707" s="47"/>
      <c r="D707" s="47"/>
      <c r="E707" s="59" t="s">
        <v>134</v>
      </c>
      <c r="F707" s="47"/>
      <c r="G707" s="47"/>
      <c r="H707" s="47"/>
    </row>
    <row r="708" spans="1:5" ht="42.75">
      <c r="A708" s="61" t="s">
        <v>44</v>
      </c>
      <c r="B708" s="61" t="s">
        <v>45</v>
      </c>
      <c r="C708" s="61" t="s">
        <v>250</v>
      </c>
      <c r="D708" s="61" t="s">
        <v>74</v>
      </c>
      <c r="E708" s="61" t="s">
        <v>75</v>
      </c>
    </row>
    <row r="709" spans="1:8" ht="18.75" customHeight="1">
      <c r="A709" s="82">
        <v>1</v>
      </c>
      <c r="B709" s="82">
        <v>2</v>
      </c>
      <c r="C709" s="82">
        <v>3</v>
      </c>
      <c r="D709" s="82">
        <v>4</v>
      </c>
      <c r="E709" s="82">
        <v>5</v>
      </c>
      <c r="F709" s="122"/>
      <c r="G709" s="47"/>
      <c r="H709" s="47"/>
    </row>
    <row r="710" spans="1:10" ht="14.25">
      <c r="A710" s="222">
        <v>1</v>
      </c>
      <c r="B710" s="223" t="s">
        <v>138</v>
      </c>
      <c r="C710" s="166">
        <v>1701.6803030303033</v>
      </c>
      <c r="D710" s="168">
        <v>906.7070000000001</v>
      </c>
      <c r="E710" s="241">
        <f>D710/C710</f>
        <v>0.5328304020357775</v>
      </c>
      <c r="F710" s="122"/>
      <c r="G710" s="47"/>
      <c r="H710" s="47"/>
      <c r="I710" s="10">
        <v>634.19</v>
      </c>
      <c r="J710" s="10">
        <v>903.61</v>
      </c>
    </row>
    <row r="711" spans="1:10" ht="14.25">
      <c r="A711" s="222">
        <v>2</v>
      </c>
      <c r="B711" s="223" t="s">
        <v>139</v>
      </c>
      <c r="C711" s="166">
        <v>1346.6203030303034</v>
      </c>
      <c r="D711" s="168">
        <v>563.527</v>
      </c>
      <c r="E711" s="241">
        <f aca="true" t="shared" si="32" ref="E711:E743">D711/C711</f>
        <v>0.4184750510087318</v>
      </c>
      <c r="F711" s="122"/>
      <c r="G711" s="47"/>
      <c r="H711" s="47"/>
      <c r="I711" s="10">
        <v>222.04</v>
      </c>
      <c r="J711" s="10">
        <v>427.83</v>
      </c>
    </row>
    <row r="712" spans="1:10" ht="14.25">
      <c r="A712" s="222">
        <v>3</v>
      </c>
      <c r="B712" s="223" t="s">
        <v>140</v>
      </c>
      <c r="C712" s="166">
        <v>1747.7603030303035</v>
      </c>
      <c r="D712" s="168">
        <v>805.857</v>
      </c>
      <c r="E712" s="241">
        <f t="shared" si="32"/>
        <v>0.4610798166103145</v>
      </c>
      <c r="F712" s="122"/>
      <c r="G712" s="47"/>
      <c r="H712" s="47"/>
      <c r="I712" s="10">
        <v>389.02</v>
      </c>
      <c r="J712" s="10">
        <v>609.41</v>
      </c>
    </row>
    <row r="713" spans="1:10" ht="14.25">
      <c r="A713" s="222">
        <v>4</v>
      </c>
      <c r="B713" s="223" t="s">
        <v>141</v>
      </c>
      <c r="C713" s="166">
        <v>1621.8503030303032</v>
      </c>
      <c r="D713" s="168">
        <v>771.9670000000001</v>
      </c>
      <c r="E713" s="241">
        <f t="shared" si="32"/>
        <v>0.47597919398457356</v>
      </c>
      <c r="F713" s="122"/>
      <c r="G713" s="47"/>
      <c r="H713" s="47"/>
      <c r="I713" s="10">
        <v>407.33</v>
      </c>
      <c r="J713" s="10">
        <v>729.36</v>
      </c>
    </row>
    <row r="714" spans="1:10" ht="14.25">
      <c r="A714" s="222">
        <v>5</v>
      </c>
      <c r="B714" s="223" t="s">
        <v>142</v>
      </c>
      <c r="C714" s="166">
        <v>2651.330303030303</v>
      </c>
      <c r="D714" s="168">
        <v>1703.5770000000002</v>
      </c>
      <c r="E714" s="241">
        <f t="shared" si="32"/>
        <v>0.6425366911293245</v>
      </c>
      <c r="F714" s="122"/>
      <c r="G714" s="47"/>
      <c r="H714" s="47"/>
      <c r="I714" s="10">
        <v>653.82</v>
      </c>
      <c r="J714" s="10">
        <v>1896.64</v>
      </c>
    </row>
    <row r="715" spans="1:10" ht="14.25">
      <c r="A715" s="222">
        <v>6</v>
      </c>
      <c r="B715" s="223" t="s">
        <v>143</v>
      </c>
      <c r="C715" s="166">
        <v>1408.1603030303036</v>
      </c>
      <c r="D715" s="168">
        <v>527.367</v>
      </c>
      <c r="E715" s="241">
        <f t="shared" si="32"/>
        <v>0.37450778783149025</v>
      </c>
      <c r="F715" s="122"/>
      <c r="G715" s="47"/>
      <c r="H715" s="47"/>
      <c r="I715" s="10">
        <v>303.67</v>
      </c>
      <c r="J715" s="10">
        <v>299</v>
      </c>
    </row>
    <row r="716" spans="1:10" ht="14.25">
      <c r="A716" s="222">
        <v>7</v>
      </c>
      <c r="B716" s="223" t="s">
        <v>144</v>
      </c>
      <c r="C716" s="166">
        <v>1217.9203030303033</v>
      </c>
      <c r="D716" s="168">
        <v>393.127</v>
      </c>
      <c r="E716" s="241">
        <f t="shared" si="32"/>
        <v>0.32278548852651695</v>
      </c>
      <c r="F716" s="122"/>
      <c r="G716" s="47"/>
      <c r="H716" s="47"/>
      <c r="I716" s="10">
        <v>245.69</v>
      </c>
      <c r="J716" s="10">
        <v>251.87</v>
      </c>
    </row>
    <row r="717" spans="1:10" ht="14.25">
      <c r="A717" s="222">
        <v>8</v>
      </c>
      <c r="B717" s="223" t="s">
        <v>145</v>
      </c>
      <c r="C717" s="166">
        <v>1929.1103030303032</v>
      </c>
      <c r="D717" s="168">
        <v>902.635</v>
      </c>
      <c r="E717" s="241">
        <f t="shared" si="32"/>
        <v>0.4679022234146562</v>
      </c>
      <c r="F717" s="122"/>
      <c r="G717" s="47"/>
      <c r="H717" s="47"/>
      <c r="I717" s="10">
        <v>533.71</v>
      </c>
      <c r="J717" s="10">
        <v>637.71</v>
      </c>
    </row>
    <row r="718" spans="1:10" ht="14.25">
      <c r="A718" s="222">
        <v>9</v>
      </c>
      <c r="B718" s="223" t="s">
        <v>146</v>
      </c>
      <c r="C718" s="166">
        <v>1876.4603030303035</v>
      </c>
      <c r="D718" s="168">
        <v>1046.807</v>
      </c>
      <c r="E718" s="241">
        <f t="shared" si="32"/>
        <v>0.5578625875055854</v>
      </c>
      <c r="F718" s="122"/>
      <c r="G718" s="47"/>
      <c r="H718" s="47"/>
      <c r="I718" s="10">
        <v>235.43</v>
      </c>
      <c r="J718" s="10">
        <v>703.99</v>
      </c>
    </row>
    <row r="719" spans="1:10" ht="14.25">
      <c r="A719" s="222">
        <v>10</v>
      </c>
      <c r="B719" s="223" t="s">
        <v>147</v>
      </c>
      <c r="C719" s="166">
        <v>1220.2603030303035</v>
      </c>
      <c r="D719" s="168">
        <v>358.397</v>
      </c>
      <c r="E719" s="241">
        <f t="shared" si="32"/>
        <v>0.2937053668876908</v>
      </c>
      <c r="F719" s="122"/>
      <c r="G719" s="47"/>
      <c r="H719" s="47"/>
      <c r="I719" s="10">
        <v>120.71</v>
      </c>
      <c r="J719" s="10">
        <v>68.41</v>
      </c>
    </row>
    <row r="720" spans="1:10" ht="14.25">
      <c r="A720" s="222">
        <v>11</v>
      </c>
      <c r="B720" s="223" t="s">
        <v>148</v>
      </c>
      <c r="C720" s="166">
        <v>1982.7603030303035</v>
      </c>
      <c r="D720" s="168">
        <v>1140.6970000000001</v>
      </c>
      <c r="E720" s="241">
        <f t="shared" si="32"/>
        <v>0.5753075640341617</v>
      </c>
      <c r="F720" s="122"/>
      <c r="G720" s="47"/>
      <c r="H720" s="47"/>
      <c r="I720" s="10">
        <v>580.09</v>
      </c>
      <c r="J720" s="10">
        <v>439.63</v>
      </c>
    </row>
    <row r="721" spans="1:10" ht="14.25">
      <c r="A721" s="222">
        <v>12</v>
      </c>
      <c r="B721" s="223" t="s">
        <v>149</v>
      </c>
      <c r="C721" s="166">
        <v>1734.7603030303035</v>
      </c>
      <c r="D721" s="168">
        <v>743.277</v>
      </c>
      <c r="E721" s="241">
        <f t="shared" si="32"/>
        <v>0.4284609226425307</v>
      </c>
      <c r="F721" s="122"/>
      <c r="G721" s="47"/>
      <c r="H721" s="47"/>
      <c r="I721" s="10">
        <v>429.91</v>
      </c>
      <c r="J721" s="10">
        <v>489.15</v>
      </c>
    </row>
    <row r="722" spans="1:10" ht="14.25">
      <c r="A722" s="222">
        <v>13</v>
      </c>
      <c r="B722" s="223" t="s">
        <v>150</v>
      </c>
      <c r="C722" s="166">
        <v>2104.7103030303033</v>
      </c>
      <c r="D722" s="168">
        <v>1252.737</v>
      </c>
      <c r="E722" s="241">
        <f t="shared" si="32"/>
        <v>0.5952063798026476</v>
      </c>
      <c r="F722" s="122" t="s">
        <v>14</v>
      </c>
      <c r="G722" s="47"/>
      <c r="H722" s="47"/>
      <c r="I722" s="10">
        <v>1141.8</v>
      </c>
      <c r="J722" s="10">
        <v>1490.82</v>
      </c>
    </row>
    <row r="723" spans="1:12" ht="12.75" customHeight="1">
      <c r="A723" s="222">
        <v>14</v>
      </c>
      <c r="B723" s="223" t="s">
        <v>151</v>
      </c>
      <c r="C723" s="166">
        <v>1382.7603030303035</v>
      </c>
      <c r="D723" s="168">
        <v>510.07291200000003</v>
      </c>
      <c r="E723" s="241">
        <f t="shared" si="32"/>
        <v>0.36888021075104704</v>
      </c>
      <c r="F723" s="156"/>
      <c r="G723" s="33"/>
      <c r="I723" s="10">
        <v>369.25</v>
      </c>
      <c r="J723" s="10">
        <v>200.9</v>
      </c>
      <c r="K723" s="10">
        <v>931.2331875</v>
      </c>
      <c r="L723" s="10">
        <f>SUM(J723:K723)</f>
        <v>1132.1331875</v>
      </c>
    </row>
    <row r="724" spans="1:12" ht="12.75" customHeight="1">
      <c r="A724" s="222">
        <v>15</v>
      </c>
      <c r="B724" s="223" t="s">
        <v>152</v>
      </c>
      <c r="C724" s="166">
        <v>1164.6203030303034</v>
      </c>
      <c r="D724" s="168">
        <v>379.347</v>
      </c>
      <c r="E724" s="241">
        <f t="shared" si="32"/>
        <v>0.3257259031230622</v>
      </c>
      <c r="F724" s="156"/>
      <c r="G724" s="33"/>
      <c r="I724" s="10">
        <v>89.96</v>
      </c>
      <c r="J724" s="10">
        <v>229.8</v>
      </c>
      <c r="K724" s="10">
        <v>763.2563124999999</v>
      </c>
      <c r="L724" s="10">
        <f aca="true" t="shared" si="33" ref="L724:L745">SUM(J724:K724)</f>
        <v>993.0563124999999</v>
      </c>
    </row>
    <row r="725" spans="1:12" ht="12.75" customHeight="1">
      <c r="A725" s="222">
        <v>16</v>
      </c>
      <c r="B725" s="223" t="s">
        <v>153</v>
      </c>
      <c r="C725" s="166">
        <v>1033.2503030303035</v>
      </c>
      <c r="D725" s="168">
        <v>237.14700000000002</v>
      </c>
      <c r="E725" s="241">
        <f t="shared" si="32"/>
        <v>0.22951553878522782</v>
      </c>
      <c r="F725" s="156"/>
      <c r="G725" s="33"/>
      <c r="I725" s="10">
        <v>88.55</v>
      </c>
      <c r="J725" s="10">
        <v>59.6</v>
      </c>
      <c r="K725" s="10">
        <v>1096.025425</v>
      </c>
      <c r="L725" s="10">
        <f t="shared" si="33"/>
        <v>1155.625425</v>
      </c>
    </row>
    <row r="726" spans="1:12" ht="12.75" customHeight="1">
      <c r="A726" s="222">
        <v>17</v>
      </c>
      <c r="B726" s="223" t="s">
        <v>154</v>
      </c>
      <c r="C726" s="166">
        <v>1518.7603030303035</v>
      </c>
      <c r="D726" s="168">
        <v>716.9369999999999</v>
      </c>
      <c r="E726" s="241">
        <f t="shared" si="32"/>
        <v>0.4720540815884724</v>
      </c>
      <c r="F726" s="156"/>
      <c r="G726" s="33"/>
      <c r="I726" s="10">
        <v>230.72</v>
      </c>
      <c r="J726" s="10">
        <v>729.5</v>
      </c>
      <c r="K726" s="10">
        <v>1054.5376875</v>
      </c>
      <c r="L726" s="10">
        <f t="shared" si="33"/>
        <v>1784.0376875</v>
      </c>
    </row>
    <row r="727" spans="1:12" ht="12.75" customHeight="1">
      <c r="A727" s="222">
        <v>18</v>
      </c>
      <c r="B727" s="223" t="s">
        <v>155</v>
      </c>
      <c r="C727" s="166">
        <v>1440.7603030303035</v>
      </c>
      <c r="D727" s="168">
        <v>611.6969999999999</v>
      </c>
      <c r="E727" s="241">
        <f t="shared" si="32"/>
        <v>0.42456541779603296</v>
      </c>
      <c r="F727" s="156"/>
      <c r="G727" s="33"/>
      <c r="I727" s="10">
        <v>458.35</v>
      </c>
      <c r="J727" s="10">
        <v>588.5</v>
      </c>
      <c r="K727" s="10">
        <v>817.3368499999999</v>
      </c>
      <c r="L727" s="10">
        <f t="shared" si="33"/>
        <v>1405.83685</v>
      </c>
    </row>
    <row r="728" spans="1:12" ht="12.75" customHeight="1">
      <c r="A728" s="222">
        <v>19</v>
      </c>
      <c r="B728" s="223" t="s">
        <v>156</v>
      </c>
      <c r="C728" s="166">
        <v>1519.1303030303034</v>
      </c>
      <c r="D728" s="168">
        <v>690.437</v>
      </c>
      <c r="E728" s="241">
        <f t="shared" si="32"/>
        <v>0.4544949163496657</v>
      </c>
      <c r="F728" s="156"/>
      <c r="G728" s="33"/>
      <c r="I728" s="10">
        <v>305.52</v>
      </c>
      <c r="J728" s="10">
        <v>534.03</v>
      </c>
      <c r="K728" s="10">
        <v>975.781675</v>
      </c>
      <c r="L728" s="10">
        <f t="shared" si="33"/>
        <v>1509.811675</v>
      </c>
    </row>
    <row r="729" spans="1:12" ht="12.75" customHeight="1">
      <c r="A729" s="222">
        <v>20</v>
      </c>
      <c r="B729" s="223" t="s">
        <v>157</v>
      </c>
      <c r="C729" s="166">
        <v>1761.7303030303035</v>
      </c>
      <c r="D729" s="168">
        <v>808.827</v>
      </c>
      <c r="E729" s="241">
        <f t="shared" si="32"/>
        <v>0.4591094327030415</v>
      </c>
      <c r="F729" s="156"/>
      <c r="G729" s="33"/>
      <c r="I729" s="10">
        <v>289.8</v>
      </c>
      <c r="J729" s="10">
        <v>422.78</v>
      </c>
      <c r="K729" s="10">
        <v>1091.099075</v>
      </c>
      <c r="L729" s="10">
        <f t="shared" si="33"/>
        <v>1513.879075</v>
      </c>
    </row>
    <row r="730" spans="1:12" ht="12.75" customHeight="1">
      <c r="A730" s="222">
        <v>21</v>
      </c>
      <c r="B730" s="223" t="s">
        <v>158</v>
      </c>
      <c r="C730" s="166">
        <v>1716.7603030303035</v>
      </c>
      <c r="D730" s="168">
        <v>917.507</v>
      </c>
      <c r="E730" s="241">
        <f t="shared" si="32"/>
        <v>0.5344409457630641</v>
      </c>
      <c r="F730" s="156"/>
      <c r="G730" s="33"/>
      <c r="I730" s="10">
        <v>884.12</v>
      </c>
      <c r="J730" s="10">
        <v>622.84</v>
      </c>
      <c r="K730" s="10">
        <v>1272.3464875</v>
      </c>
      <c r="L730" s="10">
        <f t="shared" si="33"/>
        <v>1895.1864875</v>
      </c>
    </row>
    <row r="731" spans="1:12" ht="12.75" customHeight="1">
      <c r="A731" s="222">
        <v>22</v>
      </c>
      <c r="B731" s="223" t="s">
        <v>159</v>
      </c>
      <c r="C731" s="166">
        <v>1510.9403030303033</v>
      </c>
      <c r="D731" s="168">
        <v>567.757</v>
      </c>
      <c r="E731" s="241">
        <f t="shared" si="32"/>
        <v>0.3757640185130551</v>
      </c>
      <c r="F731" s="156"/>
      <c r="G731" s="33"/>
      <c r="I731" s="10">
        <v>339.07</v>
      </c>
      <c r="J731" s="10">
        <v>352.45</v>
      </c>
      <c r="K731" s="10">
        <v>967.10955</v>
      </c>
      <c r="L731" s="10">
        <f t="shared" si="33"/>
        <v>1319.55955</v>
      </c>
    </row>
    <row r="732" spans="1:12" ht="12.75" customHeight="1">
      <c r="A732" s="222">
        <v>23</v>
      </c>
      <c r="B732" s="223" t="s">
        <v>160</v>
      </c>
      <c r="C732" s="166">
        <v>1651.450303030303</v>
      </c>
      <c r="D732" s="168">
        <v>842.867</v>
      </c>
      <c r="E732" s="241">
        <f t="shared" si="32"/>
        <v>0.5103798754666696</v>
      </c>
      <c r="F732" s="156"/>
      <c r="G732" s="33"/>
      <c r="I732" s="10">
        <v>325.21</v>
      </c>
      <c r="J732" s="10">
        <v>691.25</v>
      </c>
      <c r="K732" s="10">
        <v>966.6212875</v>
      </c>
      <c r="L732" s="10">
        <f t="shared" si="33"/>
        <v>1657.8712875</v>
      </c>
    </row>
    <row r="733" spans="1:12" ht="12.75" customHeight="1">
      <c r="A733" s="222">
        <v>24</v>
      </c>
      <c r="B733" s="223" t="s">
        <v>161</v>
      </c>
      <c r="C733" s="166">
        <v>1567.9603030303033</v>
      </c>
      <c r="D733" s="168">
        <v>688.5699999999999</v>
      </c>
      <c r="E733" s="241">
        <f t="shared" si="32"/>
        <v>0.43915014855238477</v>
      </c>
      <c r="F733" s="156"/>
      <c r="G733" s="33"/>
      <c r="I733" s="10">
        <v>650.25</v>
      </c>
      <c r="J733" s="10">
        <v>237.51</v>
      </c>
      <c r="K733" s="10">
        <v>1013.69125</v>
      </c>
      <c r="L733" s="10">
        <f t="shared" si="33"/>
        <v>1251.20125</v>
      </c>
    </row>
    <row r="734" spans="1:12" ht="12.75" customHeight="1">
      <c r="A734" s="222">
        <v>25</v>
      </c>
      <c r="B734" s="223" t="s">
        <v>162</v>
      </c>
      <c r="C734" s="166">
        <v>1570.5203030303035</v>
      </c>
      <c r="D734" s="168">
        <v>744.2470000000001</v>
      </c>
      <c r="E734" s="241">
        <f t="shared" si="32"/>
        <v>0.4738856279437985</v>
      </c>
      <c r="F734" s="156"/>
      <c r="G734" s="33"/>
      <c r="I734" s="10">
        <v>199.66</v>
      </c>
      <c r="J734" s="10">
        <v>209.58</v>
      </c>
      <c r="K734" s="10">
        <v>1074.9281125</v>
      </c>
      <c r="L734" s="10">
        <f t="shared" si="33"/>
        <v>1284.5081125</v>
      </c>
    </row>
    <row r="735" spans="1:12" ht="12.75" customHeight="1">
      <c r="A735" s="222">
        <v>26</v>
      </c>
      <c r="B735" s="223" t="s">
        <v>163</v>
      </c>
      <c r="C735" s="166">
        <v>1325.6303030303034</v>
      </c>
      <c r="D735" s="168">
        <v>415.39700000000005</v>
      </c>
      <c r="E735" s="241">
        <f t="shared" si="32"/>
        <v>0.3133581052352454</v>
      </c>
      <c r="F735" s="156"/>
      <c r="G735" s="33"/>
      <c r="I735" s="10">
        <v>204.7</v>
      </c>
      <c r="J735" s="10">
        <v>258.72</v>
      </c>
      <c r="K735" s="10">
        <v>1559.3501</v>
      </c>
      <c r="L735" s="10">
        <f t="shared" si="33"/>
        <v>1818.0701000000001</v>
      </c>
    </row>
    <row r="736" spans="1:10" ht="12.75" customHeight="1">
      <c r="A736" s="222">
        <v>27</v>
      </c>
      <c r="B736" s="223" t="s">
        <v>195</v>
      </c>
      <c r="C736" s="166">
        <v>1378.7603030303035</v>
      </c>
      <c r="D736" s="168">
        <v>529.797</v>
      </c>
      <c r="E736" s="241">
        <f t="shared" si="32"/>
        <v>0.3842560587475485</v>
      </c>
      <c r="F736" s="156"/>
      <c r="G736" s="33"/>
      <c r="I736" s="10">
        <v>89.12</v>
      </c>
      <c r="J736" s="10">
        <v>477.05</v>
      </c>
    </row>
    <row r="737" spans="1:10" ht="12.75" customHeight="1">
      <c r="A737" s="222">
        <v>28</v>
      </c>
      <c r="B737" s="223" t="s">
        <v>196</v>
      </c>
      <c r="C737" s="166">
        <v>1241.1503030303033</v>
      </c>
      <c r="D737" s="168">
        <v>403.027</v>
      </c>
      <c r="E737" s="241">
        <f t="shared" si="32"/>
        <v>0.3247205427223425</v>
      </c>
      <c r="F737" s="156"/>
      <c r="G737" s="33"/>
      <c r="I737" s="10">
        <v>195.79</v>
      </c>
      <c r="J737" s="10">
        <v>475.74</v>
      </c>
    </row>
    <row r="738" spans="1:10" ht="12.75" customHeight="1">
      <c r="A738" s="222">
        <v>29</v>
      </c>
      <c r="B738" s="223" t="s">
        <v>197</v>
      </c>
      <c r="C738" s="166">
        <v>1402.6703030303033</v>
      </c>
      <c r="D738" s="168">
        <v>576.277</v>
      </c>
      <c r="E738" s="241">
        <f t="shared" si="32"/>
        <v>0.4108428037258804</v>
      </c>
      <c r="F738" s="156"/>
      <c r="G738" s="33"/>
      <c r="I738" s="10">
        <v>214.26</v>
      </c>
      <c r="J738" s="10">
        <v>334.14</v>
      </c>
    </row>
    <row r="739" spans="1:10" ht="12.75" customHeight="1">
      <c r="A739" s="222">
        <v>30</v>
      </c>
      <c r="B739" s="223" t="s">
        <v>198</v>
      </c>
      <c r="C739" s="166">
        <v>1192.2103030303033</v>
      </c>
      <c r="D739" s="168">
        <v>309.72</v>
      </c>
      <c r="E739" s="241">
        <f t="shared" si="32"/>
        <v>0.2597863809872876</v>
      </c>
      <c r="F739" s="156"/>
      <c r="G739" s="33"/>
      <c r="I739" s="10">
        <v>268.64</v>
      </c>
      <c r="J739" s="10">
        <v>228.23</v>
      </c>
    </row>
    <row r="740" spans="1:10" ht="12.75" customHeight="1">
      <c r="A740" s="222">
        <v>31</v>
      </c>
      <c r="B740" s="223" t="s">
        <v>199</v>
      </c>
      <c r="C740" s="166">
        <v>1307.1803030303035</v>
      </c>
      <c r="D740" s="168">
        <v>496.207</v>
      </c>
      <c r="E740" s="241">
        <f t="shared" si="32"/>
        <v>0.3796010380891554</v>
      </c>
      <c r="F740" s="156"/>
      <c r="G740" s="33"/>
      <c r="I740" s="10">
        <v>176.67</v>
      </c>
      <c r="J740" s="10">
        <v>444.53</v>
      </c>
    </row>
    <row r="741" spans="1:10" ht="12.75" customHeight="1">
      <c r="A741" s="222">
        <v>32</v>
      </c>
      <c r="B741" s="223" t="s">
        <v>200</v>
      </c>
      <c r="C741" s="166">
        <v>1624.6803030303035</v>
      </c>
      <c r="D741" s="168">
        <v>713.057</v>
      </c>
      <c r="E741" s="241">
        <f t="shared" si="32"/>
        <v>0.4388906535458257</v>
      </c>
      <c r="F741" s="156"/>
      <c r="G741" s="33"/>
      <c r="I741" s="10">
        <v>215.25</v>
      </c>
      <c r="J741" s="10">
        <v>252.79</v>
      </c>
    </row>
    <row r="742" spans="1:10" ht="12.75" customHeight="1">
      <c r="A742" s="222">
        <v>33</v>
      </c>
      <c r="B742" s="223" t="s">
        <v>201</v>
      </c>
      <c r="C742" s="166">
        <v>1205.1303030303034</v>
      </c>
      <c r="D742" s="168">
        <v>384.307</v>
      </c>
      <c r="E742" s="241">
        <f t="shared" si="32"/>
        <v>0.3188924874212017</v>
      </c>
      <c r="F742" s="156"/>
      <c r="G742" s="33"/>
      <c r="I742" s="10">
        <v>34</v>
      </c>
      <c r="J742" s="10">
        <v>104.8</v>
      </c>
    </row>
    <row r="743" spans="1:10" ht="12.75" customHeight="1">
      <c r="A743" s="222"/>
      <c r="B743" s="284" t="s">
        <v>33</v>
      </c>
      <c r="C743" s="167">
        <v>51059.44000000002</v>
      </c>
      <c r="D743" s="171">
        <v>22659.880911999997</v>
      </c>
      <c r="E743" s="241">
        <f t="shared" si="32"/>
        <v>0.4437941526973267</v>
      </c>
      <c r="F743" s="156"/>
      <c r="G743" s="33"/>
      <c r="I743" s="10">
        <v>11526.3</v>
      </c>
      <c r="J743" s="10">
        <v>16402.17</v>
      </c>
    </row>
    <row r="744" spans="1:7" ht="12.75" customHeight="1">
      <c r="A744" s="222"/>
      <c r="B744" s="223"/>
      <c r="C744" s="166"/>
      <c r="D744" s="168"/>
      <c r="E744" s="241"/>
      <c r="F744" s="156"/>
      <c r="G744" s="33"/>
    </row>
    <row r="745" spans="1:12" ht="12.75" customHeight="1">
      <c r="A745" s="36"/>
      <c r="B745" s="1"/>
      <c r="C745" s="167"/>
      <c r="D745" s="171"/>
      <c r="E745" s="240"/>
      <c r="F745" s="44"/>
      <c r="G745" s="33"/>
      <c r="J745" s="10">
        <v>11320.927149</v>
      </c>
      <c r="K745" s="10">
        <v>13583.317</v>
      </c>
      <c r="L745" s="10">
        <f t="shared" si="33"/>
        <v>24904.244149</v>
      </c>
    </row>
    <row r="746" spans="1:8" ht="23.25" customHeight="1">
      <c r="A746" s="46" t="s">
        <v>251</v>
      </c>
      <c r="B746" s="47"/>
      <c r="C746" s="47"/>
      <c r="D746" s="47"/>
      <c r="E746" s="47"/>
      <c r="F746" s="47"/>
      <c r="G746" s="47"/>
      <c r="H746" s="47"/>
    </row>
    <row r="747" spans="1:8" ht="14.25">
      <c r="A747" s="46"/>
      <c r="B747" s="47"/>
      <c r="C747" s="47"/>
      <c r="D747" s="47"/>
      <c r="E747" s="47"/>
      <c r="F747" s="47"/>
      <c r="G747" s="47"/>
      <c r="H747" s="47"/>
    </row>
    <row r="748" spans="1:8" ht="14.25">
      <c r="A748" s="46" t="s">
        <v>135</v>
      </c>
      <c r="B748" s="47"/>
      <c r="C748" s="47"/>
      <c r="D748" s="47"/>
      <c r="E748" s="47"/>
      <c r="F748" s="47"/>
      <c r="G748" s="47"/>
      <c r="H748" s="47"/>
    </row>
    <row r="749" spans="2:8" ht="12" customHeight="1">
      <c r="B749" s="47"/>
      <c r="C749" s="47"/>
      <c r="D749" s="47"/>
      <c r="E749" s="47"/>
      <c r="F749" s="47"/>
      <c r="G749" s="47"/>
      <c r="H749" s="47"/>
    </row>
    <row r="750" spans="1:6" ht="42" customHeight="1">
      <c r="A750" s="87" t="s">
        <v>37</v>
      </c>
      <c r="B750" s="87" t="s">
        <v>38</v>
      </c>
      <c r="C750" s="87" t="s">
        <v>76</v>
      </c>
      <c r="D750" s="87" t="s">
        <v>77</v>
      </c>
      <c r="E750" s="87" t="s">
        <v>78</v>
      </c>
      <c r="F750" s="50"/>
    </row>
    <row r="751" spans="1:6" s="54" customFormat="1" ht="12" customHeight="1">
      <c r="A751" s="89">
        <v>1</v>
      </c>
      <c r="B751" s="89">
        <v>2</v>
      </c>
      <c r="C751" s="89">
        <v>3</v>
      </c>
      <c r="D751" s="89">
        <v>4</v>
      </c>
      <c r="E751" s="89">
        <v>5</v>
      </c>
      <c r="F751" s="100"/>
    </row>
    <row r="752" spans="1:6" s="54" customFormat="1" ht="12" customHeight="1">
      <c r="A752" s="222">
        <v>1</v>
      </c>
      <c r="B752" s="223" t="s">
        <v>138</v>
      </c>
      <c r="C752" s="159">
        <v>0.8354618419955724</v>
      </c>
      <c r="D752" s="153">
        <v>0.5328304020357775</v>
      </c>
      <c r="E752" s="242">
        <f>D752-C752</f>
        <v>-0.3026314399597949</v>
      </c>
      <c r="F752" s="100"/>
    </row>
    <row r="753" spans="1:6" s="54" customFormat="1" ht="12" customHeight="1">
      <c r="A753" s="222">
        <v>2</v>
      </c>
      <c r="B753" s="223" t="s">
        <v>139</v>
      </c>
      <c r="C753" s="159">
        <v>0.7480500268961807</v>
      </c>
      <c r="D753" s="153">
        <v>0.4184750510087318</v>
      </c>
      <c r="E753" s="242">
        <f aca="true" t="shared" si="34" ref="E753:E785">D753-C753</f>
        <v>-0.32957497588744894</v>
      </c>
      <c r="F753" s="100"/>
    </row>
    <row r="754" spans="1:6" s="54" customFormat="1" ht="12" customHeight="1">
      <c r="A754" s="222">
        <v>3</v>
      </c>
      <c r="B754" s="223" t="s">
        <v>140</v>
      </c>
      <c r="C754" s="159">
        <v>0.6874307911008835</v>
      </c>
      <c r="D754" s="153">
        <v>0.4610798166103145</v>
      </c>
      <c r="E754" s="242">
        <f t="shared" si="34"/>
        <v>-0.22635097449056896</v>
      </c>
      <c r="F754" s="100"/>
    </row>
    <row r="755" spans="1:6" s="54" customFormat="1" ht="12" customHeight="1">
      <c r="A755" s="222">
        <v>4</v>
      </c>
      <c r="B755" s="223" t="s">
        <v>141</v>
      </c>
      <c r="C755" s="159">
        <v>0.7348092399198684</v>
      </c>
      <c r="D755" s="153">
        <v>0.47597919398457356</v>
      </c>
      <c r="E755" s="242">
        <f t="shared" si="34"/>
        <v>-0.2588300459352948</v>
      </c>
      <c r="F755" s="100"/>
    </row>
    <row r="756" spans="1:6" s="54" customFormat="1" ht="12" customHeight="1">
      <c r="A756" s="222">
        <v>5</v>
      </c>
      <c r="B756" s="223" t="s">
        <v>142</v>
      </c>
      <c r="C756" s="159">
        <v>0.7551023063440957</v>
      </c>
      <c r="D756" s="153">
        <v>0.6425366911293245</v>
      </c>
      <c r="E756" s="242">
        <f t="shared" si="34"/>
        <v>-0.11256561521477115</v>
      </c>
      <c r="F756" s="100"/>
    </row>
    <row r="757" spans="1:6" s="54" customFormat="1" ht="12" customHeight="1">
      <c r="A757" s="222">
        <v>6</v>
      </c>
      <c r="B757" s="223" t="s">
        <v>143</v>
      </c>
      <c r="C757" s="159">
        <v>0.7567881874085952</v>
      </c>
      <c r="D757" s="153">
        <v>0.37450778783149025</v>
      </c>
      <c r="E757" s="242">
        <f t="shared" si="34"/>
        <v>-0.38228039957710497</v>
      </c>
      <c r="F757" s="100"/>
    </row>
    <row r="758" spans="1:6" s="54" customFormat="1" ht="12" customHeight="1">
      <c r="A758" s="222">
        <v>7</v>
      </c>
      <c r="B758" s="223" t="s">
        <v>144</v>
      </c>
      <c r="C758" s="159">
        <v>0.629648315798603</v>
      </c>
      <c r="D758" s="153">
        <v>0.32278548852651695</v>
      </c>
      <c r="E758" s="242">
        <f t="shared" si="34"/>
        <v>-0.3068628272720861</v>
      </c>
      <c r="F758" s="100"/>
    </row>
    <row r="759" spans="1:7" s="54" customFormat="1" ht="12" customHeight="1">
      <c r="A759" s="222">
        <v>8</v>
      </c>
      <c r="B759" s="223" t="s">
        <v>145</v>
      </c>
      <c r="C759" s="159">
        <v>0.6963106558928113</v>
      </c>
      <c r="D759" s="153">
        <v>0.4679022234146562</v>
      </c>
      <c r="E759" s="242">
        <f t="shared" si="34"/>
        <v>-0.22840843247815507</v>
      </c>
      <c r="F759" s="100"/>
      <c r="G759" s="54" t="s">
        <v>14</v>
      </c>
    </row>
    <row r="760" spans="1:6" s="54" customFormat="1" ht="12" customHeight="1">
      <c r="A760" s="222">
        <v>9</v>
      </c>
      <c r="B760" s="223" t="s">
        <v>146</v>
      </c>
      <c r="C760" s="159">
        <v>0.6054051036823519</v>
      </c>
      <c r="D760" s="153">
        <v>0.5578625875055854</v>
      </c>
      <c r="E760" s="242">
        <f t="shared" si="34"/>
        <v>-0.047542516176766525</v>
      </c>
      <c r="F760" s="100"/>
    </row>
    <row r="761" spans="1:6" s="54" customFormat="1" ht="12" customHeight="1">
      <c r="A761" s="222">
        <v>10</v>
      </c>
      <c r="B761" s="223" t="s">
        <v>147</v>
      </c>
      <c r="C761" s="159">
        <v>0.6698887385731266</v>
      </c>
      <c r="D761" s="153">
        <v>0.2937053668876908</v>
      </c>
      <c r="E761" s="242">
        <f t="shared" si="34"/>
        <v>-0.3761833716854358</v>
      </c>
      <c r="F761" s="100"/>
    </row>
    <row r="762" spans="1:6" s="54" customFormat="1" ht="12" customHeight="1">
      <c r="A762" s="222">
        <v>11</v>
      </c>
      <c r="B762" s="223" t="s">
        <v>148</v>
      </c>
      <c r="C762" s="159">
        <v>0.6607491151733157</v>
      </c>
      <c r="D762" s="153">
        <v>0.5753075640341617</v>
      </c>
      <c r="E762" s="242">
        <f t="shared" si="34"/>
        <v>-0.08544155113915397</v>
      </c>
      <c r="F762" s="100"/>
    </row>
    <row r="763" spans="1:6" s="54" customFormat="1" ht="12" customHeight="1">
      <c r="A763" s="222">
        <v>12</v>
      </c>
      <c r="B763" s="223" t="s">
        <v>149</v>
      </c>
      <c r="C763" s="159">
        <v>0.7026785840432898</v>
      </c>
      <c r="D763" s="153">
        <v>0.4284609226425307</v>
      </c>
      <c r="E763" s="242">
        <f t="shared" si="34"/>
        <v>-0.27421766140075904</v>
      </c>
      <c r="F763" s="100"/>
    </row>
    <row r="764" spans="1:6" s="54" customFormat="1" ht="12" customHeight="1">
      <c r="A764" s="222">
        <v>13</v>
      </c>
      <c r="B764" s="223" t="s">
        <v>150</v>
      </c>
      <c r="C764" s="159">
        <v>0.6938979153535495</v>
      </c>
      <c r="D764" s="153">
        <v>0.5952063798026476</v>
      </c>
      <c r="E764" s="242">
        <f t="shared" si="34"/>
        <v>-0.09869153555090193</v>
      </c>
      <c r="F764" s="100"/>
    </row>
    <row r="765" spans="1:7" ht="12.75" customHeight="1">
      <c r="A765" s="222">
        <v>14</v>
      </c>
      <c r="B765" s="223" t="s">
        <v>151</v>
      </c>
      <c r="C765" s="159">
        <v>0.570477939229153</v>
      </c>
      <c r="D765" s="153">
        <v>0.36888021075104704</v>
      </c>
      <c r="E765" s="242">
        <f t="shared" si="34"/>
        <v>-0.20159772847810598</v>
      </c>
      <c r="F765" s="156"/>
      <c r="G765" s="33"/>
    </row>
    <row r="766" spans="1:7" ht="12.75" customHeight="1">
      <c r="A766" s="222">
        <v>15</v>
      </c>
      <c r="B766" s="223" t="s">
        <v>152</v>
      </c>
      <c r="C766" s="159">
        <v>0.28004609699379784</v>
      </c>
      <c r="D766" s="153">
        <v>0.3257259031230622</v>
      </c>
      <c r="E766" s="242">
        <f t="shared" si="34"/>
        <v>0.045679806129264366</v>
      </c>
      <c r="F766" s="156"/>
      <c r="G766" s="33"/>
    </row>
    <row r="767" spans="1:7" ht="12.75" customHeight="1">
      <c r="A767" s="222">
        <v>16</v>
      </c>
      <c r="B767" s="223" t="s">
        <v>153</v>
      </c>
      <c r="C767" s="159">
        <v>0.5817867440417533</v>
      </c>
      <c r="D767" s="153">
        <v>0.22951553878522782</v>
      </c>
      <c r="E767" s="242">
        <f t="shared" si="34"/>
        <v>-0.35227120525652555</v>
      </c>
      <c r="F767" s="156"/>
      <c r="G767" s="33"/>
    </row>
    <row r="768" spans="1:7" ht="12.75" customHeight="1">
      <c r="A768" s="222">
        <v>17</v>
      </c>
      <c r="B768" s="223" t="s">
        <v>154</v>
      </c>
      <c r="C768" s="159">
        <v>0.7211093219368241</v>
      </c>
      <c r="D768" s="153">
        <v>0.4720540815884724</v>
      </c>
      <c r="E768" s="242">
        <f t="shared" si="34"/>
        <v>-0.2490552403483517</v>
      </c>
      <c r="F768" s="156"/>
      <c r="G768" s="33"/>
    </row>
    <row r="769" spans="1:7" ht="12.75" customHeight="1">
      <c r="A769" s="222">
        <v>18</v>
      </c>
      <c r="B769" s="223" t="s">
        <v>155</v>
      </c>
      <c r="C769" s="159">
        <v>0.7083031158219436</v>
      </c>
      <c r="D769" s="153">
        <v>0.42456541779603296</v>
      </c>
      <c r="E769" s="242">
        <f t="shared" si="34"/>
        <v>-0.28373769802591065</v>
      </c>
      <c r="F769" s="156"/>
      <c r="G769" s="33"/>
    </row>
    <row r="770" spans="1:7" ht="12.75" customHeight="1">
      <c r="A770" s="222">
        <v>19</v>
      </c>
      <c r="B770" s="223" t="s">
        <v>156</v>
      </c>
      <c r="C770" s="159">
        <v>0.543501363745566</v>
      </c>
      <c r="D770" s="153">
        <v>0.4544949163496657</v>
      </c>
      <c r="E770" s="242">
        <f t="shared" si="34"/>
        <v>-0.0890064473959003</v>
      </c>
      <c r="F770" s="156"/>
      <c r="G770" s="33"/>
    </row>
    <row r="771" spans="1:7" ht="12.75" customHeight="1">
      <c r="A771" s="222">
        <v>20</v>
      </c>
      <c r="B771" s="223" t="s">
        <v>157</v>
      </c>
      <c r="C771" s="159">
        <v>0.7584896922915616</v>
      </c>
      <c r="D771" s="153">
        <v>0.4591094327030415</v>
      </c>
      <c r="E771" s="242">
        <f t="shared" si="34"/>
        <v>-0.2993802595885201</v>
      </c>
      <c r="F771" s="156"/>
      <c r="G771" s="33"/>
    </row>
    <row r="772" spans="1:7" ht="12.75" customHeight="1">
      <c r="A772" s="222">
        <v>21</v>
      </c>
      <c r="B772" s="223" t="s">
        <v>158</v>
      </c>
      <c r="C772" s="159">
        <v>0.5329766075992992</v>
      </c>
      <c r="D772" s="153">
        <v>0.5344409457630641</v>
      </c>
      <c r="E772" s="242">
        <f t="shared" si="34"/>
        <v>0.0014643381637649</v>
      </c>
      <c r="F772" s="156"/>
      <c r="G772" s="33"/>
    </row>
    <row r="773" spans="1:7" ht="12.75" customHeight="1">
      <c r="A773" s="222">
        <v>22</v>
      </c>
      <c r="B773" s="223" t="s">
        <v>159</v>
      </c>
      <c r="C773" s="159">
        <v>0.7114366682479837</v>
      </c>
      <c r="D773" s="153">
        <v>0.3757640185130551</v>
      </c>
      <c r="E773" s="242">
        <f t="shared" si="34"/>
        <v>-0.3356726497349286</v>
      </c>
      <c r="F773" s="156"/>
      <c r="G773" s="33" t="s">
        <v>14</v>
      </c>
    </row>
    <row r="774" spans="1:7" ht="12.75" customHeight="1">
      <c r="A774" s="222">
        <v>23</v>
      </c>
      <c r="B774" s="223" t="s">
        <v>160</v>
      </c>
      <c r="C774" s="159">
        <v>0.7197718335643396</v>
      </c>
      <c r="D774" s="153">
        <v>0.5103798754666696</v>
      </c>
      <c r="E774" s="242">
        <f t="shared" si="34"/>
        <v>-0.20939195809766997</v>
      </c>
      <c r="F774" s="156"/>
      <c r="G774" s="33"/>
    </row>
    <row r="775" spans="1:7" ht="12.75" customHeight="1">
      <c r="A775" s="222">
        <v>24</v>
      </c>
      <c r="B775" s="223" t="s">
        <v>161</v>
      </c>
      <c r="C775" s="159">
        <v>0.7151183660487096</v>
      </c>
      <c r="D775" s="153">
        <v>0.43915014855238477</v>
      </c>
      <c r="E775" s="242">
        <f t="shared" si="34"/>
        <v>-0.27596821749632483</v>
      </c>
      <c r="F775" s="156"/>
      <c r="G775" s="33"/>
    </row>
    <row r="776" spans="1:7" ht="12.75" customHeight="1">
      <c r="A776" s="222">
        <v>25</v>
      </c>
      <c r="B776" s="223" t="s">
        <v>162</v>
      </c>
      <c r="C776" s="159">
        <v>0.7820621750684033</v>
      </c>
      <c r="D776" s="153">
        <v>0.4738856279437985</v>
      </c>
      <c r="E776" s="242">
        <f t="shared" si="34"/>
        <v>-0.30817654712460474</v>
      </c>
      <c r="F776" s="156"/>
      <c r="G776" s="33"/>
    </row>
    <row r="777" spans="1:7" ht="12.75" customHeight="1">
      <c r="A777" s="222">
        <v>26</v>
      </c>
      <c r="B777" s="223" t="s">
        <v>163</v>
      </c>
      <c r="C777" s="159">
        <v>0.7484484760363026</v>
      </c>
      <c r="D777" s="153">
        <v>0.3133581052352454</v>
      </c>
      <c r="E777" s="242">
        <f t="shared" si="34"/>
        <v>-0.4350903708010572</v>
      </c>
      <c r="F777" s="156"/>
      <c r="G777" s="33"/>
    </row>
    <row r="778" spans="1:7" ht="12.75" customHeight="1">
      <c r="A778" s="222">
        <v>27</v>
      </c>
      <c r="B778" s="223" t="s">
        <v>195</v>
      </c>
      <c r="C778" s="159">
        <v>0.6291356980813002</v>
      </c>
      <c r="D778" s="153">
        <v>0.3842560587475485</v>
      </c>
      <c r="E778" s="242">
        <f t="shared" si="34"/>
        <v>-0.24487963933375173</v>
      </c>
      <c r="F778" s="156"/>
      <c r="G778" s="33"/>
    </row>
    <row r="779" spans="1:7" ht="12.75" customHeight="1">
      <c r="A779" s="222">
        <v>28</v>
      </c>
      <c r="B779" s="223" t="s">
        <v>196</v>
      </c>
      <c r="C779" s="159">
        <v>0.9055652837643678</v>
      </c>
      <c r="D779" s="153">
        <v>0.3247205427223425</v>
      </c>
      <c r="E779" s="242">
        <f t="shared" si="34"/>
        <v>-0.5808447410420253</v>
      </c>
      <c r="F779" s="156"/>
      <c r="G779" s="33"/>
    </row>
    <row r="780" spans="1:7" ht="12.75" customHeight="1">
      <c r="A780" s="222">
        <v>29</v>
      </c>
      <c r="B780" s="223" t="s">
        <v>197</v>
      </c>
      <c r="C780" s="159">
        <v>0.667986242567776</v>
      </c>
      <c r="D780" s="153">
        <v>0.4108428037258804</v>
      </c>
      <c r="E780" s="242">
        <f t="shared" si="34"/>
        <v>-0.25714343884189556</v>
      </c>
      <c r="F780" s="156"/>
      <c r="G780" s="33"/>
    </row>
    <row r="781" spans="1:7" ht="12.75" customHeight="1">
      <c r="A781" s="222">
        <v>30</v>
      </c>
      <c r="B781" s="223" t="s">
        <v>198</v>
      </c>
      <c r="C781" s="159">
        <v>0.7328364197820557</v>
      </c>
      <c r="D781" s="153">
        <v>0.2597863809872876</v>
      </c>
      <c r="E781" s="242">
        <f t="shared" si="34"/>
        <v>-0.4730500387947681</v>
      </c>
      <c r="F781" s="156"/>
      <c r="G781" s="33"/>
    </row>
    <row r="782" spans="1:7" ht="12.75" customHeight="1">
      <c r="A782" s="222">
        <v>31</v>
      </c>
      <c r="B782" s="223" t="s">
        <v>199</v>
      </c>
      <c r="C782" s="159">
        <v>0.4947394977464731</v>
      </c>
      <c r="D782" s="153">
        <v>0.3796010380891554</v>
      </c>
      <c r="E782" s="242">
        <f t="shared" si="34"/>
        <v>-0.11513845965731767</v>
      </c>
      <c r="F782" s="156"/>
      <c r="G782" s="33"/>
    </row>
    <row r="783" spans="1:7" ht="12.75" customHeight="1">
      <c r="A783" s="222">
        <v>32</v>
      </c>
      <c r="B783" s="223" t="s">
        <v>200</v>
      </c>
      <c r="C783" s="159">
        <v>1.868644171031794</v>
      </c>
      <c r="D783" s="153">
        <v>0.4388906535458257</v>
      </c>
      <c r="E783" s="242">
        <f t="shared" si="34"/>
        <v>-1.4297535174859684</v>
      </c>
      <c r="F783" s="156"/>
      <c r="G783" s="33"/>
    </row>
    <row r="784" spans="1:7" ht="12.75" customHeight="1">
      <c r="A784" s="222">
        <v>33</v>
      </c>
      <c r="B784" s="223" t="s">
        <v>201</v>
      </c>
      <c r="C784" s="159">
        <v>0.3407461793117021</v>
      </c>
      <c r="D784" s="153">
        <v>0.3188924874212017</v>
      </c>
      <c r="E784" s="242">
        <f t="shared" si="34"/>
        <v>-0.021853691890500404</v>
      </c>
      <c r="F784" s="156"/>
      <c r="G784" s="33"/>
    </row>
    <row r="785" spans="1:7" ht="12.75" customHeight="1">
      <c r="A785" s="222"/>
      <c r="B785" s="284" t="s">
        <v>33</v>
      </c>
      <c r="C785" s="158">
        <v>0.6714530698973036</v>
      </c>
      <c r="D785" s="152">
        <v>0.4437941526973267</v>
      </c>
      <c r="E785" s="242">
        <f t="shared" si="34"/>
        <v>-0.22765891719997688</v>
      </c>
      <c r="F785" s="156"/>
      <c r="G785" s="33"/>
    </row>
    <row r="786" spans="1:7" ht="14.25" customHeight="1">
      <c r="A786" s="72"/>
      <c r="B786" s="73"/>
      <c r="C786" s="74"/>
      <c r="D786" s="74"/>
      <c r="E786" s="75"/>
      <c r="F786" s="76"/>
      <c r="G786" s="77" t="s">
        <v>14</v>
      </c>
    </row>
    <row r="787" spans="1:8" ht="14.25">
      <c r="A787" s="46" t="s">
        <v>252</v>
      </c>
      <c r="B787" s="47"/>
      <c r="C787" s="47"/>
      <c r="D787" s="47"/>
      <c r="E787" s="47"/>
      <c r="F787" s="47"/>
      <c r="G787" s="47"/>
      <c r="H787" s="47"/>
    </row>
    <row r="788" spans="2:8" ht="11.25" customHeight="1">
      <c r="B788" s="47"/>
      <c r="C788" s="47"/>
      <c r="D788" s="47"/>
      <c r="E788" s="47"/>
      <c r="F788" s="47"/>
      <c r="G788" s="47"/>
      <c r="H788" s="47"/>
    </row>
    <row r="789" spans="2:8" ht="14.25" customHeight="1">
      <c r="B789" s="47"/>
      <c r="C789" s="47"/>
      <c r="D789" s="47"/>
      <c r="F789" s="59" t="s">
        <v>79</v>
      </c>
      <c r="G789" s="47"/>
      <c r="H789" s="47"/>
    </row>
    <row r="790" spans="1:6" ht="59.25" customHeight="1">
      <c r="A790" s="87" t="s">
        <v>37</v>
      </c>
      <c r="B790" s="87" t="s">
        <v>38</v>
      </c>
      <c r="C790" s="134" t="s">
        <v>253</v>
      </c>
      <c r="D790" s="134" t="s">
        <v>80</v>
      </c>
      <c r="E790" s="134" t="s">
        <v>81</v>
      </c>
      <c r="F790" s="87" t="s">
        <v>82</v>
      </c>
    </row>
    <row r="791" spans="1:11" ht="15" customHeight="1">
      <c r="A791" s="48">
        <v>1</v>
      </c>
      <c r="B791" s="48">
        <v>2</v>
      </c>
      <c r="C791" s="49">
        <v>3</v>
      </c>
      <c r="D791" s="49">
        <v>4</v>
      </c>
      <c r="E791" s="49">
        <v>5</v>
      </c>
      <c r="F791" s="48">
        <v>6</v>
      </c>
      <c r="I791" s="131"/>
      <c r="J791" s="131"/>
      <c r="K791" s="130"/>
    </row>
    <row r="792" spans="1:19" ht="15" customHeight="1">
      <c r="A792" s="222">
        <v>1</v>
      </c>
      <c r="B792" s="223" t="s">
        <v>138</v>
      </c>
      <c r="C792" s="49">
        <v>42134670</v>
      </c>
      <c r="D792" s="327">
        <v>5032.922</v>
      </c>
      <c r="E792" s="327">
        <v>5050.955</v>
      </c>
      <c r="F792" s="71">
        <f>E792/D792</f>
        <v>1.0035830080418493</v>
      </c>
      <c r="I792" s="224"/>
      <c r="J792" s="224"/>
      <c r="K792" s="130"/>
      <c r="N792" s="132">
        <v>14392649</v>
      </c>
      <c r="P792" s="10">
        <f>N792*0.00015</f>
        <v>2158.8973499999997</v>
      </c>
      <c r="S792" s="130">
        <f aca="true" t="shared" si="35" ref="S792:S817">J792+P792</f>
        <v>2158.8973499999997</v>
      </c>
    </row>
    <row r="793" spans="1:19" ht="15" customHeight="1">
      <c r="A793" s="222">
        <v>2</v>
      </c>
      <c r="B793" s="223" t="s">
        <v>139</v>
      </c>
      <c r="C793" s="49">
        <v>17493427</v>
      </c>
      <c r="D793" s="327">
        <v>2081.969</v>
      </c>
      <c r="E793" s="327">
        <v>2069.25</v>
      </c>
      <c r="F793" s="71">
        <f aca="true" t="shared" si="36" ref="F793:F825">E793/D793</f>
        <v>0.9938908792590091</v>
      </c>
      <c r="I793" s="224"/>
      <c r="J793" s="224"/>
      <c r="K793" s="130"/>
      <c r="N793" s="132">
        <v>11652606</v>
      </c>
      <c r="P793" s="10">
        <f aca="true" t="shared" si="37" ref="P793:P817">N793*0.00015</f>
        <v>1747.8908999999999</v>
      </c>
      <c r="S793" s="130">
        <f t="shared" si="35"/>
        <v>1747.8908999999999</v>
      </c>
    </row>
    <row r="794" spans="1:19" ht="15" customHeight="1">
      <c r="A794" s="222">
        <v>3</v>
      </c>
      <c r="B794" s="223" t="s">
        <v>140</v>
      </c>
      <c r="C794" s="49">
        <v>31189508</v>
      </c>
      <c r="D794" s="327">
        <v>3733.415</v>
      </c>
      <c r="E794" s="327">
        <v>3622.95</v>
      </c>
      <c r="F794" s="71">
        <f t="shared" si="36"/>
        <v>0.9704118079559866</v>
      </c>
      <c r="I794" s="224"/>
      <c r="J794" s="224"/>
      <c r="K794" s="130"/>
      <c r="N794" s="132">
        <v>12614128</v>
      </c>
      <c r="P794" s="10">
        <f t="shared" si="37"/>
        <v>1892.1191999999999</v>
      </c>
      <c r="S794" s="130">
        <f t="shared" si="35"/>
        <v>1892.1191999999999</v>
      </c>
    </row>
    <row r="795" spans="1:19" ht="15" customHeight="1">
      <c r="A795" s="222">
        <v>4</v>
      </c>
      <c r="B795" s="223" t="s">
        <v>141</v>
      </c>
      <c r="C795" s="49">
        <v>25713626</v>
      </c>
      <c r="D795" s="327">
        <v>3058.173</v>
      </c>
      <c r="E795" s="327">
        <v>3415.652</v>
      </c>
      <c r="F795" s="71">
        <f t="shared" si="36"/>
        <v>1.116892994608219</v>
      </c>
      <c r="I795" s="224"/>
      <c r="J795" s="224"/>
      <c r="K795" s="130"/>
      <c r="N795" s="132">
        <v>10067245</v>
      </c>
      <c r="P795" s="10">
        <f t="shared" si="37"/>
        <v>1510.08675</v>
      </c>
      <c r="S795" s="130">
        <f t="shared" si="35"/>
        <v>1510.08675</v>
      </c>
    </row>
    <row r="796" spans="1:19" ht="15" customHeight="1">
      <c r="A796" s="222">
        <v>5</v>
      </c>
      <c r="B796" s="223" t="s">
        <v>142</v>
      </c>
      <c r="C796" s="49">
        <v>55596108</v>
      </c>
      <c r="D796" s="327">
        <v>6546.295</v>
      </c>
      <c r="E796" s="327">
        <v>7370.611000000001</v>
      </c>
      <c r="F796" s="71">
        <f t="shared" si="36"/>
        <v>1.1259209980607352</v>
      </c>
      <c r="I796" s="224"/>
      <c r="J796" s="224"/>
      <c r="K796" s="130"/>
      <c r="N796" s="132">
        <v>17303976</v>
      </c>
      <c r="P796" s="10">
        <f t="shared" si="37"/>
        <v>2595.5964</v>
      </c>
      <c r="S796" s="130">
        <f t="shared" si="35"/>
        <v>2595.5964</v>
      </c>
    </row>
    <row r="797" spans="1:19" ht="15" customHeight="1">
      <c r="A797" s="222">
        <v>6</v>
      </c>
      <c r="B797" s="223" t="s">
        <v>143</v>
      </c>
      <c r="C797" s="49">
        <v>16268933</v>
      </c>
      <c r="D797" s="327">
        <v>1946.204</v>
      </c>
      <c r="E797" s="327">
        <v>2061.6000000000004</v>
      </c>
      <c r="F797" s="71">
        <f t="shared" si="36"/>
        <v>1.0592928593302657</v>
      </c>
      <c r="I797" s="224"/>
      <c r="J797" s="224"/>
      <c r="K797" s="130"/>
      <c r="N797" s="132">
        <v>6653892</v>
      </c>
      <c r="P797" s="10">
        <f t="shared" si="37"/>
        <v>998.0837999999999</v>
      </c>
      <c r="S797" s="130">
        <f t="shared" si="35"/>
        <v>998.0837999999999</v>
      </c>
    </row>
    <row r="798" spans="1:19" ht="15" customHeight="1">
      <c r="A798" s="222">
        <v>7</v>
      </c>
      <c r="B798" s="223" t="s">
        <v>144</v>
      </c>
      <c r="C798" s="49">
        <v>22713328</v>
      </c>
      <c r="D798" s="327">
        <v>2676.73</v>
      </c>
      <c r="E798" s="327">
        <v>1510.078</v>
      </c>
      <c r="F798" s="71">
        <f t="shared" si="36"/>
        <v>0.5641502878512215</v>
      </c>
      <c r="I798" s="224"/>
      <c r="J798" s="224"/>
      <c r="K798" s="130"/>
      <c r="N798" s="132">
        <v>3922273</v>
      </c>
      <c r="P798" s="10">
        <f t="shared" si="37"/>
        <v>588.3409499999999</v>
      </c>
      <c r="S798" s="130">
        <f t="shared" si="35"/>
        <v>588.3409499999999</v>
      </c>
    </row>
    <row r="799" spans="1:19" ht="15" customHeight="1">
      <c r="A799" s="222">
        <v>8</v>
      </c>
      <c r="B799" s="223" t="s">
        <v>145</v>
      </c>
      <c r="C799" s="49">
        <v>31705345</v>
      </c>
      <c r="D799" s="327">
        <v>3826.487</v>
      </c>
      <c r="E799" s="327">
        <v>3944.65</v>
      </c>
      <c r="F799" s="71">
        <f t="shared" si="36"/>
        <v>1.0308802826195411</v>
      </c>
      <c r="I799" s="224"/>
      <c r="J799" s="224"/>
      <c r="K799" s="130"/>
      <c r="N799" s="132">
        <v>12298511</v>
      </c>
      <c r="P799" s="10">
        <f t="shared" si="37"/>
        <v>1844.7766499999998</v>
      </c>
      <c r="S799" s="130">
        <f t="shared" si="35"/>
        <v>1844.7766499999998</v>
      </c>
    </row>
    <row r="800" spans="1:19" ht="15" customHeight="1">
      <c r="A800" s="222">
        <v>9</v>
      </c>
      <c r="B800" s="223" t="s">
        <v>146</v>
      </c>
      <c r="C800" s="49">
        <v>29700898</v>
      </c>
      <c r="D800" s="327">
        <v>3557.392</v>
      </c>
      <c r="E800" s="327">
        <v>3015.1620000000003</v>
      </c>
      <c r="F800" s="71">
        <f t="shared" si="36"/>
        <v>0.8475765392174943</v>
      </c>
      <c r="I800" s="224"/>
      <c r="J800" s="224"/>
      <c r="K800" s="130"/>
      <c r="N800" s="132">
        <v>8264891</v>
      </c>
      <c r="P800" s="10">
        <f t="shared" si="37"/>
        <v>1239.73365</v>
      </c>
      <c r="S800" s="130">
        <f t="shared" si="35"/>
        <v>1239.73365</v>
      </c>
    </row>
    <row r="801" spans="1:19" ht="15" customHeight="1">
      <c r="A801" s="222">
        <v>10</v>
      </c>
      <c r="B801" s="223" t="s">
        <v>147</v>
      </c>
      <c r="C801" s="49">
        <v>6946718</v>
      </c>
      <c r="D801" s="327">
        <v>803.3329</v>
      </c>
      <c r="E801" s="327">
        <v>750.68</v>
      </c>
      <c r="F801" s="71">
        <f t="shared" si="36"/>
        <v>0.9344569355991769</v>
      </c>
      <c r="I801" s="224"/>
      <c r="J801" s="224"/>
      <c r="K801" s="130"/>
      <c r="N801" s="132">
        <v>2026247</v>
      </c>
      <c r="P801" s="10">
        <f t="shared" si="37"/>
        <v>303.93705</v>
      </c>
      <c r="S801" s="130">
        <f t="shared" si="35"/>
        <v>303.93705</v>
      </c>
    </row>
    <row r="802" spans="1:19" ht="15" customHeight="1">
      <c r="A802" s="222">
        <v>11</v>
      </c>
      <c r="B802" s="223" t="s">
        <v>148</v>
      </c>
      <c r="C802" s="49">
        <v>15912222</v>
      </c>
      <c r="D802" s="327">
        <v>1902.533</v>
      </c>
      <c r="E802" s="327">
        <v>1966.2069999999999</v>
      </c>
      <c r="F802" s="71">
        <f t="shared" si="36"/>
        <v>1.0334680134326184</v>
      </c>
      <c r="I802" s="224"/>
      <c r="J802" s="224"/>
      <c r="K802" s="130"/>
      <c r="N802" s="132">
        <v>8638917</v>
      </c>
      <c r="P802" s="10">
        <f t="shared" si="37"/>
        <v>1295.83755</v>
      </c>
      <c r="S802" s="130">
        <f t="shared" si="35"/>
        <v>1295.83755</v>
      </c>
    </row>
    <row r="803" spans="1:19" ht="15" customHeight="1">
      <c r="A803" s="222">
        <v>12</v>
      </c>
      <c r="B803" s="223" t="s">
        <v>149</v>
      </c>
      <c r="C803" s="49">
        <v>31949065</v>
      </c>
      <c r="D803" s="327">
        <v>3791.123</v>
      </c>
      <c r="E803" s="327">
        <v>3978.791</v>
      </c>
      <c r="F803" s="71">
        <f t="shared" si="36"/>
        <v>1.0495019549616302</v>
      </c>
      <c r="I803" s="224"/>
      <c r="J803" s="224"/>
      <c r="K803" s="130"/>
      <c r="N803" s="132">
        <v>16158793</v>
      </c>
      <c r="P803" s="10">
        <f t="shared" si="37"/>
        <v>2423.81895</v>
      </c>
      <c r="S803" s="130">
        <f t="shared" si="35"/>
        <v>2423.81895</v>
      </c>
    </row>
    <row r="804" spans="1:19" ht="15" customHeight="1">
      <c r="A804" s="222">
        <v>13</v>
      </c>
      <c r="B804" s="223" t="s">
        <v>150</v>
      </c>
      <c r="C804" s="49">
        <v>54438835</v>
      </c>
      <c r="D804" s="327">
        <v>6304.053</v>
      </c>
      <c r="E804" s="327">
        <v>5944.901</v>
      </c>
      <c r="F804" s="71">
        <f t="shared" si="36"/>
        <v>0.9430283977625188</v>
      </c>
      <c r="I804" s="224"/>
      <c r="J804" s="224"/>
      <c r="K804" s="130"/>
      <c r="N804" s="132">
        <v>15157942</v>
      </c>
      <c r="P804" s="10">
        <f t="shared" si="37"/>
        <v>2273.6913</v>
      </c>
      <c r="S804" s="130">
        <f t="shared" si="35"/>
        <v>2273.6913</v>
      </c>
    </row>
    <row r="805" spans="1:19" ht="12.75" customHeight="1">
      <c r="A805" s="222">
        <v>14</v>
      </c>
      <c r="B805" s="223" t="s">
        <v>151</v>
      </c>
      <c r="C805" s="155">
        <v>12377104</v>
      </c>
      <c r="D805" s="372">
        <v>1461.217</v>
      </c>
      <c r="E805" s="327">
        <v>1292.452</v>
      </c>
      <c r="F805" s="71">
        <f t="shared" si="36"/>
        <v>0.8845038074427001</v>
      </c>
      <c r="G805" s="33"/>
      <c r="J805" s="224"/>
      <c r="N805" s="132">
        <v>10551827.04</v>
      </c>
      <c r="P805" s="10">
        <f t="shared" si="37"/>
        <v>1582.7740559999997</v>
      </c>
      <c r="S805" s="130">
        <f t="shared" si="35"/>
        <v>1582.7740559999997</v>
      </c>
    </row>
    <row r="806" spans="1:19" ht="12.75" customHeight="1">
      <c r="A806" s="222">
        <v>15</v>
      </c>
      <c r="B806" s="223" t="s">
        <v>152</v>
      </c>
      <c r="C806" s="155">
        <v>23905764</v>
      </c>
      <c r="D806" s="372">
        <v>2848.448</v>
      </c>
      <c r="E806" s="327">
        <v>1143.1</v>
      </c>
      <c r="F806" s="71">
        <f t="shared" si="36"/>
        <v>0.40130625519581187</v>
      </c>
      <c r="G806" s="33"/>
      <c r="J806" s="224"/>
      <c r="N806" s="132">
        <v>8867014</v>
      </c>
      <c r="P806" s="10">
        <f t="shared" si="37"/>
        <v>1330.0520999999999</v>
      </c>
      <c r="S806" s="130">
        <f t="shared" si="35"/>
        <v>1330.0520999999999</v>
      </c>
    </row>
    <row r="807" spans="1:19" ht="12.75" customHeight="1">
      <c r="A807" s="222">
        <v>16</v>
      </c>
      <c r="B807" s="223" t="s">
        <v>153</v>
      </c>
      <c r="C807" s="155">
        <v>5110999</v>
      </c>
      <c r="D807" s="372">
        <v>603.7486</v>
      </c>
      <c r="E807" s="327">
        <v>510.092</v>
      </c>
      <c r="F807" s="71">
        <f t="shared" si="36"/>
        <v>0.8448748369768476</v>
      </c>
      <c r="G807" s="33"/>
      <c r="J807" s="224"/>
      <c r="N807" s="132">
        <v>1652118</v>
      </c>
      <c r="P807" s="10">
        <f t="shared" si="37"/>
        <v>247.81769999999997</v>
      </c>
      <c r="S807" s="130">
        <f t="shared" si="35"/>
        <v>247.81769999999997</v>
      </c>
    </row>
    <row r="808" spans="1:19" ht="12.75" customHeight="1">
      <c r="A808" s="222">
        <v>17</v>
      </c>
      <c r="B808" s="223" t="s">
        <v>154</v>
      </c>
      <c r="C808" s="155">
        <v>27118469</v>
      </c>
      <c r="D808" s="372">
        <v>3258.239</v>
      </c>
      <c r="E808" s="327">
        <v>3500.1809999999996</v>
      </c>
      <c r="F808" s="71">
        <f t="shared" si="36"/>
        <v>1.0742554490324374</v>
      </c>
      <c r="G808" s="33"/>
      <c r="J808" s="224"/>
      <c r="N808" s="132">
        <v>9182255</v>
      </c>
      <c r="P808" s="10">
        <f t="shared" si="37"/>
        <v>1377.3382499999998</v>
      </c>
      <c r="S808" s="130">
        <f t="shared" si="35"/>
        <v>1377.3382499999998</v>
      </c>
    </row>
    <row r="809" spans="1:19" ht="12.75" customHeight="1">
      <c r="A809" s="222">
        <v>18</v>
      </c>
      <c r="B809" s="223" t="s">
        <v>155</v>
      </c>
      <c r="C809" s="155">
        <v>22287460</v>
      </c>
      <c r="D809" s="372">
        <v>2640.566</v>
      </c>
      <c r="E809" s="327">
        <v>2590.1369999999997</v>
      </c>
      <c r="F809" s="71">
        <f t="shared" si="36"/>
        <v>0.9809022005130718</v>
      </c>
      <c r="G809" s="33"/>
      <c r="J809" s="224"/>
      <c r="N809" s="132">
        <v>7378980</v>
      </c>
      <c r="P809" s="10">
        <f t="shared" si="37"/>
        <v>1106.847</v>
      </c>
      <c r="S809" s="130">
        <f t="shared" si="35"/>
        <v>1106.847</v>
      </c>
    </row>
    <row r="810" spans="1:19" ht="12.75" customHeight="1">
      <c r="A810" s="222">
        <v>19</v>
      </c>
      <c r="B810" s="223" t="s">
        <v>156</v>
      </c>
      <c r="C810" s="155">
        <v>20093634</v>
      </c>
      <c r="D810" s="372">
        <v>2392.607</v>
      </c>
      <c r="E810" s="327">
        <v>2307.522</v>
      </c>
      <c r="F810" s="71">
        <f t="shared" si="36"/>
        <v>0.96443837203519</v>
      </c>
      <c r="G810" s="33"/>
      <c r="J810" s="224"/>
      <c r="N810" s="132">
        <v>9831523</v>
      </c>
      <c r="P810" s="10">
        <f t="shared" si="37"/>
        <v>1474.7284499999998</v>
      </c>
      <c r="S810" s="130">
        <f t="shared" si="35"/>
        <v>1474.7284499999998</v>
      </c>
    </row>
    <row r="811" spans="1:19" ht="12.75" customHeight="1">
      <c r="A811" s="222">
        <v>20</v>
      </c>
      <c r="B811" s="223" t="s">
        <v>157</v>
      </c>
      <c r="C811" s="155">
        <v>23830541</v>
      </c>
      <c r="D811" s="372">
        <v>2847.163</v>
      </c>
      <c r="E811" s="327">
        <v>2430.6499999999996</v>
      </c>
      <c r="F811" s="71">
        <f t="shared" si="36"/>
        <v>0.8537094644739341</v>
      </c>
      <c r="G811" s="33"/>
      <c r="J811" s="224"/>
      <c r="N811" s="132">
        <v>13084832</v>
      </c>
      <c r="P811" s="10">
        <f t="shared" si="37"/>
        <v>1962.7247999999997</v>
      </c>
      <c r="S811" s="130">
        <f t="shared" si="35"/>
        <v>1962.7247999999997</v>
      </c>
    </row>
    <row r="812" spans="1:19" ht="12.75" customHeight="1">
      <c r="A812" s="222">
        <v>21</v>
      </c>
      <c r="B812" s="223" t="s">
        <v>158</v>
      </c>
      <c r="C812" s="155">
        <v>31615322</v>
      </c>
      <c r="D812" s="372">
        <v>3779.972</v>
      </c>
      <c r="E812" s="327">
        <v>2969.2340000000004</v>
      </c>
      <c r="F812" s="71">
        <f t="shared" si="36"/>
        <v>0.7855174588594837</v>
      </c>
      <c r="G812" s="33"/>
      <c r="J812" s="224"/>
      <c r="N812" s="132">
        <v>12443350</v>
      </c>
      <c r="P812" s="10">
        <f t="shared" si="37"/>
        <v>1866.5024999999998</v>
      </c>
      <c r="S812" s="130">
        <f t="shared" si="35"/>
        <v>1866.5024999999998</v>
      </c>
    </row>
    <row r="813" spans="1:19" ht="12.75" customHeight="1">
      <c r="A813" s="222">
        <v>22</v>
      </c>
      <c r="B813" s="223" t="s">
        <v>159</v>
      </c>
      <c r="C813" s="155">
        <v>19597317</v>
      </c>
      <c r="D813" s="372">
        <v>2332.698</v>
      </c>
      <c r="E813" s="327">
        <v>2507.45</v>
      </c>
      <c r="F813" s="71">
        <f t="shared" si="36"/>
        <v>1.0749141123282997</v>
      </c>
      <c r="G813" s="33"/>
      <c r="J813" s="224"/>
      <c r="N813" s="132">
        <v>7437762</v>
      </c>
      <c r="P813" s="10">
        <f t="shared" si="37"/>
        <v>1115.6643</v>
      </c>
      <c r="S813" s="130">
        <f t="shared" si="35"/>
        <v>1115.6643</v>
      </c>
    </row>
    <row r="814" spans="1:19" ht="12.75" customHeight="1">
      <c r="A814" s="222">
        <v>23</v>
      </c>
      <c r="B814" s="223" t="s">
        <v>160</v>
      </c>
      <c r="C814" s="155">
        <v>26403764</v>
      </c>
      <c r="D814" s="372">
        <v>3205.527</v>
      </c>
      <c r="E814" s="327">
        <v>3315.223</v>
      </c>
      <c r="F814" s="71">
        <f t="shared" si="36"/>
        <v>1.0342208940994726</v>
      </c>
      <c r="G814" s="33" t="s">
        <v>14</v>
      </c>
      <c r="J814" s="224"/>
      <c r="N814" s="132">
        <v>17088465.48</v>
      </c>
      <c r="P814" s="10">
        <f t="shared" si="37"/>
        <v>2563.2698219999997</v>
      </c>
      <c r="S814" s="130">
        <f t="shared" si="35"/>
        <v>2563.2698219999997</v>
      </c>
    </row>
    <row r="815" spans="1:19" ht="12.75" customHeight="1">
      <c r="A815" s="222">
        <v>24</v>
      </c>
      <c r="B815" s="223" t="s">
        <v>161</v>
      </c>
      <c r="C815" s="155">
        <v>21889552</v>
      </c>
      <c r="D815" s="372">
        <v>2567.066</v>
      </c>
      <c r="E815" s="327">
        <v>2518.132</v>
      </c>
      <c r="F815" s="71">
        <f t="shared" si="36"/>
        <v>0.980937770980567</v>
      </c>
      <c r="G815" s="33"/>
      <c r="J815" s="224"/>
      <c r="N815" s="132">
        <v>4735722</v>
      </c>
      <c r="P815" s="10">
        <f t="shared" si="37"/>
        <v>710.3583</v>
      </c>
      <c r="S815" s="130">
        <f t="shared" si="35"/>
        <v>710.3583</v>
      </c>
    </row>
    <row r="816" spans="1:19" ht="12.75" customHeight="1">
      <c r="A816" s="222">
        <v>25</v>
      </c>
      <c r="B816" s="223" t="s">
        <v>162</v>
      </c>
      <c r="C816" s="155">
        <v>10611266</v>
      </c>
      <c r="D816" s="372">
        <v>1271.887</v>
      </c>
      <c r="E816" s="327">
        <v>1270.216</v>
      </c>
      <c r="F816" s="71">
        <f t="shared" si="36"/>
        <v>0.9986862040417113</v>
      </c>
      <c r="G816" s="33"/>
      <c r="J816" s="224"/>
      <c r="N816" s="132">
        <v>4361390</v>
      </c>
      <c r="P816" s="10">
        <f t="shared" si="37"/>
        <v>654.2085</v>
      </c>
      <c r="S816" s="130">
        <f t="shared" si="35"/>
        <v>654.2085</v>
      </c>
    </row>
    <row r="817" spans="1:19" ht="12.75" customHeight="1">
      <c r="A817" s="222">
        <v>26</v>
      </c>
      <c r="B817" s="223" t="s">
        <v>163</v>
      </c>
      <c r="C817" s="155">
        <v>12948783</v>
      </c>
      <c r="D817" s="374">
        <v>1529.596</v>
      </c>
      <c r="E817" s="327">
        <v>1634.839</v>
      </c>
      <c r="F817" s="71">
        <f t="shared" si="36"/>
        <v>1.0688044424802365</v>
      </c>
      <c r="G817" s="33"/>
      <c r="J817" s="224"/>
      <c r="N817" s="132">
        <v>4434657</v>
      </c>
      <c r="P817" s="10">
        <f t="shared" si="37"/>
        <v>665.19855</v>
      </c>
      <c r="S817" s="130">
        <f t="shared" si="35"/>
        <v>665.19855</v>
      </c>
    </row>
    <row r="818" spans="1:19" ht="12.75" customHeight="1">
      <c r="A818" s="222">
        <v>27</v>
      </c>
      <c r="B818" s="223" t="s">
        <v>195</v>
      </c>
      <c r="C818" s="155">
        <v>15171198</v>
      </c>
      <c r="D818" s="374">
        <v>1799.982</v>
      </c>
      <c r="E818" s="327">
        <v>2000.04</v>
      </c>
      <c r="F818" s="71">
        <f t="shared" si="36"/>
        <v>1.1111444447777812</v>
      </c>
      <c r="G818" s="33"/>
      <c r="J818" s="224"/>
      <c r="N818" s="132"/>
      <c r="S818" s="130"/>
    </row>
    <row r="819" spans="1:19" ht="12.75" customHeight="1">
      <c r="A819" s="222">
        <v>28</v>
      </c>
      <c r="B819" s="223" t="s">
        <v>196</v>
      </c>
      <c r="C819" s="155">
        <v>8911720</v>
      </c>
      <c r="D819" s="374">
        <v>1056.728</v>
      </c>
      <c r="E819" s="327">
        <v>1129.45</v>
      </c>
      <c r="F819" s="71">
        <f t="shared" si="36"/>
        <v>1.068818087530566</v>
      </c>
      <c r="G819" s="33"/>
      <c r="J819" s="224"/>
      <c r="N819" s="132"/>
      <c r="S819" s="130"/>
    </row>
    <row r="820" spans="1:19" ht="12.75" customHeight="1">
      <c r="A820" s="222">
        <v>29</v>
      </c>
      <c r="B820" s="223" t="s">
        <v>197</v>
      </c>
      <c r="C820" s="155">
        <v>21138817</v>
      </c>
      <c r="D820" s="374">
        <v>2444.287</v>
      </c>
      <c r="E820" s="327">
        <v>2563.2929999999997</v>
      </c>
      <c r="F820" s="71">
        <f t="shared" si="36"/>
        <v>1.048687408639002</v>
      </c>
      <c r="G820" s="33"/>
      <c r="J820" s="224"/>
      <c r="N820" s="132"/>
      <c r="S820" s="130"/>
    </row>
    <row r="821" spans="1:19" ht="12.75" customHeight="1">
      <c r="A821" s="222">
        <v>30</v>
      </c>
      <c r="B821" s="223" t="s">
        <v>198</v>
      </c>
      <c r="C821" s="155">
        <v>8555627</v>
      </c>
      <c r="D821" s="374">
        <v>1022.243</v>
      </c>
      <c r="E821" s="327">
        <v>1249.234</v>
      </c>
      <c r="F821" s="71">
        <f t="shared" si="36"/>
        <v>1.222051899597258</v>
      </c>
      <c r="G821" s="33"/>
      <c r="J821" s="224"/>
      <c r="N821" s="132"/>
      <c r="S821" s="130"/>
    </row>
    <row r="822" spans="1:19" ht="12.75" customHeight="1">
      <c r="A822" s="222">
        <v>31</v>
      </c>
      <c r="B822" s="223" t="s">
        <v>199</v>
      </c>
      <c r="C822" s="155">
        <v>13294112</v>
      </c>
      <c r="D822" s="374">
        <v>1608.161</v>
      </c>
      <c r="E822" s="327">
        <v>1741.3919999999998</v>
      </c>
      <c r="F822" s="71">
        <f t="shared" si="36"/>
        <v>1.0828468045177067</v>
      </c>
      <c r="G822" s="33"/>
      <c r="J822" s="224"/>
      <c r="N822" s="132"/>
      <c r="S822" s="130"/>
    </row>
    <row r="823" spans="1:19" ht="12.75" customHeight="1">
      <c r="A823" s="222">
        <v>32</v>
      </c>
      <c r="B823" s="223" t="s">
        <v>200</v>
      </c>
      <c r="C823" s="155">
        <v>22855697</v>
      </c>
      <c r="D823" s="374">
        <v>2707.718</v>
      </c>
      <c r="E823" s="327">
        <v>2761.1459999999997</v>
      </c>
      <c r="F823" s="71">
        <f t="shared" si="36"/>
        <v>1.0197317445908325</v>
      </c>
      <c r="G823" s="33"/>
      <c r="J823" s="224"/>
      <c r="N823" s="132"/>
      <c r="S823" s="130"/>
    </row>
    <row r="824" spans="1:19" ht="12.75" customHeight="1">
      <c r="A824" s="222">
        <v>33</v>
      </c>
      <c r="B824" s="223" t="s">
        <v>201</v>
      </c>
      <c r="C824" s="155">
        <v>10134826</v>
      </c>
      <c r="D824" s="374">
        <v>1195.059</v>
      </c>
      <c r="E824" s="327">
        <v>1163.501</v>
      </c>
      <c r="F824" s="71">
        <f t="shared" si="36"/>
        <v>0.9735929355789128</v>
      </c>
      <c r="G824" s="33"/>
      <c r="J824" s="224"/>
      <c r="N824" s="132"/>
      <c r="S824" s="130"/>
    </row>
    <row r="825" spans="1:19" ht="12.75" customHeight="1">
      <c r="A825" s="222"/>
      <c r="B825" s="284" t="s">
        <v>33</v>
      </c>
      <c r="C825" s="154">
        <v>739614655</v>
      </c>
      <c r="D825" s="373">
        <v>87833.54</v>
      </c>
      <c r="E825" s="293">
        <v>84053.951</v>
      </c>
      <c r="F825" s="71">
        <f t="shared" si="36"/>
        <v>0.9569687274360115</v>
      </c>
      <c r="G825" s="33"/>
      <c r="J825" s="224"/>
      <c r="N825" s="132"/>
      <c r="S825" s="130"/>
    </row>
    <row r="826" spans="1:7" ht="6.75" customHeight="1">
      <c r="A826" s="97"/>
      <c r="B826" s="73"/>
      <c r="C826" s="74"/>
      <c r="D826" s="74"/>
      <c r="E826" s="75"/>
      <c r="F826" s="76"/>
      <c r="G826" s="77"/>
    </row>
    <row r="827" spans="1:8" ht="14.25">
      <c r="A827" s="46" t="s">
        <v>254</v>
      </c>
      <c r="B827" s="47"/>
      <c r="C827" s="47"/>
      <c r="D827" s="204"/>
      <c r="E827" s="204"/>
      <c r="F827" s="47"/>
      <c r="G827" s="47"/>
      <c r="H827" s="47"/>
    </row>
    <row r="828" spans="2:8" ht="11.25" customHeight="1">
      <c r="B828" s="47"/>
      <c r="C828" s="47"/>
      <c r="D828" s="47"/>
      <c r="E828" s="47"/>
      <c r="F828" s="47"/>
      <c r="G828" s="47"/>
      <c r="H828" s="47"/>
    </row>
    <row r="829" spans="2:8" ht="14.25" customHeight="1">
      <c r="B829" s="47"/>
      <c r="C829" s="47"/>
      <c r="D829" s="47"/>
      <c r="F829" s="59" t="s">
        <v>136</v>
      </c>
      <c r="G829" s="47"/>
      <c r="H829" s="47"/>
    </row>
    <row r="830" spans="1:6" ht="59.25" customHeight="1">
      <c r="A830" s="87" t="s">
        <v>37</v>
      </c>
      <c r="B830" s="87" t="s">
        <v>38</v>
      </c>
      <c r="C830" s="134" t="s">
        <v>253</v>
      </c>
      <c r="D830" s="134" t="s">
        <v>83</v>
      </c>
      <c r="E830" s="134" t="s">
        <v>84</v>
      </c>
      <c r="F830" s="87" t="s">
        <v>82</v>
      </c>
    </row>
    <row r="831" spans="1:19" ht="15" customHeight="1">
      <c r="A831" s="48">
        <v>1</v>
      </c>
      <c r="B831" s="48">
        <v>2</v>
      </c>
      <c r="C831" s="49">
        <v>3</v>
      </c>
      <c r="D831" s="49">
        <v>4</v>
      </c>
      <c r="E831" s="49">
        <v>5</v>
      </c>
      <c r="F831" s="48">
        <v>6</v>
      </c>
      <c r="I831" s="224">
        <v>24529442</v>
      </c>
      <c r="J831" s="129">
        <f>I831*3.59/100000</f>
        <v>880.6069678</v>
      </c>
      <c r="N831" s="10">
        <v>14392649</v>
      </c>
      <c r="P831" s="10">
        <f>N831*5.38/100000</f>
        <v>774.3245162000001</v>
      </c>
      <c r="S831" s="129">
        <f aca="true" t="shared" si="38" ref="S831:S857">J831+P831</f>
        <v>1654.9314840000002</v>
      </c>
    </row>
    <row r="832" spans="1:19" ht="14.25">
      <c r="A832" s="222">
        <v>1</v>
      </c>
      <c r="B832" s="223" t="s">
        <v>138</v>
      </c>
      <c r="C832" s="155">
        <v>42134670</v>
      </c>
      <c r="D832" s="161">
        <v>2039.1529461999999</v>
      </c>
      <c r="E832" s="387">
        <v>906.7070000000001</v>
      </c>
      <c r="F832" s="153">
        <f>E832/D832</f>
        <v>0.4446488438690515</v>
      </c>
      <c r="I832" s="224">
        <v>1798286</v>
      </c>
      <c r="J832" s="129">
        <f aca="true" t="shared" si="39" ref="J832:J856">I832*3.59/100000</f>
        <v>64.5584674</v>
      </c>
      <c r="N832" s="10">
        <v>11652606</v>
      </c>
      <c r="P832" s="10">
        <f aca="true" t="shared" si="40" ref="P832:P857">N832*5.38/100000</f>
        <v>626.9102028</v>
      </c>
      <c r="S832" s="129">
        <f t="shared" si="38"/>
        <v>691.4686702</v>
      </c>
    </row>
    <row r="833" spans="1:19" ht="14.25">
      <c r="A833" s="222">
        <v>2</v>
      </c>
      <c r="B833" s="223" t="s">
        <v>139</v>
      </c>
      <c r="C833" s="155">
        <v>17493427</v>
      </c>
      <c r="D833" s="161">
        <v>843.5302134</v>
      </c>
      <c r="E833" s="387">
        <v>563.527</v>
      </c>
      <c r="F833" s="153">
        <f aca="true" t="shared" si="41" ref="F833:F865">E833/D833</f>
        <v>0.668057872792254</v>
      </c>
      <c r="I833" s="224">
        <v>20153642</v>
      </c>
      <c r="J833" s="129">
        <f t="shared" si="39"/>
        <v>723.5157478</v>
      </c>
      <c r="N833" s="10">
        <v>12614128</v>
      </c>
      <c r="P833" s="10">
        <f t="shared" si="40"/>
        <v>678.6400864</v>
      </c>
      <c r="S833" s="129">
        <f t="shared" si="38"/>
        <v>1402.1558341999998</v>
      </c>
    </row>
    <row r="834" spans="1:19" ht="14.25">
      <c r="A834" s="222">
        <v>3</v>
      </c>
      <c r="B834" s="223" t="s">
        <v>140</v>
      </c>
      <c r="C834" s="155">
        <v>31189508</v>
      </c>
      <c r="D834" s="161">
        <v>1512.6473768</v>
      </c>
      <c r="E834" s="387">
        <v>805.857</v>
      </c>
      <c r="F834" s="153">
        <f t="shared" si="41"/>
        <v>0.5327461061710149</v>
      </c>
      <c r="I834" s="224">
        <v>18127509</v>
      </c>
      <c r="J834" s="129">
        <f t="shared" si="39"/>
        <v>650.7775730999999</v>
      </c>
      <c r="N834" s="10">
        <v>10067245</v>
      </c>
      <c r="P834" s="10">
        <f t="shared" si="40"/>
        <v>541.617781</v>
      </c>
      <c r="S834" s="129">
        <f t="shared" si="38"/>
        <v>1192.3953541</v>
      </c>
    </row>
    <row r="835" spans="1:19" ht="14.25">
      <c r="A835" s="222">
        <v>4</v>
      </c>
      <c r="B835" s="223" t="s">
        <v>141</v>
      </c>
      <c r="C835" s="155">
        <v>25713626</v>
      </c>
      <c r="D835" s="161">
        <v>1239.0467942</v>
      </c>
      <c r="E835" s="387">
        <v>771.9670000000001</v>
      </c>
      <c r="F835" s="153">
        <f t="shared" si="41"/>
        <v>0.6230329666430608</v>
      </c>
      <c r="I835" s="224">
        <v>40337056</v>
      </c>
      <c r="J835" s="129">
        <f t="shared" si="39"/>
        <v>1448.1003104</v>
      </c>
      <c r="N835" s="10">
        <v>17303976</v>
      </c>
      <c r="P835" s="10">
        <f t="shared" si="40"/>
        <v>930.9539087999999</v>
      </c>
      <c r="S835" s="129">
        <f t="shared" si="38"/>
        <v>2379.0542192</v>
      </c>
    </row>
    <row r="836" spans="1:19" ht="14.25">
      <c r="A836" s="222">
        <v>5</v>
      </c>
      <c r="B836" s="223" t="s">
        <v>142</v>
      </c>
      <c r="C836" s="155">
        <v>55596108</v>
      </c>
      <c r="D836" s="161">
        <v>2652.2359968</v>
      </c>
      <c r="E836" s="387">
        <v>1703.5770000000002</v>
      </c>
      <c r="F836" s="153">
        <f t="shared" si="41"/>
        <v>0.6423172757082761</v>
      </c>
      <c r="I836" s="224">
        <v>11403561</v>
      </c>
      <c r="J836" s="129">
        <f t="shared" si="39"/>
        <v>409.3878399</v>
      </c>
      <c r="N836" s="10">
        <v>6653892</v>
      </c>
      <c r="P836" s="10">
        <f t="shared" si="40"/>
        <v>357.9793896</v>
      </c>
      <c r="S836" s="129">
        <f t="shared" si="38"/>
        <v>767.3672295</v>
      </c>
    </row>
    <row r="837" spans="1:19" ht="14.25">
      <c r="A837" s="222">
        <v>6</v>
      </c>
      <c r="B837" s="223" t="s">
        <v>143</v>
      </c>
      <c r="C837" s="155">
        <v>16268933</v>
      </c>
      <c r="D837" s="161">
        <v>788.5320525</v>
      </c>
      <c r="E837" s="387">
        <v>527.367</v>
      </c>
      <c r="F837" s="153">
        <f t="shared" si="41"/>
        <v>0.6687958952689498</v>
      </c>
      <c r="I837" s="224">
        <v>7075943</v>
      </c>
      <c r="J837" s="129">
        <f t="shared" si="39"/>
        <v>254.0263537</v>
      </c>
      <c r="N837" s="10">
        <v>3922273</v>
      </c>
      <c r="P837" s="10">
        <f t="shared" si="40"/>
        <v>211.0182874</v>
      </c>
      <c r="S837" s="129">
        <f t="shared" si="38"/>
        <v>465.0446411</v>
      </c>
    </row>
    <row r="838" spans="1:19" ht="14.25">
      <c r="A838" s="222">
        <v>7</v>
      </c>
      <c r="B838" s="223" t="s">
        <v>144</v>
      </c>
      <c r="C838" s="155">
        <v>22713328</v>
      </c>
      <c r="D838" s="161">
        <v>1084.4812096</v>
      </c>
      <c r="E838" s="387">
        <v>393.127</v>
      </c>
      <c r="F838" s="153">
        <f t="shared" si="41"/>
        <v>0.36250236197730057</v>
      </c>
      <c r="I838" s="224">
        <v>23495405</v>
      </c>
      <c r="J838" s="129">
        <f t="shared" si="39"/>
        <v>843.4850395000001</v>
      </c>
      <c r="N838" s="10">
        <v>12298511</v>
      </c>
      <c r="P838" s="10">
        <f t="shared" si="40"/>
        <v>661.6598918</v>
      </c>
      <c r="S838" s="129">
        <f t="shared" si="38"/>
        <v>1505.1449313</v>
      </c>
    </row>
    <row r="839" spans="1:19" ht="14.25">
      <c r="A839" s="222">
        <v>8</v>
      </c>
      <c r="B839" s="223" t="s">
        <v>145</v>
      </c>
      <c r="C839" s="155">
        <v>31705345</v>
      </c>
      <c r="D839" s="161">
        <v>1550.3831469000002</v>
      </c>
      <c r="E839" s="387">
        <v>902.635</v>
      </c>
      <c r="F839" s="153">
        <f t="shared" si="41"/>
        <v>0.5822012460628353</v>
      </c>
      <c r="I839" s="224">
        <v>17242723</v>
      </c>
      <c r="J839" s="129">
        <f t="shared" si="39"/>
        <v>619.0137557</v>
      </c>
      <c r="N839" s="10">
        <v>8264891</v>
      </c>
      <c r="P839" s="10">
        <f t="shared" si="40"/>
        <v>444.65113579999996</v>
      </c>
      <c r="S839" s="129">
        <f t="shared" si="38"/>
        <v>1063.6648915</v>
      </c>
    </row>
    <row r="840" spans="1:19" ht="14.25">
      <c r="A840" s="222">
        <v>9</v>
      </c>
      <c r="B840" s="223" t="s">
        <v>146</v>
      </c>
      <c r="C840" s="155">
        <v>29700898</v>
      </c>
      <c r="D840" s="161">
        <v>1441.3312449</v>
      </c>
      <c r="E840" s="387">
        <v>1046.807</v>
      </c>
      <c r="F840" s="153">
        <f t="shared" si="41"/>
        <v>0.7262778793591114</v>
      </c>
      <c r="I840" s="224">
        <v>5503097</v>
      </c>
      <c r="J840" s="129">
        <f t="shared" si="39"/>
        <v>197.5611823</v>
      </c>
      <c r="N840" s="10">
        <v>2026247</v>
      </c>
      <c r="P840" s="10">
        <f t="shared" si="40"/>
        <v>109.0120886</v>
      </c>
      <c r="S840" s="129">
        <f t="shared" si="38"/>
        <v>306.5732709</v>
      </c>
    </row>
    <row r="841" spans="1:19" ht="14.25">
      <c r="A841" s="222">
        <v>10</v>
      </c>
      <c r="B841" s="223" t="s">
        <v>147</v>
      </c>
      <c r="C841" s="155">
        <v>6946718</v>
      </c>
      <c r="D841" s="161">
        <v>325.4584856</v>
      </c>
      <c r="E841" s="387">
        <v>358.397</v>
      </c>
      <c r="F841" s="153">
        <f t="shared" si="41"/>
        <v>1.1012065005442278</v>
      </c>
      <c r="I841" s="224">
        <v>7020813</v>
      </c>
      <c r="J841" s="129">
        <f t="shared" si="39"/>
        <v>252.04718669999997</v>
      </c>
      <c r="N841" s="10">
        <v>8638917</v>
      </c>
      <c r="P841" s="10">
        <f t="shared" si="40"/>
        <v>464.7737346</v>
      </c>
      <c r="S841" s="129">
        <f t="shared" si="38"/>
        <v>716.8209213</v>
      </c>
    </row>
    <row r="842" spans="1:19" ht="14.25">
      <c r="A842" s="222">
        <v>11</v>
      </c>
      <c r="B842" s="223" t="s">
        <v>148</v>
      </c>
      <c r="C842" s="155">
        <v>15912222</v>
      </c>
      <c r="D842" s="161">
        <v>770.8371961</v>
      </c>
      <c r="E842" s="387">
        <v>1140.6970000000001</v>
      </c>
      <c r="F842" s="153">
        <f t="shared" si="41"/>
        <v>1.4798157195465935</v>
      </c>
      <c r="I842" s="224">
        <v>31138815</v>
      </c>
      <c r="J842" s="129">
        <f t="shared" si="39"/>
        <v>1117.8834585</v>
      </c>
      <c r="N842" s="10">
        <v>16158793</v>
      </c>
      <c r="P842" s="10">
        <f t="shared" si="40"/>
        <v>869.3430634</v>
      </c>
      <c r="S842" s="129">
        <f t="shared" si="38"/>
        <v>1987.2265219</v>
      </c>
    </row>
    <row r="843" spans="1:19" ht="14.25">
      <c r="A843" s="222">
        <v>12</v>
      </c>
      <c r="B843" s="223" t="s">
        <v>149</v>
      </c>
      <c r="C843" s="155">
        <v>31949065</v>
      </c>
      <c r="D843" s="161">
        <v>1536.0008285</v>
      </c>
      <c r="E843" s="387">
        <v>743.277</v>
      </c>
      <c r="F843" s="153">
        <f t="shared" si="41"/>
        <v>0.4839040358629599</v>
      </c>
      <c r="I843" s="224">
        <v>33307443</v>
      </c>
      <c r="J843" s="129">
        <f t="shared" si="39"/>
        <v>1195.7372037</v>
      </c>
      <c r="N843" s="10">
        <v>15157942</v>
      </c>
      <c r="P843" s="10">
        <f t="shared" si="40"/>
        <v>815.4972796</v>
      </c>
      <c r="S843" s="129">
        <f t="shared" si="38"/>
        <v>2011.2344833</v>
      </c>
    </row>
    <row r="844" spans="1:19" ht="14.25">
      <c r="A844" s="222">
        <v>13</v>
      </c>
      <c r="B844" s="223" t="s">
        <v>150</v>
      </c>
      <c r="C844" s="155">
        <v>54438835</v>
      </c>
      <c r="D844" s="161">
        <v>2554.0016345000004</v>
      </c>
      <c r="E844" s="387">
        <v>1252.737</v>
      </c>
      <c r="F844" s="153">
        <f t="shared" si="41"/>
        <v>0.49049968609172395</v>
      </c>
      <c r="I844" s="10">
        <v>14521450.0012</v>
      </c>
      <c r="J844" s="129">
        <f t="shared" si="39"/>
        <v>521.32005504308</v>
      </c>
      <c r="N844" s="10">
        <v>10551827.04</v>
      </c>
      <c r="P844" s="10">
        <f t="shared" si="40"/>
        <v>567.6882947519999</v>
      </c>
      <c r="S844" s="129">
        <f t="shared" si="38"/>
        <v>1089.00834979508</v>
      </c>
    </row>
    <row r="845" spans="1:19" ht="12.75" customHeight="1">
      <c r="A845" s="222">
        <v>14</v>
      </c>
      <c r="B845" s="223" t="s">
        <v>151</v>
      </c>
      <c r="C845" s="155">
        <v>12377104</v>
      </c>
      <c r="D845" s="161">
        <v>592.01636882</v>
      </c>
      <c r="E845" s="388">
        <v>510.07291200000003</v>
      </c>
      <c r="F845" s="153">
        <f t="shared" si="41"/>
        <v>0.8615858257714585</v>
      </c>
      <c r="G845" s="33"/>
      <c r="I845" s="10">
        <v>14328002</v>
      </c>
      <c r="J845" s="129">
        <f t="shared" si="39"/>
        <v>514.3752718</v>
      </c>
      <c r="N845" s="10">
        <v>8867014</v>
      </c>
      <c r="P845" s="10">
        <f t="shared" si="40"/>
        <v>477.0453532</v>
      </c>
      <c r="S845" s="129">
        <f t="shared" si="38"/>
        <v>991.420625</v>
      </c>
    </row>
    <row r="846" spans="1:19" ht="12.75" customHeight="1">
      <c r="A846" s="222">
        <v>15</v>
      </c>
      <c r="B846" s="223" t="s">
        <v>152</v>
      </c>
      <c r="C846" s="155">
        <v>23905764</v>
      </c>
      <c r="D846" s="161">
        <v>1154.079271</v>
      </c>
      <c r="E846" s="388">
        <v>379.347</v>
      </c>
      <c r="F846" s="153">
        <f t="shared" si="41"/>
        <v>0.32870099093912236</v>
      </c>
      <c r="G846" s="33" t="s">
        <v>14</v>
      </c>
      <c r="I846" s="10">
        <v>4193343</v>
      </c>
      <c r="J846" s="129">
        <f t="shared" si="39"/>
        <v>150.54101369999998</v>
      </c>
      <c r="N846" s="10">
        <v>1652118</v>
      </c>
      <c r="P846" s="10">
        <f t="shared" si="40"/>
        <v>88.8839484</v>
      </c>
      <c r="S846" s="129">
        <f t="shared" si="38"/>
        <v>239.42496209999996</v>
      </c>
    </row>
    <row r="847" spans="1:19" ht="12.75" customHeight="1">
      <c r="A847" s="222">
        <v>16</v>
      </c>
      <c r="B847" s="223" t="s">
        <v>153</v>
      </c>
      <c r="C847" s="155">
        <v>5110999</v>
      </c>
      <c r="D847" s="161">
        <v>244.6108317</v>
      </c>
      <c r="E847" s="387">
        <v>237.14700000000002</v>
      </c>
      <c r="F847" s="153">
        <f t="shared" si="41"/>
        <v>0.9694869125454186</v>
      </c>
      <c r="G847" s="33"/>
      <c r="I847" s="10">
        <v>18152809</v>
      </c>
      <c r="J847" s="129">
        <f t="shared" si="39"/>
        <v>651.6858430999999</v>
      </c>
      <c r="N847" s="10">
        <v>9182255</v>
      </c>
      <c r="P847" s="10">
        <f t="shared" si="40"/>
        <v>494.005319</v>
      </c>
      <c r="S847" s="129">
        <f t="shared" si="38"/>
        <v>1145.6911621</v>
      </c>
    </row>
    <row r="848" spans="1:19" ht="12.75" customHeight="1">
      <c r="A848" s="222">
        <v>17</v>
      </c>
      <c r="B848" s="223" t="s">
        <v>154</v>
      </c>
      <c r="C848" s="155">
        <v>27118469</v>
      </c>
      <c r="D848" s="161">
        <v>1320.133045</v>
      </c>
      <c r="E848" s="387">
        <v>716.9369999999999</v>
      </c>
      <c r="F848" s="153">
        <f t="shared" si="41"/>
        <v>0.5430793530359661</v>
      </c>
      <c r="G848" s="33"/>
      <c r="I848" s="10">
        <v>14858101</v>
      </c>
      <c r="J848" s="129">
        <f t="shared" si="39"/>
        <v>533.4058259</v>
      </c>
      <c r="N848" s="10">
        <v>7378980</v>
      </c>
      <c r="P848" s="10">
        <f t="shared" si="40"/>
        <v>396.989124</v>
      </c>
      <c r="S848" s="129">
        <f t="shared" si="38"/>
        <v>930.3949499</v>
      </c>
    </row>
    <row r="849" spans="1:19" ht="12.75" customHeight="1">
      <c r="A849" s="222">
        <v>18</v>
      </c>
      <c r="B849" s="223" t="s">
        <v>155</v>
      </c>
      <c r="C849" s="155">
        <v>22287460</v>
      </c>
      <c r="D849" s="161">
        <v>1069.8412124</v>
      </c>
      <c r="E849" s="387">
        <v>611.6969999999999</v>
      </c>
      <c r="F849" s="153">
        <f t="shared" si="41"/>
        <v>0.5717642888590594</v>
      </c>
      <c r="G849" s="33"/>
      <c r="I849" s="10">
        <v>16940413</v>
      </c>
      <c r="J849" s="129">
        <f t="shared" si="39"/>
        <v>608.1608266999999</v>
      </c>
      <c r="N849" s="10">
        <v>9831523</v>
      </c>
      <c r="P849" s="10">
        <f t="shared" si="40"/>
        <v>528.9359374000001</v>
      </c>
      <c r="S849" s="129">
        <f t="shared" si="38"/>
        <v>1137.0967641</v>
      </c>
    </row>
    <row r="850" spans="1:19" ht="12.75" customHeight="1">
      <c r="A850" s="222">
        <v>19</v>
      </c>
      <c r="B850" s="223" t="s">
        <v>156</v>
      </c>
      <c r="C850" s="155">
        <v>20093634</v>
      </c>
      <c r="D850" s="161">
        <v>969.3888940759999</v>
      </c>
      <c r="E850" s="387">
        <v>690.437</v>
      </c>
      <c r="F850" s="153">
        <f t="shared" si="41"/>
        <v>0.7122394368444971</v>
      </c>
      <c r="G850" s="33"/>
      <c r="I850" s="10">
        <v>26284419</v>
      </c>
      <c r="J850" s="129">
        <f t="shared" si="39"/>
        <v>943.6106421</v>
      </c>
      <c r="N850" s="10">
        <v>13084832</v>
      </c>
      <c r="P850" s="10">
        <f t="shared" si="40"/>
        <v>703.9639616</v>
      </c>
      <c r="S850" s="129">
        <f t="shared" si="38"/>
        <v>1647.5746037</v>
      </c>
    </row>
    <row r="851" spans="1:19" ht="12.75" customHeight="1">
      <c r="A851" s="222">
        <v>20</v>
      </c>
      <c r="B851" s="223" t="s">
        <v>157</v>
      </c>
      <c r="C851" s="155">
        <v>23830541</v>
      </c>
      <c r="D851" s="161">
        <v>1153.5649818</v>
      </c>
      <c r="E851" s="387">
        <v>808.827</v>
      </c>
      <c r="F851" s="153">
        <f t="shared" si="41"/>
        <v>0.7011542589806449</v>
      </c>
      <c r="G851" s="33"/>
      <c r="I851" s="10">
        <v>18617392</v>
      </c>
      <c r="J851" s="129">
        <f t="shared" si="39"/>
        <v>668.3643728</v>
      </c>
      <c r="N851" s="10">
        <v>12443350</v>
      </c>
      <c r="P851" s="10">
        <f t="shared" si="40"/>
        <v>669.45223</v>
      </c>
      <c r="S851" s="129">
        <f t="shared" si="38"/>
        <v>1337.8166028</v>
      </c>
    </row>
    <row r="852" spans="1:19" ht="12.75" customHeight="1">
      <c r="A852" s="222">
        <v>21</v>
      </c>
      <c r="B852" s="223" t="s">
        <v>158</v>
      </c>
      <c r="C852" s="155">
        <v>31615322</v>
      </c>
      <c r="D852" s="161">
        <v>1531.5072215999999</v>
      </c>
      <c r="E852" s="387">
        <v>917.507</v>
      </c>
      <c r="F852" s="153">
        <f t="shared" si="41"/>
        <v>0.5990876092908396</v>
      </c>
      <c r="G852" s="33" t="s">
        <v>14</v>
      </c>
      <c r="I852" s="10">
        <v>13389070</v>
      </c>
      <c r="J852" s="129">
        <f t="shared" si="39"/>
        <v>480.66761299999996</v>
      </c>
      <c r="N852" s="10">
        <v>7437762</v>
      </c>
      <c r="P852" s="10">
        <f t="shared" si="40"/>
        <v>400.1515956</v>
      </c>
      <c r="S852" s="129">
        <f t="shared" si="38"/>
        <v>880.8192085999999</v>
      </c>
    </row>
    <row r="853" spans="1:19" ht="12.75" customHeight="1">
      <c r="A853" s="222">
        <v>22</v>
      </c>
      <c r="B853" s="223" t="s">
        <v>159</v>
      </c>
      <c r="C853" s="155">
        <v>19597317</v>
      </c>
      <c r="D853" s="161">
        <v>945.1157983999999</v>
      </c>
      <c r="E853" s="387">
        <v>567.757</v>
      </c>
      <c r="F853" s="153">
        <f t="shared" si="41"/>
        <v>0.6007274462676043</v>
      </c>
      <c r="G853" s="33"/>
      <c r="I853" s="10">
        <v>22475117.96</v>
      </c>
      <c r="J853" s="129">
        <f t="shared" si="39"/>
        <v>806.8567347640001</v>
      </c>
      <c r="N853" s="10">
        <v>17088465.48</v>
      </c>
      <c r="P853" s="10">
        <f t="shared" si="40"/>
        <v>919.359442824</v>
      </c>
      <c r="S853" s="129">
        <f t="shared" si="38"/>
        <v>1726.216177588</v>
      </c>
    </row>
    <row r="854" spans="1:19" ht="12.75" customHeight="1">
      <c r="A854" s="222">
        <v>23</v>
      </c>
      <c r="B854" s="223" t="s">
        <v>160</v>
      </c>
      <c r="C854" s="155">
        <v>26403764</v>
      </c>
      <c r="D854" s="161">
        <v>1298.8037085552</v>
      </c>
      <c r="E854" s="387">
        <v>842.867</v>
      </c>
      <c r="F854" s="153">
        <f t="shared" si="41"/>
        <v>0.6489564161605391</v>
      </c>
      <c r="G854" s="33"/>
      <c r="I854" s="10">
        <v>10020695</v>
      </c>
      <c r="J854" s="129">
        <f t="shared" si="39"/>
        <v>359.74295049999995</v>
      </c>
      <c r="N854" s="10">
        <v>4735722</v>
      </c>
      <c r="P854" s="10">
        <f t="shared" si="40"/>
        <v>254.7818436</v>
      </c>
      <c r="S854" s="129">
        <f t="shared" si="38"/>
        <v>614.5247941</v>
      </c>
    </row>
    <row r="855" spans="1:19" ht="12.75" customHeight="1">
      <c r="A855" s="222">
        <v>24</v>
      </c>
      <c r="B855" s="223" t="s">
        <v>161</v>
      </c>
      <c r="C855" s="155">
        <v>21889552</v>
      </c>
      <c r="D855" s="161">
        <v>1040.0397596</v>
      </c>
      <c r="E855" s="387">
        <v>688.5699999999999</v>
      </c>
      <c r="F855" s="153">
        <f t="shared" si="41"/>
        <v>0.662061227606168</v>
      </c>
      <c r="G855" s="33"/>
      <c r="I855" s="10">
        <v>6307844</v>
      </c>
      <c r="J855" s="129">
        <f t="shared" si="39"/>
        <v>226.4515996</v>
      </c>
      <c r="N855" s="10">
        <v>4361390</v>
      </c>
      <c r="P855" s="10">
        <f t="shared" si="40"/>
        <v>234.64278199999998</v>
      </c>
      <c r="S855" s="129">
        <f t="shared" si="38"/>
        <v>461.0943816</v>
      </c>
    </row>
    <row r="856" spans="1:19" ht="12.75" customHeight="1">
      <c r="A856" s="222">
        <v>25</v>
      </c>
      <c r="B856" s="223" t="s">
        <v>162</v>
      </c>
      <c r="C856" s="155">
        <v>10611266</v>
      </c>
      <c r="D856" s="161">
        <v>515.3248939</v>
      </c>
      <c r="E856" s="387">
        <v>744.2470000000001</v>
      </c>
      <c r="F856" s="153">
        <f t="shared" si="41"/>
        <v>1.4442286969051856</v>
      </c>
      <c r="G856" s="33"/>
      <c r="I856" s="10">
        <v>7874051</v>
      </c>
      <c r="J856" s="129">
        <f t="shared" si="39"/>
        <v>282.6784309</v>
      </c>
      <c r="N856" s="10">
        <v>4434657</v>
      </c>
      <c r="P856" s="10">
        <f t="shared" si="40"/>
        <v>238.5845466</v>
      </c>
      <c r="S856" s="129">
        <f t="shared" si="38"/>
        <v>521.2629775</v>
      </c>
    </row>
    <row r="857" spans="1:19" ht="12.75" customHeight="1">
      <c r="A857" s="222">
        <v>26</v>
      </c>
      <c r="B857" s="223" t="s">
        <v>163</v>
      </c>
      <c r="C857" s="155">
        <v>12948783</v>
      </c>
      <c r="D857" s="161">
        <v>619.7210570999999</v>
      </c>
      <c r="E857" s="387">
        <v>415.39700000000005</v>
      </c>
      <c r="F857" s="153">
        <f t="shared" si="41"/>
        <v>0.6702967330880455</v>
      </c>
      <c r="G857" s="33"/>
      <c r="I857" s="10">
        <v>429096441.96119994</v>
      </c>
      <c r="J857" s="129">
        <f>SUM(J831:J856)</f>
        <v>15404.56226640708</v>
      </c>
      <c r="N857" s="10">
        <v>250201965.51999998</v>
      </c>
      <c r="P857" s="10">
        <f t="shared" si="40"/>
        <v>13460.865744975998</v>
      </c>
      <c r="S857" s="129">
        <f t="shared" si="38"/>
        <v>28865.428011383075</v>
      </c>
    </row>
    <row r="858" spans="1:19" ht="12.75" customHeight="1">
      <c r="A858" s="222">
        <v>27</v>
      </c>
      <c r="B858" s="223" t="s">
        <v>195</v>
      </c>
      <c r="C858" s="155">
        <v>15171198</v>
      </c>
      <c r="D858" s="161">
        <v>729.2755316</v>
      </c>
      <c r="E858" s="387">
        <v>529.797</v>
      </c>
      <c r="F858" s="153">
        <f t="shared" si="41"/>
        <v>0.7264702804955592</v>
      </c>
      <c r="G858" s="33"/>
      <c r="J858" s="129"/>
      <c r="S858" s="129"/>
    </row>
    <row r="859" spans="1:19" ht="12.75" customHeight="1">
      <c r="A859" s="222">
        <v>28</v>
      </c>
      <c r="B859" s="223" t="s">
        <v>196</v>
      </c>
      <c r="C859" s="155">
        <v>8911720</v>
      </c>
      <c r="D859" s="161">
        <v>428.1402742</v>
      </c>
      <c r="E859" s="387">
        <v>403.027</v>
      </c>
      <c r="F859" s="153">
        <f t="shared" si="41"/>
        <v>0.9413433500342256</v>
      </c>
      <c r="G859" s="33"/>
      <c r="J859" s="129"/>
      <c r="S859" s="129"/>
    </row>
    <row r="860" spans="1:19" ht="12.75" customHeight="1">
      <c r="A860" s="222">
        <v>29</v>
      </c>
      <c r="B860" s="223" t="s">
        <v>197</v>
      </c>
      <c r="C860" s="155">
        <v>21138817</v>
      </c>
      <c r="D860" s="161">
        <v>990.2664372999999</v>
      </c>
      <c r="E860" s="387">
        <v>576.277</v>
      </c>
      <c r="F860" s="153">
        <f t="shared" si="41"/>
        <v>0.5819413627419725</v>
      </c>
      <c r="G860" s="33"/>
      <c r="J860" s="129"/>
      <c r="S860" s="129"/>
    </row>
    <row r="861" spans="1:19" ht="12.75" customHeight="1">
      <c r="A861" s="222">
        <v>30</v>
      </c>
      <c r="B861" s="223" t="s">
        <v>198</v>
      </c>
      <c r="C861" s="155">
        <v>8555627</v>
      </c>
      <c r="D861" s="161">
        <v>414.17511559999997</v>
      </c>
      <c r="E861" s="387">
        <v>309.72</v>
      </c>
      <c r="F861" s="153">
        <f t="shared" si="41"/>
        <v>0.7477996343438458</v>
      </c>
      <c r="G861" s="33"/>
      <c r="J861" s="129"/>
      <c r="S861" s="129"/>
    </row>
    <row r="862" spans="1:19" ht="12.75" customHeight="1">
      <c r="A862" s="222">
        <v>31</v>
      </c>
      <c r="B862" s="223" t="s">
        <v>199</v>
      </c>
      <c r="C862" s="155">
        <v>13294112</v>
      </c>
      <c r="D862" s="161">
        <v>651.5838736000001</v>
      </c>
      <c r="E862" s="387">
        <v>496.207</v>
      </c>
      <c r="F862" s="153">
        <f t="shared" si="41"/>
        <v>0.7615397189903688</v>
      </c>
      <c r="G862" s="33"/>
      <c r="J862" s="129"/>
      <c r="S862" s="129"/>
    </row>
    <row r="863" spans="1:19" ht="12.75" customHeight="1">
      <c r="A863" s="222">
        <v>32</v>
      </c>
      <c r="B863" s="223" t="s">
        <v>200</v>
      </c>
      <c r="C863" s="155">
        <v>22855697</v>
      </c>
      <c r="D863" s="161">
        <v>1097.0477759</v>
      </c>
      <c r="E863" s="387">
        <v>713.057</v>
      </c>
      <c r="F863" s="153">
        <f t="shared" si="41"/>
        <v>0.6499780735757107</v>
      </c>
      <c r="G863" s="33"/>
      <c r="J863" s="129"/>
      <c r="S863" s="129"/>
    </row>
    <row r="864" spans="1:19" ht="12.75" customHeight="1">
      <c r="A864" s="222">
        <v>33</v>
      </c>
      <c r="B864" s="223" t="s">
        <v>201</v>
      </c>
      <c r="C864" s="155">
        <v>10134826</v>
      </c>
      <c r="D864" s="161">
        <v>484.18065409999997</v>
      </c>
      <c r="E864" s="387">
        <v>384.307</v>
      </c>
      <c r="F864" s="153">
        <f t="shared" si="41"/>
        <v>0.7937264670649715</v>
      </c>
      <c r="G864" s="33"/>
      <c r="J864" s="129"/>
      <c r="S864" s="129"/>
    </row>
    <row r="865" spans="1:19" ht="12.75" customHeight="1">
      <c r="A865" s="222"/>
      <c r="B865" s="284" t="s">
        <v>33</v>
      </c>
      <c r="C865" s="154">
        <v>739614655</v>
      </c>
      <c r="D865" s="238">
        <v>35586.455832251195</v>
      </c>
      <c r="E865" s="389">
        <v>22659.880911999997</v>
      </c>
      <c r="F865" s="153">
        <f t="shared" si="41"/>
        <v>0.6367557651375854</v>
      </c>
      <c r="G865" s="33"/>
      <c r="J865" s="129"/>
      <c r="S865" s="129"/>
    </row>
    <row r="866" spans="1:7" ht="13.5" customHeight="1">
      <c r="A866" s="72"/>
      <c r="B866" s="73"/>
      <c r="C866" s="74"/>
      <c r="D866" s="74"/>
      <c r="E866" s="75"/>
      <c r="F866" s="76"/>
      <c r="G866" s="77"/>
    </row>
    <row r="867" spans="1:7" ht="13.5" customHeight="1">
      <c r="A867" s="101" t="s">
        <v>85</v>
      </c>
      <c r="B867" s="101"/>
      <c r="C867" s="101"/>
      <c r="D867" s="102"/>
      <c r="E867" s="102"/>
      <c r="F867" s="102"/>
      <c r="G867" s="102"/>
    </row>
    <row r="868" spans="1:7" ht="13.5" customHeight="1">
      <c r="A868" s="101"/>
      <c r="B868" s="101"/>
      <c r="C868" s="101"/>
      <c r="D868" s="102"/>
      <c r="E868" s="102"/>
      <c r="F868" s="102"/>
      <c r="G868" s="102"/>
    </row>
    <row r="869" spans="1:7" ht="13.5" customHeight="1">
      <c r="A869" s="101" t="s">
        <v>164</v>
      </c>
      <c r="B869" s="101"/>
      <c r="C869" s="101"/>
      <c r="D869" s="102"/>
      <c r="E869" s="102"/>
      <c r="F869" s="102"/>
      <c r="G869" s="102"/>
    </row>
    <row r="870" spans="1:7" ht="13.5" customHeight="1">
      <c r="A870" s="101" t="s">
        <v>255</v>
      </c>
      <c r="B870" s="101"/>
      <c r="C870" s="101"/>
      <c r="D870" s="102"/>
      <c r="E870" s="102"/>
      <c r="F870" s="102"/>
      <c r="G870" s="102"/>
    </row>
    <row r="871" spans="1:8" ht="36.75" customHeight="1">
      <c r="A871" s="87" t="s">
        <v>44</v>
      </c>
      <c r="B871" s="87" t="s">
        <v>45</v>
      </c>
      <c r="C871" s="87" t="s">
        <v>256</v>
      </c>
      <c r="D871" s="87" t="s">
        <v>126</v>
      </c>
      <c r="E871" s="87" t="s">
        <v>128</v>
      </c>
      <c r="F871" s="177"/>
      <c r="G871" s="105"/>
      <c r="H871" s="10" t="s">
        <v>14</v>
      </c>
    </row>
    <row r="872" spans="1:7" ht="14.25">
      <c r="A872" s="104">
        <v>1</v>
      </c>
      <c r="B872" s="104">
        <v>2</v>
      </c>
      <c r="C872" s="104">
        <v>3</v>
      </c>
      <c r="D872" s="104">
        <v>4</v>
      </c>
      <c r="E872" s="104" t="s">
        <v>127</v>
      </c>
      <c r="F872" s="176"/>
      <c r="G872" s="176"/>
    </row>
    <row r="873" spans="1:10" ht="15">
      <c r="A873" s="222">
        <v>1</v>
      </c>
      <c r="B873" s="223" t="s">
        <v>138</v>
      </c>
      <c r="C873" s="155">
        <v>4310</v>
      </c>
      <c r="D873" s="370">
        <v>3699</v>
      </c>
      <c r="E873" s="371">
        <f>D873-C873</f>
        <v>-611</v>
      </c>
      <c r="F873" s="176"/>
      <c r="G873" s="391"/>
      <c r="H873" s="132"/>
      <c r="I873" s="132">
        <v>4429.89140433597</v>
      </c>
      <c r="J873" s="132">
        <v>4236.1994596777695</v>
      </c>
    </row>
    <row r="874" spans="1:10" ht="15">
      <c r="A874" s="222">
        <v>2</v>
      </c>
      <c r="B874" s="223" t="s">
        <v>139</v>
      </c>
      <c r="C874" s="155">
        <v>2450</v>
      </c>
      <c r="D874" s="370">
        <v>2377</v>
      </c>
      <c r="E874" s="371">
        <f aca="true" t="shared" si="42" ref="E874:E906">D874-C874</f>
        <v>-73</v>
      </c>
      <c r="F874" s="176"/>
      <c r="G874" s="391"/>
      <c r="H874" s="132"/>
      <c r="I874" s="132">
        <v>2509.300559330652</v>
      </c>
      <c r="J874" s="132">
        <v>2408.226923652534</v>
      </c>
    </row>
    <row r="875" spans="1:10" ht="15">
      <c r="A875" s="222">
        <v>3</v>
      </c>
      <c r="B875" s="223" t="s">
        <v>140</v>
      </c>
      <c r="C875" s="155">
        <v>4388</v>
      </c>
      <c r="D875" s="370">
        <v>4390</v>
      </c>
      <c r="E875" s="371">
        <f t="shared" si="42"/>
        <v>2</v>
      </c>
      <c r="F875" s="176"/>
      <c r="G875" s="391"/>
      <c r="H875" s="132"/>
      <c r="I875" s="132">
        <v>5269.601384458929</v>
      </c>
      <c r="J875" s="132">
        <v>5076.708307626934</v>
      </c>
    </row>
    <row r="876" spans="1:10" ht="15">
      <c r="A876" s="222">
        <v>4</v>
      </c>
      <c r="B876" s="223" t="s">
        <v>141</v>
      </c>
      <c r="C876" s="155">
        <v>3372</v>
      </c>
      <c r="D876" s="370">
        <v>3445</v>
      </c>
      <c r="E876" s="371">
        <f t="shared" si="42"/>
        <v>73</v>
      </c>
      <c r="F876" s="176"/>
      <c r="G876" s="391"/>
      <c r="H876" s="132"/>
      <c r="I876" s="132">
        <v>3413.2525655248924</v>
      </c>
      <c r="J876" s="132">
        <v>3314.332371515109</v>
      </c>
    </row>
    <row r="877" spans="1:10" ht="15">
      <c r="A877" s="222">
        <v>5</v>
      </c>
      <c r="B877" s="223" t="s">
        <v>142</v>
      </c>
      <c r="C877" s="155">
        <v>7647</v>
      </c>
      <c r="D877" s="370">
        <v>7608</v>
      </c>
      <c r="E877" s="371">
        <f t="shared" si="42"/>
        <v>-39</v>
      </c>
      <c r="F877" s="176"/>
      <c r="G877" s="391"/>
      <c r="H877" s="132"/>
      <c r="I877" s="132">
        <v>7816.113172005732</v>
      </c>
      <c r="J877" s="132">
        <v>7515.641298104584</v>
      </c>
    </row>
    <row r="878" spans="1:10" ht="15">
      <c r="A878" s="222">
        <v>6</v>
      </c>
      <c r="B878" s="223" t="s">
        <v>143</v>
      </c>
      <c r="C878" s="155">
        <v>3071</v>
      </c>
      <c r="D878" s="370">
        <v>2923</v>
      </c>
      <c r="E878" s="371">
        <f t="shared" si="42"/>
        <v>-148</v>
      </c>
      <c r="F878" s="176"/>
      <c r="G878" s="391"/>
      <c r="H878" s="132"/>
      <c r="I878" s="132">
        <v>3139.434093745666</v>
      </c>
      <c r="J878" s="132">
        <v>3018.3379252133345</v>
      </c>
    </row>
    <row r="879" spans="1:10" ht="15">
      <c r="A879" s="222">
        <v>7</v>
      </c>
      <c r="B879" s="223" t="s">
        <v>144</v>
      </c>
      <c r="C879" s="155">
        <v>2135</v>
      </c>
      <c r="D879" s="370">
        <v>2070</v>
      </c>
      <c r="E879" s="371">
        <f t="shared" si="42"/>
        <v>-65</v>
      </c>
      <c r="F879" s="176"/>
      <c r="G879" s="391"/>
      <c r="H879" s="132"/>
      <c r="I879" s="132">
        <v>2191.9519715249853</v>
      </c>
      <c r="J879" s="132">
        <v>2098.1375037173416</v>
      </c>
    </row>
    <row r="880" spans="1:10" s="399" customFormat="1" ht="15">
      <c r="A880" s="392">
        <v>8</v>
      </c>
      <c r="B880" s="381" t="s">
        <v>145</v>
      </c>
      <c r="C880" s="393">
        <v>1884</v>
      </c>
      <c r="D880" s="394">
        <v>3051</v>
      </c>
      <c r="E880" s="395">
        <f t="shared" si="42"/>
        <v>1167</v>
      </c>
      <c r="F880" s="396"/>
      <c r="G880" s="397"/>
      <c r="H880" s="398"/>
      <c r="I880" s="398">
        <v>3608.084939675496</v>
      </c>
      <c r="J880" s="398">
        <v>3582.1233538179495</v>
      </c>
    </row>
    <row r="881" spans="1:10" ht="15">
      <c r="A881" s="222">
        <v>9</v>
      </c>
      <c r="B881" s="223" t="s">
        <v>146</v>
      </c>
      <c r="C881" s="155">
        <v>5153</v>
      </c>
      <c r="D881" s="370">
        <v>5272</v>
      </c>
      <c r="E881" s="371">
        <f t="shared" si="42"/>
        <v>119</v>
      </c>
      <c r="F881" s="176"/>
      <c r="G881" s="391"/>
      <c r="H881" s="132"/>
      <c r="I881" s="132">
        <v>5297.334280959645</v>
      </c>
      <c r="J881" s="132">
        <v>5064.122669720838</v>
      </c>
    </row>
    <row r="882" spans="1:10" ht="15">
      <c r="A882" s="222">
        <v>10</v>
      </c>
      <c r="B882" s="223" t="s">
        <v>147</v>
      </c>
      <c r="C882" s="155">
        <v>1350</v>
      </c>
      <c r="D882" s="370">
        <v>1221</v>
      </c>
      <c r="E882" s="371">
        <f t="shared" si="42"/>
        <v>-129</v>
      </c>
      <c r="F882" s="176"/>
      <c r="G882" s="391"/>
      <c r="H882" s="132"/>
      <c r="I882" s="132">
        <v>1370.8476055101005</v>
      </c>
      <c r="J882" s="132">
        <v>1326.3490446770695</v>
      </c>
    </row>
    <row r="883" spans="1:10" s="399" customFormat="1" ht="15">
      <c r="A883" s="392">
        <v>11</v>
      </c>
      <c r="B883" s="381" t="s">
        <v>148</v>
      </c>
      <c r="C883" s="393">
        <v>699</v>
      </c>
      <c r="D883" s="394">
        <v>1165</v>
      </c>
      <c r="E883" s="395">
        <f t="shared" si="42"/>
        <v>466</v>
      </c>
      <c r="F883" s="396"/>
      <c r="G883" s="397"/>
      <c r="H883" s="398"/>
      <c r="I883" s="398">
        <v>842.5183747053113</v>
      </c>
      <c r="J883" s="398">
        <v>686.6265727136405</v>
      </c>
    </row>
    <row r="884" spans="1:10" ht="15">
      <c r="A884" s="222">
        <v>12</v>
      </c>
      <c r="B884" s="223" t="s">
        <v>149</v>
      </c>
      <c r="C884" s="155">
        <v>4165</v>
      </c>
      <c r="D884" s="370">
        <v>3993</v>
      </c>
      <c r="E884" s="371">
        <f t="shared" si="42"/>
        <v>-172</v>
      </c>
      <c r="F884" s="176"/>
      <c r="G884" s="391"/>
      <c r="H884" s="132"/>
      <c r="I884" s="132">
        <v>2445.058533259372</v>
      </c>
      <c r="J884" s="132">
        <v>6528.117665331904</v>
      </c>
    </row>
    <row r="885" spans="1:10" ht="15">
      <c r="A885" s="222">
        <v>13</v>
      </c>
      <c r="B885" s="223" t="s">
        <v>150</v>
      </c>
      <c r="C885" s="155">
        <v>5360</v>
      </c>
      <c r="D885" s="370">
        <v>5470</v>
      </c>
      <c r="E885" s="371">
        <f t="shared" si="42"/>
        <v>110</v>
      </c>
      <c r="F885" s="176"/>
      <c r="G885" s="391"/>
      <c r="H885" s="132"/>
      <c r="I885" s="132">
        <v>5269.250335136135</v>
      </c>
      <c r="J885" s="132">
        <v>5267.493003574439</v>
      </c>
    </row>
    <row r="886" spans="1:14" s="399" customFormat="1" ht="12.75" customHeight="1">
      <c r="A886" s="392">
        <v>14</v>
      </c>
      <c r="B886" s="381" t="s">
        <v>151</v>
      </c>
      <c r="C886" s="393">
        <v>1029</v>
      </c>
      <c r="D886" s="394">
        <v>2045</v>
      </c>
      <c r="E886" s="395">
        <f t="shared" si="42"/>
        <v>1016</v>
      </c>
      <c r="F886" s="400"/>
      <c r="G886" s="401"/>
      <c r="H886" s="398"/>
      <c r="I886" s="398">
        <v>1427.015497157121</v>
      </c>
      <c r="J886" s="398">
        <v>1376.6203979154063</v>
      </c>
      <c r="K886" s="399">
        <v>2983</v>
      </c>
      <c r="L886" s="399">
        <f>SUM(J886:K886)</f>
        <v>4359.620397915406</v>
      </c>
      <c r="M886" s="399">
        <f>J886+K886</f>
        <v>4359.620397915406</v>
      </c>
      <c r="N886" s="399">
        <f>J886+L886</f>
        <v>5736.240795830812</v>
      </c>
    </row>
    <row r="887" spans="1:14" ht="12.75" customHeight="1">
      <c r="A887" s="222">
        <v>15</v>
      </c>
      <c r="B887" s="223" t="s">
        <v>152</v>
      </c>
      <c r="C887" s="155">
        <v>2387</v>
      </c>
      <c r="D887" s="370">
        <v>2183</v>
      </c>
      <c r="E887" s="371">
        <f t="shared" si="42"/>
        <v>-204</v>
      </c>
      <c r="F887" s="178"/>
      <c r="G887" s="390"/>
      <c r="H887" s="132"/>
      <c r="I887" s="132">
        <v>4241.377917995655</v>
      </c>
      <c r="J887" s="132">
        <v>4058.345622593379</v>
      </c>
      <c r="K887" s="10">
        <v>1974</v>
      </c>
      <c r="L887" s="10">
        <f aca="true" t="shared" si="43" ref="L887:L900">SUM(J887:K887)</f>
        <v>6032.345622593379</v>
      </c>
      <c r="M887" s="10">
        <f aca="true" t="shared" si="44" ref="M887:M900">J887+K887</f>
        <v>6032.345622593379</v>
      </c>
      <c r="N887" s="10">
        <f aca="true" t="shared" si="45" ref="N887:N900">J887+L887</f>
        <v>10090.691245186757</v>
      </c>
    </row>
    <row r="888" spans="1:14" ht="12.75" customHeight="1">
      <c r="A888" s="222">
        <v>16</v>
      </c>
      <c r="B888" s="223" t="s">
        <v>153</v>
      </c>
      <c r="C888" s="155">
        <v>883</v>
      </c>
      <c r="D888" s="370">
        <v>950</v>
      </c>
      <c r="E888" s="371">
        <f t="shared" si="42"/>
        <v>67</v>
      </c>
      <c r="F888" s="178"/>
      <c r="G888" s="390"/>
      <c r="H888" s="132"/>
      <c r="I888" s="132">
        <v>931.6849026949567</v>
      </c>
      <c r="J888" s="132">
        <v>867.8476622861555</v>
      </c>
      <c r="K888" s="10">
        <v>2499</v>
      </c>
      <c r="L888" s="10">
        <f t="shared" si="43"/>
        <v>3366.8476622861554</v>
      </c>
      <c r="M888" s="10">
        <f t="shared" si="44"/>
        <v>3366.8476622861554</v>
      </c>
      <c r="N888" s="10">
        <f t="shared" si="45"/>
        <v>4234.695324572311</v>
      </c>
    </row>
    <row r="889" spans="1:14" s="399" customFormat="1" ht="12.75" customHeight="1">
      <c r="A889" s="392">
        <v>17</v>
      </c>
      <c r="B889" s="381" t="s">
        <v>154</v>
      </c>
      <c r="C889" s="393">
        <v>1965</v>
      </c>
      <c r="D889" s="394">
        <v>3361</v>
      </c>
      <c r="E889" s="395">
        <f t="shared" si="42"/>
        <v>1396</v>
      </c>
      <c r="F889" s="400"/>
      <c r="G889" s="401"/>
      <c r="H889" s="398"/>
      <c r="I889" s="398">
        <v>3443.79385660796</v>
      </c>
      <c r="J889" s="398">
        <v>1931.011387778244</v>
      </c>
      <c r="K889" s="399">
        <v>1643</v>
      </c>
      <c r="L889" s="399">
        <f t="shared" si="43"/>
        <v>3574.011387778244</v>
      </c>
      <c r="M889" s="399">
        <f t="shared" si="44"/>
        <v>3574.011387778244</v>
      </c>
      <c r="N889" s="399">
        <f t="shared" si="45"/>
        <v>5505.022775556488</v>
      </c>
    </row>
    <row r="890" spans="1:14" ht="12.75" customHeight="1">
      <c r="A890" s="222">
        <v>18</v>
      </c>
      <c r="B890" s="223" t="s">
        <v>155</v>
      </c>
      <c r="C890" s="155">
        <v>2501</v>
      </c>
      <c r="D890" s="370">
        <v>2541</v>
      </c>
      <c r="E890" s="371">
        <f t="shared" si="42"/>
        <v>40</v>
      </c>
      <c r="F890" s="178"/>
      <c r="G890" s="390"/>
      <c r="H890" s="132"/>
      <c r="I890" s="132">
        <v>2587.2335089908934</v>
      </c>
      <c r="J890" s="132">
        <v>2457.559331369496</v>
      </c>
      <c r="K890" s="10">
        <v>1326</v>
      </c>
      <c r="L890" s="10">
        <f t="shared" si="43"/>
        <v>3783.559331369496</v>
      </c>
      <c r="M890" s="10">
        <f t="shared" si="44"/>
        <v>3783.559331369496</v>
      </c>
      <c r="N890" s="10">
        <f t="shared" si="45"/>
        <v>6241.118662738992</v>
      </c>
    </row>
    <row r="891" spans="1:14" ht="12.75" customHeight="1">
      <c r="A891" s="222">
        <v>19</v>
      </c>
      <c r="B891" s="223" t="s">
        <v>156</v>
      </c>
      <c r="C891" s="155">
        <v>2216</v>
      </c>
      <c r="D891" s="370">
        <v>2650</v>
      </c>
      <c r="E891" s="371">
        <f t="shared" si="42"/>
        <v>434</v>
      </c>
      <c r="F891" s="178"/>
      <c r="G891" s="390"/>
      <c r="H891" s="132"/>
      <c r="I891" s="132">
        <v>3970.718890121574</v>
      </c>
      <c r="J891" s="132">
        <v>3999.5636308004196</v>
      </c>
      <c r="K891" s="10">
        <v>2599</v>
      </c>
      <c r="L891" s="10">
        <f t="shared" si="43"/>
        <v>6598.56363080042</v>
      </c>
      <c r="M891" s="10">
        <f t="shared" si="44"/>
        <v>6598.56363080042</v>
      </c>
      <c r="N891" s="10">
        <f t="shared" si="45"/>
        <v>10598.12726160084</v>
      </c>
    </row>
    <row r="892" spans="1:14" ht="12.75" customHeight="1">
      <c r="A892" s="222">
        <v>20</v>
      </c>
      <c r="B892" s="223" t="s">
        <v>157</v>
      </c>
      <c r="C892" s="155">
        <v>3990</v>
      </c>
      <c r="D892" s="370">
        <v>3732</v>
      </c>
      <c r="E892" s="371">
        <f t="shared" si="42"/>
        <v>-258</v>
      </c>
      <c r="F892" s="178"/>
      <c r="G892" s="390"/>
      <c r="H892" s="132"/>
      <c r="I892" s="132">
        <v>7908.790193223316</v>
      </c>
      <c r="J892" s="132">
        <v>7573.027976469213</v>
      </c>
      <c r="K892" s="10">
        <v>1871</v>
      </c>
      <c r="L892" s="10">
        <f t="shared" si="43"/>
        <v>9444.027976469213</v>
      </c>
      <c r="M892" s="10">
        <f t="shared" si="44"/>
        <v>9444.027976469213</v>
      </c>
      <c r="N892" s="10">
        <f t="shared" si="45"/>
        <v>17017.055952938426</v>
      </c>
    </row>
    <row r="893" spans="1:14" ht="12.75" customHeight="1">
      <c r="A893" s="222">
        <v>21</v>
      </c>
      <c r="B893" s="223" t="s">
        <v>158</v>
      </c>
      <c r="C893" s="155">
        <v>4051</v>
      </c>
      <c r="D893" s="370">
        <v>4149</v>
      </c>
      <c r="E893" s="371">
        <f t="shared" si="42"/>
        <v>98</v>
      </c>
      <c r="F893" s="178"/>
      <c r="G893" s="390"/>
      <c r="H893" s="132"/>
      <c r="I893" s="132">
        <v>4162.742869689826</v>
      </c>
      <c r="J893" s="132">
        <v>3980.8368352714983</v>
      </c>
      <c r="K893" s="10">
        <v>1909</v>
      </c>
      <c r="L893" s="10">
        <f t="shared" si="43"/>
        <v>5889.836835271499</v>
      </c>
      <c r="M893" s="10">
        <f t="shared" si="44"/>
        <v>5889.836835271499</v>
      </c>
      <c r="N893" s="10">
        <f t="shared" si="45"/>
        <v>9870.673670542998</v>
      </c>
    </row>
    <row r="894" spans="1:14" ht="12.75" customHeight="1">
      <c r="A894" s="222">
        <v>22</v>
      </c>
      <c r="B894" s="223" t="s">
        <v>159</v>
      </c>
      <c r="C894" s="155">
        <v>3102</v>
      </c>
      <c r="D894" s="370">
        <v>2645</v>
      </c>
      <c r="E894" s="371">
        <f t="shared" si="42"/>
        <v>-457</v>
      </c>
      <c r="F894" s="178"/>
      <c r="G894" s="390"/>
      <c r="H894" s="132"/>
      <c r="I894" s="132">
        <v>3181.2089631581375</v>
      </c>
      <c r="J894" s="132">
        <v>3048.4396826777106</v>
      </c>
      <c r="K894" s="10">
        <v>2648</v>
      </c>
      <c r="L894" s="10">
        <f t="shared" si="43"/>
        <v>5696.43968267771</v>
      </c>
      <c r="M894" s="10">
        <f t="shared" si="44"/>
        <v>5696.43968267771</v>
      </c>
      <c r="N894" s="10">
        <f t="shared" si="45"/>
        <v>8744.87936535542</v>
      </c>
    </row>
    <row r="895" spans="1:14" ht="12.75" customHeight="1">
      <c r="A895" s="222">
        <v>23</v>
      </c>
      <c r="B895" s="223" t="s">
        <v>160</v>
      </c>
      <c r="C895" s="155">
        <v>2628</v>
      </c>
      <c r="D895" s="370">
        <v>2899</v>
      </c>
      <c r="E895" s="371">
        <f t="shared" si="42"/>
        <v>271</v>
      </c>
      <c r="F895" s="178"/>
      <c r="G895" s="390"/>
      <c r="H895" s="132"/>
      <c r="I895" s="132">
        <v>6622.896523829335</v>
      </c>
      <c r="J895" s="132">
        <v>6154.4402675758665</v>
      </c>
      <c r="K895" s="10">
        <v>2224</v>
      </c>
      <c r="L895" s="10">
        <f t="shared" si="43"/>
        <v>8378.440267575867</v>
      </c>
      <c r="M895" s="10">
        <f t="shared" si="44"/>
        <v>8378.440267575867</v>
      </c>
      <c r="N895" s="10">
        <f t="shared" si="45"/>
        <v>14532.880535151733</v>
      </c>
    </row>
    <row r="896" spans="1:14" s="399" customFormat="1" ht="12.75" customHeight="1">
      <c r="A896" s="392">
        <v>24</v>
      </c>
      <c r="B896" s="381" t="s">
        <v>161</v>
      </c>
      <c r="C896" s="393">
        <v>1434</v>
      </c>
      <c r="D896" s="394">
        <v>2323</v>
      </c>
      <c r="E896" s="395">
        <f t="shared" si="42"/>
        <v>889</v>
      </c>
      <c r="F896" s="400"/>
      <c r="G896" s="401"/>
      <c r="H896" s="398"/>
      <c r="I896" s="398">
        <v>1474.4071557342947</v>
      </c>
      <c r="J896" s="398">
        <v>1409.497363341784</v>
      </c>
      <c r="K896" s="399">
        <v>1982</v>
      </c>
      <c r="L896" s="399">
        <f t="shared" si="43"/>
        <v>3391.497363341784</v>
      </c>
      <c r="M896" s="399">
        <f t="shared" si="44"/>
        <v>3391.497363341784</v>
      </c>
      <c r="N896" s="399">
        <f t="shared" si="45"/>
        <v>4800.994726683568</v>
      </c>
    </row>
    <row r="897" spans="1:14" ht="12.75" customHeight="1">
      <c r="A897" s="222">
        <v>25</v>
      </c>
      <c r="B897" s="223" t="s">
        <v>162</v>
      </c>
      <c r="C897" s="155">
        <v>824</v>
      </c>
      <c r="D897" s="370">
        <v>800</v>
      </c>
      <c r="E897" s="371">
        <f t="shared" si="42"/>
        <v>-24</v>
      </c>
      <c r="F897" s="178"/>
      <c r="G897" s="390"/>
      <c r="H897" s="132"/>
      <c r="I897" s="132">
        <v>846.7309665788378</v>
      </c>
      <c r="J897" s="132">
        <v>809.4542000905673</v>
      </c>
      <c r="K897" s="10">
        <v>4643</v>
      </c>
      <c r="L897" s="10">
        <f t="shared" si="43"/>
        <v>5452.454200090568</v>
      </c>
      <c r="M897" s="10">
        <f t="shared" si="44"/>
        <v>5452.454200090568</v>
      </c>
      <c r="N897" s="10">
        <f t="shared" si="45"/>
        <v>6261.908400181135</v>
      </c>
    </row>
    <row r="898" spans="1:10" ht="12.75" customHeight="1">
      <c r="A898" s="222">
        <v>26</v>
      </c>
      <c r="B898" s="223" t="s">
        <v>163</v>
      </c>
      <c r="C898" s="155">
        <v>1803</v>
      </c>
      <c r="D898" s="370">
        <v>2564</v>
      </c>
      <c r="E898" s="371">
        <f t="shared" si="42"/>
        <v>761</v>
      </c>
      <c r="F898" s="178"/>
      <c r="G898" s="390"/>
      <c r="H898" s="132"/>
      <c r="I898" s="132"/>
      <c r="J898" s="132"/>
    </row>
    <row r="899" spans="1:10" ht="12.75" customHeight="1">
      <c r="A899" s="222">
        <v>27</v>
      </c>
      <c r="B899" s="223" t="s">
        <v>195</v>
      </c>
      <c r="C899" s="155">
        <v>3716</v>
      </c>
      <c r="D899" s="370">
        <v>3556</v>
      </c>
      <c r="E899" s="371">
        <f t="shared" si="42"/>
        <v>-160</v>
      </c>
      <c r="F899" s="178"/>
      <c r="G899" s="390"/>
      <c r="H899" s="132"/>
      <c r="I899" s="132"/>
      <c r="J899" s="132"/>
    </row>
    <row r="900" spans="1:14" ht="12.75" customHeight="1">
      <c r="A900" s="222">
        <v>28</v>
      </c>
      <c r="B900" s="223" t="s">
        <v>196</v>
      </c>
      <c r="C900" s="155">
        <v>1760</v>
      </c>
      <c r="D900" s="370">
        <v>873</v>
      </c>
      <c r="E900" s="371">
        <f t="shared" si="42"/>
        <v>-887</v>
      </c>
      <c r="F900" s="178"/>
      <c r="G900" s="390"/>
      <c r="H900" s="132"/>
      <c r="I900" s="132">
        <v>2729.7595340452085</v>
      </c>
      <c r="J900" s="132">
        <v>1771.9395424868142</v>
      </c>
      <c r="K900" s="10">
        <v>3240</v>
      </c>
      <c r="L900" s="10">
        <f t="shared" si="43"/>
        <v>5011.939542486814</v>
      </c>
      <c r="M900" s="10">
        <f t="shared" si="44"/>
        <v>5011.939542486814</v>
      </c>
      <c r="N900" s="10">
        <f t="shared" si="45"/>
        <v>6783.879084973629</v>
      </c>
    </row>
    <row r="901" spans="1:10" ht="12.75" customHeight="1">
      <c r="A901" s="222">
        <v>29</v>
      </c>
      <c r="B901" s="223" t="s">
        <v>197</v>
      </c>
      <c r="C901" s="155">
        <v>3634</v>
      </c>
      <c r="D901" s="370">
        <v>3776</v>
      </c>
      <c r="E901" s="371">
        <f t="shared" si="42"/>
        <v>142</v>
      </c>
      <c r="F901" s="178"/>
      <c r="G901" s="390"/>
      <c r="H901" s="132"/>
      <c r="I901" s="132"/>
      <c r="J901" s="132"/>
    </row>
    <row r="902" spans="1:10" s="399" customFormat="1" ht="12.75" customHeight="1">
      <c r="A902" s="392">
        <v>30</v>
      </c>
      <c r="B902" s="381" t="s">
        <v>198</v>
      </c>
      <c r="C902" s="393">
        <v>372</v>
      </c>
      <c r="D902" s="394">
        <v>1960</v>
      </c>
      <c r="E902" s="395">
        <f t="shared" si="42"/>
        <v>1588</v>
      </c>
      <c r="F902" s="400"/>
      <c r="G902" s="401"/>
      <c r="H902" s="398"/>
      <c r="I902" s="398"/>
      <c r="J902" s="398"/>
    </row>
    <row r="903" spans="1:10" ht="12.75" customHeight="1">
      <c r="A903" s="222">
        <v>31</v>
      </c>
      <c r="B903" s="223" t="s">
        <v>199</v>
      </c>
      <c r="C903" s="155">
        <v>1844</v>
      </c>
      <c r="D903" s="370">
        <v>1794</v>
      </c>
      <c r="E903" s="371">
        <f t="shared" si="42"/>
        <v>-50</v>
      </c>
      <c r="F903" s="178"/>
      <c r="G903" s="390"/>
      <c r="H903" s="132"/>
      <c r="I903" s="132"/>
      <c r="J903" s="132"/>
    </row>
    <row r="904" spans="1:10" ht="12.75" customHeight="1">
      <c r="A904" s="222">
        <v>32</v>
      </c>
      <c r="B904" s="223" t="s">
        <v>200</v>
      </c>
      <c r="C904" s="155">
        <v>3256</v>
      </c>
      <c r="D904" s="370">
        <v>3209</v>
      </c>
      <c r="E904" s="371">
        <f t="shared" si="42"/>
        <v>-47</v>
      </c>
      <c r="F904" s="178"/>
      <c r="G904" s="390"/>
      <c r="H904" s="132"/>
      <c r="I904" s="132"/>
      <c r="J904" s="132"/>
    </row>
    <row r="905" spans="1:10" ht="12.75" customHeight="1">
      <c r="A905" s="222">
        <v>33</v>
      </c>
      <c r="B905" s="223" t="s">
        <v>201</v>
      </c>
      <c r="C905" s="155">
        <v>1752</v>
      </c>
      <c r="D905" s="370">
        <v>1635</v>
      </c>
      <c r="E905" s="371">
        <f t="shared" si="42"/>
        <v>-117</v>
      </c>
      <c r="F905" s="178"/>
      <c r="G905" s="390"/>
      <c r="H905" s="132"/>
      <c r="I905" s="129">
        <f>D906/C906</f>
        <v>1.0570387683664175</v>
      </c>
      <c r="J905" s="132"/>
    </row>
    <row r="906" spans="1:10" ht="12.75" customHeight="1">
      <c r="A906" s="222"/>
      <c r="B906" s="284" t="s">
        <v>33</v>
      </c>
      <c r="C906" s="154">
        <v>91131</v>
      </c>
      <c r="D906" s="369">
        <v>96329</v>
      </c>
      <c r="E906" s="369">
        <f t="shared" si="42"/>
        <v>5198</v>
      </c>
      <c r="F906" s="178"/>
      <c r="G906" s="44"/>
      <c r="H906" s="132"/>
      <c r="I906" s="132"/>
      <c r="J906" s="132"/>
    </row>
    <row r="907" spans="1:7" ht="15" customHeight="1">
      <c r="A907" s="42"/>
      <c r="B907" s="2"/>
      <c r="C907" s="174"/>
      <c r="D907" s="175"/>
      <c r="E907" s="175"/>
      <c r="F907" s="175"/>
      <c r="G907" s="40"/>
    </row>
    <row r="908" spans="1:7" ht="13.5" customHeight="1">
      <c r="A908" s="101" t="s">
        <v>165</v>
      </c>
      <c r="B908" s="101"/>
      <c r="C908" s="101"/>
      <c r="D908" s="102"/>
      <c r="E908" s="102"/>
      <c r="F908" s="102"/>
      <c r="G908" s="102"/>
    </row>
    <row r="909" spans="1:7" ht="13.5" customHeight="1">
      <c r="A909" s="101" t="s">
        <v>257</v>
      </c>
      <c r="B909" s="101"/>
      <c r="C909" s="101"/>
      <c r="D909" s="102"/>
      <c r="E909" s="102"/>
      <c r="F909" s="102"/>
      <c r="G909" s="102"/>
    </row>
    <row r="910" spans="1:7" ht="42" customHeight="1">
      <c r="A910" s="88" t="s">
        <v>44</v>
      </c>
      <c r="B910" s="88" t="s">
        <v>45</v>
      </c>
      <c r="C910" s="88" t="s">
        <v>258</v>
      </c>
      <c r="D910" s="88" t="s">
        <v>259</v>
      </c>
      <c r="E910" s="88" t="s">
        <v>86</v>
      </c>
      <c r="F910" s="88" t="s">
        <v>87</v>
      </c>
      <c r="G910" s="103" t="s">
        <v>88</v>
      </c>
    </row>
    <row r="911" spans="1:7" ht="14.25">
      <c r="A911" s="104">
        <v>1</v>
      </c>
      <c r="B911" s="104">
        <v>2</v>
      </c>
      <c r="C911" s="104">
        <v>3</v>
      </c>
      <c r="D911" s="104">
        <v>4</v>
      </c>
      <c r="E911" s="104">
        <v>5</v>
      </c>
      <c r="F911" s="104">
        <v>6</v>
      </c>
      <c r="G911" s="104">
        <v>7</v>
      </c>
    </row>
    <row r="912" spans="1:7" ht="14.25">
      <c r="A912" s="222">
        <v>1</v>
      </c>
      <c r="B912" s="223" t="s">
        <v>138</v>
      </c>
      <c r="C912" s="360">
        <v>431</v>
      </c>
      <c r="D912" s="310">
        <v>8.02</v>
      </c>
      <c r="E912" s="239">
        <v>115.84</v>
      </c>
      <c r="F912" s="170">
        <f>SUM(D912:E912)</f>
        <v>123.86</v>
      </c>
      <c r="G912" s="37">
        <f>F912/C912</f>
        <v>0.28737819025522043</v>
      </c>
    </row>
    <row r="913" spans="1:7" ht="14.25">
      <c r="A913" s="222">
        <v>2</v>
      </c>
      <c r="B913" s="223" t="s">
        <v>139</v>
      </c>
      <c r="C913" s="360">
        <v>245</v>
      </c>
      <c r="D913" s="310">
        <v>8.06</v>
      </c>
      <c r="E913" s="239">
        <v>170.41</v>
      </c>
      <c r="F913" s="170">
        <f aca="true" t="shared" si="46" ref="F913:F945">SUM(D913:E913)</f>
        <v>178.47</v>
      </c>
      <c r="G913" s="37">
        <f aca="true" t="shared" si="47" ref="G913:G945">F913/C913</f>
        <v>0.7284489795918367</v>
      </c>
    </row>
    <row r="914" spans="1:7" ht="14.25">
      <c r="A914" s="222">
        <v>3</v>
      </c>
      <c r="B914" s="223" t="s">
        <v>140</v>
      </c>
      <c r="C914" s="360">
        <v>438.8</v>
      </c>
      <c r="D914" s="310">
        <v>2.08</v>
      </c>
      <c r="E914" s="239">
        <v>234.74</v>
      </c>
      <c r="F914" s="170">
        <f t="shared" si="46"/>
        <v>236.82000000000002</v>
      </c>
      <c r="G914" s="37">
        <f t="shared" si="47"/>
        <v>0.5396991795806746</v>
      </c>
    </row>
    <row r="915" spans="1:7" ht="14.25">
      <c r="A915" s="222">
        <v>4</v>
      </c>
      <c r="B915" s="223" t="s">
        <v>141</v>
      </c>
      <c r="C915" s="360">
        <v>337.2</v>
      </c>
      <c r="D915" s="310">
        <v>10.23</v>
      </c>
      <c r="E915" s="239">
        <v>184.27</v>
      </c>
      <c r="F915" s="170">
        <f t="shared" si="46"/>
        <v>194.5</v>
      </c>
      <c r="G915" s="37">
        <f t="shared" si="47"/>
        <v>0.5768090154211151</v>
      </c>
    </row>
    <row r="916" spans="1:7" ht="14.25">
      <c r="A916" s="222">
        <v>5</v>
      </c>
      <c r="B916" s="223" t="s">
        <v>142</v>
      </c>
      <c r="C916" s="360">
        <v>764.7</v>
      </c>
      <c r="D916" s="310">
        <v>19.89</v>
      </c>
      <c r="E916" s="239">
        <v>494.97</v>
      </c>
      <c r="F916" s="170">
        <f t="shared" si="46"/>
        <v>514.86</v>
      </c>
      <c r="G916" s="37">
        <f t="shared" si="47"/>
        <v>0.6732836406433895</v>
      </c>
    </row>
    <row r="917" spans="1:7" ht="14.25">
      <c r="A917" s="222">
        <v>6</v>
      </c>
      <c r="B917" s="223" t="s">
        <v>143</v>
      </c>
      <c r="C917" s="360">
        <v>307.1</v>
      </c>
      <c r="D917" s="310">
        <v>23</v>
      </c>
      <c r="E917" s="239">
        <v>177.36</v>
      </c>
      <c r="F917" s="170">
        <f t="shared" si="46"/>
        <v>200.36</v>
      </c>
      <c r="G917" s="37">
        <f t="shared" si="47"/>
        <v>0.6524259198957995</v>
      </c>
    </row>
    <row r="918" spans="1:7" ht="14.25">
      <c r="A918" s="222">
        <v>7</v>
      </c>
      <c r="B918" s="223" t="s">
        <v>144</v>
      </c>
      <c r="C918" s="360">
        <v>213.5</v>
      </c>
      <c r="D918" s="310">
        <v>10.02</v>
      </c>
      <c r="E918" s="239">
        <v>108.06</v>
      </c>
      <c r="F918" s="170">
        <f t="shared" si="46"/>
        <v>118.08</v>
      </c>
      <c r="G918" s="37">
        <f t="shared" si="47"/>
        <v>0.5530679156908666</v>
      </c>
    </row>
    <row r="919" spans="1:7" ht="14.25">
      <c r="A919" s="222">
        <v>8</v>
      </c>
      <c r="B919" s="223" t="s">
        <v>145</v>
      </c>
      <c r="C919" s="360">
        <v>188.4</v>
      </c>
      <c r="D919" s="310">
        <v>9.12</v>
      </c>
      <c r="E919" s="239">
        <v>186.54</v>
      </c>
      <c r="F919" s="170">
        <f t="shared" si="46"/>
        <v>195.66</v>
      </c>
      <c r="G919" s="37">
        <f t="shared" si="47"/>
        <v>1.0385350318471338</v>
      </c>
    </row>
    <row r="920" spans="1:7" ht="14.25">
      <c r="A920" s="222">
        <v>9</v>
      </c>
      <c r="B920" s="223" t="s">
        <v>146</v>
      </c>
      <c r="C920" s="360">
        <v>515.3</v>
      </c>
      <c r="D920" s="310">
        <v>5.02</v>
      </c>
      <c r="E920" s="239">
        <v>415.39</v>
      </c>
      <c r="F920" s="170">
        <f t="shared" si="46"/>
        <v>420.40999999999997</v>
      </c>
      <c r="G920" s="37">
        <f t="shared" si="47"/>
        <v>0.815854841839705</v>
      </c>
    </row>
    <row r="921" spans="1:7" ht="14.25">
      <c r="A921" s="222">
        <v>10</v>
      </c>
      <c r="B921" s="223" t="s">
        <v>147</v>
      </c>
      <c r="C921" s="360">
        <v>135</v>
      </c>
      <c r="D921" s="310">
        <v>9.33</v>
      </c>
      <c r="E921" s="239">
        <v>94.41</v>
      </c>
      <c r="F921" s="170">
        <f t="shared" si="46"/>
        <v>103.74</v>
      </c>
      <c r="G921" s="37">
        <f t="shared" si="47"/>
        <v>0.7684444444444444</v>
      </c>
    </row>
    <row r="922" spans="1:7" ht="14.25">
      <c r="A922" s="222">
        <v>11</v>
      </c>
      <c r="B922" s="223" t="s">
        <v>148</v>
      </c>
      <c r="C922" s="360">
        <v>69.9</v>
      </c>
      <c r="D922" s="310">
        <v>8.26</v>
      </c>
      <c r="E922" s="239">
        <v>103.07</v>
      </c>
      <c r="F922" s="170">
        <f t="shared" si="46"/>
        <v>111.33</v>
      </c>
      <c r="G922" s="37">
        <f t="shared" si="47"/>
        <v>1.592703862660944</v>
      </c>
    </row>
    <row r="923" spans="1:7" ht="14.25">
      <c r="A923" s="222">
        <v>12</v>
      </c>
      <c r="B923" s="223" t="s">
        <v>149</v>
      </c>
      <c r="C923" s="360">
        <v>416.5</v>
      </c>
      <c r="D923" s="310">
        <v>8.03</v>
      </c>
      <c r="E923" s="239">
        <v>180.27</v>
      </c>
      <c r="F923" s="170">
        <f t="shared" si="46"/>
        <v>188.3</v>
      </c>
      <c r="G923" s="37">
        <f t="shared" si="47"/>
        <v>0.45210084033613446</v>
      </c>
    </row>
    <row r="924" spans="1:7" ht="14.25">
      <c r="A924" s="222">
        <v>13</v>
      </c>
      <c r="B924" s="223" t="s">
        <v>150</v>
      </c>
      <c r="C924" s="360">
        <v>536</v>
      </c>
      <c r="D924" s="310">
        <v>5.06</v>
      </c>
      <c r="E924" s="239">
        <v>163.77</v>
      </c>
      <c r="F924" s="170">
        <f t="shared" si="46"/>
        <v>168.83</v>
      </c>
      <c r="G924" s="37">
        <f t="shared" si="47"/>
        <v>0.3149813432835821</v>
      </c>
    </row>
    <row r="925" spans="1:7" ht="12.75" customHeight="1">
      <c r="A925" s="222">
        <v>14</v>
      </c>
      <c r="B925" s="223" t="s">
        <v>151</v>
      </c>
      <c r="C925" s="360">
        <v>102.9</v>
      </c>
      <c r="D925" s="310">
        <v>9.56</v>
      </c>
      <c r="E925" s="239">
        <v>104.64</v>
      </c>
      <c r="F925" s="170">
        <f t="shared" si="46"/>
        <v>114.2</v>
      </c>
      <c r="G925" s="37">
        <f t="shared" si="47"/>
        <v>1.1098153547133138</v>
      </c>
    </row>
    <row r="926" spans="1:7" ht="12.75" customHeight="1">
      <c r="A926" s="222">
        <v>15</v>
      </c>
      <c r="B926" s="223" t="s">
        <v>152</v>
      </c>
      <c r="C926" s="360">
        <v>238.7</v>
      </c>
      <c r="D926" s="310">
        <v>15.32</v>
      </c>
      <c r="E926" s="239">
        <v>99.69</v>
      </c>
      <c r="F926" s="170">
        <f t="shared" si="46"/>
        <v>115.00999999999999</v>
      </c>
      <c r="G926" s="37">
        <f t="shared" si="47"/>
        <v>0.4818181818181818</v>
      </c>
    </row>
    <row r="927" spans="1:7" ht="12.75" customHeight="1">
      <c r="A927" s="222">
        <v>16</v>
      </c>
      <c r="B927" s="223" t="s">
        <v>153</v>
      </c>
      <c r="C927" s="360">
        <v>88.3</v>
      </c>
      <c r="D927" s="310">
        <v>12.2</v>
      </c>
      <c r="E927" s="239">
        <v>63.74</v>
      </c>
      <c r="F927" s="170">
        <f t="shared" si="46"/>
        <v>75.94</v>
      </c>
      <c r="G927" s="37">
        <f t="shared" si="47"/>
        <v>0.8600226500566251</v>
      </c>
    </row>
    <row r="928" spans="1:7" ht="12.75" customHeight="1">
      <c r="A928" s="222">
        <v>17</v>
      </c>
      <c r="B928" s="223" t="s">
        <v>154</v>
      </c>
      <c r="C928" s="360">
        <v>196.5</v>
      </c>
      <c r="D928" s="310">
        <v>5.2</v>
      </c>
      <c r="E928" s="239">
        <v>187.89</v>
      </c>
      <c r="F928" s="170">
        <f t="shared" si="46"/>
        <v>193.08999999999997</v>
      </c>
      <c r="G928" s="37">
        <f t="shared" si="47"/>
        <v>0.9826463104325699</v>
      </c>
    </row>
    <row r="929" spans="1:7" ht="12.75" customHeight="1">
      <c r="A929" s="222">
        <v>18</v>
      </c>
      <c r="B929" s="223" t="s">
        <v>155</v>
      </c>
      <c r="C929" s="360">
        <v>250.1</v>
      </c>
      <c r="D929" s="310">
        <v>7.89</v>
      </c>
      <c r="E929" s="239">
        <v>183.82</v>
      </c>
      <c r="F929" s="170">
        <f t="shared" si="46"/>
        <v>191.70999999999998</v>
      </c>
      <c r="G929" s="37">
        <f t="shared" si="47"/>
        <v>0.7665333866453418</v>
      </c>
    </row>
    <row r="930" spans="1:7" ht="12.75" customHeight="1">
      <c r="A930" s="222">
        <v>19</v>
      </c>
      <c r="B930" s="223" t="s">
        <v>156</v>
      </c>
      <c r="C930" s="360">
        <v>221.6</v>
      </c>
      <c r="D930" s="310">
        <v>10.23</v>
      </c>
      <c r="E930" s="239">
        <v>164.04</v>
      </c>
      <c r="F930" s="170">
        <f t="shared" si="46"/>
        <v>174.26999999999998</v>
      </c>
      <c r="G930" s="37">
        <f t="shared" si="47"/>
        <v>0.7864169675090252</v>
      </c>
    </row>
    <row r="931" spans="1:7" ht="12.75" customHeight="1">
      <c r="A931" s="222">
        <v>20</v>
      </c>
      <c r="B931" s="223" t="s">
        <v>157</v>
      </c>
      <c r="C931" s="360">
        <v>399</v>
      </c>
      <c r="D931" s="310">
        <v>5.03</v>
      </c>
      <c r="E931" s="239">
        <v>207.49</v>
      </c>
      <c r="F931" s="170">
        <f t="shared" si="46"/>
        <v>212.52</v>
      </c>
      <c r="G931" s="37">
        <f t="shared" si="47"/>
        <v>0.5326315789473685</v>
      </c>
    </row>
    <row r="932" spans="1:7" ht="12.75" customHeight="1">
      <c r="A932" s="222">
        <v>21</v>
      </c>
      <c r="B932" s="223" t="s">
        <v>158</v>
      </c>
      <c r="C932" s="360">
        <v>405.1</v>
      </c>
      <c r="D932" s="310">
        <v>8</v>
      </c>
      <c r="E932" s="239">
        <v>335.26</v>
      </c>
      <c r="F932" s="170">
        <f t="shared" si="46"/>
        <v>343.26</v>
      </c>
      <c r="G932" s="37">
        <f t="shared" si="47"/>
        <v>0.8473463342384596</v>
      </c>
    </row>
    <row r="933" spans="1:7" ht="12.75" customHeight="1">
      <c r="A933" s="222">
        <v>22</v>
      </c>
      <c r="B933" s="223" t="s">
        <v>159</v>
      </c>
      <c r="C933" s="360">
        <v>310.2</v>
      </c>
      <c r="D933" s="310">
        <v>6.02</v>
      </c>
      <c r="E933" s="239">
        <v>121.64</v>
      </c>
      <c r="F933" s="170">
        <f t="shared" si="46"/>
        <v>127.66</v>
      </c>
      <c r="G933" s="37">
        <f t="shared" si="47"/>
        <v>0.41154094132817537</v>
      </c>
    </row>
    <row r="934" spans="1:7" ht="12.75" customHeight="1">
      <c r="A934" s="222">
        <v>23</v>
      </c>
      <c r="B934" s="223" t="s">
        <v>160</v>
      </c>
      <c r="C934" s="360">
        <v>262.8</v>
      </c>
      <c r="D934" s="310">
        <v>2</v>
      </c>
      <c r="E934" s="239">
        <v>156.56</v>
      </c>
      <c r="F934" s="170">
        <f t="shared" si="46"/>
        <v>158.56</v>
      </c>
      <c r="G934" s="37">
        <f t="shared" si="47"/>
        <v>0.6033485540334855</v>
      </c>
    </row>
    <row r="935" spans="1:7" ht="12.75" customHeight="1">
      <c r="A935" s="222">
        <v>24</v>
      </c>
      <c r="B935" s="223" t="s">
        <v>161</v>
      </c>
      <c r="C935" s="360">
        <v>143.4</v>
      </c>
      <c r="D935" s="310">
        <v>5.02</v>
      </c>
      <c r="E935" s="239">
        <v>95.33</v>
      </c>
      <c r="F935" s="170">
        <f t="shared" si="46"/>
        <v>100.35</v>
      </c>
      <c r="G935" s="37">
        <f t="shared" si="47"/>
        <v>0.6997907949790795</v>
      </c>
    </row>
    <row r="936" spans="1:7" ht="12.75" customHeight="1">
      <c r="A936" s="222">
        <v>25</v>
      </c>
      <c r="B936" s="223" t="s">
        <v>162</v>
      </c>
      <c r="C936" s="360">
        <v>82.4</v>
      </c>
      <c r="D936" s="310">
        <v>1.22</v>
      </c>
      <c r="E936" s="239">
        <v>59.47</v>
      </c>
      <c r="F936" s="170">
        <f t="shared" si="46"/>
        <v>60.69</v>
      </c>
      <c r="G936" s="37">
        <f t="shared" si="47"/>
        <v>0.7365291262135921</v>
      </c>
    </row>
    <row r="937" spans="1:7" ht="12.75" customHeight="1">
      <c r="A937" s="222">
        <v>26</v>
      </c>
      <c r="B937" s="223" t="s">
        <v>163</v>
      </c>
      <c r="C937" s="360">
        <v>180.3</v>
      </c>
      <c r="D937" s="310">
        <v>2</v>
      </c>
      <c r="E937" s="239">
        <v>96.81</v>
      </c>
      <c r="F937" s="170">
        <f t="shared" si="46"/>
        <v>98.81</v>
      </c>
      <c r="G937" s="37">
        <f t="shared" si="47"/>
        <v>0.5480310593455352</v>
      </c>
    </row>
    <row r="938" spans="1:7" ht="12.75" customHeight="1">
      <c r="A938" s="222">
        <v>27</v>
      </c>
      <c r="B938" s="223" t="s">
        <v>195</v>
      </c>
      <c r="C938" s="360">
        <v>371.6</v>
      </c>
      <c r="D938" s="310">
        <v>0.23</v>
      </c>
      <c r="E938" s="239">
        <v>126.49</v>
      </c>
      <c r="F938" s="170">
        <f t="shared" si="46"/>
        <v>126.72</v>
      </c>
      <c r="G938" s="37">
        <f t="shared" si="47"/>
        <v>0.34101184068891277</v>
      </c>
    </row>
    <row r="939" spans="1:8" ht="12.75" customHeight="1">
      <c r="A939" s="222">
        <v>28</v>
      </c>
      <c r="B939" s="223" t="s">
        <v>196</v>
      </c>
      <c r="C939" s="360">
        <v>176</v>
      </c>
      <c r="D939" s="310">
        <v>0.89</v>
      </c>
      <c r="E939" s="239">
        <v>85.76</v>
      </c>
      <c r="F939" s="170">
        <f t="shared" si="46"/>
        <v>86.65</v>
      </c>
      <c r="G939" s="37">
        <f t="shared" si="47"/>
        <v>0.4923295454545455</v>
      </c>
      <c r="H939" s="10" t="s">
        <v>14</v>
      </c>
    </row>
    <row r="940" spans="1:7" ht="12.75" customHeight="1">
      <c r="A940" s="222">
        <v>29</v>
      </c>
      <c r="B940" s="223" t="s">
        <v>197</v>
      </c>
      <c r="C940" s="360">
        <v>363.4</v>
      </c>
      <c r="D940" s="310">
        <v>6</v>
      </c>
      <c r="E940" s="239">
        <v>156.49</v>
      </c>
      <c r="F940" s="170">
        <f t="shared" si="46"/>
        <v>162.49</v>
      </c>
      <c r="G940" s="37">
        <f t="shared" si="47"/>
        <v>0.44713813979086414</v>
      </c>
    </row>
    <row r="941" spans="1:7" ht="12.75" customHeight="1">
      <c r="A941" s="222">
        <v>30</v>
      </c>
      <c r="B941" s="223" t="s">
        <v>198</v>
      </c>
      <c r="C941" s="360">
        <v>37.2</v>
      </c>
      <c r="D941" s="310">
        <v>6.07</v>
      </c>
      <c r="E941" s="239">
        <v>83.07</v>
      </c>
      <c r="F941" s="170">
        <f t="shared" si="46"/>
        <v>89.13999999999999</v>
      </c>
      <c r="G941" s="37">
        <f t="shared" si="47"/>
        <v>2.3962365591397843</v>
      </c>
    </row>
    <row r="942" spans="1:7" ht="12.75" customHeight="1">
      <c r="A942" s="222">
        <v>31</v>
      </c>
      <c r="B942" s="223" t="s">
        <v>199</v>
      </c>
      <c r="C942" s="360">
        <v>184.4</v>
      </c>
      <c r="D942" s="310">
        <v>1</v>
      </c>
      <c r="E942" s="239">
        <v>92.19</v>
      </c>
      <c r="F942" s="170">
        <f t="shared" si="46"/>
        <v>93.19</v>
      </c>
      <c r="G942" s="37">
        <f t="shared" si="47"/>
        <v>0.5053687635574837</v>
      </c>
    </row>
    <row r="943" spans="1:7" ht="12.75" customHeight="1">
      <c r="A943" s="222">
        <v>32</v>
      </c>
      <c r="B943" s="223" t="s">
        <v>200</v>
      </c>
      <c r="C943" s="360">
        <v>325.6</v>
      </c>
      <c r="D943" s="310">
        <v>0.08</v>
      </c>
      <c r="E943" s="239">
        <v>222.39</v>
      </c>
      <c r="F943" s="170">
        <f t="shared" si="46"/>
        <v>222.47</v>
      </c>
      <c r="G943" s="37">
        <f t="shared" si="47"/>
        <v>0.6832616707616707</v>
      </c>
    </row>
    <row r="944" spans="1:7" ht="12.75" customHeight="1">
      <c r="A944" s="222">
        <v>33</v>
      </c>
      <c r="B944" s="223" t="s">
        <v>201</v>
      </c>
      <c r="C944" s="360">
        <v>175.2</v>
      </c>
      <c r="D944" s="310">
        <v>1.02</v>
      </c>
      <c r="E944" s="239">
        <v>140.89</v>
      </c>
      <c r="F944" s="170">
        <f t="shared" si="46"/>
        <v>141.91</v>
      </c>
      <c r="G944" s="37">
        <f t="shared" si="47"/>
        <v>0.8099885844748859</v>
      </c>
    </row>
    <row r="945" spans="1:7" ht="12.75" customHeight="1">
      <c r="A945" s="222"/>
      <c r="B945" s="284" t="s">
        <v>33</v>
      </c>
      <c r="C945" s="363">
        <v>9113.11</v>
      </c>
      <c r="D945" s="309">
        <v>231.1</v>
      </c>
      <c r="E945" s="238">
        <v>5412.74</v>
      </c>
      <c r="F945" s="167">
        <f t="shared" si="46"/>
        <v>5643.84</v>
      </c>
      <c r="G945" s="41">
        <f t="shared" si="47"/>
        <v>0.6193099830902952</v>
      </c>
    </row>
    <row r="946" spans="1:7" ht="13.5" customHeight="1">
      <c r="A946" s="72"/>
      <c r="B946" s="73"/>
      <c r="C946" s="74"/>
      <c r="D946" s="74"/>
      <c r="E946" s="75"/>
      <c r="F946" s="76"/>
      <c r="G946" s="77"/>
    </row>
    <row r="947" spans="1:7" ht="13.5" customHeight="1">
      <c r="A947" s="101" t="s">
        <v>89</v>
      </c>
      <c r="B947" s="101"/>
      <c r="C947" s="101"/>
      <c r="D947" s="101"/>
      <c r="E947" s="102"/>
      <c r="F947" s="102"/>
      <c r="G947" s="102"/>
    </row>
    <row r="948" spans="1:10" ht="13.5" customHeight="1">
      <c r="A948" s="101" t="s">
        <v>260</v>
      </c>
      <c r="B948" s="101"/>
      <c r="C948" s="350"/>
      <c r="D948" s="101"/>
      <c r="E948" s="102"/>
      <c r="F948" s="102"/>
      <c r="G948" s="102"/>
      <c r="J948" s="10" t="s">
        <v>14</v>
      </c>
    </row>
    <row r="949" spans="1:7" ht="75">
      <c r="A949" s="88" t="s">
        <v>44</v>
      </c>
      <c r="B949" s="88" t="s">
        <v>45</v>
      </c>
      <c r="C949" s="354" t="s">
        <v>261</v>
      </c>
      <c r="D949" s="355" t="s">
        <v>90</v>
      </c>
      <c r="E949" s="355" t="s">
        <v>91</v>
      </c>
      <c r="F949" s="355" t="s">
        <v>92</v>
      </c>
      <c r="G949" s="105"/>
    </row>
    <row r="950" spans="1:7" ht="15">
      <c r="A950" s="104">
        <v>1</v>
      </c>
      <c r="B950" s="104">
        <v>2</v>
      </c>
      <c r="C950" s="104">
        <v>3</v>
      </c>
      <c r="D950" s="104">
        <v>4</v>
      </c>
      <c r="E950" s="104">
        <v>5</v>
      </c>
      <c r="F950" s="104">
        <v>6</v>
      </c>
      <c r="G950" s="105"/>
    </row>
    <row r="951" spans="1:7" ht="15">
      <c r="A951" s="222">
        <v>1</v>
      </c>
      <c r="B951" s="223" t="s">
        <v>138</v>
      </c>
      <c r="C951" s="360">
        <v>431</v>
      </c>
      <c r="D951" s="311">
        <v>123.86</v>
      </c>
      <c r="E951" s="379">
        <v>115.84</v>
      </c>
      <c r="F951" s="243">
        <f>E951/C951</f>
        <v>0.26877030162412996</v>
      </c>
      <c r="G951" s="105"/>
    </row>
    <row r="952" spans="1:7" ht="15">
      <c r="A952" s="222">
        <v>2</v>
      </c>
      <c r="B952" s="223" t="s">
        <v>139</v>
      </c>
      <c r="C952" s="360">
        <v>245</v>
      </c>
      <c r="D952" s="311">
        <v>178.47</v>
      </c>
      <c r="E952" s="379">
        <v>170.41</v>
      </c>
      <c r="F952" s="243">
        <f aca="true" t="shared" si="48" ref="F952:F984">E952/C952</f>
        <v>0.6955510204081633</v>
      </c>
      <c r="G952" s="105"/>
    </row>
    <row r="953" spans="1:7" ht="15">
      <c r="A953" s="222">
        <v>3</v>
      </c>
      <c r="B953" s="223" t="s">
        <v>140</v>
      </c>
      <c r="C953" s="360">
        <v>438.8</v>
      </c>
      <c r="D953" s="311">
        <v>236.82000000000002</v>
      </c>
      <c r="E953" s="379">
        <v>234.74</v>
      </c>
      <c r="F953" s="243">
        <f t="shared" si="48"/>
        <v>0.5349589790337284</v>
      </c>
      <c r="G953" s="105"/>
    </row>
    <row r="954" spans="1:7" ht="15">
      <c r="A954" s="222">
        <v>4</v>
      </c>
      <c r="B954" s="223" t="s">
        <v>141</v>
      </c>
      <c r="C954" s="360">
        <v>337.2</v>
      </c>
      <c r="D954" s="311">
        <v>194.5</v>
      </c>
      <c r="E954" s="379">
        <v>184.27</v>
      </c>
      <c r="F954" s="243">
        <f t="shared" si="48"/>
        <v>0.5464709371293002</v>
      </c>
      <c r="G954" s="105"/>
    </row>
    <row r="955" spans="1:7" ht="15">
      <c r="A955" s="222">
        <v>5</v>
      </c>
      <c r="B955" s="223" t="s">
        <v>142</v>
      </c>
      <c r="C955" s="360">
        <v>764.7</v>
      </c>
      <c r="D955" s="311">
        <v>514.86</v>
      </c>
      <c r="E955" s="379">
        <v>494.97</v>
      </c>
      <c r="F955" s="243">
        <f t="shared" si="48"/>
        <v>0.6472734405649274</v>
      </c>
      <c r="G955" s="105"/>
    </row>
    <row r="956" spans="1:7" ht="15">
      <c r="A956" s="222">
        <v>6</v>
      </c>
      <c r="B956" s="223" t="s">
        <v>143</v>
      </c>
      <c r="C956" s="360">
        <v>307.1</v>
      </c>
      <c r="D956" s="311">
        <v>200.36</v>
      </c>
      <c r="E956" s="379">
        <v>177.36</v>
      </c>
      <c r="F956" s="243">
        <f t="shared" si="48"/>
        <v>0.5775317486160859</v>
      </c>
      <c r="G956" s="105"/>
    </row>
    <row r="957" spans="1:7" ht="15">
      <c r="A957" s="222">
        <v>7</v>
      </c>
      <c r="B957" s="223" t="s">
        <v>144</v>
      </c>
      <c r="C957" s="360">
        <v>213.5</v>
      </c>
      <c r="D957" s="311">
        <v>118.08</v>
      </c>
      <c r="E957" s="379">
        <v>108.06</v>
      </c>
      <c r="F957" s="243">
        <f t="shared" si="48"/>
        <v>0.506135831381733</v>
      </c>
      <c r="G957" s="105"/>
    </row>
    <row r="958" spans="1:7" ht="15">
      <c r="A958" s="222">
        <v>8</v>
      </c>
      <c r="B958" s="223" t="s">
        <v>145</v>
      </c>
      <c r="C958" s="360">
        <v>188.4</v>
      </c>
      <c r="D958" s="311">
        <v>195.66</v>
      </c>
      <c r="E958" s="379">
        <v>186.54</v>
      </c>
      <c r="F958" s="243">
        <f t="shared" si="48"/>
        <v>0.9901273885350318</v>
      </c>
      <c r="G958" s="105"/>
    </row>
    <row r="959" spans="1:7" ht="15">
      <c r="A959" s="222">
        <v>9</v>
      </c>
      <c r="B959" s="223" t="s">
        <v>146</v>
      </c>
      <c r="C959" s="360">
        <v>515.3</v>
      </c>
      <c r="D959" s="311">
        <v>420.40999999999997</v>
      </c>
      <c r="E959" s="379">
        <v>415.39</v>
      </c>
      <c r="F959" s="243">
        <f t="shared" si="48"/>
        <v>0.8061129439161654</v>
      </c>
      <c r="G959" s="105"/>
    </row>
    <row r="960" spans="1:7" ht="15">
      <c r="A960" s="222">
        <v>10</v>
      </c>
      <c r="B960" s="223" t="s">
        <v>147</v>
      </c>
      <c r="C960" s="360">
        <v>135</v>
      </c>
      <c r="D960" s="311">
        <v>103.74</v>
      </c>
      <c r="E960" s="379">
        <v>94.41</v>
      </c>
      <c r="F960" s="243">
        <f t="shared" si="48"/>
        <v>0.6993333333333334</v>
      </c>
      <c r="G960" s="105"/>
    </row>
    <row r="961" spans="1:7" ht="15">
      <c r="A961" s="222">
        <v>11</v>
      </c>
      <c r="B961" s="223" t="s">
        <v>148</v>
      </c>
      <c r="C961" s="360">
        <v>69.9</v>
      </c>
      <c r="D961" s="311">
        <v>111.33</v>
      </c>
      <c r="E961" s="379">
        <v>103.07</v>
      </c>
      <c r="F961" s="243">
        <f t="shared" si="48"/>
        <v>1.4745350500715306</v>
      </c>
      <c r="G961" s="105"/>
    </row>
    <row r="962" spans="1:7" ht="15">
      <c r="A962" s="222">
        <v>12</v>
      </c>
      <c r="B962" s="223" t="s">
        <v>149</v>
      </c>
      <c r="C962" s="360">
        <v>416.5</v>
      </c>
      <c r="D962" s="311">
        <v>188.3</v>
      </c>
      <c r="E962" s="379">
        <v>180.27</v>
      </c>
      <c r="F962" s="243">
        <f t="shared" si="48"/>
        <v>0.4328211284513806</v>
      </c>
      <c r="G962" s="105"/>
    </row>
    <row r="963" spans="1:7" ht="15">
      <c r="A963" s="222">
        <v>13</v>
      </c>
      <c r="B963" s="223" t="s">
        <v>150</v>
      </c>
      <c r="C963" s="360">
        <v>536</v>
      </c>
      <c r="D963" s="311">
        <v>168.83</v>
      </c>
      <c r="E963" s="379">
        <v>163.77</v>
      </c>
      <c r="F963" s="243">
        <f t="shared" si="48"/>
        <v>0.30554104477611943</v>
      </c>
      <c r="G963" s="105"/>
    </row>
    <row r="964" spans="1:12" ht="14.25">
      <c r="A964" s="222">
        <v>14</v>
      </c>
      <c r="B964" s="223" t="s">
        <v>151</v>
      </c>
      <c r="C964" s="360">
        <v>102.9</v>
      </c>
      <c r="D964" s="311">
        <v>114.2</v>
      </c>
      <c r="E964" s="379">
        <v>104.64</v>
      </c>
      <c r="F964" s="243">
        <f t="shared" si="48"/>
        <v>1.0169096209912536</v>
      </c>
      <c r="G964" s="33"/>
      <c r="J964" s="10">
        <v>208.81</v>
      </c>
      <c r="K964" s="10">
        <v>400.82</v>
      </c>
      <c r="L964" s="10">
        <f>SUM(J964:K964)</f>
        <v>609.63</v>
      </c>
    </row>
    <row r="965" spans="1:12" ht="12.75" customHeight="1">
      <c r="A965" s="222">
        <v>15</v>
      </c>
      <c r="B965" s="223" t="s">
        <v>152</v>
      </c>
      <c r="C965" s="360">
        <v>238.7</v>
      </c>
      <c r="D965" s="311">
        <v>115.00999999999999</v>
      </c>
      <c r="E965" s="379">
        <v>99.69</v>
      </c>
      <c r="F965" s="243">
        <f t="shared" si="48"/>
        <v>0.41763720150816924</v>
      </c>
      <c r="G965" s="33"/>
      <c r="J965" s="10">
        <v>138.18</v>
      </c>
      <c r="K965" s="10">
        <v>295.68</v>
      </c>
      <c r="L965" s="10">
        <f aca="true" t="shared" si="49" ref="L965:L976">SUM(J965:K965)</f>
        <v>433.86</v>
      </c>
    </row>
    <row r="966" spans="1:12" ht="12.75" customHeight="1">
      <c r="A966" s="222">
        <v>16</v>
      </c>
      <c r="B966" s="223" t="s">
        <v>153</v>
      </c>
      <c r="C966" s="360">
        <v>88.3</v>
      </c>
      <c r="D966" s="311">
        <v>75.94</v>
      </c>
      <c r="E966" s="379">
        <v>63.74</v>
      </c>
      <c r="F966" s="243">
        <f t="shared" si="48"/>
        <v>0.7218573046432617</v>
      </c>
      <c r="G966" s="33"/>
      <c r="J966" s="10">
        <v>174.93</v>
      </c>
      <c r="K966" s="10">
        <v>389.55</v>
      </c>
      <c r="L966" s="10">
        <f t="shared" si="49"/>
        <v>564.48</v>
      </c>
    </row>
    <row r="967" spans="1:12" ht="12.75" customHeight="1">
      <c r="A967" s="222">
        <v>17</v>
      </c>
      <c r="B967" s="223" t="s">
        <v>154</v>
      </c>
      <c r="C967" s="360">
        <v>196.5</v>
      </c>
      <c r="D967" s="311">
        <v>193.08999999999997</v>
      </c>
      <c r="E967" s="379">
        <v>187.89</v>
      </c>
      <c r="F967" s="243">
        <f t="shared" si="48"/>
        <v>0.9561832061068701</v>
      </c>
      <c r="G967" s="33"/>
      <c r="J967" s="10">
        <v>115.00999999999999</v>
      </c>
      <c r="K967" s="10">
        <v>385</v>
      </c>
      <c r="L967" s="10">
        <f t="shared" si="49"/>
        <v>500.01</v>
      </c>
    </row>
    <row r="968" spans="1:12" ht="12.75" customHeight="1">
      <c r="A968" s="222">
        <v>18</v>
      </c>
      <c r="B968" s="223" t="s">
        <v>155</v>
      </c>
      <c r="C968" s="360">
        <v>250.1</v>
      </c>
      <c r="D968" s="311">
        <v>191.70999999999998</v>
      </c>
      <c r="E968" s="379">
        <v>183.82</v>
      </c>
      <c r="F968" s="243">
        <f t="shared" si="48"/>
        <v>0.7349860055977608</v>
      </c>
      <c r="G968" s="33"/>
      <c r="J968" s="10">
        <v>92.82</v>
      </c>
      <c r="K968" s="10">
        <v>347.2</v>
      </c>
      <c r="L968" s="10">
        <f t="shared" si="49"/>
        <v>440.02</v>
      </c>
    </row>
    <row r="969" spans="1:12" ht="12.75" customHeight="1">
      <c r="A969" s="222">
        <v>19</v>
      </c>
      <c r="B969" s="223" t="s">
        <v>156</v>
      </c>
      <c r="C969" s="360">
        <v>221.6</v>
      </c>
      <c r="D969" s="311">
        <v>174.26999999999998</v>
      </c>
      <c r="E969" s="379">
        <v>164.04</v>
      </c>
      <c r="F969" s="243">
        <f t="shared" si="48"/>
        <v>0.7402527075812274</v>
      </c>
      <c r="G969" s="33"/>
      <c r="J969" s="10">
        <v>181.93</v>
      </c>
      <c r="K969" s="10">
        <v>417.27</v>
      </c>
      <c r="L969" s="10">
        <f t="shared" si="49"/>
        <v>599.2</v>
      </c>
    </row>
    <row r="970" spans="1:12" ht="12.75" customHeight="1">
      <c r="A970" s="222">
        <v>20</v>
      </c>
      <c r="B970" s="223" t="s">
        <v>157</v>
      </c>
      <c r="C970" s="360">
        <v>399</v>
      </c>
      <c r="D970" s="311">
        <v>212.52</v>
      </c>
      <c r="E970" s="379">
        <v>207.49</v>
      </c>
      <c r="F970" s="243">
        <f t="shared" si="48"/>
        <v>0.5200250626566416</v>
      </c>
      <c r="G970" s="33"/>
      <c r="H970" s="10" t="s">
        <v>14</v>
      </c>
      <c r="J970" s="10">
        <v>130.97</v>
      </c>
      <c r="K970" s="10">
        <v>337.82</v>
      </c>
      <c r="L970" s="10">
        <f t="shared" si="49"/>
        <v>468.78999999999996</v>
      </c>
    </row>
    <row r="971" spans="1:12" ht="12.75" customHeight="1">
      <c r="A971" s="222">
        <v>21</v>
      </c>
      <c r="B971" s="223" t="s">
        <v>158</v>
      </c>
      <c r="C971" s="360">
        <v>405.1</v>
      </c>
      <c r="D971" s="311">
        <v>343.26</v>
      </c>
      <c r="E971" s="379">
        <v>335.26</v>
      </c>
      <c r="F971" s="243">
        <f t="shared" si="48"/>
        <v>0.8275981239200196</v>
      </c>
      <c r="G971" s="33"/>
      <c r="J971" s="10">
        <v>133.63</v>
      </c>
      <c r="K971" s="10">
        <v>319.2</v>
      </c>
      <c r="L971" s="10">
        <f t="shared" si="49"/>
        <v>452.83</v>
      </c>
    </row>
    <row r="972" spans="1:12" ht="12.75" customHeight="1">
      <c r="A972" s="222">
        <v>22</v>
      </c>
      <c r="B972" s="223" t="s">
        <v>159</v>
      </c>
      <c r="C972" s="360">
        <v>310.2</v>
      </c>
      <c r="D972" s="311">
        <v>127.66</v>
      </c>
      <c r="E972" s="379">
        <v>121.64</v>
      </c>
      <c r="F972" s="243">
        <f t="shared" si="48"/>
        <v>0.39213410702772405</v>
      </c>
      <c r="G972" s="33"/>
      <c r="J972" s="10">
        <v>185.36</v>
      </c>
      <c r="K972" s="10">
        <v>377.09</v>
      </c>
      <c r="L972" s="10">
        <f t="shared" si="49"/>
        <v>562.45</v>
      </c>
    </row>
    <row r="973" spans="1:12" ht="12.75" customHeight="1">
      <c r="A973" s="222">
        <v>23</v>
      </c>
      <c r="B973" s="223" t="s">
        <v>160</v>
      </c>
      <c r="C973" s="360">
        <v>262.8</v>
      </c>
      <c r="D973" s="311">
        <v>158.56</v>
      </c>
      <c r="E973" s="379">
        <v>156.56</v>
      </c>
      <c r="F973" s="243">
        <f t="shared" si="48"/>
        <v>0.595738203957382</v>
      </c>
      <c r="G973" s="33"/>
      <c r="J973" s="10">
        <v>155.68</v>
      </c>
      <c r="K973" s="10">
        <v>463.47</v>
      </c>
      <c r="L973" s="10">
        <f t="shared" si="49"/>
        <v>619.1500000000001</v>
      </c>
    </row>
    <row r="974" spans="1:12" ht="12.75" customHeight="1">
      <c r="A974" s="222">
        <v>24</v>
      </c>
      <c r="B974" s="223" t="s">
        <v>161</v>
      </c>
      <c r="C974" s="360">
        <v>143.4</v>
      </c>
      <c r="D974" s="311">
        <v>100.35</v>
      </c>
      <c r="E974" s="379">
        <v>95.33</v>
      </c>
      <c r="F974" s="243">
        <f t="shared" si="48"/>
        <v>0.6647838214783821</v>
      </c>
      <c r="G974" s="33"/>
      <c r="J974" s="10">
        <v>138.74</v>
      </c>
      <c r="K974" s="10">
        <v>332.64</v>
      </c>
      <c r="L974" s="10">
        <f t="shared" si="49"/>
        <v>471.38</v>
      </c>
    </row>
    <row r="975" spans="1:12" ht="12.75" customHeight="1">
      <c r="A975" s="222">
        <v>25</v>
      </c>
      <c r="B975" s="223" t="s">
        <v>162</v>
      </c>
      <c r="C975" s="360">
        <v>82.4</v>
      </c>
      <c r="D975" s="311">
        <v>60.69</v>
      </c>
      <c r="E975" s="379">
        <v>59.47</v>
      </c>
      <c r="F975" s="243">
        <f t="shared" si="48"/>
        <v>0.7217233009708737</v>
      </c>
      <c r="G975" s="33"/>
      <c r="J975" s="10">
        <v>325.01</v>
      </c>
      <c r="K975" s="10">
        <v>472.71000000000004</v>
      </c>
      <c r="L975" s="10">
        <f t="shared" si="49"/>
        <v>797.72</v>
      </c>
    </row>
    <row r="976" spans="1:12" ht="12.75" customHeight="1">
      <c r="A976" s="222">
        <v>26</v>
      </c>
      <c r="B976" s="223" t="s">
        <v>163</v>
      </c>
      <c r="C976" s="360">
        <v>180.3</v>
      </c>
      <c r="D976" s="311">
        <v>98.81</v>
      </c>
      <c r="E976" s="379">
        <v>96.81</v>
      </c>
      <c r="F976" s="243">
        <f t="shared" si="48"/>
        <v>0.5369384359400998</v>
      </c>
      <c r="G976" s="33"/>
      <c r="J976" s="10">
        <v>226.8</v>
      </c>
      <c r="K976" s="10">
        <v>400.61</v>
      </c>
      <c r="L976" s="10">
        <f t="shared" si="49"/>
        <v>627.4100000000001</v>
      </c>
    </row>
    <row r="977" spans="1:7" ht="12.75" customHeight="1">
      <c r="A977" s="222">
        <v>27</v>
      </c>
      <c r="B977" s="223" t="s">
        <v>195</v>
      </c>
      <c r="C977" s="360">
        <v>371.6</v>
      </c>
      <c r="D977" s="310">
        <v>126.72</v>
      </c>
      <c r="E977" s="239">
        <v>126.49</v>
      </c>
      <c r="F977" s="243">
        <f t="shared" si="48"/>
        <v>0.34039289558665226</v>
      </c>
      <c r="G977" s="44"/>
    </row>
    <row r="978" spans="1:7" ht="12.75" customHeight="1">
      <c r="A978" s="222">
        <v>28</v>
      </c>
      <c r="B978" s="223" t="s">
        <v>196</v>
      </c>
      <c r="C978" s="360">
        <v>176</v>
      </c>
      <c r="D978" s="310">
        <v>86.65</v>
      </c>
      <c r="E978" s="239">
        <v>85.76</v>
      </c>
      <c r="F978" s="243">
        <f t="shared" si="48"/>
        <v>0.4872727272727273</v>
      </c>
      <c r="G978" s="44"/>
    </row>
    <row r="979" spans="1:12" ht="12.75" customHeight="1">
      <c r="A979" s="222">
        <v>29</v>
      </c>
      <c r="B979" s="223" t="s">
        <v>197</v>
      </c>
      <c r="C979" s="360">
        <v>363.4</v>
      </c>
      <c r="D979" s="310">
        <v>162.49</v>
      </c>
      <c r="E979" s="239">
        <v>156.49</v>
      </c>
      <c r="F979" s="243">
        <f t="shared" si="48"/>
        <v>0.43062740781507985</v>
      </c>
      <c r="G979" s="44"/>
      <c r="H979" s="10" t="s">
        <v>14</v>
      </c>
      <c r="J979" s="10">
        <v>443.63300000000004</v>
      </c>
      <c r="K979" s="10">
        <v>278.223</v>
      </c>
      <c r="L979" s="10">
        <f>SUM(J979:K979)</f>
        <v>721.856</v>
      </c>
    </row>
    <row r="980" spans="1:7" ht="12.75" customHeight="1">
      <c r="A980" s="222">
        <v>30</v>
      </c>
      <c r="B980" s="223" t="s">
        <v>198</v>
      </c>
      <c r="C980" s="360">
        <v>37.2</v>
      </c>
      <c r="D980" s="310">
        <v>89.13999999999999</v>
      </c>
      <c r="E980" s="239">
        <v>83.07</v>
      </c>
      <c r="F980" s="243">
        <f t="shared" si="48"/>
        <v>2.233064516129032</v>
      </c>
      <c r="G980" s="44"/>
    </row>
    <row r="981" spans="1:12" ht="12.75" customHeight="1">
      <c r="A981" s="222">
        <v>31</v>
      </c>
      <c r="B981" s="223" t="s">
        <v>199</v>
      </c>
      <c r="C981" s="360">
        <v>184.4</v>
      </c>
      <c r="D981" s="310">
        <v>93.19</v>
      </c>
      <c r="E981" s="239">
        <v>92.19</v>
      </c>
      <c r="F981" s="243">
        <f t="shared" si="48"/>
        <v>0.4999457700650759</v>
      </c>
      <c r="G981" s="44"/>
      <c r="J981" s="10">
        <v>452.52897999999993</v>
      </c>
      <c r="K981" s="10">
        <v>256.19325000000003</v>
      </c>
      <c r="L981" s="10">
        <f>SUM(J981:K981)</f>
        <v>708.72223</v>
      </c>
    </row>
    <row r="982" spans="1:7" ht="12.75" customHeight="1">
      <c r="A982" s="222">
        <v>32</v>
      </c>
      <c r="B982" s="223" t="s">
        <v>200</v>
      </c>
      <c r="C982" s="360">
        <v>325.6</v>
      </c>
      <c r="D982" s="310">
        <v>222.47</v>
      </c>
      <c r="E982" s="239">
        <v>222.39</v>
      </c>
      <c r="F982" s="243">
        <f t="shared" si="48"/>
        <v>0.6830159705159704</v>
      </c>
      <c r="G982" s="44"/>
    </row>
    <row r="983" spans="1:7" ht="12.75" customHeight="1">
      <c r="A983" s="222">
        <v>33</v>
      </c>
      <c r="B983" s="223" t="s">
        <v>201</v>
      </c>
      <c r="C983" s="360">
        <v>175.2</v>
      </c>
      <c r="D983" s="310">
        <v>141.91</v>
      </c>
      <c r="E983" s="239">
        <v>140.89</v>
      </c>
      <c r="F983" s="243">
        <f t="shared" si="48"/>
        <v>0.8041666666666667</v>
      </c>
      <c r="G983" s="44"/>
    </row>
    <row r="984" spans="1:7" ht="12.75" customHeight="1">
      <c r="A984" s="222"/>
      <c r="B984" s="284" t="s">
        <v>33</v>
      </c>
      <c r="C984" s="363">
        <v>9113.11</v>
      </c>
      <c r="D984" s="309">
        <v>5643.84</v>
      </c>
      <c r="E984" s="238">
        <v>5412.74</v>
      </c>
      <c r="F984" s="243">
        <f t="shared" si="48"/>
        <v>0.5939509124766408</v>
      </c>
      <c r="G984" s="44"/>
    </row>
    <row r="985" spans="1:7" ht="13.5" customHeight="1">
      <c r="A985" s="106"/>
      <c r="B985" s="3"/>
      <c r="C985" s="4"/>
      <c r="D985" s="107"/>
      <c r="E985" s="108"/>
      <c r="F985" s="107"/>
      <c r="G985" s="141"/>
    </row>
    <row r="986" spans="1:7" ht="13.5" customHeight="1">
      <c r="A986" s="101" t="s">
        <v>93</v>
      </c>
      <c r="B986" s="101"/>
      <c r="C986" s="101"/>
      <c r="D986" s="101"/>
      <c r="E986" s="102"/>
      <c r="F986" s="102"/>
      <c r="G986" s="102"/>
    </row>
    <row r="987" spans="1:7" ht="13.5" customHeight="1">
      <c r="A987" s="101" t="s">
        <v>255</v>
      </c>
      <c r="B987" s="101"/>
      <c r="C987" s="101"/>
      <c r="D987" s="101"/>
      <c r="E987" s="102"/>
      <c r="F987" s="102"/>
      <c r="G987" s="102"/>
    </row>
    <row r="988" spans="1:7" ht="60" customHeight="1">
      <c r="A988" s="88" t="s">
        <v>44</v>
      </c>
      <c r="B988" s="88" t="s">
        <v>45</v>
      </c>
      <c r="C988" s="88" t="s">
        <v>262</v>
      </c>
      <c r="D988" s="88" t="s">
        <v>90</v>
      </c>
      <c r="E988" s="88" t="s">
        <v>263</v>
      </c>
      <c r="F988" s="312" t="s">
        <v>264</v>
      </c>
      <c r="G988" s="109"/>
    </row>
    <row r="989" spans="1:7" ht="14.25" customHeight="1">
      <c r="A989" s="104">
        <v>1</v>
      </c>
      <c r="B989" s="104">
        <v>2</v>
      </c>
      <c r="C989" s="104">
        <v>3</v>
      </c>
      <c r="D989" s="104">
        <v>4</v>
      </c>
      <c r="E989" s="104">
        <v>5</v>
      </c>
      <c r="F989" s="104">
        <v>6</v>
      </c>
      <c r="G989" s="109"/>
    </row>
    <row r="990" spans="1:7" ht="14.25" customHeight="1">
      <c r="A990" s="222">
        <v>1</v>
      </c>
      <c r="B990" s="223" t="s">
        <v>138</v>
      </c>
      <c r="C990" s="311">
        <v>431</v>
      </c>
      <c r="D990" s="311">
        <v>123.86</v>
      </c>
      <c r="E990" s="311">
        <v>0</v>
      </c>
      <c r="F990" s="313">
        <f>E990/C990</f>
        <v>0</v>
      </c>
      <c r="G990" s="109"/>
    </row>
    <row r="991" spans="1:7" ht="14.25" customHeight="1">
      <c r="A991" s="222">
        <v>2</v>
      </c>
      <c r="B991" s="223" t="s">
        <v>139</v>
      </c>
      <c r="C991" s="311">
        <v>245</v>
      </c>
      <c r="D991" s="311">
        <v>178.47</v>
      </c>
      <c r="E991" s="311">
        <v>0</v>
      </c>
      <c r="F991" s="313">
        <f aca="true" t="shared" si="50" ref="F991:F1023">E991/C991</f>
        <v>0</v>
      </c>
      <c r="G991" s="109"/>
    </row>
    <row r="992" spans="1:7" ht="14.25" customHeight="1">
      <c r="A992" s="222">
        <v>3</v>
      </c>
      <c r="B992" s="223" t="s">
        <v>140</v>
      </c>
      <c r="C992" s="311">
        <v>438.8</v>
      </c>
      <c r="D992" s="311">
        <v>236.82000000000002</v>
      </c>
      <c r="E992" s="311">
        <v>0</v>
      </c>
      <c r="F992" s="313">
        <f t="shared" si="50"/>
        <v>0</v>
      </c>
      <c r="G992" s="109"/>
    </row>
    <row r="993" spans="1:7" ht="14.25" customHeight="1">
      <c r="A993" s="222">
        <v>4</v>
      </c>
      <c r="B993" s="223" t="s">
        <v>141</v>
      </c>
      <c r="C993" s="311">
        <v>337.2</v>
      </c>
      <c r="D993" s="311">
        <v>194.5</v>
      </c>
      <c r="E993" s="311">
        <v>0</v>
      </c>
      <c r="F993" s="313">
        <f t="shared" si="50"/>
        <v>0</v>
      </c>
      <c r="G993" s="109"/>
    </row>
    <row r="994" spans="1:7" ht="14.25" customHeight="1">
      <c r="A994" s="222">
        <v>5</v>
      </c>
      <c r="B994" s="223" t="s">
        <v>142</v>
      </c>
      <c r="C994" s="311">
        <v>764.7</v>
      </c>
      <c r="D994" s="311">
        <v>514.86</v>
      </c>
      <c r="E994" s="311">
        <v>0</v>
      </c>
      <c r="F994" s="313">
        <f t="shared" si="50"/>
        <v>0</v>
      </c>
      <c r="G994" s="109"/>
    </row>
    <row r="995" spans="1:7" ht="14.25" customHeight="1">
      <c r="A995" s="222">
        <v>6</v>
      </c>
      <c r="B995" s="223" t="s">
        <v>143</v>
      </c>
      <c r="C995" s="311">
        <v>307.1</v>
      </c>
      <c r="D995" s="311">
        <v>200.36</v>
      </c>
      <c r="E995" s="311">
        <v>0</v>
      </c>
      <c r="F995" s="313">
        <f t="shared" si="50"/>
        <v>0</v>
      </c>
      <c r="G995" s="109"/>
    </row>
    <row r="996" spans="1:7" ht="14.25" customHeight="1">
      <c r="A996" s="222">
        <v>7</v>
      </c>
      <c r="B996" s="223" t="s">
        <v>144</v>
      </c>
      <c r="C996" s="311">
        <v>213.5</v>
      </c>
      <c r="D996" s="311">
        <v>118.08</v>
      </c>
      <c r="E996" s="311">
        <v>0</v>
      </c>
      <c r="F996" s="313">
        <f t="shared" si="50"/>
        <v>0</v>
      </c>
      <c r="G996" s="109"/>
    </row>
    <row r="997" spans="1:7" ht="14.25" customHeight="1">
      <c r="A997" s="222">
        <v>8</v>
      </c>
      <c r="B997" s="223" t="s">
        <v>145</v>
      </c>
      <c r="C997" s="311">
        <v>188.4</v>
      </c>
      <c r="D997" s="311">
        <v>195.66</v>
      </c>
      <c r="E997" s="311">
        <v>0</v>
      </c>
      <c r="F997" s="313">
        <f t="shared" si="50"/>
        <v>0</v>
      </c>
      <c r="G997" s="109"/>
    </row>
    <row r="998" spans="1:7" ht="14.25" customHeight="1">
      <c r="A998" s="222">
        <v>9</v>
      </c>
      <c r="B998" s="223" t="s">
        <v>146</v>
      </c>
      <c r="C998" s="311">
        <v>515.3</v>
      </c>
      <c r="D998" s="311">
        <v>420.40999999999997</v>
      </c>
      <c r="E998" s="311">
        <v>0</v>
      </c>
      <c r="F998" s="313">
        <f t="shared" si="50"/>
        <v>0</v>
      </c>
      <c r="G998" s="109"/>
    </row>
    <row r="999" spans="1:7" ht="14.25" customHeight="1">
      <c r="A999" s="222">
        <v>10</v>
      </c>
      <c r="B999" s="223" t="s">
        <v>147</v>
      </c>
      <c r="C999" s="311">
        <v>135</v>
      </c>
      <c r="D999" s="311">
        <v>103.74</v>
      </c>
      <c r="E999" s="311">
        <v>0</v>
      </c>
      <c r="F999" s="313">
        <f t="shared" si="50"/>
        <v>0</v>
      </c>
      <c r="G999" s="109"/>
    </row>
    <row r="1000" spans="1:7" ht="14.25" customHeight="1">
      <c r="A1000" s="222">
        <v>11</v>
      </c>
      <c r="B1000" s="223" t="s">
        <v>148</v>
      </c>
      <c r="C1000" s="311">
        <v>69.9</v>
      </c>
      <c r="D1000" s="311">
        <v>111.33</v>
      </c>
      <c r="E1000" s="311">
        <v>0</v>
      </c>
      <c r="F1000" s="313">
        <f t="shared" si="50"/>
        <v>0</v>
      </c>
      <c r="G1000" s="109"/>
    </row>
    <row r="1001" spans="1:7" ht="14.25" customHeight="1">
      <c r="A1001" s="222">
        <v>12</v>
      </c>
      <c r="B1001" s="223" t="s">
        <v>149</v>
      </c>
      <c r="C1001" s="311">
        <v>416.5</v>
      </c>
      <c r="D1001" s="311">
        <v>188.3</v>
      </c>
      <c r="E1001" s="311">
        <v>0</v>
      </c>
      <c r="F1001" s="313">
        <f t="shared" si="50"/>
        <v>0</v>
      </c>
      <c r="G1001" s="109"/>
    </row>
    <row r="1002" spans="1:7" ht="14.25" customHeight="1">
      <c r="A1002" s="222">
        <v>13</v>
      </c>
      <c r="B1002" s="223" t="s">
        <v>150</v>
      </c>
      <c r="C1002" s="311">
        <v>536</v>
      </c>
      <c r="D1002" s="311">
        <v>168.83</v>
      </c>
      <c r="E1002" s="311">
        <v>0</v>
      </c>
      <c r="F1002" s="313">
        <f t="shared" si="50"/>
        <v>0</v>
      </c>
      <c r="G1002" s="109"/>
    </row>
    <row r="1003" spans="1:12" ht="12.75" customHeight="1">
      <c r="A1003" s="222">
        <v>14</v>
      </c>
      <c r="B1003" s="223" t="s">
        <v>151</v>
      </c>
      <c r="C1003" s="311">
        <v>102.9</v>
      </c>
      <c r="D1003" s="311">
        <v>114.2</v>
      </c>
      <c r="E1003" s="311">
        <v>0</v>
      </c>
      <c r="F1003" s="313">
        <f t="shared" si="50"/>
        <v>0</v>
      </c>
      <c r="G1003" s="33"/>
      <c r="J1003" s="10">
        <v>101.32998000000003</v>
      </c>
      <c r="K1003" s="10">
        <v>32.9692</v>
      </c>
      <c r="L1003" s="10">
        <f>SUM(J1003:K1003)</f>
        <v>134.29918000000004</v>
      </c>
    </row>
    <row r="1004" spans="1:12" ht="12.75" customHeight="1">
      <c r="A1004" s="222">
        <v>15</v>
      </c>
      <c r="B1004" s="223" t="s">
        <v>152</v>
      </c>
      <c r="C1004" s="311">
        <v>238.7</v>
      </c>
      <c r="D1004" s="311">
        <v>115.00999999999999</v>
      </c>
      <c r="E1004" s="311">
        <v>0</v>
      </c>
      <c r="F1004" s="313">
        <f t="shared" si="50"/>
        <v>0</v>
      </c>
      <c r="G1004" s="33"/>
      <c r="J1004" s="10">
        <v>44.413160000000005</v>
      </c>
      <c r="K1004" s="10">
        <v>21.863839999999982</v>
      </c>
      <c r="L1004" s="10">
        <f aca="true" t="shared" si="51" ref="L1004:L1023">SUM(J1004:K1004)</f>
        <v>66.27699999999999</v>
      </c>
    </row>
    <row r="1005" spans="1:12" ht="12.75" customHeight="1">
      <c r="A1005" s="222">
        <v>16</v>
      </c>
      <c r="B1005" s="223" t="s">
        <v>153</v>
      </c>
      <c r="C1005" s="311">
        <v>88.3</v>
      </c>
      <c r="D1005" s="311">
        <v>75.94</v>
      </c>
      <c r="E1005" s="311">
        <v>0</v>
      </c>
      <c r="F1005" s="313">
        <f t="shared" si="50"/>
        <v>0</v>
      </c>
      <c r="G1005" s="33"/>
      <c r="J1005" s="10">
        <v>-5.3770000000000095</v>
      </c>
      <c r="K1005" s="10">
        <v>-46.872299999999996</v>
      </c>
      <c r="L1005" s="10">
        <f t="shared" si="51"/>
        <v>-52.249300000000005</v>
      </c>
    </row>
    <row r="1006" spans="1:12" ht="12.75" customHeight="1">
      <c r="A1006" s="222">
        <v>17</v>
      </c>
      <c r="B1006" s="223" t="s">
        <v>154</v>
      </c>
      <c r="C1006" s="311">
        <v>196.5</v>
      </c>
      <c r="D1006" s="311">
        <v>193.08999999999997</v>
      </c>
      <c r="E1006" s="311">
        <v>0</v>
      </c>
      <c r="F1006" s="313">
        <f t="shared" si="50"/>
        <v>0</v>
      </c>
      <c r="G1006" s="33"/>
      <c r="J1006" s="10">
        <v>58.14895000000001</v>
      </c>
      <c r="K1006" s="10">
        <v>21.767259999999993</v>
      </c>
      <c r="L1006" s="10">
        <f t="shared" si="51"/>
        <v>79.91621</v>
      </c>
    </row>
    <row r="1007" spans="1:12" ht="12.75" customHeight="1">
      <c r="A1007" s="222">
        <v>18</v>
      </c>
      <c r="B1007" s="223" t="s">
        <v>155</v>
      </c>
      <c r="C1007" s="311">
        <v>250.1</v>
      </c>
      <c r="D1007" s="311">
        <v>191.70999999999998</v>
      </c>
      <c r="E1007" s="311">
        <v>0</v>
      </c>
      <c r="F1007" s="313">
        <f t="shared" si="50"/>
        <v>0</v>
      </c>
      <c r="G1007" s="33"/>
      <c r="J1007" s="10">
        <v>-14.990430000000003</v>
      </c>
      <c r="K1007" s="10">
        <v>0.8801399999999973</v>
      </c>
      <c r="L1007" s="10">
        <f t="shared" si="51"/>
        <v>-14.110290000000006</v>
      </c>
    </row>
    <row r="1008" spans="1:12" ht="12.75" customHeight="1">
      <c r="A1008" s="222">
        <v>19</v>
      </c>
      <c r="B1008" s="223" t="s">
        <v>156</v>
      </c>
      <c r="C1008" s="311">
        <v>221.6</v>
      </c>
      <c r="D1008" s="311">
        <v>174.26999999999998</v>
      </c>
      <c r="E1008" s="311">
        <v>0</v>
      </c>
      <c r="F1008" s="313">
        <f t="shared" si="50"/>
        <v>0</v>
      </c>
      <c r="G1008" s="33"/>
      <c r="J1008" s="10">
        <v>-135.15999999999997</v>
      </c>
      <c r="K1008" s="10">
        <v>-97.9</v>
      </c>
      <c r="L1008" s="10">
        <f t="shared" si="51"/>
        <v>-233.05999999999997</v>
      </c>
    </row>
    <row r="1009" spans="1:12" ht="12.75" customHeight="1">
      <c r="A1009" s="222">
        <v>20</v>
      </c>
      <c r="B1009" s="223" t="s">
        <v>157</v>
      </c>
      <c r="C1009" s="311">
        <v>399</v>
      </c>
      <c r="D1009" s="311">
        <v>212.52</v>
      </c>
      <c r="E1009" s="311">
        <v>0</v>
      </c>
      <c r="F1009" s="313">
        <f t="shared" si="50"/>
        <v>0</v>
      </c>
      <c r="G1009" s="33"/>
      <c r="J1009" s="10">
        <v>45.43000000000001</v>
      </c>
      <c r="K1009" s="10">
        <v>57.29999999999998</v>
      </c>
      <c r="L1009" s="10">
        <f t="shared" si="51"/>
        <v>102.72999999999999</v>
      </c>
    </row>
    <row r="1010" spans="1:12" ht="12.75" customHeight="1">
      <c r="A1010" s="222">
        <v>21</v>
      </c>
      <c r="B1010" s="223" t="s">
        <v>158</v>
      </c>
      <c r="C1010" s="311">
        <v>405.1</v>
      </c>
      <c r="D1010" s="311">
        <v>343.26</v>
      </c>
      <c r="E1010" s="311">
        <v>0</v>
      </c>
      <c r="F1010" s="313">
        <f t="shared" si="50"/>
        <v>0</v>
      </c>
      <c r="G1010" s="33"/>
      <c r="J1010" s="10">
        <v>15.400000000000034</v>
      </c>
      <c r="K1010" s="10">
        <v>-26.819999999999993</v>
      </c>
      <c r="L1010" s="10">
        <f t="shared" si="51"/>
        <v>-11.419999999999959</v>
      </c>
    </row>
    <row r="1011" spans="1:12" ht="12.75" customHeight="1">
      <c r="A1011" s="222">
        <v>22</v>
      </c>
      <c r="B1011" s="223" t="s">
        <v>159</v>
      </c>
      <c r="C1011" s="311">
        <v>310.2</v>
      </c>
      <c r="D1011" s="311">
        <v>127.66</v>
      </c>
      <c r="E1011" s="311">
        <v>0</v>
      </c>
      <c r="F1011" s="313">
        <f t="shared" si="50"/>
        <v>0</v>
      </c>
      <c r="G1011" s="33"/>
      <c r="J1011" s="10">
        <v>-74.82</v>
      </c>
      <c r="K1011" s="10">
        <v>16.22</v>
      </c>
      <c r="L1011" s="10">
        <f t="shared" si="51"/>
        <v>-58.599999999999994</v>
      </c>
    </row>
    <row r="1012" spans="1:12" ht="12.75" customHeight="1">
      <c r="A1012" s="222">
        <v>23</v>
      </c>
      <c r="B1012" s="223" t="s">
        <v>160</v>
      </c>
      <c r="C1012" s="311">
        <v>262.8</v>
      </c>
      <c r="D1012" s="311">
        <v>158.56</v>
      </c>
      <c r="E1012" s="311">
        <v>0</v>
      </c>
      <c r="F1012" s="313">
        <f t="shared" si="50"/>
        <v>0</v>
      </c>
      <c r="G1012" s="33"/>
      <c r="J1012" s="10">
        <v>66.21000000000004</v>
      </c>
      <c r="K1012" s="10">
        <v>27.840000000000032</v>
      </c>
      <c r="L1012" s="10">
        <f t="shared" si="51"/>
        <v>94.05000000000007</v>
      </c>
    </row>
    <row r="1013" spans="1:7" ht="12.75" customHeight="1">
      <c r="A1013" s="222">
        <v>24</v>
      </c>
      <c r="B1013" s="223" t="s">
        <v>161</v>
      </c>
      <c r="C1013" s="311">
        <v>143.4</v>
      </c>
      <c r="D1013" s="311">
        <v>100.35</v>
      </c>
      <c r="E1013" s="311">
        <v>0</v>
      </c>
      <c r="F1013" s="313">
        <f t="shared" si="50"/>
        <v>0</v>
      </c>
      <c r="G1013" s="33"/>
    </row>
    <row r="1014" spans="1:7" ht="12.75" customHeight="1">
      <c r="A1014" s="222">
        <v>25</v>
      </c>
      <c r="B1014" s="223" t="s">
        <v>162</v>
      </c>
      <c r="C1014" s="311">
        <v>82.4</v>
      </c>
      <c r="D1014" s="311">
        <v>60.69</v>
      </c>
      <c r="E1014" s="311">
        <v>0</v>
      </c>
      <c r="F1014" s="313">
        <f t="shared" si="50"/>
        <v>0</v>
      </c>
      <c r="G1014" s="33"/>
    </row>
    <row r="1015" spans="1:7" ht="12.75" customHeight="1">
      <c r="A1015" s="222">
        <v>26</v>
      </c>
      <c r="B1015" s="223" t="s">
        <v>163</v>
      </c>
      <c r="C1015" s="311">
        <v>180.3</v>
      </c>
      <c r="D1015" s="311">
        <v>98.81</v>
      </c>
      <c r="E1015" s="311">
        <v>0</v>
      </c>
      <c r="F1015" s="313">
        <f t="shared" si="50"/>
        <v>0</v>
      </c>
      <c r="G1015" s="33"/>
    </row>
    <row r="1016" spans="1:7" ht="12.75" customHeight="1">
      <c r="A1016" s="222">
        <v>27</v>
      </c>
      <c r="B1016" s="223" t="s">
        <v>195</v>
      </c>
      <c r="C1016" s="311">
        <v>371.6</v>
      </c>
      <c r="D1016" s="311">
        <v>126.72</v>
      </c>
      <c r="E1016" s="311">
        <v>0</v>
      </c>
      <c r="F1016" s="313">
        <f t="shared" si="50"/>
        <v>0</v>
      </c>
      <c r="G1016" s="33"/>
    </row>
    <row r="1017" spans="1:7" ht="12.75" customHeight="1">
      <c r="A1017" s="222">
        <v>28</v>
      </c>
      <c r="B1017" s="223" t="s">
        <v>196</v>
      </c>
      <c r="C1017" s="311">
        <v>176</v>
      </c>
      <c r="D1017" s="311">
        <v>86.65</v>
      </c>
      <c r="E1017" s="311">
        <v>0</v>
      </c>
      <c r="F1017" s="313">
        <f t="shared" si="50"/>
        <v>0</v>
      </c>
      <c r="G1017" s="33"/>
    </row>
    <row r="1018" spans="1:7" ht="12.75" customHeight="1">
      <c r="A1018" s="222">
        <v>29</v>
      </c>
      <c r="B1018" s="223" t="s">
        <v>197</v>
      </c>
      <c r="C1018" s="311">
        <v>363.4</v>
      </c>
      <c r="D1018" s="311">
        <v>162.49</v>
      </c>
      <c r="E1018" s="311">
        <v>0</v>
      </c>
      <c r="F1018" s="313">
        <f t="shared" si="50"/>
        <v>0</v>
      </c>
      <c r="G1018" s="33"/>
    </row>
    <row r="1019" spans="1:7" ht="12.75" customHeight="1">
      <c r="A1019" s="222">
        <v>30</v>
      </c>
      <c r="B1019" s="223" t="s">
        <v>198</v>
      </c>
      <c r="C1019" s="311">
        <v>37.2</v>
      </c>
      <c r="D1019" s="311">
        <v>89.13999999999999</v>
      </c>
      <c r="E1019" s="311">
        <v>0</v>
      </c>
      <c r="F1019" s="313">
        <f t="shared" si="50"/>
        <v>0</v>
      </c>
      <c r="G1019" s="33"/>
    </row>
    <row r="1020" spans="1:12" ht="12.75" customHeight="1">
      <c r="A1020" s="222">
        <v>31</v>
      </c>
      <c r="B1020" s="223" t="s">
        <v>199</v>
      </c>
      <c r="C1020" s="311">
        <v>184.4</v>
      </c>
      <c r="D1020" s="311">
        <v>93.19</v>
      </c>
      <c r="E1020" s="311">
        <v>0</v>
      </c>
      <c r="F1020" s="313">
        <f t="shared" si="50"/>
        <v>0</v>
      </c>
      <c r="G1020" s="33"/>
      <c r="J1020" s="10">
        <v>-13.339999999999975</v>
      </c>
      <c r="K1020" s="10">
        <v>33.19</v>
      </c>
      <c r="L1020" s="10">
        <f t="shared" si="51"/>
        <v>19.850000000000023</v>
      </c>
    </row>
    <row r="1021" spans="1:12" ht="12.75" customHeight="1">
      <c r="A1021" s="222">
        <v>32</v>
      </c>
      <c r="B1021" s="223" t="s">
        <v>200</v>
      </c>
      <c r="C1021" s="311">
        <v>325.6</v>
      </c>
      <c r="D1021" s="311">
        <v>222.47</v>
      </c>
      <c r="E1021" s="311">
        <v>0</v>
      </c>
      <c r="F1021" s="313">
        <f t="shared" si="50"/>
        <v>0</v>
      </c>
      <c r="G1021" s="33"/>
      <c r="J1021" s="10">
        <v>-29.076999999999998</v>
      </c>
      <c r="K1021" s="10">
        <v>-46.78699999999998</v>
      </c>
      <c r="L1021" s="10">
        <f t="shared" si="51"/>
        <v>-75.86399999999998</v>
      </c>
    </row>
    <row r="1022" spans="1:12" ht="12.75" customHeight="1">
      <c r="A1022" s="222">
        <v>33</v>
      </c>
      <c r="B1022" s="223" t="s">
        <v>201</v>
      </c>
      <c r="C1022" s="311">
        <v>175.2</v>
      </c>
      <c r="D1022" s="311">
        <v>141.91</v>
      </c>
      <c r="E1022" s="311">
        <v>0</v>
      </c>
      <c r="F1022" s="313">
        <f t="shared" si="50"/>
        <v>0</v>
      </c>
      <c r="G1022" s="33"/>
      <c r="J1022" s="10">
        <v>51.91897999999992</v>
      </c>
      <c r="K1022" s="10">
        <v>29.393250000000023</v>
      </c>
      <c r="L1022" s="10">
        <f t="shared" si="51"/>
        <v>81.31222999999994</v>
      </c>
    </row>
    <row r="1023" spans="1:12" ht="12.75" customHeight="1">
      <c r="A1023" s="36"/>
      <c r="B1023" s="1" t="s">
        <v>33</v>
      </c>
      <c r="C1023" s="309">
        <v>9113.11</v>
      </c>
      <c r="D1023" s="309">
        <v>5643.84</v>
      </c>
      <c r="E1023" s="311">
        <v>0</v>
      </c>
      <c r="F1023" s="313">
        <f t="shared" si="50"/>
        <v>0</v>
      </c>
      <c r="G1023" s="33"/>
      <c r="J1023" s="10">
        <v>110.0866400000001</v>
      </c>
      <c r="K1023" s="10">
        <v>23.044390000000035</v>
      </c>
      <c r="L1023" s="10">
        <f t="shared" si="51"/>
        <v>133.13103000000012</v>
      </c>
    </row>
    <row r="1024" ht="24" customHeight="1">
      <c r="A1024" s="9" t="s">
        <v>94</v>
      </c>
    </row>
    <row r="1025" ht="20.25" customHeight="1"/>
    <row r="1026" ht="14.25">
      <c r="A1026" s="9" t="s">
        <v>95</v>
      </c>
    </row>
    <row r="1027" spans="1:7" ht="30" customHeight="1">
      <c r="A1027" s="202" t="s">
        <v>26</v>
      </c>
      <c r="B1027" s="202"/>
      <c r="C1027" s="203" t="s">
        <v>41</v>
      </c>
      <c r="D1027" s="203" t="s">
        <v>42</v>
      </c>
      <c r="E1027" s="203" t="s">
        <v>6</v>
      </c>
      <c r="F1027" s="203" t="s">
        <v>35</v>
      </c>
      <c r="G1027" s="204"/>
    </row>
    <row r="1028" spans="1:7" ht="13.5" customHeight="1">
      <c r="A1028" s="202">
        <v>1</v>
      </c>
      <c r="B1028" s="202">
        <v>2</v>
      </c>
      <c r="C1028" s="202">
        <v>3</v>
      </c>
      <c r="D1028" s="202">
        <v>4</v>
      </c>
      <c r="E1028" s="202" t="s">
        <v>43</v>
      </c>
      <c r="F1028" s="202">
        <v>6</v>
      </c>
      <c r="G1028" s="204"/>
    </row>
    <row r="1029" spans="1:7" ht="27" customHeight="1" thickBot="1">
      <c r="A1029" s="205">
        <v>1</v>
      </c>
      <c r="B1029" s="206" t="s">
        <v>223</v>
      </c>
      <c r="C1029" s="380">
        <v>722.53</v>
      </c>
      <c r="D1029" s="214"/>
      <c r="E1029" s="207"/>
      <c r="F1029" s="211"/>
      <c r="G1029" s="212"/>
    </row>
    <row r="1030" spans="1:10" ht="28.5">
      <c r="A1030" s="205">
        <v>2</v>
      </c>
      <c r="B1030" s="206" t="s">
        <v>259</v>
      </c>
      <c r="C1030" s="210">
        <v>0</v>
      </c>
      <c r="D1030" s="210">
        <v>0</v>
      </c>
      <c r="E1030" s="207"/>
      <c r="F1030" s="211"/>
      <c r="G1030" s="204"/>
      <c r="J1030" s="10" t="s">
        <v>14</v>
      </c>
    </row>
    <row r="1031" spans="1:7" ht="28.5">
      <c r="A1031" s="205">
        <v>3</v>
      </c>
      <c r="B1031" s="206" t="s">
        <v>265</v>
      </c>
      <c r="C1031" s="544">
        <f>156.68+-121.9</f>
        <v>34.78</v>
      </c>
      <c r="D1031" s="544">
        <v>34.78</v>
      </c>
      <c r="E1031" s="207"/>
      <c r="F1031" s="211"/>
      <c r="G1031" s="204"/>
    </row>
    <row r="1032" spans="1:7" ht="15.75" customHeight="1">
      <c r="A1032" s="205">
        <v>4</v>
      </c>
      <c r="B1032" s="213" t="s">
        <v>96</v>
      </c>
      <c r="C1032" s="545">
        <v>34.78</v>
      </c>
      <c r="D1032" s="545">
        <v>34.78</v>
      </c>
      <c r="E1032" s="207"/>
      <c r="F1032" s="211"/>
      <c r="G1032" s="204"/>
    </row>
    <row r="1033" spans="1:6" ht="15.75" customHeight="1">
      <c r="A1033" s="34"/>
      <c r="B1033" s="121"/>
      <c r="C1033" s="183"/>
      <c r="D1033" s="183"/>
      <c r="E1033" s="65"/>
      <c r="F1033" s="65"/>
    </row>
    <row r="1034" spans="1:6" s="110" customFormat="1" ht="14.25">
      <c r="A1034" s="9" t="s">
        <v>268</v>
      </c>
      <c r="B1034" s="351"/>
      <c r="C1034" s="351"/>
      <c r="D1034" s="351"/>
      <c r="E1034" s="351"/>
      <c r="F1034" s="351"/>
    </row>
    <row r="1035" spans="2:7" ht="14.25">
      <c r="B1035" s="204"/>
      <c r="C1035" s="204"/>
      <c r="D1035" s="352" t="s">
        <v>134</v>
      </c>
      <c r="E1035" s="448" t="s">
        <v>266</v>
      </c>
      <c r="F1035" s="448"/>
      <c r="G1035" s="142"/>
    </row>
    <row r="1036" spans="1:7" ht="42.75">
      <c r="A1036" s="87" t="s">
        <v>26</v>
      </c>
      <c r="B1036" s="353" t="s">
        <v>97</v>
      </c>
      <c r="C1036" s="353" t="s">
        <v>267</v>
      </c>
      <c r="D1036" s="353" t="s">
        <v>49</v>
      </c>
      <c r="E1036" s="353" t="s">
        <v>98</v>
      </c>
      <c r="F1036" s="353" t="s">
        <v>99</v>
      </c>
      <c r="G1036" s="64"/>
    </row>
    <row r="1037" spans="1:7" ht="14.25">
      <c r="A1037" s="112">
        <v>1</v>
      </c>
      <c r="B1037" s="112">
        <v>2</v>
      </c>
      <c r="C1037" s="112">
        <v>3</v>
      </c>
      <c r="D1037" s="112">
        <v>4</v>
      </c>
      <c r="E1037" s="112">
        <v>5</v>
      </c>
      <c r="F1037" s="112">
        <v>6</v>
      </c>
      <c r="G1037" s="143"/>
    </row>
    <row r="1038" spans="1:7" ht="28.5">
      <c r="A1038" s="113">
        <v>1</v>
      </c>
      <c r="B1038" s="114" t="s">
        <v>100</v>
      </c>
      <c r="C1038" s="436"/>
      <c r="D1038" s="436"/>
      <c r="E1038" s="116"/>
      <c r="F1038" s="115"/>
      <c r="G1038" s="144"/>
    </row>
    <row r="1039" spans="1:11" ht="89.25" customHeight="1">
      <c r="A1039" s="113">
        <v>2</v>
      </c>
      <c r="B1039" s="114" t="s">
        <v>101</v>
      </c>
      <c r="C1039" s="437"/>
      <c r="D1039" s="437"/>
      <c r="E1039" s="116"/>
      <c r="F1039" s="115"/>
      <c r="G1039" s="145"/>
      <c r="K1039" s="10" t="s">
        <v>14</v>
      </c>
    </row>
    <row r="1040" spans="1:7" ht="15">
      <c r="A1040" s="449" t="s">
        <v>12</v>
      </c>
      <c r="B1040" s="449"/>
      <c r="C1040" s="117">
        <v>722.53</v>
      </c>
      <c r="D1040" s="118"/>
      <c r="E1040" s="118">
        <v>44.75</v>
      </c>
      <c r="F1040" s="115">
        <f>E1040/C1040</f>
        <v>0.0619351445614715</v>
      </c>
      <c r="G1040" s="146"/>
    </row>
    <row r="1041" spans="1:10" s="139" customFormat="1" ht="22.5" customHeight="1">
      <c r="A1041" s="438"/>
      <c r="B1041" s="438"/>
      <c r="C1041" s="438"/>
      <c r="D1041" s="438"/>
      <c r="E1041" s="438"/>
      <c r="F1041" s="438"/>
      <c r="G1041" s="438"/>
      <c r="J1041" s="139">
        <f>722.13+0.4</f>
        <v>722.53</v>
      </c>
    </row>
    <row r="1042" spans="1:7" ht="14.25">
      <c r="A1042" s="121" t="s">
        <v>102</v>
      </c>
      <c r="B1042" s="26"/>
      <c r="C1042" s="26"/>
      <c r="D1042" s="119"/>
      <c r="E1042" s="26"/>
      <c r="F1042" s="26"/>
      <c r="G1042" s="120"/>
    </row>
    <row r="1043" spans="1:7" ht="14.25" customHeight="1">
      <c r="A1043" s="80"/>
      <c r="D1043" s="119"/>
      <c r="E1043" s="26"/>
      <c r="F1043" s="26"/>
      <c r="G1043" s="120"/>
    </row>
    <row r="1044" spans="1:7" ht="19.5" customHeight="1" hidden="1">
      <c r="A1044" s="80"/>
      <c r="D1044" s="119"/>
      <c r="E1044" s="26"/>
      <c r="F1044" s="26"/>
      <c r="G1044" s="120"/>
    </row>
    <row r="1045" spans="1:7" ht="19.5" customHeight="1" hidden="1">
      <c r="A1045" s="47"/>
      <c r="B1045" s="47" t="s">
        <v>60</v>
      </c>
      <c r="C1045" s="47"/>
      <c r="D1045" s="119"/>
      <c r="E1045" s="122"/>
      <c r="F1045" s="122"/>
      <c r="G1045" s="120"/>
    </row>
    <row r="1046" spans="1:7" ht="13.5" hidden="1">
      <c r="A1046" s="47"/>
      <c r="B1046" s="47"/>
      <c r="C1046" s="47"/>
      <c r="D1046" s="122"/>
      <c r="E1046" s="122"/>
      <c r="F1046" s="122"/>
      <c r="G1046" s="122"/>
    </row>
    <row r="1047" spans="1:7" ht="13.5" hidden="1">
      <c r="A1047" s="47"/>
      <c r="B1047" s="47" t="s">
        <v>61</v>
      </c>
      <c r="D1047" s="26"/>
      <c r="E1047" s="123">
        <f>8581264*220*1.5/10000000</f>
        <v>283.181712</v>
      </c>
      <c r="F1047" s="122"/>
      <c r="G1047" s="122"/>
    </row>
    <row r="1048" spans="1:7" ht="13.5" hidden="1">
      <c r="A1048" s="47"/>
      <c r="B1048" s="47" t="s">
        <v>62</v>
      </c>
      <c r="D1048" s="26"/>
      <c r="E1048" s="123">
        <f>8581264*220*1/10000000</f>
        <v>188.787808</v>
      </c>
      <c r="F1048" s="122"/>
      <c r="G1048" s="122"/>
    </row>
    <row r="1049" spans="1:7" ht="13.5" hidden="1">
      <c r="A1049" s="47"/>
      <c r="B1049" s="46" t="s">
        <v>12</v>
      </c>
      <c r="D1049" s="26"/>
      <c r="E1049" s="124">
        <f>E1048+E1047</f>
        <v>471.96952</v>
      </c>
      <c r="F1049" s="122"/>
      <c r="G1049" s="122"/>
    </row>
    <row r="1050" spans="1:7" ht="13.5" hidden="1">
      <c r="A1050" s="47"/>
      <c r="B1050" s="47" t="s">
        <v>63</v>
      </c>
      <c r="D1050" s="26"/>
      <c r="E1050" s="123">
        <v>477.18</v>
      </c>
      <c r="F1050" s="122"/>
      <c r="G1050" s="122"/>
    </row>
    <row r="1051" spans="1:7" ht="13.5" hidden="1">
      <c r="A1051" s="47"/>
      <c r="B1051" s="46" t="s">
        <v>64</v>
      </c>
      <c r="D1051" s="26"/>
      <c r="E1051" s="124">
        <f>E1050-E1049</f>
        <v>5.210480000000018</v>
      </c>
      <c r="F1051" s="122"/>
      <c r="G1051" s="122"/>
    </row>
    <row r="1052" spans="1:7" ht="13.5" hidden="1">
      <c r="A1052" s="47"/>
      <c r="B1052" s="47"/>
      <c r="C1052" s="58"/>
      <c r="D1052" s="122"/>
      <c r="E1052" s="122"/>
      <c r="F1052" s="122"/>
      <c r="G1052" s="122"/>
    </row>
    <row r="1053" spans="1:7" ht="13.5" hidden="1">
      <c r="A1053" s="47"/>
      <c r="B1053" s="47"/>
      <c r="C1053" s="58"/>
      <c r="D1053" s="122"/>
      <c r="E1053" s="122"/>
      <c r="F1053" s="122"/>
      <c r="G1053" s="122"/>
    </row>
    <row r="1054" spans="1:7" ht="13.5" hidden="1">
      <c r="A1054" s="47"/>
      <c r="B1054" s="47"/>
      <c r="C1054" s="58"/>
      <c r="D1054" s="122"/>
      <c r="E1054" s="122"/>
      <c r="F1054" s="122"/>
      <c r="G1054" s="122"/>
    </row>
    <row r="1055" ht="14.25" customHeight="1"/>
    <row r="1056" ht="14.25">
      <c r="A1056" s="9" t="s">
        <v>103</v>
      </c>
    </row>
    <row r="1057" spans="1:6" ht="30" customHeight="1">
      <c r="A1057" s="18" t="s">
        <v>26</v>
      </c>
      <c r="B1057" s="87" t="s">
        <v>97</v>
      </c>
      <c r="C1057" s="51" t="s">
        <v>41</v>
      </c>
      <c r="D1057" s="51" t="s">
        <v>42</v>
      </c>
      <c r="E1057" s="51" t="s">
        <v>6</v>
      </c>
      <c r="F1057" s="51" t="s">
        <v>35</v>
      </c>
    </row>
    <row r="1058" spans="1:7" ht="13.5" customHeight="1">
      <c r="A1058" s="202">
        <v>1</v>
      </c>
      <c r="B1058" s="202">
        <v>2</v>
      </c>
      <c r="C1058" s="202">
        <v>3</v>
      </c>
      <c r="D1058" s="202">
        <v>4</v>
      </c>
      <c r="E1058" s="202" t="s">
        <v>43</v>
      </c>
      <c r="F1058" s="202">
        <v>6</v>
      </c>
      <c r="G1058" s="204"/>
    </row>
    <row r="1059" spans="1:7" ht="27" customHeight="1">
      <c r="A1059" s="205">
        <v>1</v>
      </c>
      <c r="B1059" s="206" t="s">
        <v>223</v>
      </c>
      <c r="C1059" s="207">
        <v>924.65</v>
      </c>
      <c r="D1059" s="207">
        <v>924.65</v>
      </c>
      <c r="E1059" s="207"/>
      <c r="F1059" s="215"/>
      <c r="G1059" s="204"/>
    </row>
    <row r="1060" spans="1:7" ht="28.5">
      <c r="A1060" s="205">
        <v>2</v>
      </c>
      <c r="B1060" s="206" t="s">
        <v>259</v>
      </c>
      <c r="C1060" s="207"/>
      <c r="D1060" s="207"/>
      <c r="E1060" s="207"/>
      <c r="F1060" s="211"/>
      <c r="G1060" s="204"/>
    </row>
    <row r="1061" spans="1:9" ht="28.5">
      <c r="A1061" s="205">
        <v>3</v>
      </c>
      <c r="B1061" s="206" t="s">
        <v>269</v>
      </c>
      <c r="C1061" s="207">
        <v>482.33</v>
      </c>
      <c r="D1061" s="207">
        <v>429.38</v>
      </c>
      <c r="E1061" s="207"/>
      <c r="F1061" s="211"/>
      <c r="G1061" s="204"/>
      <c r="I1061" s="10" t="s">
        <v>14</v>
      </c>
    </row>
    <row r="1062" spans="1:7" ht="15.75" customHeight="1">
      <c r="A1062" s="205">
        <v>4</v>
      </c>
      <c r="B1062" s="213" t="s">
        <v>96</v>
      </c>
      <c r="C1062" s="216">
        <v>482.33</v>
      </c>
      <c r="D1062" s="216">
        <v>429.38</v>
      </c>
      <c r="E1062" s="207"/>
      <c r="F1062" s="217"/>
      <c r="G1062" s="204"/>
    </row>
    <row r="1063" spans="1:6" ht="15.75" customHeight="1">
      <c r="A1063" s="34"/>
      <c r="B1063" s="121"/>
      <c r="C1063" s="85"/>
      <c r="D1063" s="85"/>
      <c r="E1063" s="65"/>
      <c r="F1063" s="40"/>
    </row>
    <row r="1064" s="110" customFormat="1" ht="14.25">
      <c r="A1064" s="9" t="s">
        <v>270</v>
      </c>
    </row>
    <row r="1065" spans="6:8" ht="14.25">
      <c r="F1065" s="111"/>
      <c r="G1065" s="67" t="s">
        <v>134</v>
      </c>
      <c r="H1065" s="182"/>
    </row>
    <row r="1066" spans="1:8" ht="57">
      <c r="A1066" s="87" t="s">
        <v>267</v>
      </c>
      <c r="B1066" s="87" t="s">
        <v>104</v>
      </c>
      <c r="C1066" s="87" t="s">
        <v>105</v>
      </c>
      <c r="D1066" s="87" t="s">
        <v>106</v>
      </c>
      <c r="E1066" s="87" t="s">
        <v>107</v>
      </c>
      <c r="F1066" s="87" t="s">
        <v>6</v>
      </c>
      <c r="G1066" s="87" t="s">
        <v>99</v>
      </c>
      <c r="H1066" s="87" t="s">
        <v>108</v>
      </c>
    </row>
    <row r="1067" spans="1:8" ht="14.25">
      <c r="A1067" s="125">
        <v>1</v>
      </c>
      <c r="B1067" s="125">
        <v>2</v>
      </c>
      <c r="C1067" s="125">
        <v>3</v>
      </c>
      <c r="D1067" s="125">
        <v>4</v>
      </c>
      <c r="E1067" s="125">
        <v>5</v>
      </c>
      <c r="F1067" s="125" t="s">
        <v>109</v>
      </c>
      <c r="G1067" s="125">
        <v>7</v>
      </c>
      <c r="H1067" s="126" t="s">
        <v>110</v>
      </c>
    </row>
    <row r="1068" spans="1:8" ht="18" customHeight="1">
      <c r="A1068" s="127">
        <f>C1059</f>
        <v>924.65</v>
      </c>
      <c r="B1068" s="127">
        <v>429.38</v>
      </c>
      <c r="C1068" s="128">
        <v>87877.484</v>
      </c>
      <c r="D1068" s="128">
        <f>C1068*750/100000</f>
        <v>659.08113</v>
      </c>
      <c r="E1068" s="147">
        <f>D1062</f>
        <v>429.38</v>
      </c>
      <c r="F1068" s="128">
        <f>D1068-E1068</f>
        <v>229.70113000000003</v>
      </c>
      <c r="G1068" s="385">
        <f>E1068/A1068*100</f>
        <v>46.43703022765371</v>
      </c>
      <c r="H1068" s="128">
        <f>B1068-E1068</f>
        <v>0</v>
      </c>
    </row>
    <row r="1069" spans="1:8" ht="4.5" customHeight="1">
      <c r="A1069" s="148"/>
      <c r="B1069" s="148"/>
      <c r="C1069" s="149"/>
      <c r="D1069" s="149"/>
      <c r="E1069" s="150"/>
      <c r="F1069" s="149"/>
      <c r="G1069" s="151"/>
      <c r="H1069" s="149"/>
    </row>
    <row r="1070" spans="1:7" ht="12.75" customHeight="1">
      <c r="A1070" s="72" t="s">
        <v>287</v>
      </c>
      <c r="B1070" s="73"/>
      <c r="C1070" s="74"/>
      <c r="D1070" s="74"/>
      <c r="E1070" s="75"/>
      <c r="F1070" s="76"/>
      <c r="G1070" s="77"/>
    </row>
    <row r="1071" ht="14.25"/>
    <row r="1072" s="136" customFormat="1" ht="12.75">
      <c r="A1072" s="135" t="s">
        <v>271</v>
      </c>
    </row>
    <row r="1073" s="136" customFormat="1" ht="6" customHeight="1">
      <c r="A1073" s="135"/>
    </row>
    <row r="1074" spans="1:7" s="136" customFormat="1" ht="12.75">
      <c r="A1074" s="137" t="s">
        <v>179</v>
      </c>
      <c r="G1074" s="136">
        <f>E1068/C1059*100</f>
        <v>46.43703022765371</v>
      </c>
    </row>
    <row r="1075" s="136" customFormat="1" ht="12.75">
      <c r="A1075" s="137"/>
    </row>
    <row r="1076" spans="1:7" s="136" customFormat="1" ht="12.75">
      <c r="A1076" s="458" t="s">
        <v>180</v>
      </c>
      <c r="B1076" s="459"/>
      <c r="C1076" s="459"/>
      <c r="D1076" s="459"/>
      <c r="E1076" s="460"/>
      <c r="G1076" s="314"/>
    </row>
    <row r="1077" spans="1:11" s="136" customFormat="1" ht="12.75">
      <c r="A1077" s="458" t="s">
        <v>272</v>
      </c>
      <c r="B1077" s="459"/>
      <c r="C1077" s="459"/>
      <c r="D1077" s="459"/>
      <c r="E1077" s="460"/>
      <c r="G1077" s="314"/>
      <c r="I1077" s="136" t="s">
        <v>190</v>
      </c>
      <c r="J1077" s="136">
        <v>6318</v>
      </c>
      <c r="K1077" s="136">
        <v>3790.56</v>
      </c>
    </row>
    <row r="1078" spans="1:11" s="136" customFormat="1" ht="12.75">
      <c r="A1078" s="244" t="s">
        <v>166</v>
      </c>
      <c r="B1078" s="245" t="s">
        <v>167</v>
      </c>
      <c r="C1078" s="245" t="s">
        <v>168</v>
      </c>
      <c r="D1078" s="245" t="s">
        <v>169</v>
      </c>
      <c r="E1078" s="246" t="s">
        <v>178</v>
      </c>
      <c r="G1078" s="314"/>
      <c r="I1078" s="136" t="s">
        <v>184</v>
      </c>
      <c r="J1078" s="136">
        <v>0</v>
      </c>
      <c r="K1078" s="136">
        <v>0</v>
      </c>
    </row>
    <row r="1079" spans="1:11" s="136" customFormat="1" ht="12.75">
      <c r="A1079" s="461" t="s">
        <v>171</v>
      </c>
      <c r="B1079" s="247" t="s">
        <v>172</v>
      </c>
      <c r="C1079" s="247"/>
      <c r="D1079" s="247">
        <v>6318</v>
      </c>
      <c r="E1079" s="248">
        <v>3790.56</v>
      </c>
      <c r="G1079" s="314"/>
      <c r="I1079" s="136" t="s">
        <v>174</v>
      </c>
      <c r="J1079" s="136">
        <v>9303</v>
      </c>
      <c r="K1079" s="136">
        <v>5581.8</v>
      </c>
    </row>
    <row r="1080" spans="1:11" s="136" customFormat="1" ht="12.75">
      <c r="A1080" s="462"/>
      <c r="B1080" s="247" t="s">
        <v>173</v>
      </c>
      <c r="C1080" s="247"/>
      <c r="D1080" s="247">
        <v>0</v>
      </c>
      <c r="E1080" s="248">
        <v>0</v>
      </c>
      <c r="G1080" s="314"/>
      <c r="I1080" s="136" t="s">
        <v>175</v>
      </c>
      <c r="J1080" s="136">
        <v>4247</v>
      </c>
      <c r="K1080" s="136">
        <v>4415.07</v>
      </c>
    </row>
    <row r="1081" spans="1:11" s="136" customFormat="1" ht="12.75">
      <c r="A1081" s="462"/>
      <c r="B1081" s="247" t="s">
        <v>174</v>
      </c>
      <c r="C1081" s="247"/>
      <c r="D1081" s="247">
        <v>9303</v>
      </c>
      <c r="E1081" s="248">
        <v>5581.8</v>
      </c>
      <c r="G1081" s="314"/>
      <c r="I1081" s="136" t="s">
        <v>191</v>
      </c>
      <c r="J1081" s="136">
        <v>0</v>
      </c>
      <c r="K1081" s="136">
        <v>0</v>
      </c>
    </row>
    <row r="1082" spans="1:11" s="136" customFormat="1" ht="12.75">
      <c r="A1082" s="462"/>
      <c r="B1082" s="247" t="s">
        <v>175</v>
      </c>
      <c r="C1082" s="247"/>
      <c r="D1082" s="247">
        <v>4247</v>
      </c>
      <c r="E1082" s="248">
        <v>4415.07</v>
      </c>
      <c r="G1082" s="314"/>
      <c r="I1082" s="136" t="s">
        <v>176</v>
      </c>
      <c r="J1082" s="136">
        <v>0</v>
      </c>
      <c r="K1082" s="136">
        <v>0</v>
      </c>
    </row>
    <row r="1083" spans="1:11" s="136" customFormat="1" ht="14.25" customHeight="1">
      <c r="A1083" s="462"/>
      <c r="B1083" s="247" t="s">
        <v>193</v>
      </c>
      <c r="C1083" s="247"/>
      <c r="D1083" s="247">
        <v>5209</v>
      </c>
      <c r="E1083" s="248">
        <v>9415.72</v>
      </c>
      <c r="G1083" s="314"/>
      <c r="I1083" s="136" t="s">
        <v>192</v>
      </c>
      <c r="J1083" s="136">
        <v>0</v>
      </c>
      <c r="K1083" s="136">
        <v>0</v>
      </c>
    </row>
    <row r="1084" spans="1:11" s="136" customFormat="1" ht="14.25" customHeight="1" thickBot="1">
      <c r="A1084" s="463"/>
      <c r="B1084" s="249" t="s">
        <v>177</v>
      </c>
      <c r="C1084" s="249"/>
      <c r="D1084" s="249">
        <v>25077</v>
      </c>
      <c r="E1084" s="250">
        <f>SUM(E1079:E1083)</f>
        <v>23203.15</v>
      </c>
      <c r="G1084" s="314"/>
      <c r="I1084" s="136" t="s">
        <v>193</v>
      </c>
      <c r="J1084" s="136">
        <v>5209</v>
      </c>
      <c r="K1084" s="136">
        <v>9415.72</v>
      </c>
    </row>
    <row r="1085" spans="1:11" s="184" customFormat="1" ht="12.75">
      <c r="A1085" s="317"/>
      <c r="B1085" s="318"/>
      <c r="C1085" s="319"/>
      <c r="D1085" s="320"/>
      <c r="E1085" s="320"/>
      <c r="F1085" s="319"/>
      <c r="G1085" s="319"/>
      <c r="H1085" s="190"/>
      <c r="I1085" s="184" t="s">
        <v>194</v>
      </c>
      <c r="J1085" s="184">
        <v>0</v>
      </c>
      <c r="K1085" s="184">
        <v>0</v>
      </c>
    </row>
    <row r="1086" spans="1:11" s="184" customFormat="1" ht="12.75">
      <c r="A1086" s="188" t="s">
        <v>181</v>
      </c>
      <c r="B1086" s="189"/>
      <c r="C1086" s="189"/>
      <c r="D1086" s="189"/>
      <c r="E1086" s="189"/>
      <c r="F1086" s="189"/>
      <c r="G1086" s="189"/>
      <c r="H1086" s="190"/>
      <c r="J1086" s="184">
        <v>25077</v>
      </c>
      <c r="K1086" s="184">
        <v>23203.15</v>
      </c>
    </row>
    <row r="1087" spans="1:8" s="184" customFormat="1" ht="12.75">
      <c r="A1087" s="451" t="s">
        <v>114</v>
      </c>
      <c r="B1087" s="444" t="s">
        <v>115</v>
      </c>
      <c r="C1087" s="445"/>
      <c r="D1087" s="446" t="s">
        <v>116</v>
      </c>
      <c r="E1087" s="446"/>
      <c r="F1087" s="446" t="s">
        <v>117</v>
      </c>
      <c r="G1087" s="446"/>
      <c r="H1087" s="190"/>
    </row>
    <row r="1088" spans="1:8" s="184" customFormat="1" ht="12.75">
      <c r="A1088" s="452"/>
      <c r="B1088" s="266" t="s">
        <v>118</v>
      </c>
      <c r="C1088" s="267" t="s">
        <v>119</v>
      </c>
      <c r="D1088" s="268" t="s">
        <v>118</v>
      </c>
      <c r="E1088" s="268" t="s">
        <v>119</v>
      </c>
      <c r="F1088" s="268" t="s">
        <v>118</v>
      </c>
      <c r="G1088" s="268" t="s">
        <v>119</v>
      </c>
      <c r="H1088" s="190"/>
    </row>
    <row r="1089" spans="1:8" s="184" customFormat="1" ht="12.75">
      <c r="A1089" s="191" t="s">
        <v>124</v>
      </c>
      <c r="B1089" s="192">
        <f>A1095</f>
        <v>25077</v>
      </c>
      <c r="C1089" s="193">
        <f>B1095</f>
        <v>23203.15</v>
      </c>
      <c r="D1089" s="192">
        <v>25077</v>
      </c>
      <c r="E1089" s="193">
        <v>23203.15</v>
      </c>
      <c r="F1089" s="251">
        <v>0</v>
      </c>
      <c r="G1089" s="251">
        <v>0</v>
      </c>
      <c r="H1089" s="190"/>
    </row>
    <row r="1090" spans="1:8" s="184" customFormat="1" ht="12.75">
      <c r="A1090" s="195"/>
      <c r="B1090" s="189"/>
      <c r="C1090" s="189"/>
      <c r="D1090" s="189"/>
      <c r="E1090" s="189"/>
      <c r="F1090" s="189"/>
      <c r="G1090" s="189"/>
      <c r="H1090" s="190"/>
    </row>
    <row r="1091" spans="1:8" s="184" customFormat="1" ht="12.75">
      <c r="A1091" s="188" t="s">
        <v>273</v>
      </c>
      <c r="B1091" s="189"/>
      <c r="C1091" s="189"/>
      <c r="D1091" s="189"/>
      <c r="E1091" s="189"/>
      <c r="F1091" s="189"/>
      <c r="G1091" s="319"/>
      <c r="H1091" s="190"/>
    </row>
    <row r="1092" spans="1:8" s="184" customFormat="1" ht="25.5" customHeight="1">
      <c r="A1092" s="450" t="s">
        <v>274</v>
      </c>
      <c r="B1092" s="450"/>
      <c r="C1092" s="450" t="s">
        <v>275</v>
      </c>
      <c r="D1092" s="450"/>
      <c r="E1092" s="450" t="s">
        <v>120</v>
      </c>
      <c r="F1092" s="450"/>
      <c r="G1092" s="319"/>
      <c r="H1092" s="190"/>
    </row>
    <row r="1093" spans="1:8" s="184" customFormat="1" ht="12.75">
      <c r="A1093" s="265" t="s">
        <v>118</v>
      </c>
      <c r="B1093" s="265" t="s">
        <v>121</v>
      </c>
      <c r="C1093" s="265" t="s">
        <v>118</v>
      </c>
      <c r="D1093" s="265" t="s">
        <v>121</v>
      </c>
      <c r="E1093" s="265" t="s">
        <v>118</v>
      </c>
      <c r="F1093" s="265" t="s">
        <v>122</v>
      </c>
      <c r="G1093" s="319"/>
      <c r="H1093" s="190"/>
    </row>
    <row r="1094" spans="1:8" s="184" customFormat="1" ht="12.75">
      <c r="A1094" s="196">
        <v>1</v>
      </c>
      <c r="B1094" s="196">
        <v>2</v>
      </c>
      <c r="C1094" s="196">
        <v>3</v>
      </c>
      <c r="D1094" s="196">
        <v>4</v>
      </c>
      <c r="E1094" s="196">
        <v>5</v>
      </c>
      <c r="F1094" s="196">
        <v>6</v>
      </c>
      <c r="G1094" s="323"/>
      <c r="H1094" s="197"/>
    </row>
    <row r="1095" spans="1:12" s="184" customFormat="1" ht="12.75">
      <c r="A1095" s="192">
        <f>D1084</f>
        <v>25077</v>
      </c>
      <c r="B1095" s="193">
        <f>E1084</f>
        <v>23203.15</v>
      </c>
      <c r="C1095" s="315">
        <v>24310</v>
      </c>
      <c r="D1095" s="223">
        <v>23203.15</v>
      </c>
      <c r="E1095" s="198">
        <f>C1095/A1095</f>
        <v>0.9694142042509072</v>
      </c>
      <c r="F1095" s="198">
        <f>D1095/B1095</f>
        <v>1</v>
      </c>
      <c r="G1095" s="319"/>
      <c r="H1095" s="190"/>
      <c r="J1095" s="184">
        <v>12404</v>
      </c>
      <c r="K1095" s="184">
        <v>8303.85266</v>
      </c>
      <c r="L1095" s="184">
        <v>8824</v>
      </c>
    </row>
    <row r="1096" spans="1:8" s="184" customFormat="1" ht="12.75">
      <c r="A1096" s="199"/>
      <c r="B1096" s="200"/>
      <c r="C1096" s="328"/>
      <c r="D1096" s="328"/>
      <c r="E1096" s="329"/>
      <c r="F1096" s="201"/>
      <c r="G1096" s="324" t="s">
        <v>14</v>
      </c>
      <c r="H1096" s="190" t="s">
        <v>14</v>
      </c>
    </row>
    <row r="1097" spans="1:8" s="184" customFormat="1" ht="12.75">
      <c r="A1097" s="218" t="s">
        <v>182</v>
      </c>
      <c r="B1097" s="189"/>
      <c r="C1097" s="189"/>
      <c r="D1097" s="189" t="s">
        <v>14</v>
      </c>
      <c r="E1097" s="319"/>
      <c r="F1097" s="319"/>
      <c r="G1097" s="319"/>
      <c r="H1097" s="190"/>
    </row>
    <row r="1098" spans="1:8" s="184" customFormat="1" ht="12.75">
      <c r="A1098" s="218"/>
      <c r="B1098" s="189"/>
      <c r="C1098" s="189"/>
      <c r="D1098" s="189"/>
      <c r="E1098" s="319"/>
      <c r="F1098" s="319"/>
      <c r="G1098" s="319"/>
      <c r="H1098" s="190"/>
    </row>
    <row r="1099" spans="1:8" s="184" customFormat="1" ht="12.75">
      <c r="A1099" s="252" t="s">
        <v>187</v>
      </c>
      <c r="B1099" s="253"/>
      <c r="C1099" s="253"/>
      <c r="D1099" s="253"/>
      <c r="E1099" s="319"/>
      <c r="F1099" s="319"/>
      <c r="G1099" s="319"/>
      <c r="H1099" s="190"/>
    </row>
    <row r="1100" spans="1:8" s="184" customFormat="1" ht="12.75">
      <c r="A1100" s="455" t="s">
        <v>276</v>
      </c>
      <c r="B1100" s="456"/>
      <c r="C1100" s="456"/>
      <c r="D1100" s="457"/>
      <c r="E1100" s="319"/>
      <c r="F1100" s="319"/>
      <c r="G1100" s="319"/>
      <c r="H1100" s="190"/>
    </row>
    <row r="1101" spans="1:11" s="184" customFormat="1" ht="12.75">
      <c r="A1101" s="254" t="s">
        <v>166</v>
      </c>
      <c r="B1101" s="254" t="s">
        <v>167</v>
      </c>
      <c r="C1101" s="255"/>
      <c r="D1101" s="255"/>
      <c r="E1101" s="319"/>
      <c r="F1101" s="319"/>
      <c r="G1101" s="319"/>
      <c r="H1101" s="190"/>
      <c r="J1101" s="184">
        <v>335.35</v>
      </c>
      <c r="K1101" s="184">
        <v>38.1</v>
      </c>
    </row>
    <row r="1102" spans="1:12" s="184" customFormat="1" ht="26.25">
      <c r="A1102" s="464" t="s">
        <v>10</v>
      </c>
      <c r="B1102" s="256"/>
      <c r="C1102" s="254" t="s">
        <v>169</v>
      </c>
      <c r="D1102" s="254" t="s">
        <v>170</v>
      </c>
      <c r="E1102" s="189"/>
      <c r="F1102" s="319"/>
      <c r="G1102" s="319"/>
      <c r="H1102" s="190"/>
      <c r="J1102" s="184">
        <v>1119.95</v>
      </c>
      <c r="L1102" s="184">
        <f>J1101+K1101+J1102+J1103</f>
        <v>1645.72</v>
      </c>
    </row>
    <row r="1103" spans="1:10" s="184" customFormat="1" ht="12.75">
      <c r="A1103" s="465"/>
      <c r="B1103" s="467" t="s">
        <v>190</v>
      </c>
      <c r="C1103" s="469">
        <v>22399</v>
      </c>
      <c r="D1103" s="470">
        <v>1119.95</v>
      </c>
      <c r="E1103" s="189"/>
      <c r="F1103" s="319"/>
      <c r="G1103" s="319"/>
      <c r="H1103" s="190"/>
      <c r="J1103" s="184">
        <v>152.32</v>
      </c>
    </row>
    <row r="1104" spans="1:11" s="184" customFormat="1" ht="12.75">
      <c r="A1104" s="466"/>
      <c r="B1104" s="468"/>
      <c r="C1104" s="469"/>
      <c r="D1104" s="470"/>
      <c r="E1104" s="189"/>
      <c r="F1104" s="319"/>
      <c r="G1104" s="319"/>
      <c r="H1104" s="190"/>
      <c r="J1104" s="184">
        <v>22399</v>
      </c>
      <c r="K1104" s="184">
        <v>1119.95</v>
      </c>
    </row>
    <row r="1105" spans="1:11" s="184" customFormat="1" ht="12.75">
      <c r="A1105" s="453" t="s">
        <v>183</v>
      </c>
      <c r="B1105" s="260" t="s">
        <v>184</v>
      </c>
      <c r="C1105" s="257">
        <v>6707</v>
      </c>
      <c r="D1105" s="339">
        <v>335.35</v>
      </c>
      <c r="E1105" s="189"/>
      <c r="F1105" s="319"/>
      <c r="G1105" s="319"/>
      <c r="H1105" s="190"/>
      <c r="J1105" s="184">
        <v>6707</v>
      </c>
      <c r="K1105" s="184">
        <v>335.35</v>
      </c>
    </row>
    <row r="1106" spans="1:11" s="184" customFormat="1" ht="12.75">
      <c r="A1106" s="454"/>
      <c r="B1106" s="253" t="s">
        <v>175</v>
      </c>
      <c r="C1106" s="247">
        <v>762</v>
      </c>
      <c r="D1106" s="247">
        <f>C1106*5000/100000</f>
        <v>38.1</v>
      </c>
      <c r="E1106" s="189"/>
      <c r="F1106" s="319"/>
      <c r="G1106" s="319"/>
      <c r="H1106" s="190"/>
      <c r="J1106" s="184">
        <v>762</v>
      </c>
      <c r="K1106" s="184">
        <v>38.1</v>
      </c>
    </row>
    <row r="1107" spans="1:11" s="184" customFormat="1" ht="12.75">
      <c r="A1107" s="264" t="s">
        <v>185</v>
      </c>
      <c r="B1107" s="260" t="s">
        <v>176</v>
      </c>
      <c r="C1107" s="258">
        <v>3672</v>
      </c>
      <c r="D1107" s="343">
        <v>152.32</v>
      </c>
      <c r="E1107" s="189"/>
      <c r="F1107" s="319"/>
      <c r="G1107" s="319"/>
      <c r="H1107" s="190"/>
      <c r="J1107" s="184">
        <v>3672</v>
      </c>
      <c r="K1107" s="184">
        <v>183.6</v>
      </c>
    </row>
    <row r="1108" spans="1:11" s="184" customFormat="1" ht="12.75">
      <c r="A1108" s="259"/>
      <c r="B1108" s="261" t="s">
        <v>186</v>
      </c>
      <c r="C1108" s="258">
        <f>SUM(C1103:C1107)</f>
        <v>33540</v>
      </c>
      <c r="D1108" s="262">
        <f>SUM(D1103:D1107)</f>
        <v>1645.72</v>
      </c>
      <c r="E1108" s="189"/>
      <c r="F1108" s="319"/>
      <c r="G1108" s="319"/>
      <c r="H1108" s="190"/>
      <c r="J1108" s="184">
        <v>33540</v>
      </c>
      <c r="K1108" s="184">
        <v>1677</v>
      </c>
    </row>
    <row r="1109" spans="1:8" s="184" customFormat="1" ht="12.75">
      <c r="A1109" s="308"/>
      <c r="B1109" s="316"/>
      <c r="C1109" s="325"/>
      <c r="D1109" s="343"/>
      <c r="E1109" s="189"/>
      <c r="F1109" s="319"/>
      <c r="G1109" s="319"/>
      <c r="H1109" s="190"/>
    </row>
    <row r="1110" spans="1:8" s="184" customFormat="1" ht="12.75">
      <c r="A1110" s="321"/>
      <c r="B1110" s="319"/>
      <c r="C1110" s="319" t="s">
        <v>14</v>
      </c>
      <c r="D1110" s="189"/>
      <c r="E1110" s="189"/>
      <c r="F1110" s="319"/>
      <c r="G1110" s="319"/>
      <c r="H1110" s="190"/>
    </row>
    <row r="1111" spans="1:8" s="184" customFormat="1" ht="12.75">
      <c r="A1111" s="321"/>
      <c r="B1111" s="319"/>
      <c r="C1111" s="319"/>
      <c r="D1111" s="189"/>
      <c r="E1111" s="189"/>
      <c r="F1111" s="319"/>
      <c r="G1111" s="319"/>
      <c r="H1111" s="190"/>
    </row>
    <row r="1112" spans="1:8" s="184" customFormat="1" ht="12.75">
      <c r="A1112" s="188" t="s">
        <v>188</v>
      </c>
      <c r="B1112" s="189"/>
      <c r="C1112" s="189"/>
      <c r="D1112" s="189"/>
      <c r="E1112" s="189"/>
      <c r="F1112" s="319"/>
      <c r="G1112" s="319"/>
      <c r="H1112" s="190"/>
    </row>
    <row r="1113" spans="1:8" s="184" customFormat="1" ht="12.75">
      <c r="A1113" s="451" t="s">
        <v>114</v>
      </c>
      <c r="B1113" s="444" t="s">
        <v>115</v>
      </c>
      <c r="C1113" s="445"/>
      <c r="D1113" s="446" t="s">
        <v>116</v>
      </c>
      <c r="E1113" s="446"/>
      <c r="F1113" s="446" t="s">
        <v>117</v>
      </c>
      <c r="G1113" s="446"/>
      <c r="H1113" s="190"/>
    </row>
    <row r="1114" spans="1:8" s="184" customFormat="1" ht="12.75">
      <c r="A1114" s="452"/>
      <c r="B1114" s="266" t="s">
        <v>118</v>
      </c>
      <c r="C1114" s="267" t="s">
        <v>119</v>
      </c>
      <c r="D1114" s="335" t="s">
        <v>118</v>
      </c>
      <c r="E1114" s="335" t="s">
        <v>119</v>
      </c>
      <c r="F1114" s="268" t="s">
        <v>118</v>
      </c>
      <c r="G1114" s="268" t="s">
        <v>119</v>
      </c>
      <c r="H1114" s="190"/>
    </row>
    <row r="1115" spans="1:8" s="184" customFormat="1" ht="12.75">
      <c r="A1115" s="263" t="s">
        <v>123</v>
      </c>
      <c r="B1115" s="258">
        <v>33540</v>
      </c>
      <c r="C1115" s="262">
        <f>D1108</f>
        <v>1645.72</v>
      </c>
      <c r="D1115" s="342">
        <v>33540</v>
      </c>
      <c r="E1115" s="344">
        <v>1645.71840129945</v>
      </c>
      <c r="F1115" s="194">
        <f>(B1115-D1115)/100</f>
        <v>0</v>
      </c>
      <c r="G1115" s="194">
        <f>(C1115-E1115)/100</f>
        <v>1.5987005499482622E-05</v>
      </c>
      <c r="H1115" s="190"/>
    </row>
    <row r="1116" spans="1:9" s="184" customFormat="1" ht="12.75">
      <c r="A1116" s="322"/>
      <c r="B1116" s="319"/>
      <c r="C1116" s="319"/>
      <c r="D1116" s="319"/>
      <c r="E1116" s="319"/>
      <c r="F1116" s="189"/>
      <c r="G1116" s="189"/>
      <c r="H1116" s="190"/>
      <c r="I1116" s="184" t="s">
        <v>14</v>
      </c>
    </row>
    <row r="1117" spans="1:8" s="184" customFormat="1" ht="12.75">
      <c r="A1117" s="188" t="s">
        <v>277</v>
      </c>
      <c r="B1117" s="189"/>
      <c r="C1117" s="189"/>
      <c r="D1117" s="189"/>
      <c r="E1117" s="189"/>
      <c r="F1117" s="189"/>
      <c r="G1117" s="319"/>
      <c r="H1117" s="190"/>
    </row>
    <row r="1118" spans="1:8" s="184" customFormat="1" ht="12.75">
      <c r="A1118" s="450" t="s">
        <v>278</v>
      </c>
      <c r="B1118" s="450"/>
      <c r="C1118" s="450" t="s">
        <v>275</v>
      </c>
      <c r="D1118" s="450"/>
      <c r="E1118" s="450" t="s">
        <v>120</v>
      </c>
      <c r="F1118" s="450"/>
      <c r="G1118" s="319"/>
      <c r="H1118" s="190"/>
    </row>
    <row r="1119" spans="1:8" s="184" customFormat="1" ht="12.75">
      <c r="A1119" s="336" t="s">
        <v>118</v>
      </c>
      <c r="B1119" s="336" t="s">
        <v>121</v>
      </c>
      <c r="C1119" s="336" t="s">
        <v>118</v>
      </c>
      <c r="D1119" s="336" t="s">
        <v>121</v>
      </c>
      <c r="E1119" s="336" t="s">
        <v>118</v>
      </c>
      <c r="F1119" s="336" t="s">
        <v>122</v>
      </c>
      <c r="G1119" s="319"/>
      <c r="H1119" s="190"/>
    </row>
    <row r="1120" spans="1:8" s="184" customFormat="1" ht="12.75">
      <c r="A1120" s="196">
        <v>1</v>
      </c>
      <c r="B1120" s="196">
        <v>2</v>
      </c>
      <c r="C1120" s="196">
        <v>3</v>
      </c>
      <c r="D1120" s="196">
        <v>4</v>
      </c>
      <c r="E1120" s="196">
        <v>5</v>
      </c>
      <c r="F1120" s="196">
        <v>6</v>
      </c>
      <c r="G1120" s="323"/>
      <c r="H1120" s="197"/>
    </row>
    <row r="1121" spans="1:8" s="136" customFormat="1" ht="12.75">
      <c r="A1121" s="341">
        <v>33540</v>
      </c>
      <c r="B1121" s="315">
        <v>1645.72</v>
      </c>
      <c r="C1121" s="341">
        <v>33540</v>
      </c>
      <c r="D1121" s="315">
        <v>1645.72</v>
      </c>
      <c r="E1121" s="340">
        <v>1</v>
      </c>
      <c r="F1121" s="340">
        <v>1</v>
      </c>
      <c r="G1121" s="326" t="s">
        <v>14</v>
      </c>
      <c r="H1121" s="138"/>
    </row>
    <row r="1122" s="136" customFormat="1" ht="12.75"/>
    <row r="1124" ht="13.5">
      <c r="F1124" s="10" t="s">
        <v>14</v>
      </c>
    </row>
  </sheetData>
  <sheetProtection/>
  <mergeCells count="51">
    <mergeCell ref="A1105:A1106"/>
    <mergeCell ref="A1100:D1100"/>
    <mergeCell ref="A1076:E1076"/>
    <mergeCell ref="A1077:E1077"/>
    <mergeCell ref="A1079:A1084"/>
    <mergeCell ref="A1102:A1104"/>
    <mergeCell ref="B1103:B1104"/>
    <mergeCell ref="C1103:C1104"/>
    <mergeCell ref="D1103:D1104"/>
    <mergeCell ref="A1087:A1088"/>
    <mergeCell ref="A1118:B1118"/>
    <mergeCell ref="C1118:D1118"/>
    <mergeCell ref="E1118:F1118"/>
    <mergeCell ref="A1092:B1092"/>
    <mergeCell ref="C1092:D1092"/>
    <mergeCell ref="E1092:F1092"/>
    <mergeCell ref="A1113:A1114"/>
    <mergeCell ref="B1113:C1113"/>
    <mergeCell ref="D1113:E1113"/>
    <mergeCell ref="F1113:G1113"/>
    <mergeCell ref="B1087:C1087"/>
    <mergeCell ref="D1087:E1087"/>
    <mergeCell ref="F1087:G1087"/>
    <mergeCell ref="A120:H120"/>
    <mergeCell ref="A159:G159"/>
    <mergeCell ref="A197:F197"/>
    <mergeCell ref="A235:G235"/>
    <mergeCell ref="A273:F273"/>
    <mergeCell ref="E1035:F1035"/>
    <mergeCell ref="A1040:B1040"/>
    <mergeCell ref="C1038:C1039"/>
    <mergeCell ref="D1038:D1039"/>
    <mergeCell ref="A1041:G1041"/>
    <mergeCell ref="C36:D36"/>
    <mergeCell ref="C37:D37"/>
    <mergeCell ref="C38:D38"/>
    <mergeCell ref="A39:C39"/>
    <mergeCell ref="A40:G40"/>
    <mergeCell ref="A80:H80"/>
    <mergeCell ref="A13:B13"/>
    <mergeCell ref="A22:D22"/>
    <mergeCell ref="A27:D27"/>
    <mergeCell ref="A28:D28"/>
    <mergeCell ref="A34:F34"/>
    <mergeCell ref="C35:D35"/>
    <mergeCell ref="A1:H1"/>
    <mergeCell ref="A2:H2"/>
    <mergeCell ref="A3:H3"/>
    <mergeCell ref="A5:H5"/>
    <mergeCell ref="A7:H7"/>
    <mergeCell ref="A9:H9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2" r:id="rId4"/>
  <rowBreaks count="9" manualBreakCount="9">
    <brk id="119" max="7" man="1"/>
    <brk id="233" max="7" man="1"/>
    <brk id="348" max="7" man="1"/>
    <brk id="485" max="7" man="1"/>
    <brk id="618" max="7" man="1"/>
    <brk id="744" max="7" man="1"/>
    <brk id="866" max="7" man="1"/>
    <brk id="946" max="7" man="1"/>
    <brk id="1040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R187"/>
  <sheetViews>
    <sheetView zoomScale="80" zoomScaleNormal="80" zoomScalePageLayoutView="0" workbookViewId="0" topLeftCell="A147">
      <selection activeCell="P159" sqref="P159"/>
    </sheetView>
  </sheetViews>
  <sheetFormatPr defaultColWidth="9.140625" defaultRowHeight="12.75"/>
  <cols>
    <col min="4" max="4" width="11.140625" style="0" customWidth="1"/>
    <col min="8" max="8" width="12.57421875" style="0" customWidth="1"/>
    <col min="9" max="9" width="14.57421875" style="0" customWidth="1"/>
    <col min="10" max="10" width="18.28125" style="0" customWidth="1"/>
    <col min="11" max="11" width="19.421875" style="0" customWidth="1"/>
  </cols>
  <sheetData>
    <row r="3" spans="2:16" ht="12.75">
      <c r="B3">
        <v>25920404</v>
      </c>
      <c r="C3">
        <v>11899752</v>
      </c>
      <c r="D3">
        <f>B3+C3</f>
        <v>37820156</v>
      </c>
      <c r="F3">
        <v>24244175</v>
      </c>
      <c r="G3">
        <v>11638397</v>
      </c>
      <c r="H3">
        <f>F3+G3</f>
        <v>35882572</v>
      </c>
      <c r="J3">
        <v>2784.897</v>
      </c>
      <c r="K3">
        <v>1604.1857492387148</v>
      </c>
      <c r="L3">
        <f>J3+K3</f>
        <v>4389.082749238714</v>
      </c>
      <c r="N3">
        <v>1617.122057941979</v>
      </c>
      <c r="O3">
        <v>2940.6989999999996</v>
      </c>
      <c r="P3">
        <f>N3+O3</f>
        <v>4557.821057941978</v>
      </c>
    </row>
    <row r="4" spans="2:16" ht="12.75">
      <c r="B4">
        <v>10563752</v>
      </c>
      <c r="C4">
        <v>5921152</v>
      </c>
      <c r="D4">
        <f aca="true" t="shared" si="0" ref="D4:D36">B4+C4</f>
        <v>16484904</v>
      </c>
      <c r="F4">
        <v>10355091</v>
      </c>
      <c r="G4">
        <v>5854783</v>
      </c>
      <c r="H4">
        <f aca="true" t="shared" si="1" ref="H4:H36">F4+G4</f>
        <v>16209874</v>
      </c>
      <c r="J4">
        <v>1009.9694535767021</v>
      </c>
      <c r="K4">
        <v>806.9976864928296</v>
      </c>
      <c r="L4">
        <f aca="true" t="shared" si="2" ref="L4:L36">J4+K4</f>
        <v>1816.9671400695318</v>
      </c>
      <c r="N4">
        <v>813.5053937207772</v>
      </c>
      <c r="O4">
        <v>1028.6050404021253</v>
      </c>
      <c r="P4">
        <f aca="true" t="shared" si="3" ref="P4:P36">N4+O4</f>
        <v>1842.1104341229025</v>
      </c>
    </row>
    <row r="5" spans="2:16" ht="12.75">
      <c r="B5">
        <v>18818562</v>
      </c>
      <c r="C5">
        <v>10594573.52</v>
      </c>
      <c r="D5">
        <f t="shared" si="0"/>
        <v>29413135.52</v>
      </c>
      <c r="F5">
        <v>18133630</v>
      </c>
      <c r="G5">
        <v>11329061</v>
      </c>
      <c r="H5">
        <f t="shared" si="1"/>
        <v>29462691</v>
      </c>
      <c r="J5">
        <v>1768.6384776784766</v>
      </c>
      <c r="K5">
        <v>1561.5482276860037</v>
      </c>
      <c r="L5">
        <f t="shared" si="2"/>
        <v>3330.18670536448</v>
      </c>
      <c r="N5">
        <v>1574.1407033004814</v>
      </c>
      <c r="O5">
        <v>1801.272747751535</v>
      </c>
      <c r="P5">
        <f t="shared" si="3"/>
        <v>3375.413451052016</v>
      </c>
    </row>
    <row r="6" spans="2:16" ht="12.75">
      <c r="B6">
        <v>16429794</v>
      </c>
      <c r="C6">
        <v>10110569.666666668</v>
      </c>
      <c r="D6">
        <f t="shared" si="0"/>
        <v>26540363.666666668</v>
      </c>
      <c r="F6">
        <v>16591152</v>
      </c>
      <c r="G6">
        <v>9692267</v>
      </c>
      <c r="H6">
        <f t="shared" si="1"/>
        <v>26283419</v>
      </c>
      <c r="J6">
        <v>1618.1950230710681</v>
      </c>
      <c r="K6">
        <v>1335.9397002195983</v>
      </c>
      <c r="L6">
        <f t="shared" si="2"/>
        <v>2954.1347232906664</v>
      </c>
      <c r="N6">
        <v>1346.7128468949056</v>
      </c>
      <c r="O6">
        <v>1648.0533655646097</v>
      </c>
      <c r="P6">
        <f t="shared" si="3"/>
        <v>2994.7662124595154</v>
      </c>
    </row>
    <row r="7" spans="2:16" ht="12.75">
      <c r="B7">
        <v>40105718</v>
      </c>
      <c r="C7">
        <v>17219258.666666556</v>
      </c>
      <c r="D7">
        <f t="shared" si="0"/>
        <v>57324976.66666655</v>
      </c>
      <c r="F7">
        <v>38462019</v>
      </c>
      <c r="G7">
        <v>18714459</v>
      </c>
      <c r="H7">
        <f t="shared" si="1"/>
        <v>57176478</v>
      </c>
      <c r="J7">
        <v>3751.3397335558648</v>
      </c>
      <c r="K7">
        <v>2579.5191925926065</v>
      </c>
      <c r="L7">
        <f t="shared" si="2"/>
        <v>6330.858926148471</v>
      </c>
      <c r="N7">
        <v>2600.32068431338</v>
      </c>
      <c r="O7">
        <v>3820.558081763097</v>
      </c>
      <c r="P7">
        <f t="shared" si="3"/>
        <v>6420.878766076477</v>
      </c>
    </row>
    <row r="8" spans="2:16" ht="12.75">
      <c r="B8">
        <v>10229752</v>
      </c>
      <c r="C8">
        <v>6608022.999999999</v>
      </c>
      <c r="D8">
        <f t="shared" si="0"/>
        <v>16837775</v>
      </c>
      <c r="F8">
        <v>9810857</v>
      </c>
      <c r="G8">
        <v>6006938</v>
      </c>
      <c r="H8">
        <f t="shared" si="1"/>
        <v>15817795</v>
      </c>
      <c r="J8">
        <v>956.8883444297268</v>
      </c>
      <c r="K8">
        <v>827.9700663382171</v>
      </c>
      <c r="L8">
        <f t="shared" si="2"/>
        <v>1784.858410767944</v>
      </c>
      <c r="N8">
        <v>834.6468968613009</v>
      </c>
      <c r="O8">
        <v>974.5444980507147</v>
      </c>
      <c r="P8">
        <f t="shared" si="3"/>
        <v>1809.1913949120155</v>
      </c>
    </row>
    <row r="9" spans="2:16" ht="12.75">
      <c r="B9">
        <v>6700875</v>
      </c>
      <c r="C9">
        <v>5846892.666666661</v>
      </c>
      <c r="D9">
        <f t="shared" si="0"/>
        <v>12547767.66666666</v>
      </c>
      <c r="F9">
        <v>6853444</v>
      </c>
      <c r="G9">
        <v>6505378</v>
      </c>
      <c r="H9">
        <f t="shared" si="1"/>
        <v>13358822</v>
      </c>
      <c r="J9">
        <v>668.4411650074856</v>
      </c>
      <c r="K9">
        <v>896.6728563230015</v>
      </c>
      <c r="L9">
        <f t="shared" si="2"/>
        <v>1565.114021330487</v>
      </c>
      <c r="N9">
        <v>903.9037127750905</v>
      </c>
      <c r="O9">
        <v>680.7749968120708</v>
      </c>
      <c r="P9">
        <f t="shared" si="3"/>
        <v>1584.6787095871614</v>
      </c>
    </row>
    <row r="10" spans="2:16" ht="12.75">
      <c r="B10">
        <v>20379177</v>
      </c>
      <c r="C10">
        <v>13370354</v>
      </c>
      <c r="D10">
        <f t="shared" si="0"/>
        <v>33749531</v>
      </c>
      <c r="F10">
        <v>20201587</v>
      </c>
      <c r="G10">
        <v>14624936</v>
      </c>
      <c r="H10">
        <f t="shared" si="1"/>
        <v>34826523</v>
      </c>
      <c r="J10">
        <v>1970.3337984931482</v>
      </c>
      <c r="K10">
        <v>2015.8372252405766</v>
      </c>
      <c r="L10">
        <f t="shared" si="2"/>
        <v>3986.1710237337247</v>
      </c>
      <c r="N10">
        <v>2032.0931311751724</v>
      </c>
      <c r="O10">
        <v>2006.6896768287259</v>
      </c>
      <c r="P10">
        <f t="shared" si="3"/>
        <v>4038.782808003898</v>
      </c>
    </row>
    <row r="11" spans="2:16" ht="12.75">
      <c r="B11">
        <v>17161087</v>
      </c>
      <c r="C11">
        <v>8951534</v>
      </c>
      <c r="D11">
        <f t="shared" si="0"/>
        <v>26112621</v>
      </c>
      <c r="F11">
        <v>16675380</v>
      </c>
      <c r="G11">
        <v>9102950</v>
      </c>
      <c r="H11">
        <f t="shared" si="1"/>
        <v>25778330</v>
      </c>
      <c r="J11">
        <v>1656.453851290768</v>
      </c>
      <c r="K11">
        <v>1254.7108219484658</v>
      </c>
      <c r="L11">
        <f t="shared" si="2"/>
        <v>2911.1646732392337</v>
      </c>
      <c r="N11">
        <v>1264.8289311099234</v>
      </c>
      <c r="O11">
        <v>1687.0181316843145</v>
      </c>
      <c r="P11">
        <f t="shared" si="3"/>
        <v>2951.847062794238</v>
      </c>
    </row>
    <row r="12" spans="2:16" ht="12.75">
      <c r="B12">
        <v>5094669</v>
      </c>
      <c r="C12">
        <v>2160590.333333339</v>
      </c>
      <c r="D12">
        <f t="shared" si="0"/>
        <v>7255259.33333334</v>
      </c>
      <c r="F12">
        <v>4745083</v>
      </c>
      <c r="G12">
        <v>2090293</v>
      </c>
      <c r="H12">
        <f t="shared" si="1"/>
        <v>6835376</v>
      </c>
      <c r="J12">
        <v>462.80509603306234</v>
      </c>
      <c r="K12">
        <v>288.1168465325114</v>
      </c>
      <c r="L12">
        <f t="shared" si="2"/>
        <v>750.9219425655738</v>
      </c>
      <c r="N12">
        <v>290.4402485893644</v>
      </c>
      <c r="O12">
        <v>471.34460633194215</v>
      </c>
      <c r="P12">
        <f t="shared" si="3"/>
        <v>761.7848549213065</v>
      </c>
    </row>
    <row r="13" spans="2:16" ht="12.75">
      <c r="B13">
        <v>7222249</v>
      </c>
      <c r="C13">
        <v>6889752</v>
      </c>
      <c r="D13">
        <f t="shared" si="0"/>
        <v>14112001</v>
      </c>
      <c r="F13">
        <v>9395640</v>
      </c>
      <c r="G13">
        <v>6897595</v>
      </c>
      <c r="H13">
        <f t="shared" si="1"/>
        <v>16293235</v>
      </c>
      <c r="J13">
        <v>916.3907296230816</v>
      </c>
      <c r="K13">
        <v>950.7343324875592</v>
      </c>
      <c r="L13">
        <f t="shared" si="2"/>
        <v>1867.1250621106408</v>
      </c>
      <c r="N13">
        <v>958.4011459009607</v>
      </c>
      <c r="O13">
        <v>933.299636073099</v>
      </c>
      <c r="P13">
        <f t="shared" si="3"/>
        <v>1891.7007819740597</v>
      </c>
    </row>
    <row r="14" spans="2:16" ht="12.75">
      <c r="B14">
        <v>20050020</v>
      </c>
      <c r="C14">
        <v>10075110</v>
      </c>
      <c r="D14">
        <f t="shared" si="0"/>
        <v>30125130</v>
      </c>
      <c r="F14">
        <v>20084593</v>
      </c>
      <c r="G14">
        <v>10982950</v>
      </c>
      <c r="H14">
        <f t="shared" si="1"/>
        <v>31067543</v>
      </c>
      <c r="J14">
        <v>1958.9229507998007</v>
      </c>
      <c r="K14">
        <v>1513.8418009457266</v>
      </c>
      <c r="L14">
        <f t="shared" si="2"/>
        <v>3472.764751745527</v>
      </c>
      <c r="N14">
        <v>1526.049567330781</v>
      </c>
      <c r="O14">
        <v>1995.068280348791</v>
      </c>
      <c r="P14">
        <f t="shared" si="3"/>
        <v>3521.117847679572</v>
      </c>
    </row>
    <row r="15" spans="2:16" ht="12.75">
      <c r="B15">
        <v>34975645</v>
      </c>
      <c r="C15">
        <v>15874964.333333332</v>
      </c>
      <c r="D15">
        <f t="shared" si="0"/>
        <v>50850609.33333333</v>
      </c>
      <c r="F15">
        <v>34111062</v>
      </c>
      <c r="G15">
        <v>16255639</v>
      </c>
      <c r="H15">
        <f t="shared" si="1"/>
        <v>50366701</v>
      </c>
      <c r="J15">
        <v>3326.9751708662925</v>
      </c>
      <c r="K15">
        <v>2240.6061959021563</v>
      </c>
      <c r="L15">
        <f t="shared" si="2"/>
        <v>5567.581366768449</v>
      </c>
      <c r="N15">
        <v>2258.674660508822</v>
      </c>
      <c r="O15">
        <v>3388.3632994311106</v>
      </c>
      <c r="P15">
        <f t="shared" si="3"/>
        <v>5647.037959939933</v>
      </c>
    </row>
    <row r="16" spans="2:16" ht="12.75">
      <c r="B16">
        <v>6722251</v>
      </c>
      <c r="C16">
        <v>4232782</v>
      </c>
      <c r="D16">
        <f t="shared" si="0"/>
        <v>10955033</v>
      </c>
      <c r="F16">
        <v>7090346</v>
      </c>
      <c r="G16">
        <v>4235633</v>
      </c>
      <c r="H16">
        <f t="shared" si="1"/>
        <v>11325979</v>
      </c>
      <c r="J16">
        <v>691.5470733467969</v>
      </c>
      <c r="K16">
        <v>583.8211308314387</v>
      </c>
      <c r="L16">
        <f t="shared" si="2"/>
        <v>1275.3682041782356</v>
      </c>
      <c r="N16">
        <v>588.5291207755636</v>
      </c>
      <c r="O16">
        <v>704.3072469179699</v>
      </c>
      <c r="P16">
        <f t="shared" si="3"/>
        <v>1292.8363676935335</v>
      </c>
    </row>
    <row r="17" spans="2:16" ht="12.75">
      <c r="B17">
        <v>15239752</v>
      </c>
      <c r="C17">
        <v>8992282</v>
      </c>
      <c r="D17">
        <f t="shared" si="0"/>
        <v>24232034</v>
      </c>
      <c r="F17">
        <v>14905314</v>
      </c>
      <c r="G17">
        <v>9006490</v>
      </c>
      <c r="H17">
        <f t="shared" si="1"/>
        <v>23911804</v>
      </c>
      <c r="J17">
        <v>630.3</v>
      </c>
      <c r="K17">
        <v>1241.4151973558724</v>
      </c>
      <c r="L17">
        <f t="shared" si="2"/>
        <v>1871.7151973558723</v>
      </c>
      <c r="N17">
        <v>1251.4260893174423</v>
      </c>
      <c r="O17">
        <v>630.32</v>
      </c>
      <c r="P17">
        <f t="shared" si="3"/>
        <v>1881.7460893174425</v>
      </c>
    </row>
    <row r="18" spans="2:16" ht="12.75">
      <c r="B18">
        <v>2715086</v>
      </c>
      <c r="C18">
        <v>1610715</v>
      </c>
      <c r="D18">
        <f t="shared" si="0"/>
        <v>4325801</v>
      </c>
      <c r="F18">
        <v>2872837</v>
      </c>
      <c r="G18">
        <v>1585483</v>
      </c>
      <c r="H18">
        <f t="shared" si="1"/>
        <v>4458320</v>
      </c>
      <c r="J18">
        <v>280.1981764433487</v>
      </c>
      <c r="K18">
        <v>218.53604360293303</v>
      </c>
      <c r="L18">
        <f t="shared" si="2"/>
        <v>498.73422004628173</v>
      </c>
      <c r="N18">
        <v>220.29833934965635</v>
      </c>
      <c r="O18">
        <v>285.3682906749656</v>
      </c>
      <c r="P18">
        <f t="shared" si="3"/>
        <v>505.6666300246219</v>
      </c>
    </row>
    <row r="19" spans="2:16" ht="12.75">
      <c r="B19">
        <v>17505274</v>
      </c>
      <c r="C19">
        <v>9758478</v>
      </c>
      <c r="D19">
        <f t="shared" si="0"/>
        <v>27263752</v>
      </c>
      <c r="F19">
        <v>17049468</v>
      </c>
      <c r="G19">
        <v>9426852</v>
      </c>
      <c r="H19">
        <f t="shared" si="1"/>
        <v>26476320</v>
      </c>
      <c r="J19">
        <v>1662.896239128509</v>
      </c>
      <c r="K19">
        <v>1299.3560572458969</v>
      </c>
      <c r="L19">
        <f t="shared" si="2"/>
        <v>2962.252296374406</v>
      </c>
      <c r="N19">
        <v>1309.8341898935446</v>
      </c>
      <c r="O19">
        <v>1693.5793921052689</v>
      </c>
      <c r="P19">
        <f t="shared" si="3"/>
        <v>3003.4135819988132</v>
      </c>
    </row>
    <row r="20" spans="2:16" ht="12.75">
      <c r="B20">
        <v>12536857</v>
      </c>
      <c r="C20">
        <v>7392477.666666667</v>
      </c>
      <c r="D20">
        <f t="shared" si="0"/>
        <v>19929334.666666668</v>
      </c>
      <c r="F20">
        <v>13251269</v>
      </c>
      <c r="G20">
        <v>7150058</v>
      </c>
      <c r="H20">
        <f t="shared" si="1"/>
        <v>20401327</v>
      </c>
      <c r="J20">
        <v>1292.444162115803</v>
      </c>
      <c r="K20">
        <v>985.5327284187217</v>
      </c>
      <c r="L20">
        <f t="shared" si="2"/>
        <v>2277.9768905345245</v>
      </c>
      <c r="N20">
        <v>993.4801594553364</v>
      </c>
      <c r="O20">
        <v>1316.2918689101264</v>
      </c>
      <c r="P20">
        <f t="shared" si="3"/>
        <v>2309.7720283654626</v>
      </c>
    </row>
    <row r="21" spans="2:16" ht="12.75">
      <c r="B21">
        <v>13068752</v>
      </c>
      <c r="C21">
        <v>6767508</v>
      </c>
      <c r="D21">
        <f t="shared" si="0"/>
        <v>19836260</v>
      </c>
      <c r="F21">
        <v>13950121</v>
      </c>
      <c r="G21">
        <v>7468649</v>
      </c>
      <c r="H21">
        <f t="shared" si="1"/>
        <v>21418770</v>
      </c>
      <c r="J21">
        <v>1360.6057236676024</v>
      </c>
      <c r="K21">
        <v>1029.445918700486</v>
      </c>
      <c r="L21">
        <f t="shared" si="2"/>
        <v>2390.0516423680883</v>
      </c>
      <c r="N21">
        <v>1037.7474699416339</v>
      </c>
      <c r="O21">
        <v>1385.7111226564339</v>
      </c>
      <c r="P21">
        <f t="shared" si="3"/>
        <v>2423.4585925980678</v>
      </c>
    </row>
    <row r="22" spans="2:16" ht="12.75">
      <c r="B22">
        <v>13761802</v>
      </c>
      <c r="C22">
        <v>6555418</v>
      </c>
      <c r="D22">
        <f t="shared" si="0"/>
        <v>20317220</v>
      </c>
      <c r="F22">
        <v>12052528</v>
      </c>
      <c r="G22">
        <v>6609612</v>
      </c>
      <c r="H22">
        <f t="shared" si="1"/>
        <v>18662140</v>
      </c>
      <c r="J22">
        <v>1175.526619551475</v>
      </c>
      <c r="K22">
        <v>911.0400150808741</v>
      </c>
      <c r="L22">
        <f t="shared" si="2"/>
        <v>2086.566634632349</v>
      </c>
      <c r="N22">
        <v>918.3867296877739</v>
      </c>
      <c r="O22">
        <v>1197.2170066286956</v>
      </c>
      <c r="P22">
        <f t="shared" si="3"/>
        <v>2115.6037363164696</v>
      </c>
    </row>
    <row r="23" spans="2:16" ht="12.75">
      <c r="B23">
        <v>19615152</v>
      </c>
      <c r="C23">
        <v>12724954.666666666</v>
      </c>
      <c r="D23">
        <f t="shared" si="0"/>
        <v>32340106.666666664</v>
      </c>
      <c r="F23">
        <v>18223026</v>
      </c>
      <c r="G23">
        <v>11507300</v>
      </c>
      <c r="H23">
        <f t="shared" si="1"/>
        <v>29730326</v>
      </c>
      <c r="J23">
        <v>1777.357592679199</v>
      </c>
      <c r="K23">
        <v>1586.115912029351</v>
      </c>
      <c r="L23">
        <f t="shared" si="2"/>
        <v>3363.4735047085496</v>
      </c>
      <c r="N23">
        <v>1598.9065038214226</v>
      </c>
      <c r="O23">
        <v>1810.1527446720631</v>
      </c>
      <c r="P23">
        <f t="shared" si="3"/>
        <v>3409.059248493486</v>
      </c>
    </row>
    <row r="24" spans="2:16" ht="12.75">
      <c r="B24">
        <v>12234086</v>
      </c>
      <c r="C24">
        <v>7458776.666666666</v>
      </c>
      <c r="D24">
        <f t="shared" si="0"/>
        <v>19692862.666666664</v>
      </c>
      <c r="F24">
        <v>11986270</v>
      </c>
      <c r="G24">
        <v>7166904</v>
      </c>
      <c r="H24">
        <f t="shared" si="1"/>
        <v>19153174</v>
      </c>
      <c r="J24">
        <v>1169.064237322764</v>
      </c>
      <c r="K24">
        <v>987.8547073932898</v>
      </c>
      <c r="L24">
        <f t="shared" si="2"/>
        <v>2156.918944716054</v>
      </c>
      <c r="N24">
        <v>995.8208630924516</v>
      </c>
      <c r="O24">
        <v>1190.6353828875845</v>
      </c>
      <c r="P24">
        <f t="shared" si="3"/>
        <v>2186.4562459800363</v>
      </c>
    </row>
    <row r="25" spans="2:16" ht="12.75">
      <c r="B25">
        <v>12233752</v>
      </c>
      <c r="C25">
        <v>12569088</v>
      </c>
      <c r="D25">
        <f t="shared" si="0"/>
        <v>24802840</v>
      </c>
      <c r="F25">
        <v>13781446</v>
      </c>
      <c r="G25">
        <v>11993224</v>
      </c>
      <c r="H25">
        <f t="shared" si="1"/>
        <v>25774670</v>
      </c>
      <c r="J25">
        <v>1344.154241243928</v>
      </c>
      <c r="K25">
        <v>1653.0935513050238</v>
      </c>
      <c r="L25">
        <f t="shared" si="2"/>
        <v>2997.247792548952</v>
      </c>
      <c r="N25">
        <v>1666.4242572442865</v>
      </c>
      <c r="O25">
        <v>1368.9560834984172</v>
      </c>
      <c r="P25">
        <f t="shared" si="3"/>
        <v>3035.380340742704</v>
      </c>
    </row>
    <row r="26" spans="2:16" ht="12.75">
      <c r="B26">
        <v>15256953</v>
      </c>
      <c r="C26">
        <v>7242567.333333333</v>
      </c>
      <c r="D26">
        <f t="shared" si="0"/>
        <v>22499520.333333332</v>
      </c>
      <c r="F26">
        <v>13710471</v>
      </c>
      <c r="G26">
        <v>7032969</v>
      </c>
      <c r="H26">
        <f t="shared" si="1"/>
        <v>20743440</v>
      </c>
      <c r="J26">
        <v>1337.2317929556798</v>
      </c>
      <c r="K26">
        <v>969.3936926741419</v>
      </c>
      <c r="L26">
        <f t="shared" si="2"/>
        <v>2306.625485629822</v>
      </c>
      <c r="N26">
        <v>977.2109769689193</v>
      </c>
      <c r="O26">
        <v>1361.905904727169</v>
      </c>
      <c r="P26">
        <f t="shared" si="3"/>
        <v>2339.116881696088</v>
      </c>
    </row>
    <row r="27" spans="2:16" ht="12.75">
      <c r="B27">
        <v>5219752</v>
      </c>
      <c r="C27">
        <v>4506662</v>
      </c>
      <c r="D27">
        <f t="shared" si="0"/>
        <v>9726414</v>
      </c>
      <c r="F27">
        <v>5440851</v>
      </c>
      <c r="G27">
        <v>4189821</v>
      </c>
      <c r="H27">
        <f t="shared" si="1"/>
        <v>9630672</v>
      </c>
      <c r="J27">
        <v>530.6658639177825</v>
      </c>
      <c r="K27">
        <v>577.5066050815333</v>
      </c>
      <c r="L27">
        <f t="shared" si="2"/>
        <v>1108.1724689993157</v>
      </c>
      <c r="N27">
        <v>582.1636740805902</v>
      </c>
      <c r="O27">
        <v>540.4575162764811</v>
      </c>
      <c r="P27">
        <f t="shared" si="3"/>
        <v>1122.6211903570713</v>
      </c>
    </row>
    <row r="28" spans="2:16" ht="12.75">
      <c r="B28">
        <v>8227088</v>
      </c>
      <c r="C28">
        <v>4630409</v>
      </c>
      <c r="D28">
        <f t="shared" si="0"/>
        <v>12857497</v>
      </c>
      <c r="F28">
        <v>8263549</v>
      </c>
      <c r="G28">
        <v>4620158</v>
      </c>
      <c r="H28">
        <f t="shared" si="1"/>
        <v>12883707</v>
      </c>
      <c r="J28">
        <v>805.9738024643437</v>
      </c>
      <c r="K28">
        <v>636.8223753521419</v>
      </c>
      <c r="L28">
        <f t="shared" si="2"/>
        <v>1442.7961778164856</v>
      </c>
      <c r="N28">
        <v>641.9577724472792</v>
      </c>
      <c r="O28">
        <v>820.8453361742492</v>
      </c>
      <c r="P28">
        <f t="shared" si="3"/>
        <v>1462.8031086215283</v>
      </c>
    </row>
    <row r="29" spans="2:16" ht="12.75">
      <c r="B29">
        <v>7569275</v>
      </c>
      <c r="C29">
        <v>8389245</v>
      </c>
      <c r="D29">
        <f t="shared" si="0"/>
        <v>15958520</v>
      </c>
      <c r="F29">
        <v>7641232</v>
      </c>
      <c r="G29">
        <v>9073936</v>
      </c>
      <c r="H29">
        <f t="shared" si="1"/>
        <v>16715168</v>
      </c>
      <c r="J29">
        <v>745.2769760973429</v>
      </c>
      <c r="K29">
        <v>1151.952157994088</v>
      </c>
      <c r="L29">
        <f t="shared" si="2"/>
        <v>1897.229134091431</v>
      </c>
      <c r="N29">
        <v>1260.7975185890127</v>
      </c>
      <c r="O29">
        <v>759.0285541751407</v>
      </c>
      <c r="P29">
        <f t="shared" si="3"/>
        <v>2019.8260727641534</v>
      </c>
    </row>
    <row r="30" spans="2:16" ht="12.75">
      <c r="B30">
        <v>2063452</v>
      </c>
      <c r="C30">
        <v>3392519.83</v>
      </c>
      <c r="D30">
        <f t="shared" si="0"/>
        <v>5455971.83</v>
      </c>
      <c r="F30">
        <v>2246348</v>
      </c>
      <c r="G30">
        <v>4548029</v>
      </c>
      <c r="H30">
        <f t="shared" si="1"/>
        <v>6794377</v>
      </c>
      <c r="J30">
        <v>844.5799999999999</v>
      </c>
      <c r="K30">
        <v>626.880429403156</v>
      </c>
      <c r="L30">
        <f t="shared" si="2"/>
        <v>1471.460429403156</v>
      </c>
      <c r="N30">
        <v>631.9356536866546</v>
      </c>
      <c r="O30">
        <v>832.365</v>
      </c>
      <c r="P30">
        <f t="shared" si="3"/>
        <v>1464.3006536866546</v>
      </c>
    </row>
    <row r="31" spans="2:16" ht="12.75">
      <c r="B31">
        <v>15980063</v>
      </c>
      <c r="C31">
        <v>7223752</v>
      </c>
      <c r="D31">
        <f t="shared" si="0"/>
        <v>23203815</v>
      </c>
      <c r="F31">
        <v>15529648</v>
      </c>
      <c r="G31">
        <v>7161570</v>
      </c>
      <c r="H31">
        <f t="shared" si="1"/>
        <v>22691218</v>
      </c>
      <c r="J31">
        <v>430.61</v>
      </c>
      <c r="K31">
        <v>788.7206565686292</v>
      </c>
      <c r="L31">
        <f t="shared" si="2"/>
        <v>1219.3306565686294</v>
      </c>
      <c r="N31">
        <v>515.61</v>
      </c>
      <c r="O31">
        <v>431.27</v>
      </c>
      <c r="P31">
        <f t="shared" si="3"/>
        <v>946.88</v>
      </c>
    </row>
    <row r="32" spans="2:16" ht="12.75">
      <c r="B32">
        <v>4936854</v>
      </c>
      <c r="C32">
        <v>4320958</v>
      </c>
      <c r="D32">
        <f t="shared" si="0"/>
        <v>9257812</v>
      </c>
      <c r="F32">
        <v>5000994</v>
      </c>
      <c r="G32">
        <v>4329324</v>
      </c>
      <c r="H32">
        <f t="shared" si="1"/>
        <v>9330318</v>
      </c>
      <c r="J32">
        <v>487.76502085016597</v>
      </c>
      <c r="K32">
        <v>714.5617399081939</v>
      </c>
      <c r="L32">
        <f t="shared" si="2"/>
        <v>1202.3267607583598</v>
      </c>
      <c r="N32">
        <v>737.732585994404</v>
      </c>
      <c r="O32">
        <v>496.7650825493263</v>
      </c>
      <c r="P32">
        <f t="shared" si="3"/>
        <v>1234.4976685437302</v>
      </c>
    </row>
    <row r="33" spans="2:16" ht="12.75">
      <c r="B33">
        <v>17477051</v>
      </c>
      <c r="C33">
        <v>5553752</v>
      </c>
      <c r="D33">
        <f t="shared" si="0"/>
        <v>23030803</v>
      </c>
      <c r="F33">
        <v>16998202</v>
      </c>
      <c r="G33">
        <v>5525029</v>
      </c>
      <c r="H33">
        <f t="shared" si="1"/>
        <v>22523231</v>
      </c>
      <c r="J33">
        <v>1657.8960808481938</v>
      </c>
      <c r="K33">
        <v>602.8287668133668</v>
      </c>
      <c r="L33">
        <f t="shared" si="2"/>
        <v>2260.7248476615605</v>
      </c>
      <c r="N33">
        <v>786.1467999942563</v>
      </c>
      <c r="O33">
        <v>1688.486972733845</v>
      </c>
      <c r="P33">
        <f t="shared" si="3"/>
        <v>2474.6337727281016</v>
      </c>
    </row>
    <row r="34" spans="2:16" ht="12.75">
      <c r="B34">
        <v>2881752</v>
      </c>
      <c r="C34">
        <v>4067452</v>
      </c>
      <c r="D34">
        <f t="shared" si="0"/>
        <v>6949204</v>
      </c>
      <c r="F34">
        <v>3045617</v>
      </c>
      <c r="G34">
        <v>4129731</v>
      </c>
      <c r="H34">
        <f t="shared" si="1"/>
        <v>7175348</v>
      </c>
      <c r="J34">
        <v>1672.6</v>
      </c>
      <c r="K34">
        <v>1234.27</v>
      </c>
      <c r="L34">
        <f t="shared" si="2"/>
        <v>2906.87</v>
      </c>
      <c r="N34">
        <v>1231.3</v>
      </c>
      <c r="O34">
        <v>1662.27</v>
      </c>
      <c r="P34">
        <f t="shared" si="3"/>
        <v>2893.5699999999997</v>
      </c>
    </row>
    <row r="35" spans="2:16" ht="12.75">
      <c r="B35">
        <v>6941689</v>
      </c>
      <c r="C35">
        <v>6886245</v>
      </c>
      <c r="D35">
        <f t="shared" si="0"/>
        <v>13827934</v>
      </c>
      <c r="F35">
        <v>12785933</v>
      </c>
      <c r="G35">
        <v>6930703</v>
      </c>
      <c r="H35">
        <f t="shared" si="1"/>
        <v>19716636</v>
      </c>
      <c r="J35">
        <v>733.27</v>
      </c>
      <c r="K35">
        <v>628.3</v>
      </c>
      <c r="L35">
        <f t="shared" si="2"/>
        <v>1361.57</v>
      </c>
      <c r="N35">
        <v>630.34</v>
      </c>
      <c r="O35">
        <v>730.27</v>
      </c>
      <c r="P35">
        <f t="shared" si="3"/>
        <v>1360.6100000000001</v>
      </c>
    </row>
    <row r="36" spans="2:16" ht="12.75">
      <c r="B36">
        <v>445838397</v>
      </c>
      <c r="C36">
        <v>259798568.34999987</v>
      </c>
      <c r="D36">
        <f t="shared" si="0"/>
        <v>705636965.3499999</v>
      </c>
      <c r="F36">
        <v>445489183</v>
      </c>
      <c r="G36">
        <v>263387121</v>
      </c>
      <c r="H36">
        <f t="shared" si="1"/>
        <v>708876304</v>
      </c>
      <c r="J36">
        <v>43480.214397058415</v>
      </c>
      <c r="K36">
        <v>36304.12838770711</v>
      </c>
      <c r="L36">
        <f t="shared" si="2"/>
        <v>79784.34278476553</v>
      </c>
      <c r="N36">
        <v>36596.888684763166</v>
      </c>
      <c r="O36">
        <v>44282.49486662987</v>
      </c>
      <c r="P36">
        <f t="shared" si="3"/>
        <v>80879.38355139304</v>
      </c>
    </row>
    <row r="43" spans="4:6" ht="12.75">
      <c r="D43">
        <v>892.0133724561512</v>
      </c>
      <c r="E43">
        <v>509.3174443449724</v>
      </c>
      <c r="F43">
        <f>D43+E43</f>
        <v>1401.3308168011235</v>
      </c>
    </row>
    <row r="44" spans="4:6" ht="12.75">
      <c r="D44">
        <v>88.32</v>
      </c>
      <c r="E44">
        <v>501.86</v>
      </c>
      <c r="F44">
        <f aca="true" t="shared" si="4" ref="F44:F76">D44+E44</f>
        <v>590.1800000000001</v>
      </c>
    </row>
    <row r="45" spans="4:6" ht="12.75">
      <c r="D45">
        <v>667.1887350743852</v>
      </c>
      <c r="E45">
        <v>495.7803377345091</v>
      </c>
      <c r="F45">
        <f t="shared" si="4"/>
        <v>1162.9690728088945</v>
      </c>
    </row>
    <row r="46" spans="4:6" ht="12.75">
      <c r="D46">
        <v>610.4365047873404</v>
      </c>
      <c r="E46">
        <v>424.1512519592786</v>
      </c>
      <c r="F46">
        <f t="shared" si="4"/>
        <v>1034.587756746619</v>
      </c>
    </row>
    <row r="47" spans="4:6" ht="12.75">
      <c r="D47">
        <v>1415.129006438147</v>
      </c>
      <c r="E47">
        <v>818.9788018211414</v>
      </c>
      <c r="F47">
        <f t="shared" si="4"/>
        <v>2234.1078082592885</v>
      </c>
    </row>
    <row r="48" spans="4:6" ht="12.75">
      <c r="D48">
        <v>360.96982632962505</v>
      </c>
      <c r="E48">
        <v>262.87454453553175</v>
      </c>
      <c r="F48">
        <f t="shared" si="4"/>
        <v>623.8443708651569</v>
      </c>
    </row>
    <row r="49" spans="4:6" ht="12.75">
      <c r="D49">
        <v>252.15804189581104</v>
      </c>
      <c r="E49">
        <v>254.79</v>
      </c>
      <c r="F49">
        <f t="shared" si="4"/>
        <v>506.948041895811</v>
      </c>
    </row>
    <row r="50" spans="4:6" ht="12.75">
      <c r="D50">
        <v>743.274858758293</v>
      </c>
      <c r="E50">
        <v>544.27</v>
      </c>
      <c r="F50">
        <f t="shared" si="4"/>
        <v>1287.544858758293</v>
      </c>
    </row>
    <row r="51" spans="4:6" ht="12.75">
      <c r="D51">
        <v>624.8689959535593</v>
      </c>
      <c r="E51">
        <v>398.3616669890249</v>
      </c>
      <c r="F51">
        <f t="shared" si="4"/>
        <v>1023.2306629425842</v>
      </c>
    </row>
    <row r="52" spans="4:6" ht="12.75">
      <c r="D52">
        <v>174.5853381034558</v>
      </c>
      <c r="E52">
        <v>91.47502776303173</v>
      </c>
      <c r="F52">
        <f t="shared" si="4"/>
        <v>266.06036586648753</v>
      </c>
    </row>
    <row r="53" spans="4:6" ht="12.75">
      <c r="D53">
        <v>345.6927910635817</v>
      </c>
      <c r="E53">
        <v>301.85131659683543</v>
      </c>
      <c r="F53">
        <f t="shared" si="4"/>
        <v>647.5441076604171</v>
      </c>
    </row>
    <row r="54" spans="4:6" ht="12.75">
      <c r="D54">
        <v>738.9703108618546</v>
      </c>
      <c r="E54">
        <v>480.63389016276165</v>
      </c>
      <c r="F54">
        <f t="shared" si="4"/>
        <v>1219.6042010246163</v>
      </c>
    </row>
    <row r="55" spans="4:6" ht="12.75">
      <c r="D55">
        <v>1255.0447046633205</v>
      </c>
      <c r="E55">
        <v>711.3763615104781</v>
      </c>
      <c r="F55">
        <f t="shared" si="4"/>
        <v>1966.4210661737986</v>
      </c>
    </row>
    <row r="56" spans="4:6" ht="12.75">
      <c r="D56">
        <v>365.99</v>
      </c>
      <c r="E56">
        <v>185.359012477683</v>
      </c>
      <c r="F56">
        <f t="shared" si="4"/>
        <v>551.349012477683</v>
      </c>
    </row>
    <row r="57" spans="4:6" ht="12.75">
      <c r="D57">
        <v>216.27</v>
      </c>
      <c r="E57">
        <v>394.1404017510788</v>
      </c>
      <c r="F57">
        <f t="shared" si="4"/>
        <v>610.4104017510788</v>
      </c>
    </row>
    <row r="58" spans="4:6" ht="12.75">
      <c r="D58">
        <v>194.66000000000003</v>
      </c>
      <c r="E58">
        <v>69.38362298625832</v>
      </c>
      <c r="F58">
        <f t="shared" si="4"/>
        <v>264.04362298625836</v>
      </c>
    </row>
    <row r="59" spans="4:6" ht="12.75">
      <c r="D59">
        <v>627.2992770124465</v>
      </c>
      <c r="E59">
        <v>412.5362082818013</v>
      </c>
      <c r="F59">
        <f t="shared" si="4"/>
        <v>1039.8354852942477</v>
      </c>
    </row>
    <row r="60" spans="4:6" ht="12.75">
      <c r="D60">
        <v>487.5525420029203</v>
      </c>
      <c r="E60">
        <v>312.8995571708307</v>
      </c>
      <c r="F60">
        <f t="shared" si="4"/>
        <v>800.452099173751</v>
      </c>
    </row>
    <row r="61" spans="4:6" ht="12.75">
      <c r="D61">
        <v>513.2653298939384</v>
      </c>
      <c r="E61">
        <v>326.84167943314134</v>
      </c>
      <c r="F61">
        <f t="shared" si="4"/>
        <v>840.1070093270798</v>
      </c>
    </row>
    <row r="62" spans="4:6" ht="12.75">
      <c r="D62">
        <v>601.48</v>
      </c>
      <c r="E62">
        <v>289.2486561467066</v>
      </c>
      <c r="F62">
        <f t="shared" si="4"/>
        <v>890.7286561467066</v>
      </c>
    </row>
    <row r="63" spans="4:6" ht="12.75">
      <c r="D63">
        <v>670.4778726690483</v>
      </c>
      <c r="E63">
        <v>503.5804009186919</v>
      </c>
      <c r="F63">
        <f t="shared" si="4"/>
        <v>1174.0582735877401</v>
      </c>
    </row>
    <row r="64" spans="4:6" ht="12.75">
      <c r="D64">
        <v>584.63</v>
      </c>
      <c r="E64">
        <v>313.6367688046524</v>
      </c>
      <c r="F64">
        <f t="shared" si="4"/>
        <v>898.2667688046524</v>
      </c>
    </row>
    <row r="65" spans="4:6" ht="12.75">
      <c r="D65">
        <v>654.3</v>
      </c>
      <c r="E65">
        <v>524.845319947136</v>
      </c>
      <c r="F65">
        <f t="shared" si="4"/>
        <v>1179.145319947136</v>
      </c>
    </row>
    <row r="66" spans="4:6" ht="12.75">
      <c r="D66">
        <v>504.44791273253304</v>
      </c>
      <c r="E66">
        <v>307.7755293308362</v>
      </c>
      <c r="F66">
        <f t="shared" si="4"/>
        <v>812.2234420633692</v>
      </c>
    </row>
    <row r="67" spans="4:6" ht="12.75">
      <c r="D67">
        <v>248.71</v>
      </c>
      <c r="E67">
        <v>183.35419594149403</v>
      </c>
      <c r="F67">
        <f t="shared" si="4"/>
        <v>432.06419594149406</v>
      </c>
    </row>
    <row r="68" spans="4:6" ht="12.75">
      <c r="D68">
        <v>304.0398863622563</v>
      </c>
      <c r="E68">
        <v>202.18652663506657</v>
      </c>
      <c r="F68">
        <f t="shared" si="4"/>
        <v>506.2264129973229</v>
      </c>
    </row>
    <row r="69" spans="4:6" ht="12.75">
      <c r="D69">
        <v>281.14304265003284</v>
      </c>
      <c r="E69">
        <v>299.3</v>
      </c>
      <c r="F69">
        <f t="shared" si="4"/>
        <v>580.4430426500328</v>
      </c>
    </row>
    <row r="70" spans="4:6" ht="12.75">
      <c r="D70">
        <v>309.51</v>
      </c>
      <c r="E70">
        <v>199.0300302599078</v>
      </c>
      <c r="F70">
        <f t="shared" si="4"/>
        <v>508.5400302599078</v>
      </c>
    </row>
    <row r="71" spans="4:6" ht="12.75">
      <c r="D71">
        <v>163.79000000000002</v>
      </c>
      <c r="E71">
        <v>198.27</v>
      </c>
      <c r="F71">
        <f t="shared" si="4"/>
        <v>362.06000000000006</v>
      </c>
    </row>
    <row r="72" spans="4:6" ht="12.75">
      <c r="D72">
        <v>327.01</v>
      </c>
      <c r="E72">
        <v>189.4591012337312</v>
      </c>
      <c r="F72">
        <f t="shared" si="4"/>
        <v>516.4691012337312</v>
      </c>
    </row>
    <row r="73" spans="4:6" ht="12.75">
      <c r="D73">
        <v>443.57</v>
      </c>
      <c r="E73">
        <v>241.78532921774865</v>
      </c>
      <c r="F73">
        <f t="shared" si="4"/>
        <v>685.3553292177487</v>
      </c>
    </row>
    <row r="74" spans="4:6" ht="12.75">
      <c r="D74">
        <v>404.77</v>
      </c>
      <c r="E74">
        <v>333.24</v>
      </c>
      <c r="F74">
        <f t="shared" si="4"/>
        <v>738.01</v>
      </c>
    </row>
    <row r="75" spans="4:6" ht="12.75">
      <c r="D75">
        <v>330.6</v>
      </c>
      <c r="E75">
        <v>243.71</v>
      </c>
      <c r="F75">
        <f t="shared" si="4"/>
        <v>574.3100000000001</v>
      </c>
    </row>
    <row r="76" spans="4:6" ht="12.75">
      <c r="D76">
        <v>16402.1683497087</v>
      </c>
      <c r="E76">
        <v>11526.302983954329</v>
      </c>
      <c r="F76">
        <f t="shared" si="4"/>
        <v>27928.47133366303</v>
      </c>
    </row>
    <row r="80" ht="12.75">
      <c r="P80" t="s">
        <v>12</v>
      </c>
    </row>
    <row r="82" spans="2:18" ht="12.75">
      <c r="B82" t="s">
        <v>279</v>
      </c>
      <c r="C82" t="s">
        <v>280</v>
      </c>
      <c r="D82" t="s">
        <v>281</v>
      </c>
      <c r="E82" t="s">
        <v>282</v>
      </c>
      <c r="F82" t="s">
        <v>283</v>
      </c>
      <c r="H82" t="s">
        <v>279</v>
      </c>
      <c r="I82" t="s">
        <v>280</v>
      </c>
      <c r="J82" t="s">
        <v>281</v>
      </c>
      <c r="K82" t="s">
        <v>282</v>
      </c>
      <c r="L82" t="s">
        <v>283</v>
      </c>
      <c r="N82" t="s">
        <v>279</v>
      </c>
      <c r="O82" t="s">
        <v>280</v>
      </c>
      <c r="P82" t="s">
        <v>281</v>
      </c>
      <c r="Q82" t="s">
        <v>282</v>
      </c>
      <c r="R82" t="s">
        <v>283</v>
      </c>
    </row>
    <row r="83" spans="2:18" ht="12.75">
      <c r="B83">
        <v>2547.792</v>
      </c>
      <c r="C83">
        <v>37.983</v>
      </c>
      <c r="D83">
        <v>2465.85</v>
      </c>
      <c r="E83">
        <v>2482.94</v>
      </c>
      <c r="F83">
        <v>20.893</v>
      </c>
      <c r="H83">
        <v>3497.912</v>
      </c>
      <c r="I83">
        <v>49.585</v>
      </c>
      <c r="J83">
        <v>2596.67</v>
      </c>
      <c r="K83">
        <v>2568.015</v>
      </c>
      <c r="L83">
        <v>78.24</v>
      </c>
      <c r="N83">
        <f>B83+H83</f>
        <v>6045.704</v>
      </c>
      <c r="O83">
        <f aca="true" t="shared" si="5" ref="O83:R98">C83+I83</f>
        <v>87.568</v>
      </c>
      <c r="P83">
        <f t="shared" si="5"/>
        <v>5062.52</v>
      </c>
      <c r="Q83">
        <f t="shared" si="5"/>
        <v>5050.955</v>
      </c>
      <c r="R83">
        <f t="shared" si="5"/>
        <v>99.133</v>
      </c>
    </row>
    <row r="84" spans="2:18" ht="12.75">
      <c r="B84">
        <v>1277.208</v>
      </c>
      <c r="C84">
        <v>19.041</v>
      </c>
      <c r="D84">
        <v>1057.339</v>
      </c>
      <c r="E84">
        <v>1032.6</v>
      </c>
      <c r="F84">
        <v>43.78</v>
      </c>
      <c r="H84">
        <v>1488.984</v>
      </c>
      <c r="I84">
        <v>21.107</v>
      </c>
      <c r="J84">
        <v>1120.888</v>
      </c>
      <c r="K84">
        <v>1036.65</v>
      </c>
      <c r="L84">
        <v>105.345</v>
      </c>
      <c r="N84">
        <f aca="true" t="shared" si="6" ref="N84:R116">B84+H84</f>
        <v>2766.192</v>
      </c>
      <c r="O84">
        <f t="shared" si="5"/>
        <v>40.147999999999996</v>
      </c>
      <c r="P84">
        <f t="shared" si="5"/>
        <v>2178.227</v>
      </c>
      <c r="Q84">
        <f t="shared" si="5"/>
        <v>2069.25</v>
      </c>
      <c r="R84">
        <f t="shared" si="5"/>
        <v>149.125</v>
      </c>
    </row>
    <row r="85" spans="2:18" ht="12.75">
      <c r="B85">
        <v>2553.444</v>
      </c>
      <c r="C85">
        <v>38.067</v>
      </c>
      <c r="D85">
        <v>1784.962</v>
      </c>
      <c r="E85">
        <v>1754</v>
      </c>
      <c r="F85">
        <v>69.029</v>
      </c>
      <c r="H85">
        <v>2716.832</v>
      </c>
      <c r="I85">
        <v>38.513</v>
      </c>
      <c r="J85">
        <v>1904.031</v>
      </c>
      <c r="K85">
        <v>1868.95</v>
      </c>
      <c r="L85">
        <v>73.594</v>
      </c>
      <c r="N85">
        <f t="shared" si="6"/>
        <v>5270.276</v>
      </c>
      <c r="O85">
        <f t="shared" si="5"/>
        <v>76.58</v>
      </c>
      <c r="P85">
        <f t="shared" si="5"/>
        <v>3688.993</v>
      </c>
      <c r="Q85">
        <f t="shared" si="5"/>
        <v>3622.95</v>
      </c>
      <c r="R85">
        <f t="shared" si="5"/>
        <v>142.623</v>
      </c>
    </row>
    <row r="86" spans="2:18" ht="12.75">
      <c r="B86">
        <v>2187.72</v>
      </c>
      <c r="C86">
        <v>32.615</v>
      </c>
      <c r="D86">
        <v>1666.44</v>
      </c>
      <c r="E86">
        <v>1655.457</v>
      </c>
      <c r="F86">
        <v>43.598</v>
      </c>
      <c r="H86">
        <v>2460.632</v>
      </c>
      <c r="I86">
        <v>34.881</v>
      </c>
      <c r="J86">
        <v>1802.23</v>
      </c>
      <c r="K86">
        <v>1760.195</v>
      </c>
      <c r="L86">
        <v>76.916</v>
      </c>
      <c r="N86">
        <f t="shared" si="6"/>
        <v>4648.352</v>
      </c>
      <c r="O86">
        <f t="shared" si="5"/>
        <v>67.49600000000001</v>
      </c>
      <c r="P86">
        <f t="shared" si="5"/>
        <v>3468.67</v>
      </c>
      <c r="Q86">
        <f t="shared" si="5"/>
        <v>3415.652</v>
      </c>
      <c r="R86">
        <f t="shared" si="5"/>
        <v>120.514</v>
      </c>
    </row>
    <row r="87" spans="2:18" ht="12.75">
      <c r="B87">
        <v>4123.692</v>
      </c>
      <c r="C87">
        <v>61.477</v>
      </c>
      <c r="D87">
        <v>3130.35</v>
      </c>
      <c r="E87">
        <v>3137.356</v>
      </c>
      <c r="F87">
        <v>54.471</v>
      </c>
      <c r="H87">
        <v>5637.384</v>
      </c>
      <c r="I87">
        <v>79.913</v>
      </c>
      <c r="J87">
        <v>4246.79</v>
      </c>
      <c r="K87">
        <v>4233.255</v>
      </c>
      <c r="L87">
        <v>93.448</v>
      </c>
      <c r="N87">
        <f t="shared" si="6"/>
        <v>9761.076000000001</v>
      </c>
      <c r="O87">
        <f t="shared" si="5"/>
        <v>141.39</v>
      </c>
      <c r="P87">
        <f t="shared" si="5"/>
        <v>7377.139999999999</v>
      </c>
      <c r="Q87">
        <f t="shared" si="5"/>
        <v>7370.611000000001</v>
      </c>
      <c r="R87">
        <f t="shared" si="5"/>
        <v>147.91899999999998</v>
      </c>
    </row>
    <row r="88" spans="2:18" ht="12.75">
      <c r="B88">
        <v>1300.368</v>
      </c>
      <c r="C88">
        <v>19.386</v>
      </c>
      <c r="D88">
        <v>1086.61</v>
      </c>
      <c r="E88">
        <v>1009.7</v>
      </c>
      <c r="F88">
        <v>96.296</v>
      </c>
      <c r="H88">
        <v>1423.776</v>
      </c>
      <c r="I88">
        <v>20.183</v>
      </c>
      <c r="J88">
        <v>1099.8</v>
      </c>
      <c r="K88">
        <v>1051.9</v>
      </c>
      <c r="L88">
        <v>68.082</v>
      </c>
      <c r="N88">
        <f t="shared" si="6"/>
        <v>2724.1440000000002</v>
      </c>
      <c r="O88">
        <f t="shared" si="5"/>
        <v>39.569</v>
      </c>
      <c r="P88">
        <f t="shared" si="5"/>
        <v>2186.41</v>
      </c>
      <c r="Q88">
        <f t="shared" si="5"/>
        <v>2061.6000000000004</v>
      </c>
      <c r="R88">
        <f t="shared" si="5"/>
        <v>164.378</v>
      </c>
    </row>
    <row r="89" spans="2:18" ht="12.75">
      <c r="B89">
        <v>1397.784</v>
      </c>
      <c r="C89">
        <v>20.838</v>
      </c>
      <c r="D89">
        <v>792.85</v>
      </c>
      <c r="E89">
        <v>781.248</v>
      </c>
      <c r="F89">
        <v>32.44</v>
      </c>
      <c r="H89">
        <v>1000.504</v>
      </c>
      <c r="I89">
        <v>14.183</v>
      </c>
      <c r="J89">
        <v>808.471</v>
      </c>
      <c r="K89">
        <v>728.83</v>
      </c>
      <c r="L89">
        <v>93.824</v>
      </c>
      <c r="N89">
        <f t="shared" si="6"/>
        <v>2398.288</v>
      </c>
      <c r="O89">
        <f t="shared" si="5"/>
        <v>35.021</v>
      </c>
      <c r="P89">
        <f t="shared" si="5"/>
        <v>1601.321</v>
      </c>
      <c r="Q89">
        <f t="shared" si="5"/>
        <v>1510.078</v>
      </c>
      <c r="R89">
        <f t="shared" si="5"/>
        <v>126.264</v>
      </c>
    </row>
    <row r="90" spans="2:18" ht="12.75">
      <c r="B90">
        <v>2970.744</v>
      </c>
      <c r="C90">
        <v>44.289</v>
      </c>
      <c r="D90">
        <v>1973.2</v>
      </c>
      <c r="E90">
        <v>1992.4</v>
      </c>
      <c r="F90">
        <v>25.089</v>
      </c>
      <c r="H90">
        <v>2694.328</v>
      </c>
      <c r="I90">
        <v>38.194</v>
      </c>
      <c r="J90">
        <v>1981.72</v>
      </c>
      <c r="K90">
        <v>1952.25</v>
      </c>
      <c r="L90">
        <v>67.664</v>
      </c>
      <c r="N90">
        <f t="shared" si="6"/>
        <v>5665.072</v>
      </c>
      <c r="O90">
        <f t="shared" si="5"/>
        <v>82.483</v>
      </c>
      <c r="P90">
        <f t="shared" si="5"/>
        <v>3954.92</v>
      </c>
      <c r="Q90">
        <f t="shared" si="5"/>
        <v>3944.65</v>
      </c>
      <c r="R90">
        <f t="shared" si="5"/>
        <v>92.753</v>
      </c>
    </row>
    <row r="91" spans="2:18" ht="12.75">
      <c r="B91">
        <v>2340.616</v>
      </c>
      <c r="C91">
        <v>32.518</v>
      </c>
      <c r="D91">
        <v>1487.86</v>
      </c>
      <c r="E91">
        <v>1484.372</v>
      </c>
      <c r="F91">
        <v>36.005</v>
      </c>
      <c r="H91">
        <v>2639.788</v>
      </c>
      <c r="I91">
        <v>37.42</v>
      </c>
      <c r="J91">
        <v>1511.37</v>
      </c>
      <c r="K91">
        <v>1530.79</v>
      </c>
      <c r="L91">
        <v>18</v>
      </c>
      <c r="N91">
        <f t="shared" si="6"/>
        <v>4980.404</v>
      </c>
      <c r="O91">
        <f t="shared" si="5"/>
        <v>69.938</v>
      </c>
      <c r="P91">
        <f t="shared" si="5"/>
        <v>2999.2299999999996</v>
      </c>
      <c r="Q91">
        <f t="shared" si="5"/>
        <v>3015.1620000000003</v>
      </c>
      <c r="R91">
        <f t="shared" si="5"/>
        <v>54.005</v>
      </c>
    </row>
    <row r="92" spans="2:18" ht="12.75">
      <c r="B92">
        <v>448.38</v>
      </c>
      <c r="C92">
        <v>6.685</v>
      </c>
      <c r="D92">
        <v>365.93</v>
      </c>
      <c r="E92">
        <v>289.4</v>
      </c>
      <c r="F92">
        <v>83.215</v>
      </c>
      <c r="H92">
        <v>672.224</v>
      </c>
      <c r="I92">
        <v>9.529</v>
      </c>
      <c r="J92">
        <v>518</v>
      </c>
      <c r="K92">
        <v>461.28</v>
      </c>
      <c r="L92">
        <v>66.249</v>
      </c>
      <c r="N92">
        <f t="shared" si="6"/>
        <v>1120.604</v>
      </c>
      <c r="O92">
        <f t="shared" si="5"/>
        <v>16.214</v>
      </c>
      <c r="P92">
        <f t="shared" si="5"/>
        <v>883.9300000000001</v>
      </c>
      <c r="Q92">
        <f t="shared" si="5"/>
        <v>750.68</v>
      </c>
      <c r="R92">
        <f t="shared" si="5"/>
        <v>149.464</v>
      </c>
    </row>
    <row r="93" spans="2:18" ht="12.75">
      <c r="B93">
        <v>1578.636</v>
      </c>
      <c r="C93">
        <v>23.535</v>
      </c>
      <c r="D93">
        <v>1041.16</v>
      </c>
      <c r="E93">
        <v>1034.855</v>
      </c>
      <c r="F93">
        <v>29.84</v>
      </c>
      <c r="H93">
        <v>1397.088</v>
      </c>
      <c r="I93">
        <v>19.804</v>
      </c>
      <c r="J93">
        <v>1019.9</v>
      </c>
      <c r="K93">
        <v>931.352</v>
      </c>
      <c r="L93">
        <v>108.353</v>
      </c>
      <c r="N93">
        <f t="shared" si="6"/>
        <v>2975.724</v>
      </c>
      <c r="O93">
        <f t="shared" si="5"/>
        <v>43.339</v>
      </c>
      <c r="P93">
        <f t="shared" si="5"/>
        <v>2061.06</v>
      </c>
      <c r="Q93">
        <f t="shared" si="5"/>
        <v>1966.2069999999999</v>
      </c>
      <c r="R93">
        <f t="shared" si="5"/>
        <v>138.19299999999998</v>
      </c>
    </row>
    <row r="94" spans="2:18" ht="12.75">
      <c r="B94">
        <v>2546.16</v>
      </c>
      <c r="C94">
        <v>37.959</v>
      </c>
      <c r="D94">
        <v>1848.57</v>
      </c>
      <c r="E94">
        <v>1858.432</v>
      </c>
      <c r="F94">
        <v>28.097</v>
      </c>
      <c r="H94">
        <v>3116.16</v>
      </c>
      <c r="I94">
        <v>44.173</v>
      </c>
      <c r="J94">
        <v>2170.64</v>
      </c>
      <c r="K94">
        <v>2120.359</v>
      </c>
      <c r="L94">
        <v>94.454</v>
      </c>
      <c r="N94">
        <f t="shared" si="6"/>
        <v>5662.32</v>
      </c>
      <c r="O94">
        <f t="shared" si="5"/>
        <v>82.132</v>
      </c>
      <c r="P94">
        <f t="shared" si="5"/>
        <v>4019.21</v>
      </c>
      <c r="Q94">
        <f t="shared" si="5"/>
        <v>3978.791</v>
      </c>
      <c r="R94">
        <f t="shared" si="5"/>
        <v>122.55099999999999</v>
      </c>
    </row>
    <row r="95" spans="2:18" ht="12.75">
      <c r="B95">
        <v>3566.52</v>
      </c>
      <c r="C95">
        <v>53.17</v>
      </c>
      <c r="D95">
        <v>2456.31</v>
      </c>
      <c r="E95">
        <v>2498.481</v>
      </c>
      <c r="F95">
        <v>10.999</v>
      </c>
      <c r="H95">
        <v>5000.88</v>
      </c>
      <c r="I95">
        <v>70.89</v>
      </c>
      <c r="J95">
        <v>3401.63</v>
      </c>
      <c r="K95">
        <v>3446.42</v>
      </c>
      <c r="L95">
        <v>26.1</v>
      </c>
      <c r="N95">
        <f t="shared" si="6"/>
        <v>8567.4</v>
      </c>
      <c r="O95">
        <f t="shared" si="5"/>
        <v>124.06</v>
      </c>
      <c r="P95">
        <f t="shared" si="5"/>
        <v>5857.9400000000005</v>
      </c>
      <c r="Q95">
        <f t="shared" si="5"/>
        <v>5944.901</v>
      </c>
      <c r="R95">
        <f t="shared" si="5"/>
        <v>37.099000000000004</v>
      </c>
    </row>
    <row r="96" spans="2:18" ht="12.75">
      <c r="B96">
        <v>1083.384</v>
      </c>
      <c r="C96">
        <v>16.151</v>
      </c>
      <c r="D96">
        <v>608.92</v>
      </c>
      <c r="E96">
        <v>572.799</v>
      </c>
      <c r="F96">
        <v>52.273</v>
      </c>
      <c r="H96">
        <v>1182.176</v>
      </c>
      <c r="I96">
        <v>16.758</v>
      </c>
      <c r="J96">
        <v>765.22</v>
      </c>
      <c r="K96">
        <v>719.653</v>
      </c>
      <c r="L96">
        <v>62.325</v>
      </c>
      <c r="N96">
        <f t="shared" si="6"/>
        <v>2265.56</v>
      </c>
      <c r="O96">
        <f t="shared" si="5"/>
        <v>32.909</v>
      </c>
      <c r="P96">
        <f t="shared" si="5"/>
        <v>1374.1399999999999</v>
      </c>
      <c r="Q96">
        <f t="shared" si="5"/>
        <v>1292.452</v>
      </c>
      <c r="R96">
        <f t="shared" si="5"/>
        <v>114.59800000000001</v>
      </c>
    </row>
    <row r="97" spans="2:18" ht="12.75">
      <c r="B97">
        <v>1923.276</v>
      </c>
      <c r="C97">
        <v>28.673</v>
      </c>
      <c r="D97">
        <v>600.89</v>
      </c>
      <c r="E97">
        <v>602.5</v>
      </c>
      <c r="F97">
        <v>27.063</v>
      </c>
      <c r="H97">
        <v>2158.552</v>
      </c>
      <c r="I97">
        <v>30.599</v>
      </c>
      <c r="J97">
        <v>585.26</v>
      </c>
      <c r="K97">
        <v>540.6</v>
      </c>
      <c r="L97">
        <v>75.258</v>
      </c>
      <c r="N97">
        <f t="shared" si="6"/>
        <v>4081.8280000000004</v>
      </c>
      <c r="O97">
        <f t="shared" si="5"/>
        <v>59.272</v>
      </c>
      <c r="P97">
        <f t="shared" si="5"/>
        <v>1186.15</v>
      </c>
      <c r="Q97">
        <f t="shared" si="5"/>
        <v>1143.1</v>
      </c>
      <c r="R97">
        <f t="shared" si="5"/>
        <v>102.321</v>
      </c>
    </row>
    <row r="98" spans="2:18" ht="12.75">
      <c r="B98">
        <v>390.552</v>
      </c>
      <c r="C98">
        <v>5.822</v>
      </c>
      <c r="D98">
        <v>295.46</v>
      </c>
      <c r="E98">
        <v>242.075</v>
      </c>
      <c r="F98">
        <v>59.207</v>
      </c>
      <c r="H98">
        <v>486.216</v>
      </c>
      <c r="I98">
        <v>6.892</v>
      </c>
      <c r="J98">
        <v>321.68</v>
      </c>
      <c r="K98">
        <v>268.017</v>
      </c>
      <c r="L98">
        <v>60.555</v>
      </c>
      <c r="N98">
        <f t="shared" si="6"/>
        <v>876.768</v>
      </c>
      <c r="O98">
        <f t="shared" si="5"/>
        <v>12.714</v>
      </c>
      <c r="P98">
        <f t="shared" si="5"/>
        <v>617.14</v>
      </c>
      <c r="Q98">
        <f t="shared" si="5"/>
        <v>510.092</v>
      </c>
      <c r="R98">
        <f t="shared" si="5"/>
        <v>119.762</v>
      </c>
    </row>
    <row r="99" spans="2:18" ht="12.75">
      <c r="B99">
        <v>2207.532</v>
      </c>
      <c r="C99">
        <v>32.91</v>
      </c>
      <c r="D99">
        <v>1675.7</v>
      </c>
      <c r="E99">
        <v>1652.138</v>
      </c>
      <c r="F99">
        <v>56.472</v>
      </c>
      <c r="H99">
        <v>2646.352</v>
      </c>
      <c r="I99">
        <v>37.513</v>
      </c>
      <c r="J99">
        <v>2044.79</v>
      </c>
      <c r="K99">
        <v>1848.043</v>
      </c>
      <c r="L99">
        <v>234.26</v>
      </c>
      <c r="N99">
        <f t="shared" si="6"/>
        <v>4853.884</v>
      </c>
      <c r="O99">
        <f t="shared" si="6"/>
        <v>70.423</v>
      </c>
      <c r="P99">
        <f t="shared" si="6"/>
        <v>3720.49</v>
      </c>
      <c r="Q99">
        <f t="shared" si="6"/>
        <v>3500.1809999999996</v>
      </c>
      <c r="R99">
        <f t="shared" si="6"/>
        <v>290.73199999999997</v>
      </c>
    </row>
    <row r="100" spans="2:18" ht="12.75">
      <c r="B100">
        <v>1640.1</v>
      </c>
      <c r="C100">
        <v>24.451</v>
      </c>
      <c r="D100">
        <v>1241.76</v>
      </c>
      <c r="E100">
        <v>1172.73</v>
      </c>
      <c r="F100">
        <v>93.481</v>
      </c>
      <c r="H100">
        <v>2016.72</v>
      </c>
      <c r="I100">
        <v>28.588</v>
      </c>
      <c r="J100">
        <v>1530.31</v>
      </c>
      <c r="K100">
        <v>1417.407</v>
      </c>
      <c r="L100">
        <v>141.491</v>
      </c>
      <c r="N100">
        <f t="shared" si="6"/>
        <v>3656.8199999999997</v>
      </c>
      <c r="O100">
        <f t="shared" si="6"/>
        <v>53.039</v>
      </c>
      <c r="P100">
        <f t="shared" si="6"/>
        <v>2772.0699999999997</v>
      </c>
      <c r="Q100">
        <f t="shared" si="6"/>
        <v>2590.1369999999997</v>
      </c>
      <c r="R100">
        <f t="shared" si="6"/>
        <v>234.972</v>
      </c>
    </row>
    <row r="101" spans="2:18" ht="12.75">
      <c r="B101">
        <v>1900.284</v>
      </c>
      <c r="C101">
        <v>28.33</v>
      </c>
      <c r="D101">
        <v>1197.48</v>
      </c>
      <c r="E101">
        <v>1181.769</v>
      </c>
      <c r="F101">
        <v>44.041</v>
      </c>
      <c r="H101">
        <v>2345.376</v>
      </c>
      <c r="I101">
        <v>33.247</v>
      </c>
      <c r="J101">
        <v>1112.27</v>
      </c>
      <c r="K101">
        <v>1125.753</v>
      </c>
      <c r="L101">
        <v>19.764</v>
      </c>
      <c r="N101">
        <f t="shared" si="6"/>
        <v>4245.66</v>
      </c>
      <c r="O101">
        <f t="shared" si="6"/>
        <v>61.577</v>
      </c>
      <c r="P101">
        <f t="shared" si="6"/>
        <v>2309.75</v>
      </c>
      <c r="Q101">
        <f t="shared" si="6"/>
        <v>2307.522</v>
      </c>
      <c r="R101">
        <f t="shared" si="6"/>
        <v>63.80499999999999</v>
      </c>
    </row>
    <row r="102" spans="2:18" ht="12.75">
      <c r="B102">
        <v>1452.888</v>
      </c>
      <c r="C102">
        <v>21.66</v>
      </c>
      <c r="D102">
        <v>1122.97</v>
      </c>
      <c r="E102">
        <v>1051.916</v>
      </c>
      <c r="F102">
        <v>92.714</v>
      </c>
      <c r="H102">
        <v>1751.704</v>
      </c>
      <c r="I102">
        <v>24.831</v>
      </c>
      <c r="J102">
        <v>1486.03</v>
      </c>
      <c r="K102">
        <v>1378.734</v>
      </c>
      <c r="L102">
        <v>132.127</v>
      </c>
      <c r="N102">
        <f t="shared" si="6"/>
        <v>3204.5919999999996</v>
      </c>
      <c r="O102">
        <f t="shared" si="6"/>
        <v>46.491</v>
      </c>
      <c r="P102">
        <f t="shared" si="6"/>
        <v>2609</v>
      </c>
      <c r="Q102">
        <f t="shared" si="6"/>
        <v>2430.6499999999996</v>
      </c>
      <c r="R102">
        <f t="shared" si="6"/>
        <v>224.841</v>
      </c>
    </row>
    <row r="103" spans="2:18" ht="12.75">
      <c r="B103">
        <v>2726.664</v>
      </c>
      <c r="C103">
        <v>40.65</v>
      </c>
      <c r="D103">
        <v>1361.671</v>
      </c>
      <c r="E103">
        <v>1277.729</v>
      </c>
      <c r="F103">
        <v>124.591</v>
      </c>
      <c r="H103">
        <v>2844.376</v>
      </c>
      <c r="I103">
        <v>40.321</v>
      </c>
      <c r="J103">
        <v>1753.512</v>
      </c>
      <c r="K103">
        <v>1691.505</v>
      </c>
      <c r="L103">
        <v>102.327</v>
      </c>
      <c r="N103">
        <f t="shared" si="6"/>
        <v>5571.040000000001</v>
      </c>
      <c r="O103">
        <f t="shared" si="6"/>
        <v>80.971</v>
      </c>
      <c r="P103">
        <f t="shared" si="6"/>
        <v>3115.183</v>
      </c>
      <c r="Q103">
        <f t="shared" si="6"/>
        <v>2969.2340000000004</v>
      </c>
      <c r="R103">
        <f t="shared" si="6"/>
        <v>226.918</v>
      </c>
    </row>
    <row r="104" spans="2:18" ht="12.75">
      <c r="B104">
        <v>1687.944</v>
      </c>
      <c r="C104">
        <v>25.164</v>
      </c>
      <c r="D104">
        <v>1205.81</v>
      </c>
      <c r="E104">
        <v>1209.4</v>
      </c>
      <c r="F104">
        <v>21.574</v>
      </c>
      <c r="H104">
        <v>1836.544</v>
      </c>
      <c r="I104">
        <v>26.034</v>
      </c>
      <c r="J104">
        <v>1352.6</v>
      </c>
      <c r="K104">
        <v>1298.05</v>
      </c>
      <c r="L104">
        <v>80.584</v>
      </c>
      <c r="N104">
        <f t="shared" si="6"/>
        <v>3524.4880000000003</v>
      </c>
      <c r="O104">
        <f t="shared" si="6"/>
        <v>51.198</v>
      </c>
      <c r="P104">
        <f t="shared" si="6"/>
        <v>2558.41</v>
      </c>
      <c r="Q104">
        <f t="shared" si="6"/>
        <v>2507.45</v>
      </c>
      <c r="R104">
        <f t="shared" si="6"/>
        <v>102.158</v>
      </c>
    </row>
    <row r="105" spans="2:18" ht="12.75">
      <c r="B105">
        <v>2619.576</v>
      </c>
      <c r="C105">
        <v>39.053</v>
      </c>
      <c r="D105">
        <v>1648.2</v>
      </c>
      <c r="E105">
        <v>1653.881</v>
      </c>
      <c r="F105">
        <v>33.372</v>
      </c>
      <c r="H105">
        <v>1986.36</v>
      </c>
      <c r="I105">
        <v>28.158</v>
      </c>
      <c r="J105">
        <v>1713.25</v>
      </c>
      <c r="K105">
        <v>1661.342</v>
      </c>
      <c r="L105">
        <v>80.066</v>
      </c>
      <c r="N105">
        <f t="shared" si="6"/>
        <v>4605.936</v>
      </c>
      <c r="O105">
        <f t="shared" si="6"/>
        <v>67.211</v>
      </c>
      <c r="P105">
        <f t="shared" si="6"/>
        <v>3361.45</v>
      </c>
      <c r="Q105">
        <f t="shared" si="6"/>
        <v>3315.223</v>
      </c>
      <c r="R105">
        <f t="shared" si="6"/>
        <v>113.438</v>
      </c>
    </row>
    <row r="106" spans="2:18" ht="12.75">
      <c r="B106">
        <v>1531.848</v>
      </c>
      <c r="C106">
        <v>22.837</v>
      </c>
      <c r="D106">
        <v>1193.41</v>
      </c>
      <c r="E106">
        <v>1140.082</v>
      </c>
      <c r="F106">
        <v>76.165</v>
      </c>
      <c r="H106">
        <v>1989.432</v>
      </c>
      <c r="I106">
        <v>28.201</v>
      </c>
      <c r="J106">
        <v>1501.79</v>
      </c>
      <c r="K106">
        <v>1378.05</v>
      </c>
      <c r="L106">
        <v>151.941</v>
      </c>
      <c r="N106">
        <f t="shared" si="6"/>
        <v>3521.2799999999997</v>
      </c>
      <c r="O106">
        <f t="shared" si="6"/>
        <v>51.038</v>
      </c>
      <c r="P106">
        <f t="shared" si="6"/>
        <v>2695.2</v>
      </c>
      <c r="Q106">
        <f t="shared" si="6"/>
        <v>2518.132</v>
      </c>
      <c r="R106">
        <f t="shared" si="6"/>
        <v>228.106</v>
      </c>
    </row>
    <row r="107" spans="2:18" ht="12.75">
      <c r="B107">
        <v>859.98</v>
      </c>
      <c r="C107">
        <v>12.821</v>
      </c>
      <c r="D107">
        <v>609.802</v>
      </c>
      <c r="E107">
        <v>614.544</v>
      </c>
      <c r="F107">
        <v>8.079</v>
      </c>
      <c r="H107">
        <v>764.208</v>
      </c>
      <c r="I107">
        <v>10.833</v>
      </c>
      <c r="J107">
        <v>657.84</v>
      </c>
      <c r="K107">
        <v>655.672</v>
      </c>
      <c r="L107">
        <v>13.001</v>
      </c>
      <c r="N107">
        <f t="shared" si="6"/>
        <v>1624.188</v>
      </c>
      <c r="O107">
        <f t="shared" si="6"/>
        <v>23.654</v>
      </c>
      <c r="P107">
        <f t="shared" si="6"/>
        <v>1267.642</v>
      </c>
      <c r="Q107">
        <f t="shared" si="6"/>
        <v>1270.216</v>
      </c>
      <c r="R107">
        <f t="shared" si="6"/>
        <v>21.08</v>
      </c>
    </row>
    <row r="108" spans="2:18" ht="12.75">
      <c r="B108">
        <v>988.416</v>
      </c>
      <c r="C108">
        <v>14.736</v>
      </c>
      <c r="D108">
        <v>797.12</v>
      </c>
      <c r="E108">
        <v>803.659</v>
      </c>
      <c r="F108">
        <v>8.197</v>
      </c>
      <c r="H108">
        <v>1195.888</v>
      </c>
      <c r="I108">
        <v>16.952</v>
      </c>
      <c r="J108">
        <v>894.47</v>
      </c>
      <c r="K108">
        <v>831.18</v>
      </c>
      <c r="L108">
        <v>80.242</v>
      </c>
      <c r="N108">
        <f t="shared" si="6"/>
        <v>2184.304</v>
      </c>
      <c r="O108">
        <f t="shared" si="6"/>
        <v>31.688000000000002</v>
      </c>
      <c r="P108">
        <f t="shared" si="6"/>
        <v>1691.5900000000001</v>
      </c>
      <c r="Q108">
        <f t="shared" si="6"/>
        <v>1634.839</v>
      </c>
      <c r="R108">
        <f t="shared" si="6"/>
        <v>88.43900000000001</v>
      </c>
    </row>
    <row r="109" spans="2:18" ht="12.75">
      <c r="B109">
        <v>1969.164</v>
      </c>
      <c r="C109">
        <v>29.357</v>
      </c>
      <c r="D109">
        <v>984.99</v>
      </c>
      <c r="E109">
        <v>947.44</v>
      </c>
      <c r="F109">
        <v>66.907</v>
      </c>
      <c r="H109">
        <v>1209.864</v>
      </c>
      <c r="I109">
        <v>17.15</v>
      </c>
      <c r="J109">
        <v>1093.68</v>
      </c>
      <c r="K109">
        <v>1052.6</v>
      </c>
      <c r="L109">
        <v>58.23</v>
      </c>
      <c r="N109">
        <f t="shared" si="6"/>
        <v>3179.0280000000002</v>
      </c>
      <c r="O109">
        <f t="shared" si="6"/>
        <v>46.507</v>
      </c>
      <c r="P109">
        <f t="shared" si="6"/>
        <v>2078.67</v>
      </c>
      <c r="Q109">
        <f t="shared" si="6"/>
        <v>2000.04</v>
      </c>
      <c r="R109">
        <f t="shared" si="6"/>
        <v>125.137</v>
      </c>
    </row>
    <row r="110" spans="2:18" ht="12.75">
      <c r="B110">
        <v>928.224</v>
      </c>
      <c r="C110">
        <v>13.838</v>
      </c>
      <c r="D110">
        <v>610.62</v>
      </c>
      <c r="E110">
        <v>512.1</v>
      </c>
      <c r="F110">
        <v>112.358</v>
      </c>
      <c r="H110">
        <v>319.008</v>
      </c>
      <c r="I110">
        <v>4.522</v>
      </c>
      <c r="J110">
        <v>696.78</v>
      </c>
      <c r="K110">
        <v>617.35</v>
      </c>
      <c r="L110">
        <v>83.952</v>
      </c>
      <c r="N110">
        <f t="shared" si="6"/>
        <v>1247.232</v>
      </c>
      <c r="O110">
        <f t="shared" si="6"/>
        <v>18.36</v>
      </c>
      <c r="P110">
        <f t="shared" si="6"/>
        <v>1307.4</v>
      </c>
      <c r="Q110">
        <f t="shared" si="6"/>
        <v>1129.45</v>
      </c>
      <c r="R110">
        <f t="shared" si="6"/>
        <v>196.31</v>
      </c>
    </row>
    <row r="111" spans="2:18" ht="12.75">
      <c r="B111">
        <v>1555.392</v>
      </c>
      <c r="C111">
        <v>23.188</v>
      </c>
      <c r="D111">
        <v>1089.96</v>
      </c>
      <c r="E111">
        <v>1073.234</v>
      </c>
      <c r="F111">
        <v>39.914</v>
      </c>
      <c r="H111">
        <v>2281.952</v>
      </c>
      <c r="I111">
        <v>32.348</v>
      </c>
      <c r="J111">
        <v>1504.33</v>
      </c>
      <c r="K111">
        <v>1490.059</v>
      </c>
      <c r="L111">
        <v>46.619</v>
      </c>
      <c r="N111">
        <f t="shared" si="6"/>
        <v>3837.344</v>
      </c>
      <c r="O111">
        <f t="shared" si="6"/>
        <v>55.536</v>
      </c>
      <c r="P111">
        <f t="shared" si="6"/>
        <v>2594.29</v>
      </c>
      <c r="Q111">
        <f t="shared" si="6"/>
        <v>2563.2929999999997</v>
      </c>
      <c r="R111">
        <f t="shared" si="6"/>
        <v>86.533</v>
      </c>
    </row>
    <row r="112" spans="2:18" ht="12.75">
      <c r="B112">
        <v>963.768</v>
      </c>
      <c r="C112">
        <v>14.368</v>
      </c>
      <c r="D112">
        <v>765.83</v>
      </c>
      <c r="E112">
        <v>731.629</v>
      </c>
      <c r="F112">
        <v>48.569</v>
      </c>
      <c r="H112">
        <v>740.888</v>
      </c>
      <c r="I112">
        <v>10.502</v>
      </c>
      <c r="J112">
        <v>590.749</v>
      </c>
      <c r="K112">
        <v>517.605</v>
      </c>
      <c r="L112">
        <v>83.646</v>
      </c>
      <c r="N112">
        <f t="shared" si="6"/>
        <v>1704.656</v>
      </c>
      <c r="O112">
        <f t="shared" si="6"/>
        <v>24.87</v>
      </c>
      <c r="P112">
        <f t="shared" si="6"/>
        <v>1356.5790000000002</v>
      </c>
      <c r="Q112">
        <f t="shared" si="6"/>
        <v>1249.234</v>
      </c>
      <c r="R112">
        <f t="shared" si="6"/>
        <v>132.215</v>
      </c>
    </row>
    <row r="113" spans="2:18" ht="12.75">
      <c r="B113">
        <v>1063.488</v>
      </c>
      <c r="C113">
        <v>15.855</v>
      </c>
      <c r="D113">
        <v>910.48</v>
      </c>
      <c r="E113">
        <v>870.51</v>
      </c>
      <c r="F113">
        <v>55.825</v>
      </c>
      <c r="H113">
        <v>2456.328</v>
      </c>
      <c r="I113">
        <v>34.82</v>
      </c>
      <c r="J113">
        <v>899.2</v>
      </c>
      <c r="K113">
        <v>870.882</v>
      </c>
      <c r="L113">
        <v>63.138</v>
      </c>
      <c r="N113">
        <f t="shared" si="6"/>
        <v>3519.816</v>
      </c>
      <c r="O113">
        <f t="shared" si="6"/>
        <v>50.675</v>
      </c>
      <c r="P113">
        <f t="shared" si="6"/>
        <v>1809.68</v>
      </c>
      <c r="Q113">
        <f t="shared" si="6"/>
        <v>1741.3919999999998</v>
      </c>
      <c r="R113">
        <f t="shared" si="6"/>
        <v>118.963</v>
      </c>
    </row>
    <row r="114" spans="2:18" ht="12.75">
      <c r="B114">
        <v>1050.756</v>
      </c>
      <c r="C114">
        <v>15.665</v>
      </c>
      <c r="D114">
        <v>1336</v>
      </c>
      <c r="E114">
        <v>1256.652</v>
      </c>
      <c r="F114">
        <v>95.013</v>
      </c>
      <c r="H114">
        <v>426.864</v>
      </c>
      <c r="I114">
        <v>6.051</v>
      </c>
      <c r="J114">
        <v>1513.9</v>
      </c>
      <c r="K114">
        <v>1504.494</v>
      </c>
      <c r="L114">
        <v>15.457</v>
      </c>
      <c r="N114">
        <f t="shared" si="6"/>
        <v>1477.6200000000001</v>
      </c>
      <c r="O114">
        <f t="shared" si="6"/>
        <v>21.716</v>
      </c>
      <c r="P114">
        <f t="shared" si="6"/>
        <v>2849.9</v>
      </c>
      <c r="Q114">
        <f t="shared" si="6"/>
        <v>2761.1459999999997</v>
      </c>
      <c r="R114">
        <f t="shared" si="6"/>
        <v>110.47</v>
      </c>
    </row>
    <row r="115" spans="2:18" ht="12.75">
      <c r="B115">
        <v>1539.72</v>
      </c>
      <c r="C115">
        <v>22.954</v>
      </c>
      <c r="D115">
        <v>568.98</v>
      </c>
      <c r="E115">
        <v>509.548</v>
      </c>
      <c r="F115">
        <v>82.386</v>
      </c>
      <c r="H115">
        <v>1874.848</v>
      </c>
      <c r="I115">
        <v>26.577</v>
      </c>
      <c r="J115">
        <v>694.2</v>
      </c>
      <c r="K115">
        <v>653.953</v>
      </c>
      <c r="L115">
        <v>66.824</v>
      </c>
      <c r="N115">
        <f t="shared" si="6"/>
        <v>3414.568</v>
      </c>
      <c r="O115">
        <f t="shared" si="6"/>
        <v>49.531000000000006</v>
      </c>
      <c r="P115">
        <f t="shared" si="6"/>
        <v>1263.18</v>
      </c>
      <c r="Q115">
        <f t="shared" si="6"/>
        <v>1163.501</v>
      </c>
      <c r="R115">
        <f t="shared" si="6"/>
        <v>149.20999999999998</v>
      </c>
    </row>
    <row r="116" spans="2:18" ht="12.75">
      <c r="B116" s="378">
        <v>58922.02</v>
      </c>
      <c r="C116" s="378">
        <v>876.046</v>
      </c>
      <c r="D116" s="378">
        <v>40983.483</v>
      </c>
      <c r="E116" s="378">
        <v>38842.756</v>
      </c>
      <c r="F116" s="378">
        <v>1766.953</v>
      </c>
      <c r="H116" s="378">
        <f>SUM(H83:H115)</f>
        <v>66260.14800000002</v>
      </c>
      <c r="I116" s="378">
        <v>939.274</v>
      </c>
      <c r="J116" s="378">
        <f>SUM(J83:J115)</f>
        <v>46894.001</v>
      </c>
      <c r="K116" s="378">
        <f>SUM(K83:K115)</f>
        <v>45211.195</v>
      </c>
      <c r="L116" s="378">
        <v>2622.079</v>
      </c>
      <c r="N116" s="378">
        <f t="shared" si="6"/>
        <v>125182.168</v>
      </c>
      <c r="O116" s="378">
        <f t="shared" si="6"/>
        <v>1815.3200000000002</v>
      </c>
      <c r="P116" s="378">
        <f t="shared" si="6"/>
        <v>87877.484</v>
      </c>
      <c r="Q116" s="378">
        <f t="shared" si="6"/>
        <v>84053.951</v>
      </c>
      <c r="R116" s="378">
        <f t="shared" si="6"/>
        <v>4389.032</v>
      </c>
    </row>
    <row r="118" spans="7:14" ht="12.75">
      <c r="G118" t="s">
        <v>284</v>
      </c>
      <c r="K118" t="s">
        <v>285</v>
      </c>
      <c r="N118" t="s">
        <v>286</v>
      </c>
    </row>
    <row r="119" spans="5:18" ht="12.75">
      <c r="E119">
        <v>855.0539393939393</v>
      </c>
      <c r="F119">
        <v>846.626363636364</v>
      </c>
      <c r="G119">
        <f>SUM(E119:F119)</f>
        <v>1701.6803030303033</v>
      </c>
      <c r="I119">
        <v>487.55179999999996</v>
      </c>
      <c r="J119">
        <v>550.1099999999999</v>
      </c>
      <c r="K119">
        <f>SUM(I119:J119)</f>
        <v>1037.6617999999999</v>
      </c>
      <c r="L119">
        <v>482.43</v>
      </c>
      <c r="M119">
        <v>424.27700000000004</v>
      </c>
      <c r="N119">
        <f>SUM(L119:M119)</f>
        <v>906.7070000000001</v>
      </c>
      <c r="P119" s="382">
        <v>63.27479999999997</v>
      </c>
      <c r="Q119">
        <v>67.67999999999995</v>
      </c>
      <c r="R119" s="384">
        <f>SUM(P119:Q119)</f>
        <v>130.95479999999992</v>
      </c>
    </row>
    <row r="120" spans="5:18" ht="12.75">
      <c r="E120">
        <v>622.7939393939394</v>
      </c>
      <c r="F120">
        <v>723.826363636364</v>
      </c>
      <c r="G120">
        <f aca="true" t="shared" si="7" ref="G120:G152">SUM(E120:F120)</f>
        <v>1346.6203030303034</v>
      </c>
      <c r="I120">
        <v>255.2918</v>
      </c>
      <c r="J120">
        <v>427.31000000000006</v>
      </c>
      <c r="K120">
        <f aca="true" t="shared" si="8" ref="K120:K152">SUM(I120:J120)</f>
        <v>682.6018</v>
      </c>
      <c r="L120">
        <v>362.74</v>
      </c>
      <c r="M120">
        <v>200.78699999999998</v>
      </c>
      <c r="N120">
        <f aca="true" t="shared" si="9" ref="N120:N152">SUM(L120:M120)</f>
        <v>563.527</v>
      </c>
      <c r="P120" s="382">
        <v>54.5048</v>
      </c>
      <c r="Q120">
        <v>64.57000000000002</v>
      </c>
      <c r="R120" s="384">
        <f aca="true" t="shared" si="10" ref="R120:R152">SUM(P120:Q120)</f>
        <v>119.07480000000002</v>
      </c>
    </row>
    <row r="121" spans="5:18" ht="12.75">
      <c r="E121">
        <v>781.6139393939394</v>
      </c>
      <c r="F121">
        <v>966.146363636364</v>
      </c>
      <c r="G121">
        <f t="shared" si="7"/>
        <v>1747.7603030303035</v>
      </c>
      <c r="I121">
        <v>414.1118</v>
      </c>
      <c r="J121">
        <v>669.63</v>
      </c>
      <c r="K121">
        <f t="shared" si="8"/>
        <v>1083.7418</v>
      </c>
      <c r="L121">
        <v>496.48</v>
      </c>
      <c r="M121">
        <v>309.377</v>
      </c>
      <c r="N121">
        <f t="shared" si="9"/>
        <v>805.857</v>
      </c>
      <c r="P121" s="382">
        <v>104.73479999999998</v>
      </c>
      <c r="Q121">
        <v>173.14999999999998</v>
      </c>
      <c r="R121" s="384">
        <f t="shared" si="10"/>
        <v>277.8847999999999</v>
      </c>
    </row>
    <row r="122" spans="5:18" ht="12.75">
      <c r="E122">
        <v>749.3239393939393</v>
      </c>
      <c r="F122">
        <v>872.526363636364</v>
      </c>
      <c r="G122">
        <f t="shared" si="7"/>
        <v>1621.8503030303032</v>
      </c>
      <c r="I122">
        <v>381.8218</v>
      </c>
      <c r="J122">
        <v>576.01</v>
      </c>
      <c r="K122">
        <f t="shared" si="8"/>
        <v>957.8317999999999</v>
      </c>
      <c r="L122">
        <v>478.31000000000006</v>
      </c>
      <c r="M122">
        <v>293.657</v>
      </c>
      <c r="N122">
        <f t="shared" si="9"/>
        <v>771.9670000000001</v>
      </c>
      <c r="P122" s="382">
        <v>88.1648</v>
      </c>
      <c r="Q122">
        <v>97.69999999999999</v>
      </c>
      <c r="R122" s="384">
        <f t="shared" si="10"/>
        <v>185.8648</v>
      </c>
    </row>
    <row r="123" spans="5:18" ht="12.75">
      <c r="E123">
        <v>1106.3039393939393</v>
      </c>
      <c r="F123">
        <v>1545.0263636363638</v>
      </c>
      <c r="G123">
        <f t="shared" si="7"/>
        <v>2651.330303030303</v>
      </c>
      <c r="I123">
        <v>738.8018</v>
      </c>
      <c r="J123">
        <v>1248.51</v>
      </c>
      <c r="K123">
        <f t="shared" si="8"/>
        <v>1987.3118</v>
      </c>
      <c r="L123">
        <v>1079.1200000000001</v>
      </c>
      <c r="M123">
        <v>624.457</v>
      </c>
      <c r="N123">
        <f t="shared" si="9"/>
        <v>1703.5770000000002</v>
      </c>
      <c r="P123" s="382">
        <v>114.34480000000002</v>
      </c>
      <c r="Q123">
        <v>169.38999999999987</v>
      </c>
      <c r="R123" s="384">
        <f t="shared" si="10"/>
        <v>283.7347999999999</v>
      </c>
    </row>
    <row r="124" spans="5:18" ht="12.75">
      <c r="E124">
        <v>695.6539393939394</v>
      </c>
      <c r="F124">
        <v>712.5063636363641</v>
      </c>
      <c r="G124">
        <f t="shared" si="7"/>
        <v>1408.1603030303036</v>
      </c>
      <c r="I124">
        <v>328.1518</v>
      </c>
      <c r="J124">
        <v>415.99</v>
      </c>
      <c r="K124">
        <f t="shared" si="8"/>
        <v>744.1418</v>
      </c>
      <c r="L124">
        <v>285.28</v>
      </c>
      <c r="M124">
        <v>242.087</v>
      </c>
      <c r="N124">
        <f t="shared" si="9"/>
        <v>527.367</v>
      </c>
      <c r="P124" s="382">
        <v>86.06479999999999</v>
      </c>
      <c r="Q124">
        <v>130.71000000000004</v>
      </c>
      <c r="R124" s="384">
        <f t="shared" si="10"/>
        <v>216.77480000000003</v>
      </c>
    </row>
    <row r="125" spans="5:18" ht="12.75">
      <c r="E125">
        <v>592.6139393939394</v>
      </c>
      <c r="F125">
        <v>625.306363636364</v>
      </c>
      <c r="G125">
        <f t="shared" si="7"/>
        <v>1217.9203030303033</v>
      </c>
      <c r="I125">
        <v>225.11180000000002</v>
      </c>
      <c r="J125">
        <v>328.78999999999996</v>
      </c>
      <c r="K125">
        <f t="shared" si="8"/>
        <v>553.9018</v>
      </c>
      <c r="L125">
        <v>235.2</v>
      </c>
      <c r="M125">
        <v>157.92700000000002</v>
      </c>
      <c r="N125">
        <f t="shared" si="9"/>
        <v>393.127</v>
      </c>
      <c r="P125" s="382">
        <v>67.1848</v>
      </c>
      <c r="Q125">
        <v>93.59</v>
      </c>
      <c r="R125" s="384">
        <f t="shared" si="10"/>
        <v>160.7748</v>
      </c>
    </row>
    <row r="126" spans="5:18" ht="12.75">
      <c r="E126">
        <v>863.3639393939393</v>
      </c>
      <c r="F126">
        <v>1065.7463636363639</v>
      </c>
      <c r="G126">
        <f t="shared" si="7"/>
        <v>1929.1103030303032</v>
      </c>
      <c r="I126">
        <v>495.8618</v>
      </c>
      <c r="J126">
        <v>769.23</v>
      </c>
      <c r="K126">
        <f t="shared" si="8"/>
        <v>1265.0918000000001</v>
      </c>
      <c r="L126">
        <v>559.348</v>
      </c>
      <c r="M126">
        <v>343.287</v>
      </c>
      <c r="N126">
        <f t="shared" si="9"/>
        <v>902.635</v>
      </c>
      <c r="P126" s="382">
        <v>152.5748</v>
      </c>
      <c r="Q126">
        <v>209.882</v>
      </c>
      <c r="R126" s="384">
        <f t="shared" si="10"/>
        <v>362.45680000000004</v>
      </c>
    </row>
    <row r="127" spans="5:18" ht="12.75">
      <c r="E127">
        <v>847.3739393939395</v>
      </c>
      <c r="F127">
        <v>1029.086363636364</v>
      </c>
      <c r="G127">
        <f t="shared" si="7"/>
        <v>1876.4603030303035</v>
      </c>
      <c r="I127">
        <v>479.8718</v>
      </c>
      <c r="J127">
        <v>732.57</v>
      </c>
      <c r="K127">
        <f t="shared" si="8"/>
        <v>1212.4418</v>
      </c>
      <c r="L127">
        <v>649.46</v>
      </c>
      <c r="M127">
        <v>397.347</v>
      </c>
      <c r="N127">
        <f t="shared" si="9"/>
        <v>1046.807</v>
      </c>
      <c r="P127" s="382">
        <v>82.52480000000006</v>
      </c>
      <c r="Q127">
        <v>83.11000000000007</v>
      </c>
      <c r="R127" s="384">
        <f t="shared" si="10"/>
        <v>165.63480000000013</v>
      </c>
    </row>
    <row r="128" spans="5:18" ht="12.75">
      <c r="E128">
        <v>589.1739393939395</v>
      </c>
      <c r="F128">
        <v>631.086363636364</v>
      </c>
      <c r="G128">
        <f t="shared" si="7"/>
        <v>1220.2603030303035</v>
      </c>
      <c r="I128">
        <v>221.6718</v>
      </c>
      <c r="J128">
        <v>334.57</v>
      </c>
      <c r="K128">
        <f t="shared" si="8"/>
        <v>556.2418</v>
      </c>
      <c r="L128">
        <v>222.47</v>
      </c>
      <c r="M128">
        <v>135.927</v>
      </c>
      <c r="N128">
        <f t="shared" si="9"/>
        <v>358.397</v>
      </c>
      <c r="P128" s="382">
        <v>85.7448</v>
      </c>
      <c r="Q128">
        <v>112.10000000000001</v>
      </c>
      <c r="R128" s="384">
        <f t="shared" si="10"/>
        <v>197.84480000000002</v>
      </c>
    </row>
    <row r="129" spans="5:18" ht="12.75">
      <c r="E129">
        <v>917.9539393939394</v>
      </c>
      <c r="F129">
        <v>1064.806363636364</v>
      </c>
      <c r="G129">
        <f t="shared" si="7"/>
        <v>1982.7603030303035</v>
      </c>
      <c r="I129">
        <v>550.4518</v>
      </c>
      <c r="J129">
        <v>768.29</v>
      </c>
      <c r="K129">
        <f t="shared" si="8"/>
        <v>1318.7418</v>
      </c>
      <c r="L129">
        <v>667.03</v>
      </c>
      <c r="M129">
        <v>473.66700000000003</v>
      </c>
      <c r="N129">
        <f t="shared" si="9"/>
        <v>1140.6970000000001</v>
      </c>
      <c r="P129" s="382">
        <v>76.78480000000002</v>
      </c>
      <c r="Q129">
        <v>101.25999999999996</v>
      </c>
      <c r="R129" s="384">
        <f t="shared" si="10"/>
        <v>178.04479999999998</v>
      </c>
    </row>
    <row r="130" spans="5:18" ht="12.75">
      <c r="E130">
        <v>856.5539393939393</v>
      </c>
      <c r="F130">
        <v>878.206363636364</v>
      </c>
      <c r="G130">
        <f t="shared" si="7"/>
        <v>1734.7603030303035</v>
      </c>
      <c r="I130">
        <v>489.0518</v>
      </c>
      <c r="J130">
        <v>581.69</v>
      </c>
      <c r="K130">
        <f t="shared" si="8"/>
        <v>1070.7418</v>
      </c>
      <c r="L130">
        <v>405.33000000000004</v>
      </c>
      <c r="M130">
        <v>337.947</v>
      </c>
      <c r="N130">
        <f t="shared" si="9"/>
        <v>743.277</v>
      </c>
      <c r="P130" s="382">
        <v>151.10480000000004</v>
      </c>
      <c r="Q130">
        <v>176.35999999999999</v>
      </c>
      <c r="R130" s="384">
        <f t="shared" si="10"/>
        <v>327.4648</v>
      </c>
    </row>
    <row r="131" spans="5:18" ht="12.75">
      <c r="E131">
        <v>967.5739393939393</v>
      </c>
      <c r="F131">
        <v>1137.136363636364</v>
      </c>
      <c r="G131">
        <f t="shared" si="7"/>
        <v>2104.7103030303033</v>
      </c>
      <c r="I131">
        <v>600.0717999999999</v>
      </c>
      <c r="J131">
        <v>840.62</v>
      </c>
      <c r="K131">
        <f t="shared" si="8"/>
        <v>1440.6918</v>
      </c>
      <c r="L131">
        <v>715.9200000000001</v>
      </c>
      <c r="M131">
        <v>536.817</v>
      </c>
      <c r="N131">
        <f t="shared" si="9"/>
        <v>1252.737</v>
      </c>
      <c r="P131" s="382">
        <v>63.25479999999996</v>
      </c>
      <c r="Q131">
        <v>124.69999999999999</v>
      </c>
      <c r="R131" s="384">
        <f t="shared" si="10"/>
        <v>187.95479999999995</v>
      </c>
    </row>
    <row r="132" spans="5:18" ht="12.75">
      <c r="E132">
        <v>682.6639393939395</v>
      </c>
      <c r="F132">
        <v>700.096363636364</v>
      </c>
      <c r="G132">
        <f t="shared" si="7"/>
        <v>1382.7603030303035</v>
      </c>
      <c r="I132">
        <v>315.16179999999997</v>
      </c>
      <c r="J132">
        <v>403.58000000000004</v>
      </c>
      <c r="K132">
        <f t="shared" si="8"/>
        <v>718.7418</v>
      </c>
      <c r="L132">
        <v>273.5</v>
      </c>
      <c r="M132">
        <v>236.57291200000003</v>
      </c>
      <c r="N132">
        <f t="shared" si="9"/>
        <v>510.07291200000003</v>
      </c>
      <c r="P132" s="382">
        <v>78.58888799999998</v>
      </c>
      <c r="Q132">
        <v>130.08000000000007</v>
      </c>
      <c r="R132" s="384">
        <f t="shared" si="10"/>
        <v>208.66888800000004</v>
      </c>
    </row>
    <row r="133" spans="5:18" ht="12.75">
      <c r="E133">
        <v>580.7839393939394</v>
      </c>
      <c r="F133">
        <v>583.836363636364</v>
      </c>
      <c r="G133">
        <f t="shared" si="7"/>
        <v>1164.6203030303034</v>
      </c>
      <c r="I133">
        <v>213.2818</v>
      </c>
      <c r="J133">
        <v>287.32</v>
      </c>
      <c r="K133">
        <f t="shared" si="8"/>
        <v>500.6018</v>
      </c>
      <c r="L133">
        <v>228.52</v>
      </c>
      <c r="M133">
        <v>150.827</v>
      </c>
      <c r="N133">
        <f t="shared" si="9"/>
        <v>379.347</v>
      </c>
      <c r="P133" s="382">
        <v>62.45479999999999</v>
      </c>
      <c r="Q133">
        <v>58.8</v>
      </c>
      <c r="R133" s="384">
        <f t="shared" si="10"/>
        <v>121.25479999999999</v>
      </c>
    </row>
    <row r="134" spans="5:18" ht="12.75">
      <c r="E134">
        <v>523.3739393939395</v>
      </c>
      <c r="F134">
        <v>509.87636363636403</v>
      </c>
      <c r="G134">
        <f t="shared" si="7"/>
        <v>1033.2503030303035</v>
      </c>
      <c r="I134">
        <v>155.8718</v>
      </c>
      <c r="J134">
        <v>213.36</v>
      </c>
      <c r="K134">
        <f t="shared" si="8"/>
        <v>369.2318</v>
      </c>
      <c r="L134">
        <v>131.73000000000002</v>
      </c>
      <c r="M134">
        <v>105.417</v>
      </c>
      <c r="N134">
        <f t="shared" si="9"/>
        <v>237.14700000000002</v>
      </c>
      <c r="P134" s="382">
        <v>50.45480000000001</v>
      </c>
      <c r="Q134">
        <v>81.63000000000002</v>
      </c>
      <c r="R134" s="384">
        <f t="shared" si="10"/>
        <v>132.08480000000003</v>
      </c>
    </row>
    <row r="135" spans="5:18" ht="12.75">
      <c r="E135">
        <v>706.9939393939394</v>
      </c>
      <c r="F135">
        <v>811.7663636363641</v>
      </c>
      <c r="G135">
        <f t="shared" si="7"/>
        <v>1518.7603030303035</v>
      </c>
      <c r="I135">
        <v>339.4918</v>
      </c>
      <c r="J135">
        <v>515.25</v>
      </c>
      <c r="K135">
        <f t="shared" si="8"/>
        <v>854.7418</v>
      </c>
      <c r="L135">
        <v>435.79999999999995</v>
      </c>
      <c r="M135">
        <v>281.137</v>
      </c>
      <c r="N135">
        <f t="shared" si="9"/>
        <v>716.9369999999999</v>
      </c>
      <c r="P135" s="382">
        <v>58.35479999999998</v>
      </c>
      <c r="Q135">
        <v>79.45000000000007</v>
      </c>
      <c r="R135" s="384">
        <f t="shared" si="10"/>
        <v>137.80480000000006</v>
      </c>
    </row>
    <row r="136" spans="5:18" ht="12.75">
      <c r="E136">
        <v>686.9939393939394</v>
      </c>
      <c r="F136">
        <v>753.7663636363641</v>
      </c>
      <c r="G136">
        <f t="shared" si="7"/>
        <v>1440.7603030303035</v>
      </c>
      <c r="I136">
        <v>319.4918</v>
      </c>
      <c r="J136">
        <v>457.25</v>
      </c>
      <c r="K136">
        <f t="shared" si="8"/>
        <v>776.7418</v>
      </c>
      <c r="L136">
        <v>361.96999999999997</v>
      </c>
      <c r="M136">
        <v>249.72699999999998</v>
      </c>
      <c r="N136">
        <f t="shared" si="9"/>
        <v>611.6969999999999</v>
      </c>
      <c r="P136" s="382">
        <v>69.76480000000002</v>
      </c>
      <c r="Q136">
        <v>95.28000000000006</v>
      </c>
      <c r="R136" s="384">
        <f t="shared" si="10"/>
        <v>165.04480000000007</v>
      </c>
    </row>
    <row r="137" spans="5:18" ht="12.75">
      <c r="E137">
        <v>697.9439393939394</v>
      </c>
      <c r="F137">
        <v>821.186363636364</v>
      </c>
      <c r="G137">
        <f t="shared" si="7"/>
        <v>1519.1303030303034</v>
      </c>
      <c r="I137">
        <v>330.4418</v>
      </c>
      <c r="J137">
        <v>524.6700000000001</v>
      </c>
      <c r="K137">
        <f t="shared" si="8"/>
        <v>855.1118000000001</v>
      </c>
      <c r="L137">
        <v>420.88</v>
      </c>
      <c r="M137">
        <v>269.557</v>
      </c>
      <c r="N137">
        <f t="shared" si="9"/>
        <v>690.437</v>
      </c>
      <c r="P137" s="382">
        <v>60.8848</v>
      </c>
      <c r="Q137">
        <v>103.79000000000002</v>
      </c>
      <c r="R137" s="384">
        <f t="shared" si="10"/>
        <v>164.6748</v>
      </c>
    </row>
    <row r="138" spans="5:18" ht="12.75">
      <c r="E138">
        <v>810.6139393939395</v>
      </c>
      <c r="F138">
        <v>951.116363636364</v>
      </c>
      <c r="G138">
        <f t="shared" si="7"/>
        <v>1761.7303030303035</v>
      </c>
      <c r="I138">
        <v>443.1118</v>
      </c>
      <c r="J138">
        <v>654.6</v>
      </c>
      <c r="K138">
        <f t="shared" si="8"/>
        <v>1097.7118</v>
      </c>
      <c r="L138">
        <v>481.64</v>
      </c>
      <c r="M138">
        <v>327.187</v>
      </c>
      <c r="N138">
        <f t="shared" si="9"/>
        <v>808.827</v>
      </c>
      <c r="P138" s="382">
        <v>115.92480000000003</v>
      </c>
      <c r="Q138">
        <v>172.96000000000006</v>
      </c>
      <c r="R138" s="384">
        <f t="shared" si="10"/>
        <v>288.8848000000001</v>
      </c>
    </row>
    <row r="139" spans="5:18" ht="12.75">
      <c r="E139">
        <v>834.0139393939394</v>
      </c>
      <c r="F139">
        <v>882.7463636363641</v>
      </c>
      <c r="G139">
        <f t="shared" si="7"/>
        <v>1716.7603030303035</v>
      </c>
      <c r="I139">
        <v>466.5118</v>
      </c>
      <c r="J139">
        <v>586.23</v>
      </c>
      <c r="K139">
        <f t="shared" si="8"/>
        <v>1052.7418</v>
      </c>
      <c r="L139">
        <v>502.88</v>
      </c>
      <c r="M139">
        <v>414.62699999999995</v>
      </c>
      <c r="N139">
        <f t="shared" si="9"/>
        <v>917.507</v>
      </c>
      <c r="P139" s="382">
        <v>51.88480000000001</v>
      </c>
      <c r="Q139">
        <v>83.35000000000002</v>
      </c>
      <c r="R139" s="384">
        <f t="shared" si="10"/>
        <v>135.23480000000004</v>
      </c>
    </row>
    <row r="140" spans="5:18" ht="12.75">
      <c r="E140">
        <v>713.9939393939394</v>
      </c>
      <c r="F140">
        <v>796.946363636364</v>
      </c>
      <c r="G140">
        <f t="shared" si="7"/>
        <v>1510.9403030303033</v>
      </c>
      <c r="I140">
        <v>346.4918</v>
      </c>
      <c r="J140">
        <v>500.43000000000006</v>
      </c>
      <c r="K140">
        <f t="shared" si="8"/>
        <v>846.9218000000001</v>
      </c>
      <c r="L140">
        <v>360.53999999999996</v>
      </c>
      <c r="M140">
        <v>207.21699999999998</v>
      </c>
      <c r="N140">
        <f t="shared" si="9"/>
        <v>567.757</v>
      </c>
      <c r="P140" s="382">
        <v>139.27480000000003</v>
      </c>
      <c r="Q140">
        <v>139.89000000000004</v>
      </c>
      <c r="R140" s="384">
        <f t="shared" si="10"/>
        <v>279.16480000000007</v>
      </c>
    </row>
    <row r="141" spans="5:18" ht="12.75">
      <c r="E141">
        <v>786.6339393939394</v>
      </c>
      <c r="F141">
        <v>864.8163636363638</v>
      </c>
      <c r="G141">
        <f t="shared" si="7"/>
        <v>1651.450303030303</v>
      </c>
      <c r="I141">
        <v>419.1318</v>
      </c>
      <c r="J141">
        <v>568.3</v>
      </c>
      <c r="K141">
        <f t="shared" si="8"/>
        <v>987.4318</v>
      </c>
      <c r="L141">
        <v>483.44</v>
      </c>
      <c r="M141">
        <v>359.42699999999996</v>
      </c>
      <c r="N141">
        <f t="shared" si="9"/>
        <v>842.867</v>
      </c>
      <c r="P141" s="382">
        <v>59.704800000000034</v>
      </c>
      <c r="Q141">
        <v>84.85999999999999</v>
      </c>
      <c r="R141" s="384">
        <f t="shared" si="10"/>
        <v>144.56480000000002</v>
      </c>
    </row>
    <row r="142" spans="5:18" ht="12.75">
      <c r="E142">
        <v>736.6039393939393</v>
      </c>
      <c r="F142">
        <v>831.356363636364</v>
      </c>
      <c r="G142">
        <f t="shared" si="7"/>
        <v>1567.9603030303033</v>
      </c>
      <c r="I142">
        <v>369.10179999999997</v>
      </c>
      <c r="J142">
        <v>534.84</v>
      </c>
      <c r="K142">
        <f t="shared" si="8"/>
        <v>903.9418000000001</v>
      </c>
      <c r="L142">
        <v>409.798</v>
      </c>
      <c r="M142">
        <v>278.772</v>
      </c>
      <c r="N142">
        <f t="shared" si="9"/>
        <v>688.5699999999999</v>
      </c>
      <c r="P142" s="382">
        <v>90.32979999999996</v>
      </c>
      <c r="Q142">
        <v>125.04200000000003</v>
      </c>
      <c r="R142" s="384">
        <f t="shared" si="10"/>
        <v>215.3718</v>
      </c>
    </row>
    <row r="143" spans="5:18" ht="12.75">
      <c r="E143">
        <v>732.4339393939395</v>
      </c>
      <c r="F143">
        <v>838.086363636364</v>
      </c>
      <c r="G143">
        <f t="shared" si="7"/>
        <v>1570.5203030303035</v>
      </c>
      <c r="I143">
        <v>364.9318</v>
      </c>
      <c r="J143">
        <v>541.5699999999999</v>
      </c>
      <c r="K143">
        <f t="shared" si="8"/>
        <v>906.5018</v>
      </c>
      <c r="L143">
        <v>477.83000000000004</v>
      </c>
      <c r="M143">
        <v>266.41700000000003</v>
      </c>
      <c r="N143">
        <f t="shared" si="9"/>
        <v>744.2470000000001</v>
      </c>
      <c r="P143" s="382">
        <v>98.51480000000001</v>
      </c>
      <c r="Q143">
        <v>63.73999999999998</v>
      </c>
      <c r="R143" s="384">
        <f t="shared" si="10"/>
        <v>162.2548</v>
      </c>
    </row>
    <row r="144" spans="5:18" ht="12.75">
      <c r="E144">
        <v>641.8539393939394</v>
      </c>
      <c r="F144">
        <v>683.7763636363641</v>
      </c>
      <c r="G144">
        <f t="shared" si="7"/>
        <v>1325.6303030303034</v>
      </c>
      <c r="I144">
        <v>274.3518</v>
      </c>
      <c r="J144">
        <v>387.26</v>
      </c>
      <c r="K144">
        <f t="shared" si="8"/>
        <v>661.6118</v>
      </c>
      <c r="L144">
        <v>238.15</v>
      </c>
      <c r="M144">
        <v>177.247</v>
      </c>
      <c r="N144">
        <f t="shared" si="9"/>
        <v>415.39700000000005</v>
      </c>
      <c r="P144" s="382">
        <v>97.1048</v>
      </c>
      <c r="Q144">
        <v>149.11</v>
      </c>
      <c r="R144" s="384">
        <f t="shared" si="10"/>
        <v>246.21480000000003</v>
      </c>
    </row>
    <row r="145" spans="5:18" ht="12.75">
      <c r="E145">
        <v>666.0739393939394</v>
      </c>
      <c r="F145">
        <v>712.686363636364</v>
      </c>
      <c r="G145">
        <f t="shared" si="7"/>
        <v>1378.7603030303035</v>
      </c>
      <c r="I145">
        <v>298.5718</v>
      </c>
      <c r="J145">
        <v>416.17</v>
      </c>
      <c r="K145">
        <f t="shared" si="8"/>
        <v>714.7418</v>
      </c>
      <c r="L145">
        <v>315.9</v>
      </c>
      <c r="M145">
        <v>213.897</v>
      </c>
      <c r="N145">
        <f t="shared" si="9"/>
        <v>529.797</v>
      </c>
      <c r="P145" s="382">
        <v>84.6748</v>
      </c>
      <c r="Q145">
        <v>100.27000000000002</v>
      </c>
      <c r="R145" s="384">
        <f t="shared" si="10"/>
        <v>184.94480000000004</v>
      </c>
    </row>
    <row r="146" spans="5:18" ht="12.75">
      <c r="E146">
        <v>597.2139393939394</v>
      </c>
      <c r="F146">
        <v>643.936363636364</v>
      </c>
      <c r="G146">
        <f t="shared" si="7"/>
        <v>1241.1503030303033</v>
      </c>
      <c r="I146">
        <v>229.7118</v>
      </c>
      <c r="J146">
        <v>347.42</v>
      </c>
      <c r="K146">
        <f t="shared" si="8"/>
        <v>577.1318</v>
      </c>
      <c r="L146">
        <v>250.39</v>
      </c>
      <c r="M146">
        <v>152.637</v>
      </c>
      <c r="N146">
        <f t="shared" si="9"/>
        <v>403.027</v>
      </c>
      <c r="P146" s="382">
        <v>77.07480000000001</v>
      </c>
      <c r="Q146">
        <v>97.03000000000004</v>
      </c>
      <c r="R146" s="384">
        <f t="shared" si="10"/>
        <v>174.10480000000007</v>
      </c>
    </row>
    <row r="147" spans="5:18" ht="12.75">
      <c r="E147">
        <v>626.2639393939394</v>
      </c>
      <c r="F147">
        <v>776.406363636364</v>
      </c>
      <c r="G147">
        <f t="shared" si="7"/>
        <v>1402.6703030303033</v>
      </c>
      <c r="I147">
        <v>258.7618</v>
      </c>
      <c r="J147">
        <v>479.89</v>
      </c>
      <c r="K147">
        <f t="shared" si="8"/>
        <v>738.6518</v>
      </c>
      <c r="L147">
        <v>391.94</v>
      </c>
      <c r="M147">
        <v>184.337</v>
      </c>
      <c r="N147">
        <f t="shared" si="9"/>
        <v>576.277</v>
      </c>
      <c r="P147" s="382">
        <v>74.4248</v>
      </c>
      <c r="Q147">
        <v>87.95000000000002</v>
      </c>
      <c r="R147" s="384">
        <f t="shared" si="10"/>
        <v>162.37480000000002</v>
      </c>
    </row>
    <row r="148" spans="5:18" ht="12.75">
      <c r="E148">
        <v>570.5639393939394</v>
      </c>
      <c r="F148">
        <v>621.646363636364</v>
      </c>
      <c r="G148">
        <f t="shared" si="7"/>
        <v>1192.2103030303033</v>
      </c>
      <c r="I148">
        <v>203.0618</v>
      </c>
      <c r="J148">
        <v>325.13</v>
      </c>
      <c r="K148">
        <f t="shared" si="8"/>
        <v>528.1918000000001</v>
      </c>
      <c r="L148">
        <v>185.416</v>
      </c>
      <c r="M148">
        <v>124.304</v>
      </c>
      <c r="N148">
        <f t="shared" si="9"/>
        <v>309.72</v>
      </c>
      <c r="P148" s="382">
        <v>78.75779999999999</v>
      </c>
      <c r="Q148">
        <v>139.714</v>
      </c>
      <c r="R148" s="384">
        <f t="shared" si="10"/>
        <v>218.47179999999997</v>
      </c>
    </row>
    <row r="149" spans="5:18" ht="12.75">
      <c r="E149">
        <v>660.3839393939394</v>
      </c>
      <c r="F149">
        <v>646.796363636364</v>
      </c>
      <c r="G149">
        <f t="shared" si="7"/>
        <v>1307.1803030303035</v>
      </c>
      <c r="I149">
        <v>292.8818</v>
      </c>
      <c r="J149">
        <v>350.28000000000003</v>
      </c>
      <c r="K149">
        <f t="shared" si="8"/>
        <v>643.1618000000001</v>
      </c>
      <c r="L149">
        <v>271.15</v>
      </c>
      <c r="M149">
        <v>225.05700000000002</v>
      </c>
      <c r="N149">
        <f t="shared" si="9"/>
        <v>496.207</v>
      </c>
      <c r="P149" s="382">
        <v>67.8248</v>
      </c>
      <c r="Q149">
        <v>79.13000000000002</v>
      </c>
      <c r="R149" s="384">
        <f t="shared" si="10"/>
        <v>146.95480000000003</v>
      </c>
    </row>
    <row r="150" spans="5:18" ht="12.75">
      <c r="E150">
        <v>764.2339393939394</v>
      </c>
      <c r="F150">
        <v>860.446363636364</v>
      </c>
      <c r="G150">
        <f t="shared" si="7"/>
        <v>1624.6803030303035</v>
      </c>
      <c r="I150">
        <v>396.7318</v>
      </c>
      <c r="J150">
        <v>563.9300000000001</v>
      </c>
      <c r="K150">
        <f t="shared" si="8"/>
        <v>960.6618000000001</v>
      </c>
      <c r="L150">
        <v>423.09</v>
      </c>
      <c r="M150">
        <v>289.967</v>
      </c>
      <c r="N150">
        <f t="shared" si="9"/>
        <v>713.057</v>
      </c>
      <c r="P150" s="382">
        <v>106.76480000000002</v>
      </c>
      <c r="Q150">
        <v>140.84000000000003</v>
      </c>
      <c r="R150" s="384">
        <f t="shared" si="10"/>
        <v>247.60480000000007</v>
      </c>
    </row>
    <row r="151" spans="5:18" ht="12.75">
      <c r="E151">
        <v>582.6639393939395</v>
      </c>
      <c r="F151">
        <v>622.466363636364</v>
      </c>
      <c r="G151">
        <f t="shared" si="7"/>
        <v>1205.1303030303034</v>
      </c>
      <c r="I151">
        <v>215.1618</v>
      </c>
      <c r="J151">
        <v>325.95000000000005</v>
      </c>
      <c r="K151">
        <f t="shared" si="8"/>
        <v>541.1118</v>
      </c>
      <c r="L151">
        <v>236.90000000000003</v>
      </c>
      <c r="M151">
        <v>147.407</v>
      </c>
      <c r="N151">
        <f t="shared" si="9"/>
        <v>384.307</v>
      </c>
      <c r="P151" s="382">
        <v>67.75479999999999</v>
      </c>
      <c r="Q151">
        <v>89.04999999999998</v>
      </c>
      <c r="R151" s="384">
        <f t="shared" si="10"/>
        <v>156.80479999999997</v>
      </c>
    </row>
    <row r="152" spans="5:18" ht="12.75">
      <c r="E152">
        <v>24047.649999999998</v>
      </c>
      <c r="F152">
        <v>27011.790000000015</v>
      </c>
      <c r="G152">
        <f t="shared" si="7"/>
        <v>51059.44000000002</v>
      </c>
      <c r="I152">
        <v>11920.079399999995</v>
      </c>
      <c r="J152">
        <v>17226.75</v>
      </c>
      <c r="K152">
        <f t="shared" si="8"/>
        <v>29146.829399999995</v>
      </c>
      <c r="L152">
        <v>13520.581999999999</v>
      </c>
      <c r="M152">
        <v>9139.298911999998</v>
      </c>
      <c r="N152">
        <f t="shared" si="9"/>
        <v>22659.880911999997</v>
      </c>
      <c r="P152" s="383">
        <v>2780.7804879999994</v>
      </c>
      <c r="Q152">
        <v>3706.168000000005</v>
      </c>
      <c r="R152" s="384">
        <f t="shared" si="10"/>
        <v>6486.9484880000045</v>
      </c>
    </row>
    <row r="155" ht="13.5" thickBot="1"/>
    <row r="156" spans="3:11" ht="25.5" customHeight="1" thickBot="1">
      <c r="C156" s="406" t="s">
        <v>289</v>
      </c>
      <c r="D156" s="471" t="s">
        <v>290</v>
      </c>
      <c r="E156" s="472"/>
      <c r="F156" s="473"/>
      <c r="G156" s="474" t="s">
        <v>291</v>
      </c>
      <c r="H156" s="475"/>
      <c r="I156" s="476"/>
      <c r="J156" s="474" t="s">
        <v>292</v>
      </c>
      <c r="K156" s="476"/>
    </row>
    <row r="157" spans="3:11" ht="15.75" thickBot="1">
      <c r="C157" s="407">
        <v>1</v>
      </c>
      <c r="D157" s="477" t="s">
        <v>293</v>
      </c>
      <c r="E157" s="478"/>
      <c r="F157" s="478"/>
      <c r="G157" s="478"/>
      <c r="H157" s="478"/>
      <c r="I157" s="478"/>
      <c r="J157" s="478"/>
      <c r="K157" s="479"/>
    </row>
    <row r="158" spans="3:11" ht="31.5" thickBot="1">
      <c r="C158" s="408">
        <v>1.1</v>
      </c>
      <c r="D158" s="480" t="s">
        <v>10</v>
      </c>
      <c r="E158" s="481"/>
      <c r="F158" s="482"/>
      <c r="G158" s="483" t="s">
        <v>294</v>
      </c>
      <c r="H158" s="484"/>
      <c r="I158" s="415" t="s">
        <v>295</v>
      </c>
      <c r="J158" s="409" t="s">
        <v>294</v>
      </c>
      <c r="K158" s="409" t="s">
        <v>295</v>
      </c>
    </row>
    <row r="159" spans="3:13" ht="31.5" customHeight="1" thickBot="1">
      <c r="C159" s="408" t="s">
        <v>296</v>
      </c>
      <c r="D159" s="480" t="s">
        <v>297</v>
      </c>
      <c r="E159" s="481"/>
      <c r="F159" s="482"/>
      <c r="G159" s="485">
        <v>11123</v>
      </c>
      <c r="H159" s="486"/>
      <c r="I159" s="417">
        <v>2726662</v>
      </c>
      <c r="J159" s="410">
        <v>11123</v>
      </c>
      <c r="K159" s="535">
        <v>2727623</v>
      </c>
      <c r="M159" s="420">
        <v>2727623</v>
      </c>
    </row>
    <row r="160" spans="3:11" ht="15.75" thickBot="1">
      <c r="C160" s="408" t="s">
        <v>298</v>
      </c>
      <c r="D160" s="480" t="s">
        <v>299</v>
      </c>
      <c r="E160" s="481"/>
      <c r="F160" s="482"/>
      <c r="G160" s="487">
        <v>260</v>
      </c>
      <c r="H160" s="488"/>
      <c r="I160" s="534">
        <v>2058</v>
      </c>
      <c r="J160" s="491">
        <v>260</v>
      </c>
      <c r="K160" s="536"/>
    </row>
    <row r="161" spans="3:11" ht="31.5" customHeight="1" thickBot="1">
      <c r="C161" s="408"/>
      <c r="D161" s="480" t="s">
        <v>300</v>
      </c>
      <c r="E161" s="481"/>
      <c r="F161" s="482"/>
      <c r="G161" s="489"/>
      <c r="H161" s="490"/>
      <c r="I161" s="534"/>
      <c r="J161" s="492"/>
      <c r="K161" s="536"/>
    </row>
    <row r="162" spans="3:11" ht="15.75" thickBot="1">
      <c r="C162" s="408" t="s">
        <v>301</v>
      </c>
      <c r="D162" s="480" t="s">
        <v>302</v>
      </c>
      <c r="E162" s="481"/>
      <c r="F162" s="482"/>
      <c r="G162" s="485">
        <v>0</v>
      </c>
      <c r="H162" s="486"/>
      <c r="I162" s="416">
        <v>404</v>
      </c>
      <c r="J162" s="410">
        <v>0</v>
      </c>
      <c r="K162" s="537"/>
    </row>
    <row r="163" spans="3:11" ht="15.75" thickBot="1">
      <c r="C163" s="408"/>
      <c r="D163" s="493" t="s">
        <v>303</v>
      </c>
      <c r="E163" s="494"/>
      <c r="F163" s="495"/>
      <c r="G163" s="496">
        <f>G159+G160</f>
        <v>11383</v>
      </c>
      <c r="H163" s="497"/>
      <c r="I163" s="418">
        <f>I159+I160+I162</f>
        <v>2729124</v>
      </c>
      <c r="J163" s="411">
        <v>11383</v>
      </c>
      <c r="K163" s="411">
        <v>2727623</v>
      </c>
    </row>
    <row r="164" spans="3:11" ht="15.75" thickBot="1">
      <c r="C164" s="408">
        <v>1.2</v>
      </c>
      <c r="D164" s="498" t="s">
        <v>183</v>
      </c>
      <c r="E164" s="499"/>
      <c r="F164" s="499"/>
      <c r="G164" s="499"/>
      <c r="H164" s="499"/>
      <c r="I164" s="500"/>
      <c r="J164" s="499"/>
      <c r="K164" s="501"/>
    </row>
    <row r="165" spans="3:11" ht="31.5" customHeight="1" thickBot="1">
      <c r="C165" s="408" t="s">
        <v>304</v>
      </c>
      <c r="D165" s="502" t="s">
        <v>297</v>
      </c>
      <c r="E165" s="503"/>
      <c r="F165" s="504"/>
      <c r="G165" s="505">
        <v>22330</v>
      </c>
      <c r="H165" s="506"/>
      <c r="I165" s="410">
        <v>1612193</v>
      </c>
      <c r="J165" s="412">
        <v>22330</v>
      </c>
      <c r="K165" s="538">
        <v>1637386</v>
      </c>
    </row>
    <row r="166" spans="3:11" ht="15.75" thickBot="1">
      <c r="C166" s="408" t="s">
        <v>305</v>
      </c>
      <c r="D166" s="480" t="s">
        <v>306</v>
      </c>
      <c r="E166" s="481"/>
      <c r="F166" s="482"/>
      <c r="G166" s="485">
        <v>1847</v>
      </c>
      <c r="H166" s="507"/>
      <c r="I166" s="414">
        <v>24881.333333333332</v>
      </c>
      <c r="J166" s="410">
        <v>1847</v>
      </c>
      <c r="K166" s="536"/>
    </row>
    <row r="167" spans="3:11" ht="15.75" thickBot="1">
      <c r="C167" s="408" t="s">
        <v>307</v>
      </c>
      <c r="D167" s="480" t="s">
        <v>302</v>
      </c>
      <c r="E167" s="481"/>
      <c r="F167" s="482"/>
      <c r="G167" s="485">
        <v>2</v>
      </c>
      <c r="H167" s="507"/>
      <c r="I167" s="410"/>
      <c r="J167" s="412">
        <v>2</v>
      </c>
      <c r="K167" s="537"/>
    </row>
    <row r="168" spans="3:11" ht="15.75" thickBot="1">
      <c r="C168" s="408"/>
      <c r="D168" s="493" t="s">
        <v>308</v>
      </c>
      <c r="E168" s="494"/>
      <c r="F168" s="495"/>
      <c r="G168" s="496">
        <f>G165+G166+G167</f>
        <v>24179</v>
      </c>
      <c r="H168" s="508"/>
      <c r="I168" s="419">
        <f>I165+I166</f>
        <v>1637074.3333333333</v>
      </c>
      <c r="J168" s="411">
        <v>24179</v>
      </c>
      <c r="K168" s="411">
        <v>1637386</v>
      </c>
    </row>
    <row r="169" spans="3:11" ht="15.75" thickBot="1">
      <c r="C169" s="408">
        <v>1.3</v>
      </c>
      <c r="D169" s="480" t="s">
        <v>309</v>
      </c>
      <c r="E169" s="481"/>
      <c r="F169" s="481"/>
      <c r="G169" s="481"/>
      <c r="H169" s="481"/>
      <c r="I169" s="481"/>
      <c r="J169" s="481"/>
      <c r="K169" s="482"/>
    </row>
    <row r="170" spans="3:11" ht="15.75" thickBot="1">
      <c r="C170" s="408" t="s">
        <v>310</v>
      </c>
      <c r="D170" s="480" t="s">
        <v>10</v>
      </c>
      <c r="E170" s="481"/>
      <c r="F170" s="482"/>
      <c r="G170" s="485">
        <v>0</v>
      </c>
      <c r="H170" s="507"/>
      <c r="I170" s="410">
        <v>0</v>
      </c>
      <c r="J170" s="410">
        <v>0</v>
      </c>
      <c r="K170" s="410">
        <v>0</v>
      </c>
    </row>
    <row r="171" spans="3:11" ht="15.75" thickBot="1">
      <c r="C171" s="408" t="s">
        <v>311</v>
      </c>
      <c r="D171" s="480" t="s">
        <v>183</v>
      </c>
      <c r="E171" s="481"/>
      <c r="F171" s="482"/>
      <c r="G171" s="485">
        <v>0</v>
      </c>
      <c r="H171" s="507"/>
      <c r="I171" s="410">
        <v>0</v>
      </c>
      <c r="J171" s="410">
        <v>0</v>
      </c>
      <c r="K171" s="410">
        <v>0</v>
      </c>
    </row>
    <row r="172" spans="3:11" ht="15.75" thickBot="1">
      <c r="C172" s="408"/>
      <c r="D172" s="493" t="s">
        <v>312</v>
      </c>
      <c r="E172" s="494"/>
      <c r="F172" s="495"/>
      <c r="G172" s="496">
        <v>0</v>
      </c>
      <c r="H172" s="508"/>
      <c r="I172" s="411">
        <v>0</v>
      </c>
      <c r="J172" s="411">
        <v>0</v>
      </c>
      <c r="K172" s="411">
        <v>0</v>
      </c>
    </row>
    <row r="173" spans="3:11" ht="31.5" customHeight="1" thickBot="1">
      <c r="C173" s="413"/>
      <c r="D173" s="480" t="s">
        <v>313</v>
      </c>
      <c r="E173" s="481"/>
      <c r="F173" s="482"/>
      <c r="G173" s="496">
        <f>G163+G168</f>
        <v>35562</v>
      </c>
      <c r="H173" s="508"/>
      <c r="I173" s="419">
        <f>I163+I168</f>
        <v>4366198.333333333</v>
      </c>
      <c r="J173" s="411">
        <v>35562</v>
      </c>
      <c r="K173" s="411">
        <f>K163+K168</f>
        <v>4365009</v>
      </c>
    </row>
    <row r="174" spans="3:11" ht="15.75" thickBot="1">
      <c r="C174" s="407">
        <v>2</v>
      </c>
      <c r="D174" s="477" t="s">
        <v>314</v>
      </c>
      <c r="E174" s="478"/>
      <c r="F174" s="478"/>
      <c r="G174" s="478"/>
      <c r="H174" s="478"/>
      <c r="I174" s="478"/>
      <c r="J174" s="478"/>
      <c r="K174" s="479"/>
    </row>
    <row r="175" spans="3:11" ht="15.75" thickBot="1">
      <c r="C175" s="408">
        <v>2.1</v>
      </c>
      <c r="D175" s="480" t="s">
        <v>10</v>
      </c>
      <c r="E175" s="481"/>
      <c r="F175" s="481"/>
      <c r="G175" s="482"/>
      <c r="H175" s="493">
        <v>240</v>
      </c>
      <c r="I175" s="495"/>
      <c r="J175" s="493">
        <v>240</v>
      </c>
      <c r="K175" s="495"/>
    </row>
    <row r="176" spans="3:11" ht="15.75" thickBot="1">
      <c r="C176" s="408">
        <v>2.2</v>
      </c>
      <c r="D176" s="480" t="s">
        <v>183</v>
      </c>
      <c r="E176" s="481"/>
      <c r="F176" s="481"/>
      <c r="G176" s="482"/>
      <c r="H176" s="493">
        <v>240</v>
      </c>
      <c r="I176" s="495"/>
      <c r="J176" s="493">
        <v>240</v>
      </c>
      <c r="K176" s="495"/>
    </row>
    <row r="177" spans="3:11" ht="15.75" thickBot="1">
      <c r="C177" s="408">
        <v>2.3</v>
      </c>
      <c r="D177" s="480" t="s">
        <v>203</v>
      </c>
      <c r="E177" s="481"/>
      <c r="F177" s="481"/>
      <c r="G177" s="482"/>
      <c r="H177" s="493">
        <v>0</v>
      </c>
      <c r="I177" s="495"/>
      <c r="J177" s="493">
        <v>0</v>
      </c>
      <c r="K177" s="495"/>
    </row>
    <row r="178" spans="3:11" ht="15.75" thickBot="1">
      <c r="C178" s="509">
        <v>2.4</v>
      </c>
      <c r="D178" s="511" t="s">
        <v>309</v>
      </c>
      <c r="E178" s="512"/>
      <c r="F178" s="515" t="s">
        <v>10</v>
      </c>
      <c r="G178" s="482"/>
      <c r="H178" s="493">
        <v>0</v>
      </c>
      <c r="I178" s="495"/>
      <c r="J178" s="493">
        <v>0</v>
      </c>
      <c r="K178" s="495"/>
    </row>
    <row r="179" spans="3:11" ht="15.75" thickBot="1">
      <c r="C179" s="510"/>
      <c r="D179" s="513"/>
      <c r="E179" s="514"/>
      <c r="F179" s="515" t="s">
        <v>183</v>
      </c>
      <c r="G179" s="482"/>
      <c r="H179" s="493">
        <v>0</v>
      </c>
      <c r="I179" s="495"/>
      <c r="J179" s="493">
        <v>0</v>
      </c>
      <c r="K179" s="495"/>
    </row>
    <row r="180" spans="3:11" ht="15.75" thickBot="1">
      <c r="C180" s="407">
        <v>3</v>
      </c>
      <c r="D180" s="477" t="s">
        <v>315</v>
      </c>
      <c r="E180" s="478"/>
      <c r="F180" s="478"/>
      <c r="G180" s="479"/>
      <c r="H180" s="519"/>
      <c r="I180" s="520"/>
      <c r="J180" s="520"/>
      <c r="K180" s="521"/>
    </row>
    <row r="181" spans="3:11" ht="31.5" customHeight="1" thickBot="1">
      <c r="C181" s="407"/>
      <c r="D181" s="477" t="s">
        <v>316</v>
      </c>
      <c r="E181" s="478"/>
      <c r="F181" s="478"/>
      <c r="G181" s="479"/>
      <c r="H181" s="522">
        <v>91131</v>
      </c>
      <c r="I181" s="523"/>
      <c r="J181" s="523"/>
      <c r="K181" s="524"/>
    </row>
    <row r="182" spans="3:11" ht="15.75" thickBot="1">
      <c r="C182" s="407">
        <v>3.1</v>
      </c>
      <c r="D182" s="477" t="s">
        <v>10</v>
      </c>
      <c r="E182" s="478"/>
      <c r="F182" s="478"/>
      <c r="G182" s="516"/>
      <c r="H182" s="525"/>
      <c r="I182" s="526"/>
      <c r="J182" s="525"/>
      <c r="K182" s="526"/>
    </row>
    <row r="183" spans="3:11" ht="15.75" thickBot="1">
      <c r="C183" s="407">
        <v>3.2</v>
      </c>
      <c r="D183" s="477" t="s">
        <v>183</v>
      </c>
      <c r="E183" s="478"/>
      <c r="F183" s="478"/>
      <c r="G183" s="516"/>
      <c r="H183" s="539">
        <v>5198</v>
      </c>
      <c r="I183" s="540"/>
      <c r="J183" s="539"/>
      <c r="K183" s="540"/>
    </row>
    <row r="184" spans="3:11" ht="15.75" thickBot="1">
      <c r="C184" s="407"/>
      <c r="D184" s="477" t="s">
        <v>317</v>
      </c>
      <c r="E184" s="478"/>
      <c r="F184" s="478"/>
      <c r="G184" s="516"/>
      <c r="H184" s="517"/>
      <c r="I184" s="518"/>
      <c r="J184" s="517"/>
      <c r="K184" s="518"/>
    </row>
    <row r="185" spans="3:11" ht="15.75" thickBot="1">
      <c r="C185" s="407">
        <v>4</v>
      </c>
      <c r="D185" s="477" t="s">
        <v>318</v>
      </c>
      <c r="E185" s="478"/>
      <c r="F185" s="478"/>
      <c r="G185" s="479"/>
      <c r="H185" s="532" t="s">
        <v>319</v>
      </c>
      <c r="I185" s="533"/>
      <c r="J185" s="532" t="s">
        <v>319</v>
      </c>
      <c r="K185" s="533"/>
    </row>
    <row r="186" spans="3:11" ht="15.75" thickBot="1">
      <c r="C186" s="527">
        <v>5</v>
      </c>
      <c r="D186" s="529" t="s">
        <v>320</v>
      </c>
      <c r="E186" s="531" t="s">
        <v>321</v>
      </c>
      <c r="F186" s="478"/>
      <c r="G186" s="479"/>
      <c r="H186" s="532" t="s">
        <v>319</v>
      </c>
      <c r="I186" s="533"/>
      <c r="J186" s="532" t="s">
        <v>319</v>
      </c>
      <c r="K186" s="533"/>
    </row>
    <row r="187" spans="3:11" ht="15.75" thickBot="1">
      <c r="C187" s="528"/>
      <c r="D187" s="530"/>
      <c r="E187" s="531" t="s">
        <v>322</v>
      </c>
      <c r="F187" s="478"/>
      <c r="G187" s="479"/>
      <c r="H187" s="532" t="s">
        <v>319</v>
      </c>
      <c r="I187" s="533"/>
      <c r="J187" s="532" t="s">
        <v>319</v>
      </c>
      <c r="K187" s="533"/>
    </row>
  </sheetData>
  <sheetProtection/>
  <mergeCells count="79">
    <mergeCell ref="D185:G185"/>
    <mergeCell ref="H185:I185"/>
    <mergeCell ref="J185:K185"/>
    <mergeCell ref="D183:G183"/>
    <mergeCell ref="H183:I183"/>
    <mergeCell ref="J183:K183"/>
    <mergeCell ref="C186:C187"/>
    <mergeCell ref="D186:D187"/>
    <mergeCell ref="E186:G186"/>
    <mergeCell ref="H186:I186"/>
    <mergeCell ref="J186:K186"/>
    <mergeCell ref="E187:G187"/>
    <mergeCell ref="H187:I187"/>
    <mergeCell ref="J187:K187"/>
    <mergeCell ref="D184:G184"/>
    <mergeCell ref="H184:I184"/>
    <mergeCell ref="J184:K184"/>
    <mergeCell ref="D180:G180"/>
    <mergeCell ref="H180:K180"/>
    <mergeCell ref="D181:G181"/>
    <mergeCell ref="H181:K181"/>
    <mergeCell ref="D182:G182"/>
    <mergeCell ref="H182:I182"/>
    <mergeCell ref="J182:K182"/>
    <mergeCell ref="C178:C179"/>
    <mergeCell ref="D178:E179"/>
    <mergeCell ref="F178:G178"/>
    <mergeCell ref="H178:I178"/>
    <mergeCell ref="J178:K178"/>
    <mergeCell ref="F179:G179"/>
    <mergeCell ref="H179:I179"/>
    <mergeCell ref="J179:K179"/>
    <mergeCell ref="D176:G176"/>
    <mergeCell ref="H176:I176"/>
    <mergeCell ref="J176:K176"/>
    <mergeCell ref="D177:G177"/>
    <mergeCell ref="H177:I177"/>
    <mergeCell ref="J177:K177"/>
    <mergeCell ref="D173:F173"/>
    <mergeCell ref="G173:H173"/>
    <mergeCell ref="D174:K174"/>
    <mergeCell ref="D175:G175"/>
    <mergeCell ref="H175:I175"/>
    <mergeCell ref="J175:K175"/>
    <mergeCell ref="D169:K169"/>
    <mergeCell ref="D170:F170"/>
    <mergeCell ref="G170:H170"/>
    <mergeCell ref="D171:F171"/>
    <mergeCell ref="G171:H171"/>
    <mergeCell ref="D172:F172"/>
    <mergeCell ref="G172:H172"/>
    <mergeCell ref="D166:F166"/>
    <mergeCell ref="G166:H166"/>
    <mergeCell ref="D167:F167"/>
    <mergeCell ref="G167:H167"/>
    <mergeCell ref="D168:F168"/>
    <mergeCell ref="G168:H168"/>
    <mergeCell ref="D162:F162"/>
    <mergeCell ref="G162:H162"/>
    <mergeCell ref="D163:F163"/>
    <mergeCell ref="G163:H163"/>
    <mergeCell ref="D164:K164"/>
    <mergeCell ref="D165:F165"/>
    <mergeCell ref="G165:H165"/>
    <mergeCell ref="K159:K162"/>
    <mergeCell ref="K165:K167"/>
    <mergeCell ref="D159:F159"/>
    <mergeCell ref="G159:H159"/>
    <mergeCell ref="D160:F160"/>
    <mergeCell ref="G160:H161"/>
    <mergeCell ref="J160:J161"/>
    <mergeCell ref="D161:F161"/>
    <mergeCell ref="I160:I161"/>
    <mergeCell ref="D156:F156"/>
    <mergeCell ref="G156:I156"/>
    <mergeCell ref="J156:K156"/>
    <mergeCell ref="D157:K157"/>
    <mergeCell ref="D158:F158"/>
    <mergeCell ref="G158:H15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J13"/>
  <sheetViews>
    <sheetView zoomScalePageLayoutView="0" workbookViewId="0" topLeftCell="A4">
      <selection activeCell="F7" sqref="F7:F12"/>
    </sheetView>
  </sheetViews>
  <sheetFormatPr defaultColWidth="9.140625" defaultRowHeight="12.75"/>
  <cols>
    <col min="3" max="3" width="14.421875" style="0" customWidth="1"/>
    <col min="4" max="4" width="11.7109375" style="0" customWidth="1"/>
    <col min="7" max="7" width="9.140625" style="0" hidden="1" customWidth="1"/>
    <col min="8" max="8" width="9.57421875" style="0" bestFit="1" customWidth="1"/>
  </cols>
  <sheetData>
    <row r="3" spans="2:6" ht="180" customHeight="1" thickBot="1">
      <c r="B3" s="101" t="s">
        <v>326</v>
      </c>
      <c r="C3" s="101"/>
      <c r="D3" s="101"/>
      <c r="E3" s="102"/>
      <c r="F3" s="102"/>
    </row>
    <row r="4" spans="2:6" ht="14.25" customHeight="1" thickBot="1">
      <c r="B4" s="541" t="s">
        <v>327</v>
      </c>
      <c r="C4" s="542"/>
      <c r="D4" s="542"/>
      <c r="E4" s="542"/>
      <c r="F4" s="543"/>
    </row>
    <row r="5" spans="2:6" ht="54.75">
      <c r="B5" s="422" t="s">
        <v>44</v>
      </c>
      <c r="C5" s="422" t="s">
        <v>45</v>
      </c>
      <c r="D5" s="422" t="s">
        <v>256</v>
      </c>
      <c r="E5" s="422" t="s">
        <v>126</v>
      </c>
      <c r="F5" s="422" t="s">
        <v>325</v>
      </c>
    </row>
    <row r="6" spans="2:10" ht="27">
      <c r="B6" s="104">
        <v>1</v>
      </c>
      <c r="C6" s="104">
        <v>2</v>
      </c>
      <c r="D6" s="104">
        <v>3</v>
      </c>
      <c r="E6" s="104">
        <v>4</v>
      </c>
      <c r="F6" s="104" t="s">
        <v>127</v>
      </c>
      <c r="H6" t="s">
        <v>323</v>
      </c>
      <c r="J6" t="s">
        <v>324</v>
      </c>
    </row>
    <row r="7" spans="2:8" ht="13.5">
      <c r="B7" s="392">
        <v>8</v>
      </c>
      <c r="C7" s="381" t="s">
        <v>145</v>
      </c>
      <c r="D7" s="393">
        <v>1884</v>
      </c>
      <c r="E7" s="394">
        <v>3051</v>
      </c>
      <c r="F7" s="395">
        <f aca="true" t="shared" si="0" ref="F7:F12">E7-D7</f>
        <v>1167</v>
      </c>
      <c r="H7" s="421">
        <v>1142</v>
      </c>
    </row>
    <row r="8" spans="2:8" ht="13.5">
      <c r="B8" s="392">
        <v>11</v>
      </c>
      <c r="C8" s="381" t="s">
        <v>148</v>
      </c>
      <c r="D8" s="393">
        <v>699</v>
      </c>
      <c r="E8" s="394">
        <v>1165</v>
      </c>
      <c r="F8" s="395">
        <f t="shared" si="0"/>
        <v>466</v>
      </c>
      <c r="H8" s="421">
        <v>731.6666666666666</v>
      </c>
    </row>
    <row r="9" spans="2:8" ht="13.5">
      <c r="B9" s="392">
        <v>14</v>
      </c>
      <c r="C9" s="381" t="s">
        <v>151</v>
      </c>
      <c r="D9" s="393">
        <v>1029</v>
      </c>
      <c r="E9" s="394">
        <v>2045</v>
      </c>
      <c r="F9" s="395">
        <f t="shared" si="0"/>
        <v>1016</v>
      </c>
      <c r="H9" s="421">
        <v>815.3333333333334</v>
      </c>
    </row>
    <row r="10" spans="2:8" ht="13.5">
      <c r="B10" s="392">
        <v>17</v>
      </c>
      <c r="C10" s="381" t="s">
        <v>154</v>
      </c>
      <c r="D10" s="393">
        <v>1965</v>
      </c>
      <c r="E10" s="394">
        <v>3361</v>
      </c>
      <c r="F10" s="395">
        <f t="shared" si="0"/>
        <v>1396</v>
      </c>
      <c r="H10" s="421">
        <v>1127</v>
      </c>
    </row>
    <row r="11" spans="2:8" ht="13.5">
      <c r="B11" s="392">
        <v>24</v>
      </c>
      <c r="C11" s="381" t="s">
        <v>161</v>
      </c>
      <c r="D11" s="393">
        <v>1434</v>
      </c>
      <c r="E11" s="394">
        <v>2323</v>
      </c>
      <c r="F11" s="395">
        <f t="shared" si="0"/>
        <v>889</v>
      </c>
      <c r="H11" s="421">
        <v>1049</v>
      </c>
    </row>
    <row r="12" spans="2:8" ht="13.5">
      <c r="B12" s="392">
        <v>30</v>
      </c>
      <c r="C12" s="381" t="s">
        <v>198</v>
      </c>
      <c r="D12" s="393">
        <v>372</v>
      </c>
      <c r="E12" s="394">
        <v>1960</v>
      </c>
      <c r="F12" s="395">
        <f t="shared" si="0"/>
        <v>1588</v>
      </c>
      <c r="H12" s="421">
        <v>659.3333333333334</v>
      </c>
    </row>
    <row r="13" spans="2:8" ht="13.5">
      <c r="B13" s="222"/>
      <c r="C13" s="284" t="s">
        <v>33</v>
      </c>
      <c r="D13" s="154">
        <f>SUM(D7:D12)</f>
        <v>7383</v>
      </c>
      <c r="E13" s="154">
        <f>SUM(E7:E12)</f>
        <v>13905</v>
      </c>
      <c r="F13" s="154">
        <f>SUM(F7:F12)</f>
        <v>6522</v>
      </c>
      <c r="H13" s="421">
        <v>35561.666666666664</v>
      </c>
    </row>
  </sheetData>
  <sheetProtection/>
  <mergeCells count="1">
    <mergeCell ref="B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2017-01-30T06:07:49Z</cp:lastPrinted>
  <dcterms:created xsi:type="dcterms:W3CDTF">2013-03-29T17:24:29Z</dcterms:created>
  <dcterms:modified xsi:type="dcterms:W3CDTF">2017-01-30T08:20:15Z</dcterms:modified>
  <cp:category/>
  <cp:version/>
  <cp:contentType/>
  <cp:contentStatus/>
</cp:coreProperties>
</file>