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2120" windowHeight="8820" tabRatio="935" firstSheet="24" activeTab="32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42" r:id="rId7"/>
    <sheet name="AT3A_cvrg(Insti)_PY" sheetId="143" r:id="rId8"/>
    <sheet name="AT3B_cvrg(Insti)_UPY " sheetId="141" r:id="rId9"/>
    <sheet name="AT3C_cvrg(Insti)_UPY " sheetId="144" r:id="rId10"/>
    <sheet name="enrolment vs availed_PY" sheetId="145" r:id="rId11"/>
    <sheet name="enrolment vs availed_UPY" sheetId="146" r:id="rId12"/>
    <sheet name="T5_PLAN_vs_PRFM" sheetId="4" r:id="rId13"/>
    <sheet name="T5A_PLAN_vs_PRFM " sheetId="111" r:id="rId14"/>
    <sheet name="T5B_PLAN_vs_PRFM  (2)" sheetId="127" r:id="rId15"/>
    <sheet name="T5C_Drought_PLAN_vs_PRFM " sheetId="113" r:id="rId16"/>
    <sheet name="T5D_Drought_PLAN_vs_PRFM  " sheetId="112" r:id="rId17"/>
    <sheet name="T6_FG_py_Utlsn" sheetId="147" r:id="rId18"/>
    <sheet name="T6A_FG_Upy_Utlsn " sheetId="148" r:id="rId19"/>
    <sheet name="T6B_Pay_FG_FCI_Pry" sheetId="86" r:id="rId20"/>
    <sheet name="T6C_Coarse_Grain" sheetId="128" r:id="rId21"/>
    <sheet name="T7_CC_PY_Utlsn" sheetId="7" r:id="rId22"/>
    <sheet name="T7ACC_UPY_Utlsn " sheetId="75" r:id="rId23"/>
    <sheet name="AT-8_Hon_CCH_Pry" sheetId="88" r:id="rId24"/>
    <sheet name="AT-8A_Hon_CCH_UPry" sheetId="114" r:id="rId25"/>
    <sheet name="AT9_TA" sheetId="13" r:id="rId26"/>
    <sheet name="AT10_MME" sheetId="14" r:id="rId27"/>
    <sheet name="AT10A_" sheetId="152" r:id="rId28"/>
    <sheet name="AT-10 B" sheetId="153" r:id="rId29"/>
    <sheet name="AT-10 C" sheetId="154" r:id="rId30"/>
    <sheet name="AT-10D" sheetId="155" r:id="rId31"/>
    <sheet name="AT11_KS Year wise" sheetId="115" r:id="rId32"/>
    <sheet name="AT11A_KS-District wise" sheetId="16" r:id="rId33"/>
    <sheet name="AT12_KD-New" sheetId="26" r:id="rId34"/>
    <sheet name="AT12A_KD-Replacement" sheetId="117" r:id="rId35"/>
    <sheet name="Mode of cooking" sheetId="156" r:id="rId36"/>
    <sheet name="AT-14" sheetId="158" r:id="rId37"/>
    <sheet name="AT-14 A" sheetId="157" r:id="rId38"/>
    <sheet name="AT-15" sheetId="159" r:id="rId39"/>
    <sheet name="AT-16" sheetId="160" r:id="rId40"/>
    <sheet name="AT_17_Coverage-RBSK " sheetId="161" r:id="rId41"/>
    <sheet name="AT18_Details_Community " sheetId="162" r:id="rId42"/>
    <sheet name="AT_19_Impl_Agency" sheetId="163" r:id="rId43"/>
    <sheet name="AT_20_CentralCookingagency " sheetId="164" r:id="rId44"/>
    <sheet name="AT-21" sheetId="165" r:id="rId45"/>
    <sheet name="AT-22" sheetId="166" r:id="rId46"/>
    <sheet name="AT-23 MIS" sheetId="150" r:id="rId47"/>
    <sheet name="AT-23A _AMS" sheetId="151" r:id="rId48"/>
    <sheet name="AT-24 " sheetId="167" r:id="rId49"/>
    <sheet name="AT-25" sheetId="109" r:id="rId50"/>
    <sheet name="Sheet1 (2)" sheetId="137" r:id="rId51"/>
    <sheet name="AT26_NoWD" sheetId="27" r:id="rId52"/>
    <sheet name="AT26A_NoWD" sheetId="28" r:id="rId53"/>
    <sheet name="AT27_Req_FG_CA_Pry" sheetId="29" r:id="rId54"/>
    <sheet name="AT27A_Req_FG_CA_UPry " sheetId="129" r:id="rId55"/>
    <sheet name="AT27B_Req_FG_CA_NCLP" sheetId="87" r:id="rId56"/>
    <sheet name="AT27C_Req_FG_CA_Drought-Pry" sheetId="130" r:id="rId57"/>
    <sheet name="AT27D_Req_FG_CA_Drought-UPry" sheetId="131" r:id="rId58"/>
    <sheet name="AT_28_RqmtKitchen" sheetId="62" r:id="rId59"/>
    <sheet name="AT-28A_RqmtPlinthArea" sheetId="78" r:id="rId60"/>
    <sheet name="AT29_K_D" sheetId="72" r:id="rId61"/>
    <sheet name="AT-30_Coook-cum-Helper" sheetId="168" r:id="rId62"/>
    <sheet name="AT_31_Budget_provision " sheetId="98" r:id="rId63"/>
    <sheet name="Sheet2" sheetId="149" r:id="rId64"/>
  </sheets>
  <externalReferences>
    <externalReference r:id="rId65"/>
  </externalReferences>
  <definedNames>
    <definedName name="_xlnm.Print_Area" localSheetId="40">'AT_17_Coverage-RBSK '!$A$1:$L$55</definedName>
    <definedName name="_xlnm.Print_Area" localSheetId="42">AT_19_Impl_Agency!$A$1:$J$58</definedName>
    <definedName name="_xlnm.Print_Area" localSheetId="43">'AT_20_CentralCookingagency '!$A$1:$M$55</definedName>
    <definedName name="_xlnm.Print_Area" localSheetId="58">AT_28_RqmtKitchen!$A$1:$S$50</definedName>
    <definedName name="_xlnm.Print_Area" localSheetId="5">AT_2A_fundflow!$A$1:$V$29</definedName>
    <definedName name="_xlnm.Print_Area" localSheetId="62">'AT_31_Budget_provision '!$A$1:$X$35</definedName>
    <definedName name="_xlnm.Print_Area" localSheetId="28">'AT-10 B'!$A$1:$J$50</definedName>
    <definedName name="_xlnm.Print_Area" localSheetId="29">'AT-10 C'!$A$1:$J$23</definedName>
    <definedName name="_xlnm.Print_Area" localSheetId="26">AT10_MME!$A$1:$H$32</definedName>
    <definedName name="_xlnm.Print_Area" localSheetId="27">AT10A_!$A$1:$E$52</definedName>
    <definedName name="_xlnm.Print_Area" localSheetId="30">'AT-10D'!$A$1:$H$31</definedName>
    <definedName name="_xlnm.Print_Area" localSheetId="31">'AT11_KS Year wise'!$A$1:$K$31</definedName>
    <definedName name="_xlnm.Print_Area" localSheetId="32">'AT11A_KS-District wise'!$A$1:$K$54</definedName>
    <definedName name="_xlnm.Print_Area" localSheetId="33">'AT12_KD-New'!$A$1:$K$52</definedName>
    <definedName name="_xlnm.Print_Area" localSheetId="34">'AT12A_KD-Replacement'!$A$1:$K$53</definedName>
    <definedName name="_xlnm.Print_Area" localSheetId="36">'AT-14'!$A$1:$N$47</definedName>
    <definedName name="_xlnm.Print_Area" localSheetId="37">'AT-14 A'!$A$1:$H$48</definedName>
    <definedName name="_xlnm.Print_Area" localSheetId="38">'AT-15'!$A$1:$L$49</definedName>
    <definedName name="_xlnm.Print_Area" localSheetId="39">'AT-16'!$A$1:$I$50</definedName>
    <definedName name="_xlnm.Print_Area" localSheetId="41">'AT18_Details_Community '!$A$1:$F$51</definedName>
    <definedName name="_xlnm.Print_Area" localSheetId="3">'AT-1-Gen_Info '!$A$1:$T$63</definedName>
    <definedName name="_xlnm.Print_Area" localSheetId="48">'AT-24 '!$A$1:$M$50</definedName>
    <definedName name="_xlnm.Print_Area" localSheetId="51">AT26_NoWD!$A$1:$L$35</definedName>
    <definedName name="_xlnm.Print_Area" localSheetId="52">AT26A_NoWD!$A$1:$K$33</definedName>
    <definedName name="_xlnm.Print_Area" localSheetId="53">AT27_Req_FG_CA_Pry!$A$1:$T$62</definedName>
    <definedName name="_xlnm.Print_Area" localSheetId="54">'AT27A_Req_FG_CA_UPry '!$A$1:$U$63</definedName>
    <definedName name="_xlnm.Print_Area" localSheetId="55">AT27B_Req_FG_CA_NCLP!$A$1:$R$61</definedName>
    <definedName name="_xlnm.Print_Area" localSheetId="56">'AT27C_Req_FG_CA_Drought-Pry'!$A$1:$Q$59</definedName>
    <definedName name="_xlnm.Print_Area" localSheetId="57">'AT27D_Req_FG_CA_Drought-UPry'!$A$1:$Q$59</definedName>
    <definedName name="_xlnm.Print_Area" localSheetId="59">'AT-28A_RqmtPlinthArea'!$A$1:$S$32</definedName>
    <definedName name="_xlnm.Print_Area" localSheetId="60">AT29_K_D!$A$1:$AE$49</definedName>
    <definedName name="_xlnm.Print_Area" localSheetId="4">'AT-2-S1 BUDGET'!$A$1:$V$31</definedName>
    <definedName name="_xlnm.Print_Area" localSheetId="6">'AT-3'!$A$1:$H$50</definedName>
    <definedName name="_xlnm.Print_Area" localSheetId="61">'AT-30_Coook-cum-Helper'!$A$1:$L$50</definedName>
    <definedName name="_xlnm.Print_Area" localSheetId="7">'AT3A_cvrg(Insti)_PY'!$A$1:$N$56</definedName>
    <definedName name="_xlnm.Print_Area" localSheetId="8">'AT3B_cvrg(Insti)_UPY '!$A$1:$N$56</definedName>
    <definedName name="_xlnm.Print_Area" localSheetId="9">'AT3C_cvrg(Insti)_UPY '!$A$1:$N$56</definedName>
    <definedName name="_xlnm.Print_Area" localSheetId="23">'AT-8_Hon_CCH_Pry'!$A$1:$V$54</definedName>
    <definedName name="_xlnm.Print_Area" localSheetId="24">'AT-8A_Hon_CCH_UPry'!$A$1:$V$53</definedName>
    <definedName name="_xlnm.Print_Area" localSheetId="25">AT9_TA!$A$1:$H$52</definedName>
    <definedName name="_xlnm.Print_Area" localSheetId="1">Contents!$A$1:$C$61</definedName>
    <definedName name="_xlnm.Print_Area" localSheetId="10">'enrolment vs availed_PY'!$A$1:$Q$53</definedName>
    <definedName name="_xlnm.Print_Area" localSheetId="11">'enrolment vs availed_UPY'!$A$1:$Q$54</definedName>
    <definedName name="_xlnm.Print_Area" localSheetId="35">'Mode of cooking'!$A$1:$G$48</definedName>
    <definedName name="_xlnm.Print_Area" localSheetId="2">Sheet1!$A$1:$J$24</definedName>
    <definedName name="_xlnm.Print_Area" localSheetId="50">'Sheet1 (2)'!$A$1:$J$24</definedName>
    <definedName name="_xlnm.Print_Area" localSheetId="12">T5_PLAN_vs_PRFM!$A$1:$J$52</definedName>
    <definedName name="_xlnm.Print_Area" localSheetId="13">'T5A_PLAN_vs_PRFM '!$A$1:$J$52</definedName>
    <definedName name="_xlnm.Print_Area" localSheetId="14">'T5B_PLAN_vs_PRFM  (2)'!$A$1:$J$52</definedName>
    <definedName name="_xlnm.Print_Area" localSheetId="15">'T5C_Drought_PLAN_vs_PRFM '!$A$1:$J$52</definedName>
    <definedName name="_xlnm.Print_Area" localSheetId="16">'T5D_Drought_PLAN_vs_PRFM  '!$A$1:$J$52</definedName>
    <definedName name="_xlnm.Print_Area" localSheetId="17">T6_FG_py_Utlsn!$A$1:$L$53</definedName>
    <definedName name="_xlnm.Print_Area" localSheetId="18">'T6A_FG_Upy_Utlsn '!$A$1:$L$54</definedName>
    <definedName name="_xlnm.Print_Area" localSheetId="19">T6B_Pay_FG_FCI_Pry!$A$1:$M$54</definedName>
    <definedName name="_xlnm.Print_Area" localSheetId="20">T6C_Coarse_Grain!$A$1:$L$37</definedName>
    <definedName name="_xlnm.Print_Area" localSheetId="21">T7_CC_PY_Utlsn!$A$1:$Q$55</definedName>
    <definedName name="_xlnm.Print_Area" localSheetId="22">'T7ACC_UPY_Utlsn '!$A$1:$Q$54</definedName>
  </definedNames>
  <calcPr calcId="124519"/>
</workbook>
</file>

<file path=xl/calcChain.xml><?xml version="1.0" encoding="utf-8"?>
<calcChain xmlns="http://schemas.openxmlformats.org/spreadsheetml/2006/main">
  <c r="J17" i="16"/>
  <c r="H33"/>
  <c r="C61" i="7"/>
  <c r="N14" i="86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13"/>
  <c r="E45" i="13"/>
  <c r="I47" i="7"/>
  <c r="J47"/>
  <c r="H47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J14"/>
  <c r="I14"/>
  <c r="K61"/>
  <c r="K62"/>
  <c r="K60"/>
  <c r="J61"/>
  <c r="J62"/>
  <c r="J60"/>
  <c r="I62"/>
  <c r="I61"/>
  <c r="K13" i="75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I46"/>
  <c r="J46"/>
  <c r="I57" i="7"/>
  <c r="J57"/>
  <c r="J58"/>
  <c r="J28" i="96"/>
  <c r="Z17"/>
  <c r="AE17" s="1"/>
  <c r="AA17"/>
  <c r="AB17"/>
  <c r="Z18"/>
  <c r="AA18"/>
  <c r="AB18"/>
  <c r="AE18"/>
  <c r="Z19"/>
  <c r="AA19"/>
  <c r="AB19"/>
  <c r="AE19"/>
  <c r="Z20"/>
  <c r="AA20"/>
  <c r="AB20"/>
  <c r="AE20"/>
  <c r="Z21"/>
  <c r="AA21"/>
  <c r="AB21"/>
  <c r="AE21"/>
  <c r="AE16"/>
  <c r="Z16"/>
  <c r="AA16"/>
  <c r="AB16"/>
  <c r="Y21"/>
  <c r="H22" i="115"/>
  <c r="J14" i="16"/>
  <c r="W21" i="96"/>
  <c r="I45" i="16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J13"/>
  <c r="J15"/>
  <c r="J16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8"/>
  <c r="J39"/>
  <c r="J40"/>
  <c r="J41"/>
  <c r="J43"/>
  <c r="J44"/>
  <c r="F21"/>
  <c r="H11" i="15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0"/>
  <c r="R12" i="13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1"/>
  <c r="R44" i="130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11"/>
  <c r="Z25" i="98"/>
  <c r="AA25"/>
  <c r="AA16"/>
  <c r="AA17"/>
  <c r="AA18"/>
  <c r="AA19"/>
  <c r="AA20"/>
  <c r="AA21"/>
  <c r="AA22"/>
  <c r="AA23"/>
  <c r="AA24"/>
  <c r="AA15"/>
  <c r="Y16"/>
  <c r="Y17"/>
  <c r="Y18"/>
  <c r="Y19"/>
  <c r="Y20"/>
  <c r="Y21"/>
  <c r="Y22"/>
  <c r="Y23"/>
  <c r="Y24"/>
  <c r="Y25"/>
  <c r="Y15"/>
  <c r="K63" i="131"/>
  <c r="L63"/>
  <c r="M63"/>
  <c r="N63"/>
  <c r="O63"/>
  <c r="P63"/>
  <c r="Q63"/>
  <c r="J63"/>
  <c r="D44" i="72"/>
  <c r="E44"/>
  <c r="F44"/>
  <c r="G44"/>
  <c r="C4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L44"/>
  <c r="K44"/>
  <c r="J44"/>
  <c r="I44"/>
  <c r="H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44" s="1"/>
  <c r="I44" i="62"/>
  <c r="H44"/>
  <c r="G44"/>
  <c r="E44"/>
  <c r="D44"/>
  <c r="C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J25"/>
  <c r="F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J44" s="1"/>
  <c r="F11"/>
  <c r="F44" s="1"/>
  <c r="C45" i="151" l="1"/>
  <c r="D45"/>
  <c r="G15" i="155"/>
  <c r="J21" i="127"/>
  <c r="J18"/>
  <c r="L13" i="27"/>
  <c r="F45" i="111"/>
  <c r="G4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F45" i="4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J43" i="16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44" i="168"/>
  <c r="I44"/>
  <c r="H44"/>
  <c r="G44"/>
  <c r="F44"/>
  <c r="E44"/>
  <c r="D44"/>
  <c r="C44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D25" i="98"/>
  <c r="E25"/>
  <c r="F25"/>
  <c r="G25"/>
  <c r="H25"/>
  <c r="L25"/>
  <c r="M25"/>
  <c r="N25"/>
  <c r="O25"/>
  <c r="P25"/>
  <c r="Q25"/>
  <c r="C25"/>
  <c r="O13" i="131"/>
  <c r="O14"/>
  <c r="O15"/>
  <c r="O17"/>
  <c r="O20"/>
  <c r="O21"/>
  <c r="O23"/>
  <c r="O24"/>
  <c r="O26"/>
  <c r="O27"/>
  <c r="O28"/>
  <c r="O29"/>
  <c r="O30"/>
  <c r="O31"/>
  <c r="O32"/>
  <c r="O35"/>
  <c r="O36"/>
  <c r="O37"/>
  <c r="O38"/>
  <c r="O43"/>
  <c r="O11"/>
  <c r="O44" s="1"/>
  <c r="I15" i="98"/>
  <c r="F15" i="131"/>
  <c r="G15" s="1"/>
  <c r="N15"/>
  <c r="P15"/>
  <c r="Q15"/>
  <c r="F17"/>
  <c r="G17" s="1"/>
  <c r="N17"/>
  <c r="P17"/>
  <c r="Q17"/>
  <c r="N15" i="130"/>
  <c r="N17"/>
  <c r="N14"/>
  <c r="F17"/>
  <c r="G17" s="1"/>
  <c r="O17"/>
  <c r="P17" s="1"/>
  <c r="Q17"/>
  <c r="G17" i="29"/>
  <c r="Q17" s="1"/>
  <c r="G16"/>
  <c r="Q16" s="1"/>
  <c r="F15" i="130"/>
  <c r="G15" s="1"/>
  <c r="H15" s="1"/>
  <c r="L15" s="1"/>
  <c r="O15"/>
  <c r="P15" s="1"/>
  <c r="J12" i="16"/>
  <c r="J45" s="1"/>
  <c r="H12"/>
  <c r="H45" s="1"/>
  <c r="H46" i="7"/>
  <c r="H46" i="86"/>
  <c r="L44" i="168" l="1"/>
  <c r="K44"/>
  <c r="R17" i="29"/>
  <c r="S17" s="1"/>
  <c r="I17"/>
  <c r="J17" s="1"/>
  <c r="R16"/>
  <c r="S16" s="1"/>
  <c r="I16"/>
  <c r="K17"/>
  <c r="O17" s="1"/>
  <c r="N17"/>
  <c r="T17"/>
  <c r="H17" i="131"/>
  <c r="L17" s="1"/>
  <c r="K17"/>
  <c r="H15"/>
  <c r="L15" s="1"/>
  <c r="K15"/>
  <c r="H17" i="130"/>
  <c r="L17" s="1"/>
  <c r="K17"/>
  <c r="Q15"/>
  <c r="K15"/>
  <c r="J15" s="1"/>
  <c r="J17" l="1"/>
  <c r="J16" i="29"/>
  <c r="T16"/>
  <c r="M17"/>
  <c r="J15" i="131"/>
  <c r="J17"/>
  <c r="Z12" i="56"/>
  <c r="Z11"/>
  <c r="N16" i="29" l="1"/>
  <c r="M16" s="1"/>
  <c r="K16"/>
  <c r="O16" s="1"/>
  <c r="G28" l="1"/>
  <c r="P20" i="7" l="1"/>
  <c r="O35"/>
  <c r="O37"/>
  <c r="N14"/>
  <c r="K14" i="86" l="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3"/>
  <c r="D45" i="4" l="1"/>
  <c r="C45"/>
  <c r="D45" i="111"/>
  <c r="C45"/>
  <c r="H45"/>
  <c r="J45"/>
  <c r="G45" i="4"/>
  <c r="H45"/>
  <c r="J45"/>
  <c r="G19" i="148"/>
  <c r="M45" l="1"/>
  <c r="G22" i="155" l="1"/>
  <c r="D45" i="148" l="1"/>
  <c r="E45"/>
  <c r="F45"/>
  <c r="H45"/>
  <c r="I45"/>
  <c r="J45"/>
  <c r="K45"/>
  <c r="D45" i="147"/>
  <c r="E45"/>
  <c r="F45"/>
  <c r="H45"/>
  <c r="I45"/>
  <c r="J45"/>
  <c r="K45"/>
  <c r="O42" i="166"/>
  <c r="N42"/>
  <c r="M42"/>
  <c r="L42"/>
  <c r="K42"/>
  <c r="J42"/>
  <c r="I42"/>
  <c r="H42"/>
  <c r="G42"/>
  <c r="F42"/>
  <c r="E42"/>
  <c r="D42"/>
  <c r="C42"/>
  <c r="K42" i="165"/>
  <c r="J42"/>
  <c r="I42"/>
  <c r="H42"/>
  <c r="G42"/>
  <c r="F42"/>
  <c r="E42"/>
  <c r="D42"/>
  <c r="C42"/>
  <c r="M45" i="164"/>
  <c r="L45"/>
  <c r="K45"/>
  <c r="J45"/>
  <c r="I45"/>
  <c r="H45"/>
  <c r="G45"/>
  <c r="F45"/>
  <c r="E45"/>
  <c r="D45"/>
  <c r="C45"/>
  <c r="I44" i="163"/>
  <c r="H44"/>
  <c r="G44"/>
  <c r="F44"/>
  <c r="E44"/>
  <c r="D44"/>
  <c r="C44"/>
  <c r="F45" i="162"/>
  <c r="E45"/>
  <c r="D45"/>
  <c r="C45"/>
  <c r="G47" s="1"/>
  <c r="L45" i="161"/>
  <c r="K45"/>
  <c r="J45"/>
  <c r="I45"/>
  <c r="H45"/>
  <c r="G45"/>
  <c r="F45"/>
  <c r="E45"/>
  <c r="D45"/>
  <c r="C45"/>
  <c r="N42" i="158"/>
  <c r="M42"/>
  <c r="L42"/>
  <c r="K42"/>
  <c r="J42"/>
  <c r="I42"/>
  <c r="H42"/>
  <c r="G42"/>
  <c r="F42"/>
  <c r="E42"/>
  <c r="D42"/>
  <c r="C42"/>
  <c r="G42" i="157"/>
  <c r="F42"/>
  <c r="E42"/>
  <c r="D42"/>
  <c r="G43" i="156"/>
  <c r="F43"/>
  <c r="E43"/>
  <c r="D43"/>
  <c r="C43"/>
  <c r="E46" i="152"/>
  <c r="D46"/>
  <c r="C46"/>
  <c r="J44" i="163" l="1"/>
  <c r="J45" i="151" l="1"/>
  <c r="I45"/>
  <c r="H45"/>
  <c r="G45"/>
  <c r="F45"/>
  <c r="E45"/>
  <c r="X20" i="98"/>
  <c r="X21"/>
  <c r="X22"/>
  <c r="R16"/>
  <c r="S16"/>
  <c r="T16"/>
  <c r="R17"/>
  <c r="S17"/>
  <c r="T17"/>
  <c r="R18"/>
  <c r="S18"/>
  <c r="T18"/>
  <c r="R19"/>
  <c r="S19"/>
  <c r="T19"/>
  <c r="S15"/>
  <c r="S25" s="1"/>
  <c r="T15"/>
  <c r="R15"/>
  <c r="R25" s="1"/>
  <c r="I16"/>
  <c r="J16"/>
  <c r="K16"/>
  <c r="I17"/>
  <c r="J17"/>
  <c r="K17"/>
  <c r="I18"/>
  <c r="U18" s="1"/>
  <c r="J18"/>
  <c r="V18" s="1"/>
  <c r="K18"/>
  <c r="W18" s="1"/>
  <c r="I19"/>
  <c r="U19" s="1"/>
  <c r="J19"/>
  <c r="K19"/>
  <c r="W19" s="1"/>
  <c r="J15"/>
  <c r="K15"/>
  <c r="M44" i="131"/>
  <c r="F13"/>
  <c r="G13" s="1"/>
  <c r="N13"/>
  <c r="P13"/>
  <c r="Q13"/>
  <c r="F14"/>
  <c r="G14" s="1"/>
  <c r="N14"/>
  <c r="P14"/>
  <c r="Q14"/>
  <c r="F20"/>
  <c r="G20" s="1"/>
  <c r="N20"/>
  <c r="P20"/>
  <c r="F21"/>
  <c r="G21" s="1"/>
  <c r="N21"/>
  <c r="P21"/>
  <c r="F23"/>
  <c r="G23" s="1"/>
  <c r="N23"/>
  <c r="P23"/>
  <c r="F24"/>
  <c r="G24" s="1"/>
  <c r="N24"/>
  <c r="P24"/>
  <c r="F26"/>
  <c r="G26" s="1"/>
  <c r="N26"/>
  <c r="P26"/>
  <c r="F27"/>
  <c r="G27" s="1"/>
  <c r="N27"/>
  <c r="P27"/>
  <c r="F28"/>
  <c r="G28" s="1"/>
  <c r="N28"/>
  <c r="P28"/>
  <c r="F29"/>
  <c r="G29" s="1"/>
  <c r="N29"/>
  <c r="P29"/>
  <c r="F30"/>
  <c r="G30" s="1"/>
  <c r="N30"/>
  <c r="P30"/>
  <c r="F31"/>
  <c r="G31" s="1"/>
  <c r="N31"/>
  <c r="P31"/>
  <c r="F32"/>
  <c r="G32" s="1"/>
  <c r="N32"/>
  <c r="P32"/>
  <c r="F35"/>
  <c r="G35" s="1"/>
  <c r="N35"/>
  <c r="P35"/>
  <c r="F36"/>
  <c r="G36" s="1"/>
  <c r="N36"/>
  <c r="P36"/>
  <c r="F37"/>
  <c r="G37" s="1"/>
  <c r="N37"/>
  <c r="P37"/>
  <c r="F38"/>
  <c r="G38" s="1"/>
  <c r="N38"/>
  <c r="P38"/>
  <c r="F43"/>
  <c r="G43" s="1"/>
  <c r="N43"/>
  <c r="P43"/>
  <c r="Q11"/>
  <c r="N11"/>
  <c r="F11"/>
  <c r="F13" i="130"/>
  <c r="N13"/>
  <c r="O13"/>
  <c r="P13" s="1"/>
  <c r="F14"/>
  <c r="G14" s="1"/>
  <c r="O14"/>
  <c r="P14" s="1"/>
  <c r="F20"/>
  <c r="G20" s="1"/>
  <c r="N20"/>
  <c r="O20"/>
  <c r="P20" s="1"/>
  <c r="F21"/>
  <c r="G21" s="1"/>
  <c r="N21"/>
  <c r="O21"/>
  <c r="P21" s="1"/>
  <c r="Q21"/>
  <c r="F23"/>
  <c r="G23" s="1"/>
  <c r="N23"/>
  <c r="O23"/>
  <c r="P23"/>
  <c r="Q23"/>
  <c r="F24"/>
  <c r="G24" s="1"/>
  <c r="N24"/>
  <c r="O24"/>
  <c r="P24" s="1"/>
  <c r="Q24"/>
  <c r="F26"/>
  <c r="G26" s="1"/>
  <c r="N26"/>
  <c r="O26"/>
  <c r="P26"/>
  <c r="Q26"/>
  <c r="F27"/>
  <c r="G27" s="1"/>
  <c r="N27"/>
  <c r="O27"/>
  <c r="P27" s="1"/>
  <c r="Q27"/>
  <c r="F28"/>
  <c r="G28" s="1"/>
  <c r="N28"/>
  <c r="O28"/>
  <c r="P28"/>
  <c r="F29"/>
  <c r="G29" s="1"/>
  <c r="N29"/>
  <c r="O29"/>
  <c r="P29"/>
  <c r="F31"/>
  <c r="G31" s="1"/>
  <c r="N31"/>
  <c r="O31"/>
  <c r="P31"/>
  <c r="F32"/>
  <c r="G32" s="1"/>
  <c r="N32"/>
  <c r="O32"/>
  <c r="P32"/>
  <c r="F35"/>
  <c r="G35" s="1"/>
  <c r="N35"/>
  <c r="O35"/>
  <c r="P35"/>
  <c r="F36"/>
  <c r="G36" s="1"/>
  <c r="N36"/>
  <c r="O36"/>
  <c r="P36"/>
  <c r="F37"/>
  <c r="G37" s="1"/>
  <c r="N37"/>
  <c r="O37"/>
  <c r="P37" s="1"/>
  <c r="F38"/>
  <c r="G38" s="1"/>
  <c r="N38"/>
  <c r="O38"/>
  <c r="P38" s="1"/>
  <c r="F43"/>
  <c r="G43" s="1"/>
  <c r="N43"/>
  <c r="O43"/>
  <c r="P43" s="1"/>
  <c r="O11"/>
  <c r="P11" s="1"/>
  <c r="N11"/>
  <c r="G11"/>
  <c r="K11" s="1"/>
  <c r="F11"/>
  <c r="Q11" s="1"/>
  <c r="N44"/>
  <c r="C44" i="131"/>
  <c r="O44" i="130"/>
  <c r="M44"/>
  <c r="I44"/>
  <c r="C44"/>
  <c r="Q20" l="1"/>
  <c r="U15" i="98"/>
  <c r="T25"/>
  <c r="W15"/>
  <c r="K25"/>
  <c r="V15"/>
  <c r="J25"/>
  <c r="I25"/>
  <c r="V16"/>
  <c r="W16"/>
  <c r="U16"/>
  <c r="N44" i="131"/>
  <c r="F64"/>
  <c r="F44"/>
  <c r="G13" i="130"/>
  <c r="G44" s="1"/>
  <c r="F44"/>
  <c r="F60" i="131" s="1"/>
  <c r="X18" i="98"/>
  <c r="X15"/>
  <c r="V19"/>
  <c r="X19" s="1"/>
  <c r="W17"/>
  <c r="U17"/>
  <c r="V17"/>
  <c r="P44" i="130"/>
  <c r="H43" i="131"/>
  <c r="L43" s="1"/>
  <c r="K43"/>
  <c r="H38"/>
  <c r="L38" s="1"/>
  <c r="K38"/>
  <c r="H37"/>
  <c r="L37" s="1"/>
  <c r="K37"/>
  <c r="H36"/>
  <c r="L36" s="1"/>
  <c r="K36"/>
  <c r="H35"/>
  <c r="L35" s="1"/>
  <c r="K35"/>
  <c r="H32"/>
  <c r="L32" s="1"/>
  <c r="K32"/>
  <c r="H31"/>
  <c r="L31" s="1"/>
  <c r="K31"/>
  <c r="H30"/>
  <c r="L30" s="1"/>
  <c r="K30"/>
  <c r="H29"/>
  <c r="L29" s="1"/>
  <c r="K29"/>
  <c r="H28"/>
  <c r="L28" s="1"/>
  <c r="K28"/>
  <c r="H27"/>
  <c r="L27" s="1"/>
  <c r="K27"/>
  <c r="H26"/>
  <c r="L26" s="1"/>
  <c r="K26"/>
  <c r="H24"/>
  <c r="L24" s="1"/>
  <c r="K24"/>
  <c r="H23"/>
  <c r="L23" s="1"/>
  <c r="K23"/>
  <c r="H21"/>
  <c r="L21" s="1"/>
  <c r="K21"/>
  <c r="H20"/>
  <c r="L20" s="1"/>
  <c r="K20"/>
  <c r="H14"/>
  <c r="L14" s="1"/>
  <c r="K14"/>
  <c r="H13"/>
  <c r="L13" s="1"/>
  <c r="K13"/>
  <c r="Q43"/>
  <c r="Q38"/>
  <c r="Q37"/>
  <c r="Q36"/>
  <c r="Q35"/>
  <c r="Q32"/>
  <c r="Q31"/>
  <c r="Q30"/>
  <c r="Q29"/>
  <c r="Q28"/>
  <c r="Q27"/>
  <c r="Q26"/>
  <c r="Q24"/>
  <c r="Q23"/>
  <c r="Q21"/>
  <c r="Q20"/>
  <c r="P11"/>
  <c r="P44" s="1"/>
  <c r="G11"/>
  <c r="H11"/>
  <c r="H43" i="130"/>
  <c r="L43" s="1"/>
  <c r="K43"/>
  <c r="H38"/>
  <c r="L38" s="1"/>
  <c r="K38"/>
  <c r="H37"/>
  <c r="L37" s="1"/>
  <c r="K37"/>
  <c r="H36"/>
  <c r="L36" s="1"/>
  <c r="K36"/>
  <c r="H35"/>
  <c r="L35" s="1"/>
  <c r="K35"/>
  <c r="H32"/>
  <c r="L32" s="1"/>
  <c r="K32"/>
  <c r="H31"/>
  <c r="L31" s="1"/>
  <c r="K31"/>
  <c r="H29"/>
  <c r="L29" s="1"/>
  <c r="K29"/>
  <c r="H28"/>
  <c r="L28" s="1"/>
  <c r="K28"/>
  <c r="H26"/>
  <c r="L26" s="1"/>
  <c r="K26"/>
  <c r="H24"/>
  <c r="L24" s="1"/>
  <c r="K24"/>
  <c r="H21"/>
  <c r="L21" s="1"/>
  <c r="K21"/>
  <c r="H27"/>
  <c r="L27" s="1"/>
  <c r="K27"/>
  <c r="H23"/>
  <c r="L23" s="1"/>
  <c r="K23"/>
  <c r="H20"/>
  <c r="L20" s="1"/>
  <c r="K20"/>
  <c r="H14"/>
  <c r="L14" s="1"/>
  <c r="K14"/>
  <c r="H13"/>
  <c r="L13" s="1"/>
  <c r="L44" s="1"/>
  <c r="K13"/>
  <c r="Q43"/>
  <c r="Q38"/>
  <c r="Q37"/>
  <c r="Q36"/>
  <c r="Q35"/>
  <c r="Q32"/>
  <c r="Q31"/>
  <c r="Q29"/>
  <c r="Q28"/>
  <c r="Q14"/>
  <c r="Q13"/>
  <c r="H11"/>
  <c r="L11" s="1"/>
  <c r="J11" s="1"/>
  <c r="K44"/>
  <c r="Q44"/>
  <c r="X16" i="98" l="1"/>
  <c r="U25"/>
  <c r="V25"/>
  <c r="W25"/>
  <c r="X17"/>
  <c r="X25" s="1"/>
  <c r="Q44" i="131"/>
  <c r="H44" i="130"/>
  <c r="H44" i="131"/>
  <c r="L11"/>
  <c r="L44" s="1"/>
  <c r="G44"/>
  <c r="K11"/>
  <c r="J13"/>
  <c r="J14"/>
  <c r="J20"/>
  <c r="J21"/>
  <c r="J23"/>
  <c r="J24"/>
  <c r="J26"/>
  <c r="J27"/>
  <c r="J28"/>
  <c r="J29"/>
  <c r="J30"/>
  <c r="J31"/>
  <c r="J32"/>
  <c r="J35"/>
  <c r="J36"/>
  <c r="J37"/>
  <c r="J38"/>
  <c r="J43"/>
  <c r="J13" i="130"/>
  <c r="J14"/>
  <c r="J20"/>
  <c r="J23"/>
  <c r="J27"/>
  <c r="J21"/>
  <c r="J24"/>
  <c r="J26"/>
  <c r="J28"/>
  <c r="J29"/>
  <c r="J31"/>
  <c r="J32"/>
  <c r="J35"/>
  <c r="J36"/>
  <c r="J37"/>
  <c r="J38"/>
  <c r="J43"/>
  <c r="J44" l="1"/>
  <c r="K44" i="131"/>
  <c r="J11"/>
  <c r="J44" s="1"/>
  <c r="G13" i="117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K45"/>
  <c r="J45"/>
  <c r="I45"/>
  <c r="G45"/>
  <c r="E45"/>
  <c r="C45"/>
  <c r="F44"/>
  <c r="D44"/>
  <c r="H44" s="1"/>
  <c r="F43"/>
  <c r="D43"/>
  <c r="H43" s="1"/>
  <c r="F42"/>
  <c r="D42"/>
  <c r="H42" s="1"/>
  <c r="F41"/>
  <c r="D41"/>
  <c r="H41" s="1"/>
  <c r="F40"/>
  <c r="D40"/>
  <c r="H40" s="1"/>
  <c r="F39"/>
  <c r="D39"/>
  <c r="H39" s="1"/>
  <c r="F38"/>
  <c r="D38"/>
  <c r="H38" s="1"/>
  <c r="F37"/>
  <c r="D37"/>
  <c r="H37" s="1"/>
  <c r="F36"/>
  <c r="D36"/>
  <c r="H36" s="1"/>
  <c r="F35"/>
  <c r="D35"/>
  <c r="H35" s="1"/>
  <c r="F34"/>
  <c r="D34"/>
  <c r="H34" s="1"/>
  <c r="F33"/>
  <c r="D33"/>
  <c r="H33" s="1"/>
  <c r="F32"/>
  <c r="D32"/>
  <c r="H32" s="1"/>
  <c r="F31"/>
  <c r="D31"/>
  <c r="H31" s="1"/>
  <c r="F30"/>
  <c r="D30"/>
  <c r="H30" s="1"/>
  <c r="F29"/>
  <c r="D29"/>
  <c r="H29" s="1"/>
  <c r="F28"/>
  <c r="D28"/>
  <c r="H28" s="1"/>
  <c r="F27"/>
  <c r="D27"/>
  <c r="H27" s="1"/>
  <c r="F26"/>
  <c r="D26"/>
  <c r="H26" s="1"/>
  <c r="F25"/>
  <c r="D25"/>
  <c r="H25" s="1"/>
  <c r="F24"/>
  <c r="D24"/>
  <c r="H24" s="1"/>
  <c r="F23"/>
  <c r="D23"/>
  <c r="H23" s="1"/>
  <c r="F22"/>
  <c r="D22"/>
  <c r="H22" s="1"/>
  <c r="F21"/>
  <c r="D21"/>
  <c r="H21" s="1"/>
  <c r="F20"/>
  <c r="D20"/>
  <c r="H20" s="1"/>
  <c r="F19"/>
  <c r="D19"/>
  <c r="H19" s="1"/>
  <c r="F18"/>
  <c r="D18"/>
  <c r="H18" s="1"/>
  <c r="F17"/>
  <c r="D17"/>
  <c r="H17" s="1"/>
  <c r="F16"/>
  <c r="D16"/>
  <c r="H16" s="1"/>
  <c r="F15"/>
  <c r="D15"/>
  <c r="H15" s="1"/>
  <c r="F14"/>
  <c r="D14"/>
  <c r="H14" s="1"/>
  <c r="F13"/>
  <c r="D13"/>
  <c r="H13" s="1"/>
  <c r="F12"/>
  <c r="F45" s="1"/>
  <c r="D12"/>
  <c r="D45" s="1"/>
  <c r="K45" i="26"/>
  <c r="J45"/>
  <c r="I45"/>
  <c r="H45"/>
  <c r="G45"/>
  <c r="F45"/>
  <c r="E45"/>
  <c r="D45"/>
  <c r="C45"/>
  <c r="G45" i="16"/>
  <c r="F45"/>
  <c r="E45"/>
  <c r="C45"/>
  <c r="D40"/>
  <c r="D39"/>
  <c r="D38"/>
  <c r="D37"/>
  <c r="D32"/>
  <c r="D21"/>
  <c r="D14"/>
  <c r="D13"/>
  <c r="D45" s="1"/>
  <c r="J22" i="115"/>
  <c r="F23"/>
  <c r="D23"/>
  <c r="E23"/>
  <c r="G23"/>
  <c r="H23"/>
  <c r="I23"/>
  <c r="J23"/>
  <c r="K23"/>
  <c r="C23"/>
  <c r="H12" i="117" l="1"/>
  <c r="H45" s="1"/>
  <c r="G45" i="112"/>
  <c r="H45"/>
  <c r="J45"/>
  <c r="D45"/>
  <c r="F21" i="127"/>
  <c r="D45"/>
  <c r="E45"/>
  <c r="G45"/>
  <c r="H45"/>
  <c r="I45"/>
  <c r="C45"/>
  <c r="G45" i="113"/>
  <c r="J45"/>
  <c r="D4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F45" s="1"/>
  <c r="F14" i="112"/>
  <c r="F15"/>
  <c r="F16"/>
  <c r="F18"/>
  <c r="F21"/>
  <c r="F22"/>
  <c r="F25"/>
  <c r="F27"/>
  <c r="F28"/>
  <c r="F29"/>
  <c r="F30"/>
  <c r="F32"/>
  <c r="F33"/>
  <c r="F36"/>
  <c r="F37"/>
  <c r="F38"/>
  <c r="F39"/>
  <c r="F44"/>
  <c r="D58" i="144"/>
  <c r="E58"/>
  <c r="F58"/>
  <c r="G58"/>
  <c r="C58"/>
  <c r="F12" i="112"/>
  <c r="F45" s="1"/>
  <c r="F18" i="127"/>
  <c r="F45" s="1"/>
  <c r="H45" i="113" l="1"/>
  <c r="J45" i="127"/>
  <c r="L26" i="144" l="1"/>
  <c r="L27"/>
  <c r="L28"/>
  <c r="L29"/>
  <c r="L30"/>
  <c r="L31"/>
  <c r="L32"/>
  <c r="L33"/>
  <c r="L34"/>
  <c r="L35"/>
  <c r="L36"/>
  <c r="L37"/>
  <c r="L38"/>
  <c r="L39"/>
  <c r="L40"/>
  <c r="L41"/>
  <c r="L42"/>
  <c r="L43"/>
  <c r="L12"/>
  <c r="L13"/>
  <c r="L14"/>
  <c r="L15"/>
  <c r="L16"/>
  <c r="L17"/>
  <c r="L18"/>
  <c r="L19"/>
  <c r="L20"/>
  <c r="L21"/>
  <c r="L22"/>
  <c r="L23"/>
  <c r="L24"/>
  <c r="L25"/>
  <c r="L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 i="141"/>
  <c r="E44"/>
  <c r="F44"/>
  <c r="G44"/>
  <c r="H44"/>
  <c r="I44"/>
  <c r="J44"/>
  <c r="K44"/>
  <c r="L44"/>
  <c r="M44"/>
  <c r="C4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L11"/>
  <c r="D45" i="143"/>
  <c r="E45"/>
  <c r="F45"/>
  <c r="G45"/>
  <c r="H45"/>
  <c r="I45"/>
  <c r="J45"/>
  <c r="K45"/>
  <c r="L45"/>
  <c r="M45"/>
  <c r="N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F10" i="142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9"/>
  <c r="G9" s="1"/>
  <c r="U24" i="96"/>
  <c r="T24"/>
  <c r="V24" s="1"/>
  <c r="V25" s="1"/>
  <c r="S24"/>
  <c r="R24"/>
  <c r="Q24"/>
  <c r="Q25" s="1"/>
  <c r="P24"/>
  <c r="O24"/>
  <c r="O25" s="1"/>
  <c r="O17"/>
  <c r="S17" s="1"/>
  <c r="P17"/>
  <c r="T17" s="1"/>
  <c r="Q17"/>
  <c r="R17" s="1"/>
  <c r="O18"/>
  <c r="S18" s="1"/>
  <c r="P18"/>
  <c r="T18" s="1"/>
  <c r="Q18"/>
  <c r="U18" s="1"/>
  <c r="O19"/>
  <c r="S19" s="1"/>
  <c r="P19"/>
  <c r="T19" s="1"/>
  <c r="Q19"/>
  <c r="R19" s="1"/>
  <c r="O20"/>
  <c r="S20" s="1"/>
  <c r="P20"/>
  <c r="T20" s="1"/>
  <c r="Q20"/>
  <c r="U20" s="1"/>
  <c r="P16"/>
  <c r="T16" s="1"/>
  <c r="T21" s="1"/>
  <c r="T26" s="1"/>
  <c r="Q16"/>
  <c r="R16" s="1"/>
  <c r="O16"/>
  <c r="S16" s="1"/>
  <c r="S21" s="1"/>
  <c r="S26" s="1"/>
  <c r="N20"/>
  <c r="N17"/>
  <c r="J25"/>
  <c r="J24"/>
  <c r="J17"/>
  <c r="X17" s="1"/>
  <c r="J18"/>
  <c r="X18" s="1"/>
  <c r="J19"/>
  <c r="X19" s="1"/>
  <c r="J20"/>
  <c r="X20" s="1"/>
  <c r="J16"/>
  <c r="X16" s="1"/>
  <c r="G25"/>
  <c r="H25"/>
  <c r="I25"/>
  <c r="K25"/>
  <c r="L25"/>
  <c r="M25"/>
  <c r="N25"/>
  <c r="P25"/>
  <c r="R25"/>
  <c r="S25"/>
  <c r="T25"/>
  <c r="U25"/>
  <c r="C26"/>
  <c r="D26"/>
  <c r="E26"/>
  <c r="F26"/>
  <c r="G21"/>
  <c r="G26" s="1"/>
  <c r="H21"/>
  <c r="H26" s="1"/>
  <c r="I21"/>
  <c r="J21"/>
  <c r="K21"/>
  <c r="K26" s="1"/>
  <c r="L21"/>
  <c r="L26" s="1"/>
  <c r="M21"/>
  <c r="M26" s="1"/>
  <c r="N21"/>
  <c r="N26" s="1"/>
  <c r="O21"/>
  <c r="P21"/>
  <c r="Q21"/>
  <c r="C21"/>
  <c r="D21"/>
  <c r="E21"/>
  <c r="D17"/>
  <c r="E17"/>
  <c r="C17" s="1"/>
  <c r="D18"/>
  <c r="C18" s="1"/>
  <c r="E18"/>
  <c r="D19"/>
  <c r="E19"/>
  <c r="C19" s="1"/>
  <c r="D20"/>
  <c r="C20" s="1"/>
  <c r="E20"/>
  <c r="D22"/>
  <c r="C22" s="1"/>
  <c r="E22"/>
  <c r="D23"/>
  <c r="E23"/>
  <c r="C23" s="1"/>
  <c r="D24"/>
  <c r="C24" s="1"/>
  <c r="E24"/>
  <c r="D25"/>
  <c r="E25"/>
  <c r="C25" s="1"/>
  <c r="C16"/>
  <c r="E16"/>
  <c r="D16"/>
  <c r="F25"/>
  <c r="F21"/>
  <c r="G32" i="56"/>
  <c r="I32"/>
  <c r="K32"/>
  <c r="M32"/>
  <c r="O32"/>
  <c r="Q32"/>
  <c r="S32"/>
  <c r="E32"/>
  <c r="G47"/>
  <c r="D47"/>
  <c r="L12"/>
  <c r="L11"/>
  <c r="D13"/>
  <c r="F13"/>
  <c r="H13"/>
  <c r="J13"/>
  <c r="B13"/>
  <c r="V20" i="96" l="1"/>
  <c r="V18"/>
  <c r="R20"/>
  <c r="R18"/>
  <c r="R21" s="1"/>
  <c r="R26" s="1"/>
  <c r="U16"/>
  <c r="U19"/>
  <c r="V19" s="1"/>
  <c r="U17"/>
  <c r="V17" s="1"/>
  <c r="J26"/>
  <c r="X21"/>
  <c r="L13" i="56"/>
  <c r="Q26" i="96"/>
  <c r="O26"/>
  <c r="P26"/>
  <c r="I26"/>
  <c r="V16" l="1"/>
  <c r="V21" s="1"/>
  <c r="V26" s="1"/>
  <c r="U21"/>
  <c r="U26" s="1"/>
  <c r="M44" i="129"/>
  <c r="Q44"/>
  <c r="F44"/>
  <c r="L44" i="29"/>
  <c r="P44"/>
  <c r="H13" i="129"/>
  <c r="S13" s="1"/>
  <c r="H14"/>
  <c r="S14" s="1"/>
  <c r="H15"/>
  <c r="S15" s="1"/>
  <c r="H16"/>
  <c r="R16" s="1"/>
  <c r="H17"/>
  <c r="S17" s="1"/>
  <c r="H18"/>
  <c r="R18" s="1"/>
  <c r="H19"/>
  <c r="S19" s="1"/>
  <c r="H20"/>
  <c r="R20" s="1"/>
  <c r="H21"/>
  <c r="S21" s="1"/>
  <c r="H22"/>
  <c r="S22" s="1"/>
  <c r="H23"/>
  <c r="R23" s="1"/>
  <c r="H24"/>
  <c r="R24" s="1"/>
  <c r="H25"/>
  <c r="S25" s="1"/>
  <c r="H26"/>
  <c r="S26" s="1"/>
  <c r="H27"/>
  <c r="R27" s="1"/>
  <c r="H28"/>
  <c r="R28" s="1"/>
  <c r="H29"/>
  <c r="S29" s="1"/>
  <c r="H30"/>
  <c r="J30" s="1"/>
  <c r="H31"/>
  <c r="H32"/>
  <c r="S32" s="1"/>
  <c r="H33"/>
  <c r="R33" s="1"/>
  <c r="H34"/>
  <c r="R34" s="1"/>
  <c r="H35"/>
  <c r="S35" s="1"/>
  <c r="H36"/>
  <c r="S36" s="1"/>
  <c r="H37"/>
  <c r="R37" s="1"/>
  <c r="H38"/>
  <c r="R38" s="1"/>
  <c r="H39"/>
  <c r="S39" s="1"/>
  <c r="H40"/>
  <c r="S40" s="1"/>
  <c r="H41"/>
  <c r="R41" s="1"/>
  <c r="H42"/>
  <c r="R42" s="1"/>
  <c r="H43"/>
  <c r="S43" s="1"/>
  <c r="H11"/>
  <c r="H12"/>
  <c r="R12" s="1"/>
  <c r="J11" l="1"/>
  <c r="K11" s="1"/>
  <c r="S11"/>
  <c r="K30"/>
  <c r="U30"/>
  <c r="R31"/>
  <c r="S31"/>
  <c r="J42"/>
  <c r="J41"/>
  <c r="J38"/>
  <c r="J37"/>
  <c r="J34"/>
  <c r="J33"/>
  <c r="J29"/>
  <c r="J26"/>
  <c r="J25"/>
  <c r="J22"/>
  <c r="J21"/>
  <c r="J18"/>
  <c r="J17"/>
  <c r="J14"/>
  <c r="J13"/>
  <c r="R11"/>
  <c r="R43"/>
  <c r="T43" s="1"/>
  <c r="S42"/>
  <c r="T42" s="1"/>
  <c r="S41"/>
  <c r="T41" s="1"/>
  <c r="R40"/>
  <c r="T40" s="1"/>
  <c r="R39"/>
  <c r="T39" s="1"/>
  <c r="S38"/>
  <c r="T38" s="1"/>
  <c r="S37"/>
  <c r="T37" s="1"/>
  <c r="R36"/>
  <c r="T36" s="1"/>
  <c r="R35"/>
  <c r="T35" s="1"/>
  <c r="S34"/>
  <c r="T34" s="1"/>
  <c r="S33"/>
  <c r="T33" s="1"/>
  <c r="R32"/>
  <c r="T32" s="1"/>
  <c r="R29"/>
  <c r="T29" s="1"/>
  <c r="S28"/>
  <c r="T28" s="1"/>
  <c r="S27"/>
  <c r="T27" s="1"/>
  <c r="R26"/>
  <c r="T26" s="1"/>
  <c r="R25"/>
  <c r="T25" s="1"/>
  <c r="S24"/>
  <c r="T24" s="1"/>
  <c r="S23"/>
  <c r="T23" s="1"/>
  <c r="R22"/>
  <c r="T22" s="1"/>
  <c r="R21"/>
  <c r="T21" s="1"/>
  <c r="S20"/>
  <c r="T20" s="1"/>
  <c r="R19"/>
  <c r="T19" s="1"/>
  <c r="S18"/>
  <c r="T18" s="1"/>
  <c r="R17"/>
  <c r="T17" s="1"/>
  <c r="S16"/>
  <c r="T16" s="1"/>
  <c r="R15"/>
  <c r="T15" s="1"/>
  <c r="R14"/>
  <c r="T14" s="1"/>
  <c r="R13"/>
  <c r="T13" s="1"/>
  <c r="S12"/>
  <c r="S30"/>
  <c r="R30"/>
  <c r="J43"/>
  <c r="J40"/>
  <c r="J39"/>
  <c r="J36"/>
  <c r="J35"/>
  <c r="J32"/>
  <c r="J31"/>
  <c r="J28"/>
  <c r="J27"/>
  <c r="J24"/>
  <c r="J23"/>
  <c r="J20"/>
  <c r="J19"/>
  <c r="J16"/>
  <c r="J15"/>
  <c r="J12"/>
  <c r="S44" l="1"/>
  <c r="K16"/>
  <c r="U16"/>
  <c r="K24"/>
  <c r="U24"/>
  <c r="K28"/>
  <c r="U28"/>
  <c r="K32"/>
  <c r="U32"/>
  <c r="K36"/>
  <c r="U36"/>
  <c r="K40"/>
  <c r="U40"/>
  <c r="J44"/>
  <c r="U11"/>
  <c r="U13"/>
  <c r="K13"/>
  <c r="U17"/>
  <c r="K17"/>
  <c r="U21"/>
  <c r="K21"/>
  <c r="U25"/>
  <c r="K25"/>
  <c r="U29"/>
  <c r="K29"/>
  <c r="K34"/>
  <c r="U34"/>
  <c r="K38"/>
  <c r="U38"/>
  <c r="K42"/>
  <c r="U42"/>
  <c r="L30"/>
  <c r="P30" s="1"/>
  <c r="O30"/>
  <c r="T12"/>
  <c r="K12"/>
  <c r="U12"/>
  <c r="K20"/>
  <c r="U20"/>
  <c r="U15"/>
  <c r="K15"/>
  <c r="U19"/>
  <c r="K19"/>
  <c r="U23"/>
  <c r="K23"/>
  <c r="U27"/>
  <c r="K27"/>
  <c r="U31"/>
  <c r="K31"/>
  <c r="U35"/>
  <c r="K35"/>
  <c r="U39"/>
  <c r="K39"/>
  <c r="U43"/>
  <c r="K43"/>
  <c r="R44"/>
  <c r="T11"/>
  <c r="K14"/>
  <c r="U14"/>
  <c r="K18"/>
  <c r="U18"/>
  <c r="K22"/>
  <c r="U22"/>
  <c r="K26"/>
  <c r="U26"/>
  <c r="U33"/>
  <c r="K33"/>
  <c r="U37"/>
  <c r="K37"/>
  <c r="U41"/>
  <c r="K41"/>
  <c r="T30"/>
  <c r="T31"/>
  <c r="N30" l="1"/>
  <c r="L37"/>
  <c r="P37" s="1"/>
  <c r="O37"/>
  <c r="L43"/>
  <c r="P43" s="1"/>
  <c r="O43"/>
  <c r="L39"/>
  <c r="P39" s="1"/>
  <c r="O39"/>
  <c r="L35"/>
  <c r="P35" s="1"/>
  <c r="O35"/>
  <c r="L31"/>
  <c r="P31" s="1"/>
  <c r="O31"/>
  <c r="L27"/>
  <c r="P27" s="1"/>
  <c r="O27"/>
  <c r="L23"/>
  <c r="P23" s="1"/>
  <c r="O23"/>
  <c r="L19"/>
  <c r="P19" s="1"/>
  <c r="O19"/>
  <c r="L15"/>
  <c r="P15" s="1"/>
  <c r="O15"/>
  <c r="L42"/>
  <c r="P42" s="1"/>
  <c r="O42"/>
  <c r="L38"/>
  <c r="P38" s="1"/>
  <c r="O38"/>
  <c r="L34"/>
  <c r="P34" s="1"/>
  <c r="O34"/>
  <c r="L40"/>
  <c r="P40" s="1"/>
  <c r="N40" s="1"/>
  <c r="O40"/>
  <c r="L36"/>
  <c r="P36" s="1"/>
  <c r="N36" s="1"/>
  <c r="O36"/>
  <c r="L32"/>
  <c r="P32" s="1"/>
  <c r="N32" s="1"/>
  <c r="O32"/>
  <c r="L28"/>
  <c r="P28" s="1"/>
  <c r="N28" s="1"/>
  <c r="O28"/>
  <c r="L24"/>
  <c r="P24" s="1"/>
  <c r="N24" s="1"/>
  <c r="O24"/>
  <c r="L16"/>
  <c r="P16" s="1"/>
  <c r="N16" s="1"/>
  <c r="O16"/>
  <c r="T44"/>
  <c r="U44"/>
  <c r="L41"/>
  <c r="P41" s="1"/>
  <c r="O41"/>
  <c r="L33"/>
  <c r="P33" s="1"/>
  <c r="O33"/>
  <c r="L26"/>
  <c r="P26" s="1"/>
  <c r="N26" s="1"/>
  <c r="O26"/>
  <c r="L22"/>
  <c r="P22" s="1"/>
  <c r="N22" s="1"/>
  <c r="O22"/>
  <c r="L18"/>
  <c r="P18" s="1"/>
  <c r="N18" s="1"/>
  <c r="O18"/>
  <c r="L14"/>
  <c r="P14" s="1"/>
  <c r="N14" s="1"/>
  <c r="O14"/>
  <c r="L20"/>
  <c r="P20" s="1"/>
  <c r="N20" s="1"/>
  <c r="O20"/>
  <c r="L12"/>
  <c r="P12" s="1"/>
  <c r="N12" s="1"/>
  <c r="O12"/>
  <c r="L29"/>
  <c r="P29" s="1"/>
  <c r="O29"/>
  <c r="L25"/>
  <c r="P25" s="1"/>
  <c r="O25"/>
  <c r="L21"/>
  <c r="P21" s="1"/>
  <c r="O21"/>
  <c r="L17"/>
  <c r="P17" s="1"/>
  <c r="O17"/>
  <c r="L13"/>
  <c r="P13" s="1"/>
  <c r="O13"/>
  <c r="O11"/>
  <c r="K44"/>
  <c r="L11"/>
  <c r="I13" i="11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12"/>
  <c r="L11" i="146"/>
  <c r="P17"/>
  <c r="M17"/>
  <c r="P40"/>
  <c r="Q40" s="1"/>
  <c r="M40"/>
  <c r="P39"/>
  <c r="M39"/>
  <c r="O40"/>
  <c r="N40"/>
  <c r="O39"/>
  <c r="N39"/>
  <c r="P43"/>
  <c r="Q43" s="1"/>
  <c r="O43"/>
  <c r="N43"/>
  <c r="M43"/>
  <c r="P42"/>
  <c r="O42"/>
  <c r="N42"/>
  <c r="M42"/>
  <c r="P41"/>
  <c r="O41"/>
  <c r="N41"/>
  <c r="M41"/>
  <c r="P38"/>
  <c r="Q38" s="1"/>
  <c r="O38"/>
  <c r="N38"/>
  <c r="M38"/>
  <c r="P37"/>
  <c r="O37"/>
  <c r="N37"/>
  <c r="M37"/>
  <c r="P36"/>
  <c r="Q36" s="1"/>
  <c r="O36"/>
  <c r="N36"/>
  <c r="M36"/>
  <c r="P35"/>
  <c r="O35"/>
  <c r="N35"/>
  <c r="M35"/>
  <c r="P34"/>
  <c r="Q34" s="1"/>
  <c r="O34"/>
  <c r="N34"/>
  <c r="M34"/>
  <c r="P33"/>
  <c r="O33"/>
  <c r="N33"/>
  <c r="M33"/>
  <c r="P32"/>
  <c r="Q32" s="1"/>
  <c r="M32"/>
  <c r="P29"/>
  <c r="M29"/>
  <c r="N29"/>
  <c r="O29"/>
  <c r="P31"/>
  <c r="O31"/>
  <c r="N31"/>
  <c r="M31"/>
  <c r="P30"/>
  <c r="Q30" s="1"/>
  <c r="O30"/>
  <c r="N30"/>
  <c r="M30"/>
  <c r="P28"/>
  <c r="Q28" s="1"/>
  <c r="O28"/>
  <c r="N28"/>
  <c r="M28"/>
  <c r="P27"/>
  <c r="O27"/>
  <c r="N27"/>
  <c r="M27"/>
  <c r="P26"/>
  <c r="Q26" s="1"/>
  <c r="O26"/>
  <c r="N26"/>
  <c r="M26"/>
  <c r="P25"/>
  <c r="O25"/>
  <c r="N25"/>
  <c r="M25"/>
  <c r="P24"/>
  <c r="Q24" s="1"/>
  <c r="O24"/>
  <c r="N24"/>
  <c r="M24"/>
  <c r="P23"/>
  <c r="O23"/>
  <c r="N23"/>
  <c r="M23"/>
  <c r="P22"/>
  <c r="Q22" s="1"/>
  <c r="O22"/>
  <c r="N22"/>
  <c r="M22"/>
  <c r="P21"/>
  <c r="O21"/>
  <c r="N21"/>
  <c r="M21"/>
  <c r="P20"/>
  <c r="Q20" s="1"/>
  <c r="P19"/>
  <c r="M20"/>
  <c r="M19"/>
  <c r="N19"/>
  <c r="O19"/>
  <c r="N20"/>
  <c r="O20"/>
  <c r="M18"/>
  <c r="P18"/>
  <c r="O17"/>
  <c r="N17"/>
  <c r="N16"/>
  <c r="O16"/>
  <c r="P16"/>
  <c r="Q16" s="1"/>
  <c r="M16"/>
  <c r="N18"/>
  <c r="Q18" s="1"/>
  <c r="O18"/>
  <c r="M12"/>
  <c r="N12"/>
  <c r="O12"/>
  <c r="Q12" s="1"/>
  <c r="P12"/>
  <c r="M13"/>
  <c r="N13"/>
  <c r="O13"/>
  <c r="P13"/>
  <c r="M14"/>
  <c r="N14"/>
  <c r="O14"/>
  <c r="Q14" s="1"/>
  <c r="P14"/>
  <c r="M15"/>
  <c r="N15"/>
  <c r="O15"/>
  <c r="P15"/>
  <c r="N11"/>
  <c r="O11"/>
  <c r="P11"/>
  <c r="M11"/>
  <c r="P40" i="145"/>
  <c r="M40"/>
  <c r="N40"/>
  <c r="O40"/>
  <c r="P39"/>
  <c r="M39"/>
  <c r="O39"/>
  <c r="N39"/>
  <c r="P41"/>
  <c r="O41"/>
  <c r="N41"/>
  <c r="M41"/>
  <c r="P43"/>
  <c r="O43"/>
  <c r="N43"/>
  <c r="M43"/>
  <c r="P42"/>
  <c r="O42"/>
  <c r="N42"/>
  <c r="M42"/>
  <c r="P38"/>
  <c r="O38"/>
  <c r="N38"/>
  <c r="M38"/>
  <c r="N34"/>
  <c r="O34"/>
  <c r="P34"/>
  <c r="M34"/>
  <c r="N32"/>
  <c r="O32"/>
  <c r="P32"/>
  <c r="M32"/>
  <c r="M31"/>
  <c r="N31"/>
  <c r="O31"/>
  <c r="P31"/>
  <c r="Q31" s="1"/>
  <c r="M30"/>
  <c r="P29"/>
  <c r="M29"/>
  <c r="O29"/>
  <c r="N29"/>
  <c r="P30"/>
  <c r="O30"/>
  <c r="N30"/>
  <c r="P28"/>
  <c r="O28"/>
  <c r="N28"/>
  <c r="M28"/>
  <c r="P27"/>
  <c r="O27"/>
  <c r="N27"/>
  <c r="M27"/>
  <c r="N25"/>
  <c r="O25"/>
  <c r="P25"/>
  <c r="M25"/>
  <c r="Q25"/>
  <c r="N20"/>
  <c r="O20"/>
  <c r="P20"/>
  <c r="M20"/>
  <c r="N19"/>
  <c r="O19"/>
  <c r="P19"/>
  <c r="M19"/>
  <c r="P18"/>
  <c r="M18"/>
  <c r="N18"/>
  <c r="O18"/>
  <c r="N17"/>
  <c r="O17"/>
  <c r="P17"/>
  <c r="M17"/>
  <c r="P16"/>
  <c r="O16"/>
  <c r="N16"/>
  <c r="M16"/>
  <c r="P14"/>
  <c r="O14"/>
  <c r="N14"/>
  <c r="M14"/>
  <c r="N12"/>
  <c r="O12"/>
  <c r="P12"/>
  <c r="M12"/>
  <c r="I13" i="4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12"/>
  <c r="Q13" i="146"/>
  <c r="Q15"/>
  <c r="Q17"/>
  <c r="Q19"/>
  <c r="Q21"/>
  <c r="Q23"/>
  <c r="Q25"/>
  <c r="Q27"/>
  <c r="Q29"/>
  <c r="Q31"/>
  <c r="Q33"/>
  <c r="Q35"/>
  <c r="Q37"/>
  <c r="Q39"/>
  <c r="Q4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Q12" i="145"/>
  <c r="Q13"/>
  <c r="Q14"/>
  <c r="Q15"/>
  <c r="Q16"/>
  <c r="Q17"/>
  <c r="Q18"/>
  <c r="Q19"/>
  <c r="Q20"/>
  <c r="Q21"/>
  <c r="Q22"/>
  <c r="Q23"/>
  <c r="Q24"/>
  <c r="Q26"/>
  <c r="Q27"/>
  <c r="Q28"/>
  <c r="Q29"/>
  <c r="Q30"/>
  <c r="Q32"/>
  <c r="Q33"/>
  <c r="Q34"/>
  <c r="Q35"/>
  <c r="Q36"/>
  <c r="Q37"/>
  <c r="Q38"/>
  <c r="Q39"/>
  <c r="Q40"/>
  <c r="Q41"/>
  <c r="Q42"/>
  <c r="Q43"/>
  <c r="Q11"/>
  <c r="K44"/>
  <c r="J4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N34" i="129" l="1"/>
  <c r="N38"/>
  <c r="N42"/>
  <c r="Q42" i="146"/>
  <c r="P11" i="129"/>
  <c r="P44" s="1"/>
  <c r="L44"/>
  <c r="N11"/>
  <c r="O44"/>
  <c r="N13"/>
  <c r="N17"/>
  <c r="N21"/>
  <c r="N25"/>
  <c r="N29"/>
  <c r="N33"/>
  <c r="N41"/>
  <c r="N15"/>
  <c r="N19"/>
  <c r="N23"/>
  <c r="N27"/>
  <c r="N31"/>
  <c r="N35"/>
  <c r="N39"/>
  <c r="N43"/>
  <c r="N37"/>
  <c r="N44" l="1"/>
  <c r="C45" i="148" l="1"/>
  <c r="L44"/>
  <c r="G44"/>
  <c r="L43"/>
  <c r="G43"/>
  <c r="L42"/>
  <c r="G42"/>
  <c r="L41"/>
  <c r="G41"/>
  <c r="L40"/>
  <c r="G40"/>
  <c r="L39"/>
  <c r="G39"/>
  <c r="L38"/>
  <c r="G38"/>
  <c r="L37"/>
  <c r="G37"/>
  <c r="L36"/>
  <c r="G36"/>
  <c r="L35"/>
  <c r="G35"/>
  <c r="L34"/>
  <c r="G34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L18"/>
  <c r="G18"/>
  <c r="L17"/>
  <c r="G17"/>
  <c r="L16"/>
  <c r="G16"/>
  <c r="L15"/>
  <c r="G15"/>
  <c r="L14"/>
  <c r="G14"/>
  <c r="L13"/>
  <c r="G13"/>
  <c r="L12"/>
  <c r="G12"/>
  <c r="C45" i="147"/>
  <c r="L44"/>
  <c r="G44"/>
  <c r="L43"/>
  <c r="G43"/>
  <c r="L42"/>
  <c r="G42"/>
  <c r="L41"/>
  <c r="G41"/>
  <c r="L40"/>
  <c r="G40"/>
  <c r="L39"/>
  <c r="G39"/>
  <c r="L38"/>
  <c r="G38"/>
  <c r="L37"/>
  <c r="G37"/>
  <c r="L36"/>
  <c r="G36"/>
  <c r="L35"/>
  <c r="G35"/>
  <c r="L34"/>
  <c r="G34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K44" i="146"/>
  <c r="J44"/>
  <c r="I44"/>
  <c r="H44"/>
  <c r="E44"/>
  <c r="D44"/>
  <c r="G43"/>
  <c r="G42"/>
  <c r="G41"/>
  <c r="G40"/>
  <c r="G39"/>
  <c r="G38"/>
  <c r="F37"/>
  <c r="C37"/>
  <c r="P44"/>
  <c r="O44"/>
  <c r="N44"/>
  <c r="M44"/>
  <c r="F36"/>
  <c r="C36"/>
  <c r="G35"/>
  <c r="G34"/>
  <c r="G33"/>
  <c r="G32"/>
  <c r="G31"/>
  <c r="G30"/>
  <c r="G29"/>
  <c r="G28"/>
  <c r="F27"/>
  <c r="C27"/>
  <c r="G26"/>
  <c r="G25"/>
  <c r="G24"/>
  <c r="G23"/>
  <c r="G22"/>
  <c r="G21"/>
  <c r="G20"/>
  <c r="G19"/>
  <c r="G18"/>
  <c r="G17"/>
  <c r="G16"/>
  <c r="F15"/>
  <c r="F44" s="1"/>
  <c r="C15"/>
  <c r="G14"/>
  <c r="G13"/>
  <c r="G12"/>
  <c r="Q11"/>
  <c r="G11"/>
  <c r="I44" i="145"/>
  <c r="H44"/>
  <c r="L44" s="1"/>
  <c r="E44"/>
  <c r="D44"/>
  <c r="G43"/>
  <c r="G42"/>
  <c r="G41"/>
  <c r="G40"/>
  <c r="G39"/>
  <c r="G38"/>
  <c r="F37"/>
  <c r="C37"/>
  <c r="P44"/>
  <c r="O44"/>
  <c r="N44"/>
  <c r="M44"/>
  <c r="F36"/>
  <c r="C36"/>
  <c r="G35"/>
  <c r="G34"/>
  <c r="G33"/>
  <c r="G32"/>
  <c r="G31"/>
  <c r="G30"/>
  <c r="G29"/>
  <c r="G28"/>
  <c r="F27"/>
  <c r="C27"/>
  <c r="C44" s="1"/>
  <c r="G26"/>
  <c r="G25"/>
  <c r="G24"/>
  <c r="G23"/>
  <c r="G22"/>
  <c r="G21"/>
  <c r="G20"/>
  <c r="G19"/>
  <c r="G18"/>
  <c r="G17"/>
  <c r="G16"/>
  <c r="F15"/>
  <c r="F44" s="1"/>
  <c r="G14"/>
  <c r="G13"/>
  <c r="G12"/>
  <c r="G11"/>
  <c r="L44" i="144"/>
  <c r="K44"/>
  <c r="J44"/>
  <c r="I44"/>
  <c r="H44"/>
  <c r="G44"/>
  <c r="F44"/>
  <c r="E44"/>
  <c r="D44"/>
  <c r="C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C45" i="143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H42" i="142"/>
  <c r="G42"/>
  <c r="E42"/>
  <c r="D42"/>
  <c r="C42"/>
  <c r="M43" i="141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G36" i="145" l="1"/>
  <c r="C44" i="146"/>
  <c r="G36"/>
  <c r="G37"/>
  <c r="L44"/>
  <c r="G27" i="145"/>
  <c r="G27" i="146"/>
  <c r="L45" i="148"/>
  <c r="G45"/>
  <c r="L45" i="147"/>
  <c r="G45"/>
  <c r="M44" i="144"/>
  <c r="F42" i="142"/>
  <c r="Q44" i="146"/>
  <c r="G15"/>
  <c r="G15" i="145"/>
  <c r="G37"/>
  <c r="Q44"/>
  <c r="G44" i="146" l="1"/>
  <c r="G44" i="145"/>
  <c r="M17" i="114"/>
  <c r="M20" i="88"/>
  <c r="G57" i="146" l="1"/>
  <c r="C44" i="129" l="1"/>
  <c r="D44"/>
  <c r="E44"/>
  <c r="C44" i="29"/>
  <c r="D44"/>
  <c r="E44"/>
  <c r="F44"/>
  <c r="G12"/>
  <c r="G13"/>
  <c r="G14"/>
  <c r="G15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11"/>
  <c r="I19" l="1"/>
  <c r="R19"/>
  <c r="S19" s="1"/>
  <c r="Q19"/>
  <c r="I15"/>
  <c r="R15"/>
  <c r="S15" s="1"/>
  <c r="Q15"/>
  <c r="I18"/>
  <c r="R18"/>
  <c r="S18" s="1"/>
  <c r="Q18"/>
  <c r="R14"/>
  <c r="I14"/>
  <c r="Q14"/>
  <c r="Q43"/>
  <c r="I43"/>
  <c r="R43"/>
  <c r="S43" s="1"/>
  <c r="R41"/>
  <c r="Q41"/>
  <c r="I41"/>
  <c r="Q39"/>
  <c r="I39"/>
  <c r="R39"/>
  <c r="S39" s="1"/>
  <c r="R37"/>
  <c r="Q37"/>
  <c r="I37"/>
  <c r="Q35"/>
  <c r="I35"/>
  <c r="R35"/>
  <c r="S35" s="1"/>
  <c r="R33"/>
  <c r="Q33"/>
  <c r="I33"/>
  <c r="Q31"/>
  <c r="I31"/>
  <c r="R31"/>
  <c r="S31" s="1"/>
  <c r="R29"/>
  <c r="Q29"/>
  <c r="I29"/>
  <c r="Q27"/>
  <c r="I27"/>
  <c r="R27"/>
  <c r="S27" s="1"/>
  <c r="R25"/>
  <c r="Q25"/>
  <c r="I25"/>
  <c r="Q23"/>
  <c r="I23"/>
  <c r="R23"/>
  <c r="S23" s="1"/>
  <c r="R21"/>
  <c r="Q21"/>
  <c r="I21"/>
  <c r="Q13"/>
  <c r="R13"/>
  <c r="I13"/>
  <c r="Q11"/>
  <c r="G44"/>
  <c r="R11"/>
  <c r="I11"/>
  <c r="Q42"/>
  <c r="I42"/>
  <c r="R42"/>
  <c r="S42" s="1"/>
  <c r="R40"/>
  <c r="Q40"/>
  <c r="I40"/>
  <c r="Q38"/>
  <c r="I38"/>
  <c r="R38"/>
  <c r="S38" s="1"/>
  <c r="R36"/>
  <c r="Q36"/>
  <c r="I36"/>
  <c r="Q34"/>
  <c r="I34"/>
  <c r="R34"/>
  <c r="S34" s="1"/>
  <c r="R32"/>
  <c r="Q32"/>
  <c r="I32"/>
  <c r="Q30"/>
  <c r="I30"/>
  <c r="R30"/>
  <c r="S30" s="1"/>
  <c r="R28"/>
  <c r="Q28"/>
  <c r="I28"/>
  <c r="Q26"/>
  <c r="I26"/>
  <c r="R26"/>
  <c r="S26" s="1"/>
  <c r="R24"/>
  <c r="Q24"/>
  <c r="I24"/>
  <c r="Q22"/>
  <c r="I22"/>
  <c r="R22"/>
  <c r="S22" s="1"/>
  <c r="R20"/>
  <c r="Q20"/>
  <c r="I20"/>
  <c r="R12"/>
  <c r="Q12"/>
  <c r="I12"/>
  <c r="H44" i="129"/>
  <c r="D25" i="14"/>
  <c r="E25"/>
  <c r="E26" s="1"/>
  <c r="F25"/>
  <c r="C25"/>
  <c r="D16"/>
  <c r="D26" s="1"/>
  <c r="E16"/>
  <c r="F16"/>
  <c r="F26" s="1"/>
  <c r="C16"/>
  <c r="C26"/>
  <c r="G16"/>
  <c r="G25"/>
  <c r="H13" i="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2"/>
  <c r="G13" i="11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G14" i="8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3"/>
  <c r="E14" i="75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13"/>
  <c r="E15" i="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4"/>
  <c r="E57"/>
  <c r="S14" i="29" l="1"/>
  <c r="J14"/>
  <c r="T14"/>
  <c r="J18"/>
  <c r="N18" s="1"/>
  <c r="T18"/>
  <c r="K18"/>
  <c r="O18" s="1"/>
  <c r="J15"/>
  <c r="N15" s="1"/>
  <c r="T15"/>
  <c r="K15"/>
  <c r="O15" s="1"/>
  <c r="J19"/>
  <c r="N19" s="1"/>
  <c r="K19"/>
  <c r="O19" s="1"/>
  <c r="T19"/>
  <c r="S13"/>
  <c r="G26" i="14"/>
  <c r="H16"/>
  <c r="H25"/>
  <c r="C57" i="7"/>
  <c r="D57" s="1"/>
  <c r="E58"/>
  <c r="S11" i="29"/>
  <c r="R44"/>
  <c r="Q44"/>
  <c r="T12"/>
  <c r="J12"/>
  <c r="T20"/>
  <c r="J20"/>
  <c r="T22"/>
  <c r="J22"/>
  <c r="T24"/>
  <c r="J24"/>
  <c r="T26"/>
  <c r="J26"/>
  <c r="T28"/>
  <c r="J28"/>
  <c r="T30"/>
  <c r="J30"/>
  <c r="T32"/>
  <c r="J32"/>
  <c r="T34"/>
  <c r="J34"/>
  <c r="T36"/>
  <c r="J36"/>
  <c r="T38"/>
  <c r="J38"/>
  <c r="T40"/>
  <c r="J40"/>
  <c r="T42"/>
  <c r="J42"/>
  <c r="T11"/>
  <c r="J11"/>
  <c r="I44"/>
  <c r="K11"/>
  <c r="J13"/>
  <c r="T13"/>
  <c r="J21"/>
  <c r="T21"/>
  <c r="J23"/>
  <c r="T23"/>
  <c r="J25"/>
  <c r="T25"/>
  <c r="J27"/>
  <c r="T27"/>
  <c r="J29"/>
  <c r="T29"/>
  <c r="J31"/>
  <c r="T31"/>
  <c r="J33"/>
  <c r="T33"/>
  <c r="J35"/>
  <c r="T35"/>
  <c r="J37"/>
  <c r="T37"/>
  <c r="J39"/>
  <c r="T39"/>
  <c r="J41"/>
  <c r="T41"/>
  <c r="J43"/>
  <c r="T43"/>
  <c r="S12"/>
  <c r="S20"/>
  <c r="S24"/>
  <c r="S28"/>
  <c r="S32"/>
  <c r="S36"/>
  <c r="S40"/>
  <c r="S21"/>
  <c r="S25"/>
  <c r="S29"/>
  <c r="S33"/>
  <c r="S37"/>
  <c r="S41"/>
  <c r="E23" i="28"/>
  <c r="F23"/>
  <c r="I23"/>
  <c r="D23"/>
  <c r="G22"/>
  <c r="H22" s="1"/>
  <c r="J22" s="1"/>
  <c r="H21"/>
  <c r="J21" s="1"/>
  <c r="G21"/>
  <c r="G20"/>
  <c r="H20" s="1"/>
  <c r="J20" s="1"/>
  <c r="G19"/>
  <c r="H19" s="1"/>
  <c r="J19" s="1"/>
  <c r="G18"/>
  <c r="H18" s="1"/>
  <c r="J18" s="1"/>
  <c r="G17"/>
  <c r="H17" s="1"/>
  <c r="J17" s="1"/>
  <c r="G16"/>
  <c r="H16" s="1"/>
  <c r="J16" s="1"/>
  <c r="G15"/>
  <c r="H15" s="1"/>
  <c r="J15" s="1"/>
  <c r="G14"/>
  <c r="H14" s="1"/>
  <c r="J14" s="1"/>
  <c r="H13"/>
  <c r="J13" s="1"/>
  <c r="G13"/>
  <c r="G12"/>
  <c r="H12" s="1"/>
  <c r="J12" s="1"/>
  <c r="G11"/>
  <c r="H11" s="1"/>
  <c r="E23" i="27"/>
  <c r="F23"/>
  <c r="I23"/>
  <c r="K23"/>
  <c r="L23"/>
  <c r="D23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 s="1"/>
  <c r="J17" s="1"/>
  <c r="G18"/>
  <c r="H18" s="1"/>
  <c r="J18" s="1"/>
  <c r="G19"/>
  <c r="H19" s="1"/>
  <c r="J19" s="1"/>
  <c r="G20"/>
  <c r="H20" s="1"/>
  <c r="G21"/>
  <c r="H21" s="1"/>
  <c r="J21" s="1"/>
  <c r="G22"/>
  <c r="H22" s="1"/>
  <c r="J22" s="1"/>
  <c r="G11"/>
  <c r="H11" s="1"/>
  <c r="J11" s="1"/>
  <c r="M15" i="29" l="1"/>
  <c r="K14"/>
  <c r="O14" s="1"/>
  <c r="N14"/>
  <c r="M14" s="1"/>
  <c r="M19"/>
  <c r="M18"/>
  <c r="H26" i="14"/>
  <c r="F63" i="131"/>
  <c r="C58" i="7"/>
  <c r="D58" s="1"/>
  <c r="K43" i="29"/>
  <c r="O43" s="1"/>
  <c r="N43"/>
  <c r="K41"/>
  <c r="O41" s="1"/>
  <c r="N41"/>
  <c r="K39"/>
  <c r="O39" s="1"/>
  <c r="N39"/>
  <c r="K37"/>
  <c r="O37" s="1"/>
  <c r="N37"/>
  <c r="K35"/>
  <c r="O35" s="1"/>
  <c r="N35"/>
  <c r="K33"/>
  <c r="O33" s="1"/>
  <c r="N33"/>
  <c r="K31"/>
  <c r="O31" s="1"/>
  <c r="N31"/>
  <c r="K29"/>
  <c r="O29" s="1"/>
  <c r="N29"/>
  <c r="K27"/>
  <c r="O27" s="1"/>
  <c r="N27"/>
  <c r="K25"/>
  <c r="O25" s="1"/>
  <c r="N25"/>
  <c r="K23"/>
  <c r="O23" s="1"/>
  <c r="N23"/>
  <c r="K21"/>
  <c r="O21" s="1"/>
  <c r="N21"/>
  <c r="K13"/>
  <c r="O13" s="1"/>
  <c r="N13"/>
  <c r="T44"/>
  <c r="S44"/>
  <c r="O11"/>
  <c r="N11"/>
  <c r="J44"/>
  <c r="K42"/>
  <c r="O42" s="1"/>
  <c r="N42"/>
  <c r="K40"/>
  <c r="O40" s="1"/>
  <c r="N40"/>
  <c r="K38"/>
  <c r="O38" s="1"/>
  <c r="N38"/>
  <c r="K36"/>
  <c r="O36" s="1"/>
  <c r="N36"/>
  <c r="K34"/>
  <c r="O34" s="1"/>
  <c r="N34"/>
  <c r="K32"/>
  <c r="O32" s="1"/>
  <c r="N32"/>
  <c r="K30"/>
  <c r="O30" s="1"/>
  <c r="N30"/>
  <c r="K28"/>
  <c r="O28" s="1"/>
  <c r="N28"/>
  <c r="K26"/>
  <c r="O26" s="1"/>
  <c r="N26"/>
  <c r="K24"/>
  <c r="O24" s="1"/>
  <c r="N24"/>
  <c r="K22"/>
  <c r="O22" s="1"/>
  <c r="N22"/>
  <c r="K20"/>
  <c r="O20" s="1"/>
  <c r="N20"/>
  <c r="K12"/>
  <c r="O12" s="1"/>
  <c r="N12"/>
  <c r="J11" i="28"/>
  <c r="J23" s="1"/>
  <c r="H23"/>
  <c r="G23"/>
  <c r="J20" i="27"/>
  <c r="J23" s="1"/>
  <c r="H23"/>
  <c r="G23"/>
  <c r="N44" i="29" l="1"/>
  <c r="M11"/>
  <c r="K44"/>
  <c r="M12"/>
  <c r="M20"/>
  <c r="M22"/>
  <c r="M24"/>
  <c r="M26"/>
  <c r="M28"/>
  <c r="M30"/>
  <c r="M32"/>
  <c r="M34"/>
  <c r="M36"/>
  <c r="M38"/>
  <c r="M40"/>
  <c r="M42"/>
  <c r="O44"/>
  <c r="M13"/>
  <c r="M21"/>
  <c r="M23"/>
  <c r="M25"/>
  <c r="M27"/>
  <c r="M29"/>
  <c r="M31"/>
  <c r="M33"/>
  <c r="M35"/>
  <c r="M37"/>
  <c r="M39"/>
  <c r="M41"/>
  <c r="M43"/>
  <c r="Q14" i="88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13" i="114"/>
  <c r="R13"/>
  <c r="S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S23" s="1"/>
  <c r="Q24"/>
  <c r="R24"/>
  <c r="Q25"/>
  <c r="R25"/>
  <c r="Q26"/>
  <c r="R26"/>
  <c r="Q27"/>
  <c r="R27"/>
  <c r="S27" s="1"/>
  <c r="Q28"/>
  <c r="R28"/>
  <c r="Q29"/>
  <c r="R29"/>
  <c r="Q30"/>
  <c r="R30"/>
  <c r="Q31"/>
  <c r="R31"/>
  <c r="S31" s="1"/>
  <c r="Q32"/>
  <c r="R32"/>
  <c r="S32" s="1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R12"/>
  <c r="Q12"/>
  <c r="R13" i="88"/>
  <c r="Q13"/>
  <c r="O14" i="75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Q29" s="1"/>
  <c r="O30"/>
  <c r="P30"/>
  <c r="O31"/>
  <c r="P31"/>
  <c r="Q31" s="1"/>
  <c r="O32"/>
  <c r="P32"/>
  <c r="O33"/>
  <c r="P33"/>
  <c r="O34"/>
  <c r="P34"/>
  <c r="O35"/>
  <c r="P35"/>
  <c r="Q35" s="1"/>
  <c r="O36"/>
  <c r="P36"/>
  <c r="O37"/>
  <c r="P37"/>
  <c r="Q37" s="1"/>
  <c r="O38"/>
  <c r="P38"/>
  <c r="O39"/>
  <c r="P39"/>
  <c r="O40"/>
  <c r="P40"/>
  <c r="O41"/>
  <c r="P41"/>
  <c r="O42"/>
  <c r="P42"/>
  <c r="O43"/>
  <c r="P43"/>
  <c r="O44"/>
  <c r="P44"/>
  <c r="O45"/>
  <c r="P45"/>
  <c r="P13"/>
  <c r="O13"/>
  <c r="O15" i="7"/>
  <c r="P15"/>
  <c r="O16"/>
  <c r="P16"/>
  <c r="O17"/>
  <c r="P17"/>
  <c r="O18"/>
  <c r="P18"/>
  <c r="O19"/>
  <c r="P19"/>
  <c r="O20"/>
  <c r="O21"/>
  <c r="P21"/>
  <c r="O22"/>
  <c r="P22"/>
  <c r="O23"/>
  <c r="P23"/>
  <c r="O24"/>
  <c r="P24"/>
  <c r="Q24" s="1"/>
  <c r="O25"/>
  <c r="P25"/>
  <c r="Q25" s="1"/>
  <c r="O26"/>
  <c r="P26"/>
  <c r="O27"/>
  <c r="P27"/>
  <c r="O28"/>
  <c r="P28"/>
  <c r="Q28" s="1"/>
  <c r="O29"/>
  <c r="P29"/>
  <c r="O30"/>
  <c r="P30"/>
  <c r="O31"/>
  <c r="P31"/>
  <c r="Q31" s="1"/>
  <c r="O32"/>
  <c r="P32"/>
  <c r="O33"/>
  <c r="P33"/>
  <c r="O34"/>
  <c r="P34"/>
  <c r="P35"/>
  <c r="O36"/>
  <c r="P36"/>
  <c r="P37"/>
  <c r="Q37" s="1"/>
  <c r="O38"/>
  <c r="P38"/>
  <c r="Q38" s="1"/>
  <c r="O39"/>
  <c r="P39"/>
  <c r="Q39" s="1"/>
  <c r="O40"/>
  <c r="P40"/>
  <c r="Q40" s="1"/>
  <c r="O41"/>
  <c r="P41"/>
  <c r="Q41" s="1"/>
  <c r="O42"/>
  <c r="P42"/>
  <c r="Q42" s="1"/>
  <c r="O43"/>
  <c r="P43"/>
  <c r="O44"/>
  <c r="P44"/>
  <c r="O45"/>
  <c r="P45"/>
  <c r="O46"/>
  <c r="P46"/>
  <c r="P14"/>
  <c r="O14"/>
  <c r="P13" i="114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2"/>
  <c r="P14" i="88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13"/>
  <c r="N14" i="75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13"/>
  <c r="N15" i="7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C45" i="13"/>
  <c r="F45"/>
  <c r="G45"/>
  <c r="H45"/>
  <c r="D45"/>
  <c r="S24" i="88" l="1"/>
  <c r="S21"/>
  <c r="S14"/>
  <c r="Q28" i="75"/>
  <c r="Q27"/>
  <c r="S39" i="114"/>
  <c r="S35"/>
  <c r="S43"/>
  <c r="S25"/>
  <c r="S24"/>
  <c r="S19"/>
  <c r="S33"/>
  <c r="S37"/>
  <c r="S40"/>
  <c r="S41"/>
  <c r="S36"/>
  <c r="S16"/>
  <c r="S12"/>
  <c r="S20"/>
  <c r="S29"/>
  <c r="S44"/>
  <c r="S23" i="88"/>
  <c r="S36"/>
  <c r="S38"/>
  <c r="S42"/>
  <c r="S26"/>
  <c r="S22"/>
  <c r="S28"/>
  <c r="S30"/>
  <c r="S34"/>
  <c r="S35"/>
  <c r="S43"/>
  <c r="Q36" i="75"/>
  <c r="Q34" i="7"/>
  <c r="Q33"/>
  <c r="Q32"/>
  <c r="Q15"/>
  <c r="Q23" i="75"/>
  <c r="Q21"/>
  <c r="Q45" i="7"/>
  <c r="Q43"/>
  <c r="Q35"/>
  <c r="Q29"/>
  <c r="Q22"/>
  <c r="Q21"/>
  <c r="Q20"/>
  <c r="Q18"/>
  <c r="Q17"/>
  <c r="Q16"/>
  <c r="M44" i="29"/>
  <c r="S44" i="88"/>
  <c r="Q44" i="7"/>
  <c r="Q39" i="75"/>
  <c r="S17" i="88"/>
  <c r="S15" i="114"/>
  <c r="S28"/>
  <c r="Q30" i="7"/>
  <c r="S27" i="88"/>
  <c r="Q26" i="7"/>
  <c r="S21" i="114"/>
  <c r="Q20" i="75"/>
  <c r="Q19"/>
  <c r="S17" i="114"/>
  <c r="Q43" i="75"/>
  <c r="Q15"/>
  <c r="Q45"/>
  <c r="Q44"/>
  <c r="Q41"/>
  <c r="Q40"/>
  <c r="Q33"/>
  <c r="Q32"/>
  <c r="Q25"/>
  <c r="Q24"/>
  <c r="Q17"/>
  <c r="Q16"/>
  <c r="Q19" i="7"/>
  <c r="S14" i="114"/>
  <c r="S13" i="88"/>
  <c r="S40"/>
  <c r="S39"/>
  <c r="S32"/>
  <c r="S31"/>
  <c r="S25"/>
  <c r="S19"/>
  <c r="S18"/>
  <c r="Q14" i="7"/>
  <c r="S42" i="114"/>
  <c r="S38"/>
  <c r="S34"/>
  <c r="S30"/>
  <c r="S26"/>
  <c r="S22"/>
  <c r="S18"/>
  <c r="S45" i="88"/>
  <c r="S41"/>
  <c r="S37"/>
  <c r="S33"/>
  <c r="S29"/>
  <c r="S20"/>
  <c r="S16"/>
  <c r="S15"/>
  <c r="Q13" i="75"/>
  <c r="Q42"/>
  <c r="Q38"/>
  <c r="Q34"/>
  <c r="Q30"/>
  <c r="Q26"/>
  <c r="Q22"/>
  <c r="Q18"/>
  <c r="Q14"/>
  <c r="Q46" i="7"/>
  <c r="Q36"/>
  <c r="Q27"/>
  <c r="Q23"/>
  <c r="M14" i="88"/>
  <c r="M15"/>
  <c r="M16"/>
  <c r="M17"/>
  <c r="M18"/>
  <c r="M1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3"/>
  <c r="M13" i="114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12"/>
  <c r="J13" l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2"/>
  <c r="J14" i="88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13"/>
  <c r="C46"/>
  <c r="D46"/>
  <c r="E46"/>
  <c r="F46"/>
  <c r="G46"/>
  <c r="H46"/>
  <c r="K46"/>
  <c r="L46"/>
  <c r="M46"/>
  <c r="N46"/>
  <c r="O46"/>
  <c r="P46"/>
  <c r="Q46"/>
  <c r="R46"/>
  <c r="S46"/>
  <c r="T46"/>
  <c r="U46"/>
  <c r="V46"/>
  <c r="I46"/>
  <c r="C45" i="114"/>
  <c r="D45"/>
  <c r="E45"/>
  <c r="F45"/>
  <c r="G45"/>
  <c r="I45"/>
  <c r="J45"/>
  <c r="K45"/>
  <c r="L45"/>
  <c r="M45"/>
  <c r="N45"/>
  <c r="O45"/>
  <c r="P45"/>
  <c r="Q45"/>
  <c r="R45"/>
  <c r="S45"/>
  <c r="T45"/>
  <c r="U45"/>
  <c r="V45"/>
  <c r="H45"/>
  <c r="H14" i="75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13"/>
  <c r="H15" i="7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14"/>
  <c r="C46" i="86"/>
  <c r="E46"/>
  <c r="F46"/>
  <c r="G46"/>
  <c r="I46"/>
  <c r="J46"/>
  <c r="L46"/>
  <c r="M46"/>
  <c r="D46"/>
  <c r="B47" i="7"/>
  <c r="C47"/>
  <c r="D47"/>
  <c r="E47"/>
  <c r="F47"/>
  <c r="C46" i="75"/>
  <c r="D46"/>
  <c r="E46"/>
  <c r="G46"/>
  <c r="H46"/>
  <c r="K46"/>
  <c r="L46"/>
  <c r="M46"/>
  <c r="N46"/>
  <c r="O46"/>
  <c r="P46"/>
  <c r="Q46"/>
  <c r="F46"/>
  <c r="K47" i="7"/>
  <c r="L47"/>
  <c r="M47"/>
  <c r="N47"/>
  <c r="O47"/>
  <c r="P47"/>
  <c r="Q47"/>
  <c r="G47"/>
  <c r="G51" s="1"/>
  <c r="K46" i="86" l="1"/>
  <c r="J46" i="88"/>
</calcChain>
</file>

<file path=xl/sharedStrings.xml><?xml version="1.0" encoding="utf-8"?>
<sst xmlns="http://schemas.openxmlformats.org/spreadsheetml/2006/main" count="4194" uniqueCount="1036">
  <si>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</si>
  <si>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</si>
  <si>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</si>
  <si>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</si>
  <si>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</si>
  <si>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</si>
  <si>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</si>
  <si>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</si>
  <si>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</si>
  <si>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</si>
  <si>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</si>
  <si>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</si>
  <si>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</si>
  <si>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</si>
  <si>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</si>
  <si>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</si>
  <si>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</si>
  <si>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</si>
  <si>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</si>
  <si>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</si>
  <si>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</si>
  <si>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</si>
  <si>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</si>
  <si>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</si>
  <si>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</si>
  <si>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</si>
  <si>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</si>
  <si>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</si>
  <si>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</si>
  <si>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</si>
  <si>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</si>
  <si>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</si>
  <si>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</si>
  <si>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</si>
  <si>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</si>
  <si>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</si>
  <si>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</si>
  <si>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</si>
  <si>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</si>
  <si>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</si>
  <si>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</si>
  <si>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</si>
  <si>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</si>
  <si>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</si>
  <si>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</si>
  <si>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</si>
  <si>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</si>
  <si>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</si>
  <si>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</si>
  <si>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</si>
  <si>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</si>
  <si>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</si>
  <si>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</si>
  <si>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</si>
  <si>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</si>
  <si>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</si>
  <si>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</si>
  <si>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</si>
  <si>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</si>
  <si>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</si>
  <si>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</si>
  <si>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</si>
  <si>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</si>
  <si>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</si>
  <si>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</si>
  <si>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</si>
  <si>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</si>
  <si>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</si>
  <si>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</si>
  <si>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</si>
  <si>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</si>
  <si>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</si>
  <si>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</si>
  <si>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</si>
  <si>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</si>
  <si>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</si>
  <si>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</si>
  <si>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</si>
  <si>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</si>
  <si>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</si>
  <si>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</si>
  <si>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</si>
  <si>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</si>
  <si>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</si>
  <si>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</si>
  <si>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</si>
  <si>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</si>
  <si>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</si>
  <si>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</si>
  <si>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</si>
  <si>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</si>
  <si>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</si>
  <si>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</si>
  <si>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</si>
  <si>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</si>
  <si>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</si>
  <si>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</si>
  <si>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>Requirement of funds for Foodgrains (Rs. in lakhs)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</si>
  <si>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</si>
  <si>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</si>
  <si>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</si>
  <si>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</si>
  <si>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</si>
  <si>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</si>
  <si>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</si>
  <si>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</si>
  <si>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</si>
  <si>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</si>
  <si>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</si>
  <si>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</si>
  <si>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</si>
  <si>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</si>
  <si>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</si>
  <si>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</si>
  <si>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</si>
  <si>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</si>
  <si>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</si>
  <si>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</si>
  <si>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</si>
  <si>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</si>
  <si>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</si>
  <si>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</si>
  <si>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</si>
  <si>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</si>
  <si>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</si>
  <si>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</si>
  <si>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**</t>
  </si>
  <si>
    <t>***</t>
  </si>
  <si>
    <t>Honorarium amount (Rs. In lakhs)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</si>
  <si>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</si>
  <si>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</si>
  <si>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</si>
  <si>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</si>
  <si>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</si>
  <si>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</si>
  <si>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</si>
  <si>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</si>
  <si>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</si>
  <si>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</si>
  <si>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</si>
  <si>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</si>
  <si>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</si>
  <si>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</si>
  <si>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</si>
  <si>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</si>
  <si>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</si>
  <si>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</si>
  <si>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</si>
  <si>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</si>
  <si>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</si>
  <si>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</si>
  <si>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</si>
  <si>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#</t>
  </si>
  <si>
    <t xml:space="preserve"># Rice </t>
  </si>
  <si>
    <t>##</t>
  </si>
  <si>
    <t xml:space="preserve">## Wheat </t>
  </si>
  <si>
    <t xml:space="preserve">Unit Cost </t>
  </si>
  <si>
    <t>(Rs. In lakhs)</t>
  </si>
  <si>
    <t>No. of Institutions assigned to</t>
  </si>
  <si>
    <t>Grand total</t>
  </si>
  <si>
    <t xml:space="preserve">**State </t>
  </si>
  <si>
    <t xml:space="preserve">***Requirement of Transport Assistance                           (Rs. in lakhs) 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</si>
  <si>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</si>
  <si>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</si>
  <si>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</si>
  <si>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</si>
  <si>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</si>
  <si>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</si>
  <si>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</si>
  <si>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</si>
  <si>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</si>
  <si>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</si>
  <si>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</si>
  <si>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</si>
  <si>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</si>
  <si>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 xml:space="preserve">$Central share   </t>
  </si>
  <si>
    <t>$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</si>
  <si>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</si>
  <si>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</si>
  <si>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</si>
  <si>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</si>
  <si>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</si>
  <si>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</si>
  <si>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</si>
  <si>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</si>
  <si>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</si>
  <si>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</si>
  <si>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</si>
  <si>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</si>
  <si>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</si>
  <si>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</si>
  <si>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</si>
  <si>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</si>
  <si>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</si>
  <si>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</si>
  <si>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</si>
  <si>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</si>
  <si>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</si>
  <si>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</si>
  <si>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</si>
  <si>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</si>
  <si>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</si>
  <si>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</si>
  <si>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</si>
  <si>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</si>
  <si>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>Requirement of Cooking Assistance (Rs. in lakh)</t>
  </si>
  <si>
    <t xml:space="preserve">*Total </t>
  </si>
  <si>
    <t>States / UTs will indicate their choice.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</si>
  <si>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</si>
  <si>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</si>
  <si>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</si>
  <si>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</si>
  <si>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</si>
  <si>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</si>
  <si>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</si>
  <si>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</si>
  <si>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</si>
  <si>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</si>
  <si>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</si>
  <si>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</si>
  <si>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</si>
  <si>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</si>
  <si>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</si>
  <si>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col.3 x col.4 x State's / UT's share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</si>
  <si>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</si>
  <si>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</si>
  <si>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</si>
  <si>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</si>
  <si>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</si>
  <si>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</si>
  <si>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</si>
  <si>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</si>
  <si>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</si>
  <si>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</si>
  <si>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</si>
  <si>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</si>
  <si>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</si>
  <si>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</si>
  <si>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</si>
  <si>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</si>
  <si>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</si>
  <si>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</si>
  <si>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</si>
  <si>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[col. 5]x Rs. PDS rate for Special Category States  </t>
  </si>
  <si>
    <t xml:space="preserve">[col. 5]x Rs. 750 for other States/UTs. </t>
  </si>
  <si>
    <t xml:space="preserve">Tax per MT foodgrain, if any :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</si>
  <si>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</si>
  <si>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</si>
  <si>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</si>
  <si>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</si>
  <si>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</si>
  <si>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</si>
  <si>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</si>
  <si>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</si>
  <si>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</si>
  <si>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</si>
  <si>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</si>
  <si>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</si>
  <si>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</si>
  <si>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</si>
  <si>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</si>
  <si>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</si>
  <si>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</si>
  <si>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</si>
  <si>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</si>
  <si>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</si>
  <si>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</si>
  <si>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</si>
  <si>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</si>
  <si>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</si>
  <si>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</si>
  <si>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</si>
  <si>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</si>
  <si>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</si>
  <si>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</si>
  <si>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</si>
  <si>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</si>
  <si>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</si>
  <si>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</si>
  <si>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</si>
  <si>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</si>
  <si>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</si>
  <si>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</si>
  <si>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</si>
  <si>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</si>
  <si>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</si>
  <si>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</si>
  <si>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</si>
  <si>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</si>
  <si>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</si>
  <si>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</si>
  <si>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</si>
  <si>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</si>
  <si>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</si>
  <si>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</si>
  <si>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</si>
  <si>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</si>
  <si>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</si>
  <si>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</si>
  <si>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</si>
  <si>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</si>
  <si>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</si>
  <si>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</si>
  <si>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</si>
  <si>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</si>
  <si>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</si>
  <si>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</si>
  <si>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</si>
  <si>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</si>
  <si>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</si>
  <si>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</si>
  <si>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</si>
  <si>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</si>
  <si>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</si>
  <si>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</si>
  <si>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</si>
  <si>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</si>
  <si>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</si>
  <si>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</si>
  <si>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</si>
  <si>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</si>
  <si>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</si>
  <si>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</si>
  <si>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</si>
  <si>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</si>
  <si>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</si>
  <si>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</si>
  <si>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</si>
  <si>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</si>
  <si>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</si>
  <si>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</si>
  <si>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</si>
  <si>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</si>
  <si>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</si>
  <si>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</si>
  <si>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</si>
  <si>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</si>
  <si>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</si>
  <si>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</si>
  <si>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</si>
  <si>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</si>
  <si>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</si>
  <si>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</si>
  <si>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</si>
  <si>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</si>
  <si>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</si>
  <si>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</si>
  <si>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</si>
  <si>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</si>
  <si>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</si>
  <si>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</si>
  <si>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</si>
  <si>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</si>
  <si>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</si>
  <si>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</si>
  <si>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</si>
  <si>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</si>
  <si>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</si>
  <si>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</si>
  <si>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</si>
  <si>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</si>
  <si>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</si>
  <si>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</si>
  <si>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</si>
  <si>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</si>
  <si>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</si>
  <si>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</si>
  <si>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</si>
  <si>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</si>
  <si>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</si>
  <si>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</si>
  <si>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</si>
  <si>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</si>
  <si>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</si>
  <si>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</si>
  <si>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</si>
  <si>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</si>
  <si>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</si>
  <si>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</si>
  <si>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</si>
  <si>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</si>
  <si>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</si>
  <si>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</si>
  <si>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</si>
  <si>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</si>
  <si>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</si>
  <si>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</si>
  <si>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</si>
  <si>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</si>
  <si>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</si>
  <si>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</si>
  <si>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</si>
  <si>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</si>
  <si>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</si>
  <si>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</si>
  <si>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</si>
  <si>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</si>
  <si>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</si>
  <si>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</si>
  <si>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</si>
  <si>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</si>
  <si>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</si>
  <si>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</si>
  <si>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 xml:space="preserve">No. of children availed for MDM </t>
  </si>
  <si>
    <t>Table: AT-4A: Enrolment vis-a-vis availed for MDM  (Upper Primary, Classes VI - VIII)</t>
  </si>
  <si>
    <t>No. of children availed for MDM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</si>
  <si>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</si>
  <si>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</si>
  <si>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</si>
  <si>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</si>
  <si>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</si>
  <si>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</si>
  <si>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</si>
  <si>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</si>
  <si>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</si>
  <si>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</si>
  <si>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</si>
  <si>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</si>
  <si>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</si>
  <si>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</si>
  <si>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</si>
  <si>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</si>
  <si>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</si>
  <si>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</si>
  <si>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</si>
  <si>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</si>
  <si>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</si>
  <si>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</si>
  <si>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</si>
  <si>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</si>
  <si>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</si>
  <si>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</si>
  <si>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</si>
  <si>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</si>
  <si>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</si>
  <si>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</si>
  <si>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</si>
  <si>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</si>
  <si>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</si>
  <si>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</si>
  <si>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</si>
  <si>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</si>
  <si>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</si>
  <si>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</si>
  <si>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</si>
  <si>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</si>
  <si>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</si>
  <si>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</si>
  <si>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</si>
  <si>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</si>
  <si>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</si>
  <si>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</si>
  <si>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</si>
  <si>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</si>
  <si>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</si>
  <si>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</si>
  <si>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</si>
  <si>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</si>
  <si>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</si>
  <si>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</si>
  <si>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</si>
  <si>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</si>
  <si>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</si>
  <si>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</si>
  <si>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</si>
  <si>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</si>
  <si>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</si>
  <si>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</si>
  <si>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</si>
  <si>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</si>
  <si>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</si>
  <si>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</si>
  <si>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</si>
  <si>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</si>
  <si>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</si>
  <si>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</si>
  <si>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</si>
  <si>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</si>
  <si>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</si>
  <si>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</si>
  <si>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</si>
  <si>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</si>
  <si>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</si>
  <si>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</si>
  <si>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</si>
  <si>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</si>
  <si>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</si>
  <si>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</si>
  <si>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</si>
  <si>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Tax Charged on Food Grain by Concerned Department</t>
  </si>
  <si>
    <t>Rate ( in %)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</si>
  <si>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</si>
  <si>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</si>
  <si>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</si>
  <si>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</si>
  <si>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</si>
  <si>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</si>
  <si>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</si>
  <si>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</si>
  <si>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</si>
  <si>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</si>
  <si>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</si>
  <si>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</si>
  <si>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</si>
  <si>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*Coarse Grains</t>
  </si>
  <si>
    <t xml:space="preserve">***Requirement of Transport Assistance                           (Rs. in lakh)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</si>
  <si>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</si>
  <si>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</si>
  <si>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</si>
  <si>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</si>
  <si>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</si>
  <si>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</si>
  <si>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</si>
  <si>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</si>
  <si>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</si>
  <si>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</si>
  <si>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</si>
  <si>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</si>
  <si>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</si>
  <si>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</si>
  <si>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Name of Tax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</si>
  <si>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</si>
  <si>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</si>
  <si>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</si>
  <si>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</si>
  <si>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</si>
  <si>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</si>
  <si>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</si>
  <si>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</si>
  <si>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</si>
  <si>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</si>
  <si>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</si>
  <si>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</si>
  <si>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</si>
  <si>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</si>
  <si>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</si>
  <si>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</si>
  <si>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</si>
  <si>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</si>
  <si>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</si>
  <si>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</si>
  <si>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</si>
  <si>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</si>
  <si>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</si>
  <si>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</si>
  <si>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</si>
  <si>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</si>
  <si>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</si>
  <si>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</si>
  <si>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</si>
  <si>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</si>
  <si>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</si>
  <si>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</si>
  <si>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</si>
  <si>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</si>
  <si>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</si>
  <si>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</si>
  <si>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</si>
  <si>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</si>
  <si>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Proposed number of children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</si>
  <si>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</si>
  <si>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</si>
  <si>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</si>
  <si>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</si>
  <si>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</si>
  <si>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</si>
  <si>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</si>
  <si>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</si>
  <si>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</si>
  <si>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</si>
  <si>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</si>
  <si>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</si>
  <si>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</si>
  <si>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</si>
  <si>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</si>
  <si>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</si>
  <si>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</si>
  <si>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</si>
  <si>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</si>
  <si>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</si>
  <si>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</si>
  <si>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</si>
  <si>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Annual Work Plan and Budget 2017-18</t>
  </si>
  <si>
    <t>2017-18</t>
  </si>
  <si>
    <t>Proposals for 2017-18</t>
  </si>
  <si>
    <t>Annual Work Plan &amp; Budget 2017-18</t>
  </si>
  <si>
    <t>Performance during 2016-17</t>
  </si>
  <si>
    <t>Table: AT-1: GENERAL INFORMATION for 2016-17</t>
  </si>
  <si>
    <t>Table: AT-2 :  Details of  Provisions  in the State Budget 2016-17</t>
  </si>
  <si>
    <t>Budget Released till 31.12.2016</t>
  </si>
  <si>
    <t>Table AT-3: No. of Institutions in the State vis a vis Institutions serving MDM during 2016-17</t>
  </si>
  <si>
    <t>During 01.04.16 to 31.12.2016</t>
  </si>
  <si>
    <t>Table: AT-3A: No. of Institutions covered  (Primary, Classes I-V)  during 2016-17</t>
  </si>
  <si>
    <t>Table: AT-3B: No. of Institutions covered (Upper Primary with Primary, Classes I-VIII) during 2016-17</t>
  </si>
  <si>
    <t>Table: AT-3C: No. of Institutions covered (Upper Primary without Primary, Classes VI-VIII) during 2016-17</t>
  </si>
  <si>
    <t>Table: AT-4: Enrolment vis-à-vis availed for MDM  (Primary,Classes I- V) during 2016-17</t>
  </si>
  <si>
    <t>During 01.04.16 to 31.12.16</t>
  </si>
  <si>
    <t>Enrolment (As on 30.09.2016)</t>
  </si>
  <si>
    <t>TotalEnrolment (As on 30.09.2016)</t>
  </si>
  <si>
    <t>Table: AT-5:  PAB-MDM Approval vs. PERFORMANCE (Primary, Classes I - V) during 2016-17</t>
  </si>
  <si>
    <t>MDM-PAB Approval for 2016-17</t>
  </si>
  <si>
    <r>
      <t xml:space="preserve">No. of working days </t>
    </r>
    <r>
      <rPr>
        <b/>
        <sz val="8"/>
        <rFont val="Arial"/>
        <family val="2"/>
      </rPr>
      <t xml:space="preserve">(During 01.04.16 to 31.12.16)     </t>
    </r>
    <r>
      <rPr>
        <b/>
        <sz val="10"/>
        <rFont val="Arial"/>
        <family val="2"/>
      </rPr>
      <t xml:space="preserve">             </t>
    </r>
  </si>
  <si>
    <t>Table: AT-5 A:  PAB-MDM Approval vs. PERFORMANCE (Upper Primary, Classes VI to VIII) during 2016-17</t>
  </si>
  <si>
    <t>Table: AT-5 C:  PAB-MDM Approval vs. PERFORMANCE (Primary, Classes I - V) during 2016-17 - Drought</t>
  </si>
  <si>
    <t>Table: AT-5 D:  PAB-MDM Approval vs. PERFORMANCE (Upper Primary, Classes VI to VIII) during 2016-17 - Drought</t>
  </si>
  <si>
    <t>Table: AT-6: Utilisation of foodgrains*  (Primary, Classes I-V) during 2016-17</t>
  </si>
  <si>
    <t>Gross Allocation for the  FY 2016-17</t>
  </si>
  <si>
    <t>Table: AT-6A: Utilisation of foodgrains*  (Upper Primary, Classes VI-VIII) during 2016-17</t>
  </si>
  <si>
    <t>Table: AT-6B: PAYMENT OF COST OF FOOD GRAINS TO FCI (Primary and Upper Primary Classes I-VIII) during 2016-17</t>
  </si>
  <si>
    <t>Allocation for cost of foodgrains for 2016-17</t>
  </si>
  <si>
    <t>Table: AT-6C: Utilisation of foodgrains (Coarse Grain) during 2016-17</t>
  </si>
  <si>
    <t>Table: AT-7: Utilisation of Cooking Cost* (Primary, Classes I-V) during 2016-17</t>
  </si>
  <si>
    <t xml:space="preserve">Allocation for 2016-17                                     </t>
  </si>
  <si>
    <t>Table: AT-7A: Utilisation of Cooking cost* (Upper Primary Classes, VI-VIII) for 2016-17</t>
  </si>
  <si>
    <t xml:space="preserve">Allocation for 2016-17   </t>
  </si>
  <si>
    <t>Allocation for FY 2016-17</t>
  </si>
  <si>
    <t>Table: AT-9 : Utilisation of Central Assitance towards Transportation Assistance (Primary &amp; Upper Primary,Classes I-VIII) during 2016-17</t>
  </si>
  <si>
    <t>Table: AT-10 :  Utilisation of Central Assistance towards MME  (Primary &amp; Upper Primary,Classes I-VIII) during 2016-17</t>
  </si>
  <si>
    <t>Allocation for  2016-17</t>
  </si>
  <si>
    <t>Table: AT-10 A : Details of Meetings at district level during 2016-17</t>
  </si>
  <si>
    <t>*Total sanctioned during 2006-07  to 2016-17</t>
  </si>
  <si>
    <t>*Total sanction during 2006-07 to 2016-17</t>
  </si>
  <si>
    <t xml:space="preserve">Kitchen-cum-store sanctioned during 2006-07 to 2016-17 </t>
  </si>
  <si>
    <t>Kitchen devices sanctioned during 2006-07 to 2016-17 under MDM</t>
  </si>
  <si>
    <t>Engaged in 2016-17</t>
  </si>
  <si>
    <t xml:space="preserve">No. of working days (During 01.04.16 to 31.12.16)                  </t>
  </si>
  <si>
    <t>(For the Period 01.4.16 to 31.12.16)</t>
  </si>
  <si>
    <t xml:space="preserve">Opening Balance as on 01.4.16 </t>
  </si>
  <si>
    <t>Opening Balance as on 01.04.16</t>
  </si>
  <si>
    <t xml:space="preserve">Opening Balance as on 01.04.2016                                        </t>
  </si>
  <si>
    <t xml:space="preserve">Total Unspent Balance as on 31.12.2016   </t>
  </si>
  <si>
    <t>Opening Balance as on 01.04.2016</t>
  </si>
  <si>
    <t xml:space="preserve">Total Unspent Balance as on 31.12.2016                                                  </t>
  </si>
  <si>
    <t>Unspent Balance as on 31.12.2016</t>
  </si>
  <si>
    <t>Opening balance as on 01.04.16</t>
  </si>
  <si>
    <r>
      <t xml:space="preserve">Unspent Balance as on 31.12.16  [Col. 4+ Col.5-Col.6] </t>
    </r>
    <r>
      <rPr>
        <sz val="10"/>
        <rFont val="Arial"/>
        <family val="2"/>
      </rPr>
      <t xml:space="preserve"> </t>
    </r>
  </si>
  <si>
    <t>Unspent balance as on 31.12.16               [Col: (4+5)-7]</t>
  </si>
  <si>
    <t>(As on 31st Dec, 2016)</t>
  </si>
  <si>
    <t>As on 31st Dec, 2016</t>
  </si>
  <si>
    <t>(For the Period 01.04.16 to 31.12.16)</t>
  </si>
  <si>
    <t>Table: AT-5 B:  PAB-MDM Approval vs. PERFORMANCE - STC (NCLP Schools) during 2016-17</t>
  </si>
  <si>
    <t>2015-16</t>
  </si>
  <si>
    <t>Constructed through convergence</t>
  </si>
  <si>
    <t>*Total Sanction during 2011-12 to 2016-17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</si>
  <si>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</si>
  <si>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</si>
  <si>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</si>
  <si>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</si>
  <si>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</si>
  <si>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</si>
  <si>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</si>
  <si>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</si>
  <si>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</si>
  <si>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</si>
  <si>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</si>
  <si>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Table: AT-17 : Coverage under Rashtriya Bal Swasthya Karykram (School Health Programme) - 2016-17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</si>
  <si>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</si>
  <si>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</si>
  <si>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</si>
  <si>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</si>
  <si>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 AT - 23 Annual and Monthly data entry status in MDM-MIS during 2016-17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</si>
  <si>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</si>
  <si>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</si>
  <si>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</si>
  <si>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</si>
  <si>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</si>
  <si>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</si>
  <si>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April,17</t>
  </si>
  <si>
    <t>May,17</t>
  </si>
  <si>
    <t>June,17</t>
  </si>
  <si>
    <t>July,17</t>
  </si>
  <si>
    <t>August,17</t>
  </si>
  <si>
    <t>September,17</t>
  </si>
  <si>
    <t>October,17</t>
  </si>
  <si>
    <t>November,17</t>
  </si>
  <si>
    <t>December,17</t>
  </si>
  <si>
    <t>January,18</t>
  </si>
  <si>
    <t>February,18</t>
  </si>
  <si>
    <t>March,18</t>
  </si>
  <si>
    <t>Table: AT-26 A</t>
  </si>
  <si>
    <t>Table: AT-27</t>
  </si>
  <si>
    <t>Table: AT-27 A</t>
  </si>
  <si>
    <t>Table: AT-27 B</t>
  </si>
  <si>
    <t>Table: AT-27 C</t>
  </si>
  <si>
    <t>Table: AT-27 D</t>
  </si>
  <si>
    <t>Table: AT-28</t>
  </si>
  <si>
    <t xml:space="preserve">Table: AT-28 A </t>
  </si>
  <si>
    <t>Table: AT-29</t>
  </si>
  <si>
    <t>Table: AT 30 :    Requirement of Cook cum Helpers for 2017-18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</si>
  <si>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</si>
  <si>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</si>
  <si>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</si>
  <si>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</si>
  <si>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</si>
  <si>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</si>
  <si>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 AT - 23 A- Implementation of Automated Monitoring System  during 2016-17</t>
  </si>
  <si>
    <t>No. of Inst. For which daily data transferred at the end of the month</t>
  </si>
  <si>
    <t>Table-AT- 23 A</t>
  </si>
  <si>
    <t>col. 10 x Rs.  3000.00 + VAT/Other taxes</t>
  </si>
  <si>
    <t>col. 11x Rs. 2000.00 + VAT/Other taxes</t>
  </si>
  <si>
    <t>(col.7 x col.8 x Rs. 3.72 for NER States and 3 hilly States), (col.7 x col. 8 x Rs. 4.13 for UTs) and (col. 7 x col. 8 x Rs. 2.48 for other States)</t>
  </si>
  <si>
    <t>col. 6 x Rs.  3000.00 + VAT/Other taxes</t>
  </si>
  <si>
    <t>col. 7 x Rs. 2000.00 + VAT/Other taxes</t>
  </si>
  <si>
    <t>(col.7 x col.8 x Rs. 5.56 for NER States and 3 hilly States), (col.7 x col. 8 x Rs. 6.18 for UTs) and (col. 7 x col. 8 x Rs. 3.71 for other States)</t>
  </si>
  <si>
    <t>(col.3 x col.4 x Rs. 5.56 for NER States and 3 hilly States), (col.7 x col. 8 x Rs. 6.18 for UTs) and (col. 7 x col. 8 x Rs. 3.71 for other States)</t>
  </si>
  <si>
    <t>(col.3 x col.4 x Rs. 3.72 for NER States and 3 hilly States), (col.7 x col. 8 x Rs. 4.13 for UTs) and (col. 7 x col. 8 x Rs. 2.48 for other States)</t>
  </si>
  <si>
    <t>11 = 5+6+9+10</t>
  </si>
  <si>
    <t>Table AT -10 C :Details of IEC Activities</t>
  </si>
  <si>
    <t>Table - AT - 10 C</t>
  </si>
  <si>
    <t xml:space="preserve">Table AT - 10 B : Details of Social Audit during 2016-17 </t>
  </si>
  <si>
    <t>Table: AT 10 D - Manpower dedicated for MDMS</t>
  </si>
  <si>
    <t>Table-AT- 10D</t>
  </si>
  <si>
    <t>Table: AT-31</t>
  </si>
  <si>
    <t>Table: AT-31 : Budget Provision for the Year 2017-18</t>
  </si>
  <si>
    <t>Contents</t>
  </si>
  <si>
    <t>Table No.</t>
  </si>
  <si>
    <t>Particulars</t>
  </si>
  <si>
    <t>AT- 1</t>
  </si>
  <si>
    <t>GENERAL INFORMATION for 2016-17</t>
  </si>
  <si>
    <t>AT - 2</t>
  </si>
  <si>
    <t>Details of  Provisions  in the State Budget 2016-17</t>
  </si>
  <si>
    <t>AT - 2 A</t>
  </si>
  <si>
    <t>Releasing of Funds from State to Directorate / Authority / District / Block / School level for 2016-17</t>
  </si>
  <si>
    <t>AT - 3</t>
  </si>
  <si>
    <t>No. of Institutions in the State vis a vis Institutions serving MDM during 2016-17</t>
  </si>
  <si>
    <t>AT- 3 A</t>
  </si>
  <si>
    <t>No. of Institutions covered  (Primary, Classes I-V)  during 2016-17</t>
  </si>
  <si>
    <t>AT- 3 B</t>
  </si>
  <si>
    <t>No. of Institutions covered (Upper Primary with Primary, Classes I-VIII) during 2016-17</t>
  </si>
  <si>
    <t>AT-3 C</t>
  </si>
  <si>
    <t>No. of Institutions covered (Upper Primary without Primary, Classes VI-VIII) during 2016-17</t>
  </si>
  <si>
    <t>AT - 4</t>
  </si>
  <si>
    <t>Enrolment vis-à-vis availed for MDM  (Primary,Classes I- V) during 2016-17</t>
  </si>
  <si>
    <t>AT - 4 A</t>
  </si>
  <si>
    <t>Enrolment vis-a-vis availed for MDM  (Upper Primary, Classes VI - VIII)</t>
  </si>
  <si>
    <t>AT - 5</t>
  </si>
  <si>
    <t>PAB-MDM Approval vs. PERFORMANCE (Primary, Classes I - V) during 2016-17</t>
  </si>
  <si>
    <t>AT - 5 A</t>
  </si>
  <si>
    <t>PAB-MDM Approval vs. PERFORMANCE (Upper Primary, Classes VI to VIII) during 2016-17</t>
  </si>
  <si>
    <t>AT - 5 B</t>
  </si>
  <si>
    <t>PAB-MDM Approval vs. PERFORMANCE NCLP Schools during 2016-17</t>
  </si>
  <si>
    <t>AT - 5 C</t>
  </si>
  <si>
    <t>PAB-MDM Approval vs. PERFORMANCE (Primary, Classes I - V) during 2016-17 - Drought</t>
  </si>
  <si>
    <t>AT - 5 D</t>
  </si>
  <si>
    <t>PAB-MDM Approval vs. PERFORMANCE (Upper Primary, Classes VI to VIII) during 2016-17 - Drought</t>
  </si>
  <si>
    <t>AT - 6</t>
  </si>
  <si>
    <t>Utilisation of foodgrains  (Primary, Classes I-V) during 2016-17</t>
  </si>
  <si>
    <t>AT - 6 A</t>
  </si>
  <si>
    <t>Utilisation of foodgrains  (Upper Primary, Classes VI-VIII) during 2016-17</t>
  </si>
  <si>
    <t>AT - 6 B</t>
  </si>
  <si>
    <t>PAYMENT OF COST OF FOOD GRAINS TO FCI (Primary and Upper Primary Classes I-VIII) during 2016-17</t>
  </si>
  <si>
    <t>AT - 6 C</t>
  </si>
  <si>
    <t>Utilisation of foodgrains (Coarse Grain) during 2016-17</t>
  </si>
  <si>
    <t>AT - 7</t>
  </si>
  <si>
    <t>Utilisation of Cooking Cost (Primary, Classes I-V) during 2016-17</t>
  </si>
  <si>
    <t>AT - 7 A</t>
  </si>
  <si>
    <t>Utilisation of Cooking cost (Upper Primary Classes, VI-VIII) for 2016-17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</si>
  <si>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</si>
  <si>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</si>
  <si>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</si>
  <si>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</si>
  <si>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</si>
  <si>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Utilisation of Central Assitance towards Transportation Assistance (Primary &amp; Upper Primary,Classes I-VIII) during 2016-17</t>
  </si>
  <si>
    <t>AT - 10</t>
  </si>
  <si>
    <t>Utilisation of Central Assistance towards MME  (Primary &amp; Upper Primary,Classes I-VIII) during 2016-17</t>
  </si>
  <si>
    <t>AT - 10 A</t>
  </si>
  <si>
    <t>Details of Meetings at district level during 2016-17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</si>
  <si>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</si>
  <si>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</si>
  <si>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</si>
  <si>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</si>
  <si>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</si>
  <si>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</si>
  <si>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</si>
  <si>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</si>
  <si>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</si>
  <si>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</si>
  <si>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</si>
  <si>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</si>
  <si>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</si>
  <si>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</si>
  <si>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</si>
  <si>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</si>
  <si>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</si>
  <si>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</si>
  <si>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</si>
  <si>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</si>
  <si>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</si>
  <si>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</si>
  <si>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</si>
  <si>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</si>
  <si>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Coverage under Rashtriya Bal Swasthya Karykram (School Health Programme) - 2016-17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</si>
  <si>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</si>
  <si>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</si>
  <si>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</si>
  <si>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</si>
  <si>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</si>
  <si>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</si>
  <si>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</si>
  <si>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</si>
  <si>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</si>
  <si>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</si>
  <si>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</si>
  <si>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Annual and Monthly data entry status in MDM-MIS during 2016-17</t>
  </si>
  <si>
    <t>AT - 23 A</t>
  </si>
  <si>
    <t>Implementation of Automated Monitoring System  during 2016-17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</si>
  <si>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</si>
  <si>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</si>
  <si>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</si>
  <si>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</si>
  <si>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</si>
  <si>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</si>
  <si>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</si>
  <si>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Number of School Working Days (Upper Primary,Classes VI-VIII) for 2017-18</t>
  </si>
  <si>
    <t>AT - 27</t>
  </si>
  <si>
    <t>Proposal for coverage of children and working days  for 2017-18  (Primary Classes, I-V)</t>
  </si>
  <si>
    <t>AT - 27 A</t>
  </si>
  <si>
    <t>Proposal for coverage of children and working days  for 2017-18  (Upper Primary,Classes VI-VIII)</t>
  </si>
  <si>
    <t>AT - 27 B</t>
  </si>
  <si>
    <t>Proposal for coverage of children for NCLP Schools during 2017-18</t>
  </si>
  <si>
    <t>AT - 27 C</t>
  </si>
  <si>
    <t>Proposal for coverage of children and working days  for Primary (Classes I-V) in Drought affected areas  during 2017-18</t>
  </si>
  <si>
    <t>AT - 27 D</t>
  </si>
  <si>
    <t>Proposal for coverage of children and working days  for  Upper Primary (Classes VI-VIII)in Drought affected areas  during 2017-18</t>
  </si>
  <si>
    <t>AT - 28</t>
  </si>
  <si>
    <t>Requirement of kitchen-cum-stores in the Primary and Upper Primary schools for the year 2017-18</t>
  </si>
  <si>
    <t>AT - 28 A</t>
  </si>
  <si>
    <t>Requirement of kitchen cum stores as per Plinth Area Norm in the Primary and Upper Primary schools for the year 2017-18</t>
  </si>
  <si>
    <t>AT - 29</t>
  </si>
  <si>
    <t>AT - 30</t>
  </si>
  <si>
    <t>Requirement of Cook cum Helpers for 2017-18</t>
  </si>
  <si>
    <t>AT - 31</t>
  </si>
  <si>
    <t>Budget Provision for the Year 2017-18</t>
  </si>
  <si>
    <t>Table: AT-26 : Number of School Working Days (Primary,Classes I-V) for 2017-18</t>
  </si>
  <si>
    <t>Table: AT-26A : Number of School Working Days (Upper Primary,Classes VI-VIII) for 2017-18</t>
  </si>
  <si>
    <t>Table: AT-27: Proposal for coverage of children and working days  for 2017-18 (Primary Classes, I-V)</t>
  </si>
  <si>
    <t>Table: AT-27 A: Proposal for coverage of children and working days  for 2017-18  (Upper Primary,Classes VI-VIII)</t>
  </si>
  <si>
    <t>Table: AT-27B: Proposal for coverage of children for NCLP Schools during 2017-18</t>
  </si>
  <si>
    <t>Table: AT-27C: Proposal for coverage of children and working days  for Primary (Classes I-V) in Drought affected areas  during 2017-18</t>
  </si>
  <si>
    <t>Table: AT-27 D: Proposal for coverage of children and working days  for  Upper Primary (Classes VI-VIII)in Drought affected areas  during 2017-18</t>
  </si>
  <si>
    <t>Table: AT-28: Requirement of kitchen-cum-stores in the Primary and Upper Primary schools for the year 2017-18</t>
  </si>
  <si>
    <t>Table: AT-28 A: Requirement of kitchen cum stores as per Plinth Area Norm in the Primary and Upper Primary schools for the year 2017-18</t>
  </si>
  <si>
    <t>Table: AT-29 : Requirement of Kitchen Devices during 2017-18 in Primary &amp; Upper Primary Schools</t>
  </si>
  <si>
    <t>Requirement of Kitchen Devices during 2017-18 in Primary &amp; Upper Primary Schools</t>
  </si>
  <si>
    <t>AJMER</t>
  </si>
  <si>
    <t>ALWAR</t>
  </si>
  <si>
    <t>BANSWARA</t>
  </si>
  <si>
    <t>BARAN</t>
  </si>
  <si>
    <t>BARMER</t>
  </si>
  <si>
    <t>BHARTPUR</t>
  </si>
  <si>
    <t>BHILWARA</t>
  </si>
  <si>
    <t>BIKANER</t>
  </si>
  <si>
    <t>BUNDI</t>
  </si>
  <si>
    <t>CHITORGARH</t>
  </si>
  <si>
    <t>CHURU</t>
  </si>
  <si>
    <t>DAUSA</t>
  </si>
  <si>
    <t>DHOLPUR</t>
  </si>
  <si>
    <t>DUNGARPUR</t>
  </si>
  <si>
    <t>GANGANER</t>
  </si>
  <si>
    <t>HUMANGARH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</si>
  <si>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</si>
  <si>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</si>
  <si>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</si>
  <si>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</si>
  <si>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</si>
  <si>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</si>
  <si>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</si>
  <si>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</si>
  <si>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</si>
  <si>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</si>
  <si>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PRATAPGARH</t>
  </si>
  <si>
    <t>RAJSAMAND</t>
  </si>
  <si>
    <t>S. MADHOPUR</t>
  </si>
  <si>
    <t>SIKAR</t>
  </si>
  <si>
    <t>SIROHI</t>
  </si>
  <si>
    <t>TONK</t>
  </si>
  <si>
    <t>UDAIPUR</t>
  </si>
  <si>
    <t>Rajasthan</t>
  </si>
  <si>
    <t>Less : Distt. Collector 2 Leave +H.M. Power 02+Teacher Conference 04 = Total 8 Days (-) 08
Anticipated No. of average Working Days between April, 2017 &amp; March 2018= 232
II. Anticipated No. of average Working Days per NCLP School between April, 2017 &amp; March, 2018 = 314</t>
  </si>
  <si>
    <t>Ajmer</t>
  </si>
  <si>
    <t>NIL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</si>
  <si>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</si>
  <si>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</si>
  <si>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</si>
  <si>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</si>
  <si>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</si>
  <si>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</si>
  <si>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</si>
  <si>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</si>
  <si>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</si>
  <si>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</si>
  <si>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</si>
  <si>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</si>
  <si>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</si>
  <si>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</si>
  <si>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</si>
  <si>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</si>
  <si>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Jaiselmer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</si>
  <si>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</si>
  <si>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</si>
  <si>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</si>
  <si>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</si>
  <si>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</si>
  <si>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</si>
  <si>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</si>
  <si>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</si>
  <si>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Partapgarh</t>
  </si>
  <si>
    <t>Rajsamand</t>
  </si>
  <si>
    <t>S.Madhopur</t>
  </si>
  <si>
    <t>Sikar</t>
  </si>
  <si>
    <t>Sirohi</t>
  </si>
  <si>
    <t>Tonk</t>
  </si>
  <si>
    <t>Udaipur</t>
  </si>
  <si>
    <t>State / UT: Rajasthan</t>
  </si>
  <si>
    <t>N.A.</t>
  </si>
  <si>
    <t>Sesonal Fruits</t>
  </si>
  <si>
    <t>Rs 2 to Rs 5  per Pc</t>
  </si>
  <si>
    <t>Weekly</t>
  </si>
  <si>
    <t>30-05-2016</t>
  </si>
  <si>
    <t>20-04-2016</t>
  </si>
  <si>
    <t>22-07-2016</t>
  </si>
  <si>
    <t>29-06-2016</t>
  </si>
  <si>
    <t>19-12-2016</t>
  </si>
  <si>
    <t>21-11-2016</t>
  </si>
  <si>
    <t>26-09-2016</t>
  </si>
  <si>
    <t>State / UT: Rajsthan</t>
  </si>
  <si>
    <t>State / UT:Rajasthan</t>
  </si>
  <si>
    <t>Cash &amp; Cheque</t>
  </si>
  <si>
    <t>Maximaum 750</t>
  </si>
  <si>
    <t>Yes, Commissioner MDM Office</t>
  </si>
  <si>
    <t>Yes, BEEO Office</t>
  </si>
  <si>
    <t xml:space="preserve">Yes, Commissioner MDM </t>
  </si>
  <si>
    <t>Yes, BEEO</t>
  </si>
  <si>
    <t>any manner</t>
  </si>
  <si>
    <t>No</t>
  </si>
  <si>
    <t>0141-2221960, 2221694</t>
  </si>
  <si>
    <t>Yes</t>
  </si>
  <si>
    <t>Yes, rajmdm@rediffmail.com, mdm-rj@nic.in</t>
  </si>
  <si>
    <t>BHARATPUR</t>
  </si>
  <si>
    <t>CHITTAURGARH</t>
  </si>
  <si>
    <t>DHAULPUR</t>
  </si>
  <si>
    <t>GANGANAGAR</t>
  </si>
  <si>
    <t>HANUMANGARH</t>
  </si>
  <si>
    <t>JALOR</t>
  </si>
  <si>
    <t>JHUNJHUNUN</t>
  </si>
  <si>
    <t>PRATAPGARH - RAJ.</t>
  </si>
  <si>
    <t>SAWAI MADHOPUR</t>
  </si>
  <si>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No. of Inst. For which daily data transferred to central server</t>
    </r>
  </si>
  <si>
    <t>     AJMER</t>
  </si>
  <si>
    <t>0</t>
  </si>
  <si>
    <t>     ALWAR</t>
  </si>
  <si>
    <t>     BANSWARA</t>
  </si>
  <si>
    <t>     BARAN</t>
  </si>
  <si>
    <t>     BARMER</t>
  </si>
  <si>
    <t>     BHARATPUR</t>
  </si>
  <si>
    <t>     BHILWARA</t>
  </si>
  <si>
    <t>     BIKANER</t>
  </si>
  <si>
    <t>     BUNDI</t>
  </si>
  <si>
    <t>     CHITTAURGARH</t>
  </si>
  <si>
    <t>     CHURU</t>
  </si>
  <si>
    <t>     DAUSA</t>
  </si>
  <si>
    <t>     DHAULPUR</t>
  </si>
  <si>
    <t>     DUNGARPUR</t>
  </si>
  <si>
    <t>     GANGANAGAR</t>
  </si>
  <si>
    <t>     HANUMANGARH</t>
  </si>
  <si>
    <t>     JAIPUR</t>
  </si>
  <si>
    <t>     JAISALMER</t>
  </si>
  <si>
    <t>     JALOR</t>
  </si>
  <si>
    <t>     JHALAWAR</t>
  </si>
  <si>
    <t>     JHUNJHUNUN</t>
  </si>
  <si>
    <t>     JODHPUR</t>
  </si>
  <si>
    <t>     KARAULI</t>
  </si>
  <si>
    <t>     KOTA</t>
  </si>
  <si>
    <t>     NAGAUR</t>
  </si>
  <si>
    <t>     PALI</t>
  </si>
  <si>
    <t>     PRATAPGARH (RAJ.)</t>
  </si>
  <si>
    <t>     RAJSAMAND</t>
  </si>
  <si>
    <t>     SAWAI MADHOPUR</t>
  </si>
  <si>
    <t>     SIKAR</t>
  </si>
  <si>
    <t>     SIROHI</t>
  </si>
  <si>
    <t>     TONK</t>
  </si>
  <si>
    <t>     UDAIPUR</t>
  </si>
  <si>
    <t>As on janurary 2017</t>
  </si>
  <si>
    <t>Daily Data taken from the portal (mdmhp.nic.in)</t>
  </si>
  <si>
    <t xml:space="preserve">Omega Test House, 'Head Office 2/60, Malviya Nagar, Jaipur- 302017. </t>
  </si>
  <si>
    <t>CEG Test House and Research Centre Pvt. LTD CEG Tower, B-11, Malviya Industrial Area, Jaipur</t>
  </si>
  <si>
    <t>Omega Test House, 'Head Office 2/60, Malviya Nagar, Jaipur- 302017
&amp;
Jagdamba Laboratiories (NABL Accredited &amp; FSSAI Notified), 181, Padmavati Colony (B), New Sanaganer Road, Post Shay Nagar, Jaipur-302019</t>
  </si>
  <si>
    <t>CEG Test House and Research Centre Pvt. LTD CEG Jaipur</t>
  </si>
  <si>
    <t>AKSHAYA PATRA FOUNDATION</t>
  </si>
  <si>
    <t>QRG FOUNDATION</t>
  </si>
  <si>
    <t>AKSHAYA PATRA FOUNDATION &amp; ISCON</t>
  </si>
  <si>
    <t>AKSHAYA PATRA  &amp; Adamya Chetna Trust</t>
  </si>
  <si>
    <t>Akshaypatra Foundation Nathdwara</t>
  </si>
  <si>
    <t>30 KM</t>
  </si>
  <si>
    <t>Adamya Chetna Trust</t>
  </si>
  <si>
    <t>22 K m</t>
  </si>
  <si>
    <t>35-45 KM</t>
  </si>
  <si>
    <t>Nil</t>
  </si>
  <si>
    <t>MNREGA</t>
  </si>
  <si>
    <t>Direction have been issued</t>
  </si>
  <si>
    <t>Various Posts</t>
  </si>
  <si>
    <t>State/UT : Rajasthan</t>
  </si>
  <si>
    <t>Almost All</t>
  </si>
  <si>
    <t>very some</t>
  </si>
  <si>
    <t>Table: AT-2A : Releasing of Funds from State to Directorate / Authority / District / Block / School level for 2016-17</t>
  </si>
  <si>
    <t>Table - AT - 10 B</t>
  </si>
  <si>
    <t>Note:-There is requirements of Cook Cum Helper for Primary Schools is about 30000 for drought affected areas.</t>
  </si>
  <si>
    <t>Note:-There is requirements of Cook Cum Helper for Upper Primary Schools is about 20000 for drought affected areas.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</si>
  <si>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Government/UT Administration of ________</t>
  </si>
  <si>
    <t xml:space="preserve">For Secretary of the Nodal Department </t>
  </si>
  <si>
    <t xml:space="preserve">                                                                                                    For Secretary of the Nodal Department </t>
  </si>
  <si>
    <t xml:space="preserve"> For Secretary of the Nodal Department </t>
  </si>
  <si>
    <t>Instruction have been isuued to concerns for remedy</t>
  </si>
  <si>
    <t>Bhilwara*</t>
  </si>
  <si>
    <t>Chittorgarh*</t>
  </si>
  <si>
    <t>*These schools has been merged to Govt.School from july 2016.</t>
  </si>
  <si>
    <t>Late Submission &amp; Varification of bills.</t>
  </si>
  <si>
    <t xml:space="preserve">                                                                                                                    Secretary of the Nodal Department </t>
  </si>
  <si>
    <t>Yes, DEO,
Elementry Education</t>
  </si>
  <si>
    <t>Govt.+
Local Body</t>
  </si>
  <si>
    <t xml:space="preserve">Note:-There is Addional funding by State Govt. for this pupose. </t>
  </si>
  <si>
    <t>Committed liability of previuos years</t>
  </si>
  <si>
    <t>15.01.2017</t>
  </si>
  <si>
    <t>Note:- if there is Zero in colum no. 3 then all Cook cum Helpers was shown in primary only in concern districts.</t>
  </si>
  <si>
    <t>10.06.2016</t>
  </si>
  <si>
    <t>13.06.2016</t>
  </si>
  <si>
    <t>20.06.2016</t>
  </si>
  <si>
    <t>05.08.2016</t>
  </si>
  <si>
    <t>10.08.2016</t>
  </si>
  <si>
    <t>15.08.2016</t>
  </si>
  <si>
    <t>05.01.2017</t>
  </si>
  <si>
    <t>10.01.2017</t>
  </si>
  <si>
    <t>Note:-In Rajasthan there is about 85% of funds are trasfer from Districts to Schools level directly though E-Trnasfer System.</t>
  </si>
  <si>
    <t>05.10.2016</t>
  </si>
  <si>
    <t>10.10.2016</t>
  </si>
  <si>
    <t>15.11.2016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</si>
</sst>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0.000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mbria"/>
      <family val="1"/>
      <scheme val="major"/>
    </font>
    <font>
      <sz val="14"/>
      <name val="Arial"/>
      <family val="2"/>
    </font>
    <font>
      <sz val="14"/>
      <color theme="1"/>
      <name val="Cambria"/>
      <family val="1"/>
      <scheme val="major"/>
    </font>
    <font>
      <sz val="14"/>
      <color theme="1"/>
      <name val="Arial"/>
      <family val="2"/>
    </font>
    <font>
      <b/>
      <sz val="14"/>
      <color theme="1"/>
      <name val="Cambria"/>
      <family val="1"/>
      <scheme val="major"/>
    </font>
    <font>
      <sz val="1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sz val="8"/>
      <name val="Trebuchet MS"/>
      <family val="2"/>
    </font>
    <font>
      <sz val="16"/>
      <name val="Times New Roman"/>
      <family val="1"/>
    </font>
    <font>
      <b/>
      <i/>
      <sz val="12"/>
      <color indexed="8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80" fillId="0" borderId="0" applyBorder="0"/>
    <xf numFmtId="0" fontId="80" fillId="0" borderId="0" applyBorder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81" fillId="0" borderId="0"/>
    <xf numFmtId="0" fontId="3" fillId="0" borderId="0"/>
    <xf numFmtId="0" fontId="2" fillId="0" borderId="0"/>
  </cellStyleXfs>
  <cellXfs count="1077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quotePrefix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1" fillId="0" borderId="5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Alignment="1"/>
    <xf numFmtId="0" fontId="11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9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1" fillId="0" borderId="0" xfId="0" applyFont="1"/>
    <xf numFmtId="0" fontId="21" fillId="0" borderId="2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wrapText="1"/>
    </xf>
    <xf numFmtId="0" fontId="24" fillId="0" borderId="2" xfId="1" applyFont="1" applyBorder="1" applyAlignment="1">
      <alignment horizontal="center" vertical="top" wrapText="1"/>
    </xf>
    <xf numFmtId="0" fontId="48" fillId="0" borderId="0" xfId="1"/>
    <xf numFmtId="0" fontId="48" fillId="0" borderId="0" xfId="1" applyAlignment="1">
      <alignment horizontal="left"/>
    </xf>
    <xf numFmtId="0" fontId="25" fillId="0" borderId="0" xfId="1" applyFont="1" applyAlignment="1">
      <alignment horizontal="left"/>
    </xf>
    <xf numFmtId="0" fontId="48" fillId="0" borderId="7" xfId="1" applyBorder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49" fontId="23" fillId="0" borderId="2" xfId="1" applyNumberFormat="1" applyFont="1" applyBorder="1" applyAlignment="1">
      <alignment vertical="top" wrapText="1"/>
    </xf>
    <xf numFmtId="0" fontId="48" fillId="0" borderId="2" xfId="1" applyBorder="1"/>
    <xf numFmtId="0" fontId="23" fillId="0" borderId="2" xfId="1" applyFont="1" applyBorder="1" applyAlignment="1">
      <alignment vertical="top" wrapText="1"/>
    </xf>
    <xf numFmtId="0" fontId="48" fillId="0" borderId="0" xfId="1" applyBorder="1"/>
    <xf numFmtId="0" fontId="6" fillId="0" borderId="0" xfId="0" applyFont="1" applyAlignment="1">
      <alignment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0" fontId="11" fillId="0" borderId="0" xfId="2"/>
    <xf numFmtId="0" fontId="1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/>
    <xf numFmtId="0" fontId="6" fillId="0" borderId="2" xfId="2" applyFont="1" applyBorder="1" applyAlignment="1">
      <alignment horizontal="center"/>
    </xf>
    <xf numFmtId="0" fontId="6" fillId="0" borderId="4" xfId="2" applyFont="1" applyBorder="1" applyAlignment="1">
      <alignment horizontal="center" vertical="top" wrapText="1"/>
    </xf>
    <xf numFmtId="0" fontId="11" fillId="0" borderId="2" xfId="2" applyBorder="1"/>
    <xf numFmtId="0" fontId="11" fillId="0" borderId="0" xfId="2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11" fillId="0" borderId="0" xfId="2" applyBorder="1"/>
    <xf numFmtId="0" fontId="10" fillId="0" borderId="0" xfId="2" applyFont="1"/>
    <xf numFmtId="0" fontId="6" fillId="0" borderId="0" xfId="2" applyFont="1"/>
    <xf numFmtId="0" fontId="7" fillId="0" borderId="0" xfId="2" applyFont="1" applyAlignment="1"/>
    <xf numFmtId="0" fontId="21" fillId="0" borderId="7" xfId="0" applyFont="1" applyBorder="1" applyAlignment="1"/>
    <xf numFmtId="0" fontId="6" fillId="0" borderId="6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/>
    <xf numFmtId="0" fontId="9" fillId="0" borderId="0" xfId="0" applyFont="1" applyAlignment="1"/>
    <xf numFmtId="0" fontId="14" fillId="0" borderId="0" xfId="0" applyFont="1" applyBorder="1"/>
    <xf numFmtId="0" fontId="28" fillId="0" borderId="0" xfId="1" applyFont="1"/>
    <xf numFmtId="0" fontId="48" fillId="0" borderId="2" xfId="1" applyBorder="1" applyAlignment="1">
      <alignment horizontal="center"/>
    </xf>
    <xf numFmtId="0" fontId="17" fillId="0" borderId="0" xfId="0" applyFont="1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2" applyFont="1" applyBorder="1"/>
    <xf numFmtId="0" fontId="22" fillId="0" borderId="0" xfId="1" applyFont="1" applyBorder="1" applyAlignment="1">
      <alignment horizontal="center"/>
    </xf>
    <xf numFmtId="0" fontId="10" fillId="0" borderId="0" xfId="0" applyFont="1" applyBorder="1"/>
    <xf numFmtId="0" fontId="24" fillId="0" borderId="3" xfId="1" applyFont="1" applyBorder="1" applyAlignment="1">
      <alignment horizontal="center" vertical="top" wrapText="1"/>
    </xf>
    <xf numFmtId="0" fontId="10" fillId="0" borderId="2" xfId="0" applyFont="1" applyBorder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5" fillId="0" borderId="0" xfId="2" applyFont="1" applyAlignment="1"/>
    <xf numFmtId="0" fontId="10" fillId="0" borderId="7" xfId="0" applyFont="1" applyBorder="1" applyAlignment="1"/>
    <xf numFmtId="0" fontId="6" fillId="0" borderId="10" xfId="2" applyFont="1" applyFill="1" applyBorder="1" applyAlignment="1">
      <alignment horizontal="center" vertical="top" wrapText="1"/>
    </xf>
    <xf numFmtId="0" fontId="10" fillId="0" borderId="0" xfId="2" applyFont="1" applyAlignment="1">
      <alignment vertical="top" wrapText="1"/>
    </xf>
    <xf numFmtId="0" fontId="18" fillId="0" borderId="0" xfId="0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13" fillId="0" borderId="0" xfId="1" applyFont="1"/>
    <xf numFmtId="0" fontId="21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1" fillId="0" borderId="3" xfId="1" applyFont="1" applyBorder="1" applyAlignment="1">
      <alignment horizontal="center" vertical="top" wrapText="1"/>
    </xf>
    <xf numFmtId="0" fontId="32" fillId="0" borderId="2" xfId="1" applyFont="1" applyBorder="1" applyAlignment="1">
      <alignment horizontal="center" vertical="top" wrapText="1"/>
    </xf>
    <xf numFmtId="0" fontId="28" fillId="0" borderId="0" xfId="1" applyFont="1" applyAlignment="1">
      <alignment horizontal="center"/>
    </xf>
    <xf numFmtId="0" fontId="6" fillId="0" borderId="11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/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26" fillId="0" borderId="5" xfId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4" fillId="0" borderId="0" xfId="1" applyFont="1" applyAlignment="1">
      <alignment horizontal="center"/>
    </xf>
    <xf numFmtId="0" fontId="11" fillId="0" borderId="2" xfId="2" applyFont="1" applyBorder="1" applyAlignment="1">
      <alignment horizontal="center" vertical="top" wrapText="1"/>
    </xf>
    <xf numFmtId="0" fontId="11" fillId="0" borderId="0" xfId="2" applyFont="1"/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21" fillId="0" borderId="2" xfId="2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wrapText="1"/>
    </xf>
    <xf numFmtId="0" fontId="11" fillId="0" borderId="0" xfId="3"/>
    <xf numFmtId="0" fontId="10" fillId="0" borderId="0" xfId="3" applyFont="1" applyAlignment="1"/>
    <xf numFmtId="0" fontId="16" fillId="0" borderId="0" xfId="3" applyFont="1" applyAlignment="1"/>
    <xf numFmtId="0" fontId="8" fillId="0" borderId="0" xfId="3" applyFont="1"/>
    <xf numFmtId="0" fontId="21" fillId="0" borderId="2" xfId="3" applyFont="1" applyBorder="1" applyAlignment="1">
      <alignment horizontal="center" vertical="top" wrapText="1"/>
    </xf>
    <xf numFmtId="0" fontId="21" fillId="0" borderId="0" xfId="3" applyFont="1"/>
    <xf numFmtId="0" fontId="21" fillId="0" borderId="5" xfId="3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6" fillId="0" borderId="0" xfId="3" applyFont="1"/>
    <xf numFmtId="0" fontId="21" fillId="0" borderId="2" xfId="3" applyFont="1" applyBorder="1" applyAlignment="1">
      <alignment horizontal="center"/>
    </xf>
    <xf numFmtId="0" fontId="6" fillId="0" borderId="2" xfId="3" applyFont="1" applyBorder="1"/>
    <xf numFmtId="0" fontId="6" fillId="0" borderId="2" xfId="3" applyFont="1" applyBorder="1" applyAlignment="1">
      <alignment horizontal="center"/>
    </xf>
    <xf numFmtId="0" fontId="6" fillId="0" borderId="2" xfId="3" applyFont="1" applyBorder="1" applyAlignment="1">
      <alignment horizontal="left"/>
    </xf>
    <xf numFmtId="0" fontId="11" fillId="0" borderId="2" xfId="3" applyBorder="1"/>
    <xf numFmtId="0" fontId="11" fillId="0" borderId="2" xfId="3" quotePrefix="1" applyBorder="1" applyAlignment="1">
      <alignment horizontal="center"/>
    </xf>
    <xf numFmtId="0" fontId="11" fillId="0" borderId="2" xfId="3" quotePrefix="1" applyBorder="1" applyAlignment="1">
      <alignment horizontal="left"/>
    </xf>
    <xf numFmtId="0" fontId="11" fillId="0" borderId="0" xfId="3" applyFill="1" applyBorder="1" applyAlignment="1">
      <alignment horizontal="left"/>
    </xf>
    <xf numFmtId="0" fontId="11" fillId="0" borderId="0" xfId="3" applyAlignment="1">
      <alignment horizontal="left"/>
    </xf>
    <xf numFmtId="0" fontId="10" fillId="0" borderId="0" xfId="3" applyFont="1"/>
    <xf numFmtId="0" fontId="11" fillId="0" borderId="0" xfId="4"/>
    <xf numFmtId="0" fontId="7" fillId="0" borderId="0" xfId="4" applyFont="1" applyAlignment="1">
      <alignment horizontal="right"/>
    </xf>
    <xf numFmtId="0" fontId="8" fillId="0" borderId="0" xfId="4" applyFont="1" applyAlignment="1">
      <alignment horizontal="right"/>
    </xf>
    <xf numFmtId="0" fontId="19" fillId="0" borderId="2" xfId="4" applyFont="1" applyBorder="1" applyAlignment="1">
      <alignment horizontal="center" vertical="top" wrapText="1"/>
    </xf>
    <xf numFmtId="0" fontId="19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17" fillId="0" borderId="2" xfId="4" applyFont="1" applyBorder="1" applyAlignment="1">
      <alignment horizontal="left" vertical="top" wrapText="1"/>
    </xf>
    <xf numFmtId="0" fontId="17" fillId="0" borderId="2" xfId="4" applyFont="1" applyBorder="1" applyAlignment="1">
      <alignment horizontal="center" vertical="top" wrapText="1"/>
    </xf>
    <xf numFmtId="0" fontId="17" fillId="0" borderId="0" xfId="4" applyFont="1" applyAlignment="1">
      <alignment horizontal="left"/>
    </xf>
    <xf numFmtId="0" fontId="50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Border="1" applyAlignment="1"/>
    <xf numFmtId="0" fontId="40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1" fillId="0" borderId="0" xfId="0" applyFont="1"/>
    <xf numFmtId="0" fontId="6" fillId="0" borderId="0" xfId="1" applyFont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vertical="top" wrapText="1"/>
    </xf>
    <xf numFmtId="0" fontId="36" fillId="0" borderId="0" xfId="0" applyFont="1" applyAlignment="1"/>
    <xf numFmtId="0" fontId="37" fillId="0" borderId="0" xfId="0" applyFont="1" applyAlignment="1"/>
    <xf numFmtId="0" fontId="49" fillId="0" borderId="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/>
    </xf>
    <xf numFmtId="0" fontId="53" fillId="0" borderId="2" xfId="0" applyFont="1" applyBorder="1" applyAlignment="1">
      <alignment vertical="top" wrapText="1"/>
    </xf>
    <xf numFmtId="0" fontId="50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 vertical="top" wrapText="1"/>
    </xf>
    <xf numFmtId="0" fontId="49" fillId="0" borderId="0" xfId="0" applyFont="1"/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center" wrapText="1"/>
    </xf>
    <xf numFmtId="0" fontId="49" fillId="0" borderId="2" xfId="0" applyFont="1" applyBorder="1" applyAlignment="1">
      <alignment vertical="top" wrapText="1"/>
    </xf>
    <xf numFmtId="0" fontId="49" fillId="0" borderId="5" xfId="0" applyFont="1" applyBorder="1" applyAlignment="1">
      <alignment horizontal="center" vertical="top" wrapText="1"/>
    </xf>
    <xf numFmtId="0" fontId="58" fillId="0" borderId="5" xfId="0" applyFont="1" applyBorder="1" applyAlignment="1">
      <alignment vertical="center" wrapText="1"/>
    </xf>
    <xf numFmtId="0" fontId="49" fillId="0" borderId="2" xfId="0" applyFont="1" applyBorder="1"/>
    <xf numFmtId="0" fontId="58" fillId="0" borderId="2" xfId="0" applyFont="1" applyBorder="1" applyAlignment="1">
      <alignment horizontal="center" vertical="center" wrapText="1"/>
    </xf>
    <xf numFmtId="0" fontId="9" fillId="0" borderId="0" xfId="1" applyFont="1" applyAlignment="1"/>
    <xf numFmtId="0" fontId="6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3" borderId="0" xfId="0" applyFont="1" applyFill="1"/>
    <xf numFmtId="0" fontId="16" fillId="3" borderId="0" xfId="0" applyFont="1" applyFill="1"/>
    <xf numFmtId="0" fontId="6" fillId="3" borderId="0" xfId="0" applyFont="1" applyFill="1"/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11" fillId="2" borderId="0" xfId="1" applyFont="1" applyFill="1"/>
    <xf numFmtId="0" fontId="9" fillId="2" borderId="0" xfId="1" applyFont="1" applyFill="1" applyAlignment="1"/>
    <xf numFmtId="0" fontId="21" fillId="2" borderId="2" xfId="1" applyFont="1" applyFill="1" applyBorder="1" applyAlignment="1">
      <alignment horizontal="center"/>
    </xf>
    <xf numFmtId="0" fontId="11" fillId="2" borderId="0" xfId="0" applyFont="1" applyFill="1"/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1" fillId="2" borderId="2" xfId="0" quotePrefix="1" applyFont="1" applyFill="1" applyBorder="1" applyAlignment="1">
      <alignment horizontal="center"/>
    </xf>
    <xf numFmtId="0" fontId="1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20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16" fillId="2" borderId="0" xfId="0" applyFont="1" applyFill="1"/>
    <xf numFmtId="0" fontId="6" fillId="0" borderId="0" xfId="2" applyFont="1" applyAlignment="1"/>
    <xf numFmtId="0" fontId="21" fillId="0" borderId="0" xfId="2" applyFont="1" applyAlignment="1">
      <alignment horizontal="right"/>
    </xf>
    <xf numFmtId="0" fontId="14" fillId="0" borderId="2" xfId="0" applyFont="1" applyBorder="1" applyAlignment="1">
      <alignment horizontal="center"/>
    </xf>
    <xf numFmtId="0" fontId="49" fillId="0" borderId="2" xfId="1" applyFont="1" applyBorder="1"/>
    <xf numFmtId="0" fontId="57" fillId="0" borderId="2" xfId="1" applyFont="1" applyBorder="1"/>
    <xf numFmtId="0" fontId="49" fillId="0" borderId="0" xfId="1" applyFont="1" applyBorder="1"/>
    <xf numFmtId="0" fontId="38" fillId="2" borderId="0" xfId="0" applyFont="1" applyFill="1"/>
    <xf numFmtId="0" fontId="49" fillId="2" borderId="2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40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3" borderId="0" xfId="0" applyFill="1"/>
    <xf numFmtId="0" fontId="44" fillId="0" borderId="0" xfId="0" applyFont="1" applyAlignment="1"/>
    <xf numFmtId="0" fontId="19" fillId="0" borderId="0" xfId="0" applyFont="1" applyAlignment="1"/>
    <xf numFmtId="0" fontId="61" fillId="0" borderId="2" xfId="0" applyFont="1" applyBorder="1"/>
    <xf numFmtId="0" fontId="11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2" fillId="0" borderId="5" xfId="0" applyFont="1" applyBorder="1" applyAlignment="1">
      <alignment horizontal="left"/>
    </xf>
    <xf numFmtId="0" fontId="6" fillId="2" borderId="2" xfId="0" applyFont="1" applyFill="1" applyBorder="1"/>
    <xf numFmtId="2" fontId="6" fillId="0" borderId="0" xfId="0" applyNumberFormat="1" applyFont="1"/>
    <xf numFmtId="2" fontId="63" fillId="0" borderId="2" xfId="1" applyNumberFormat="1" applyFont="1" applyBorder="1" applyAlignment="1">
      <alignment horizontal="right"/>
    </xf>
    <xf numFmtId="0" fontId="63" fillId="0" borderId="2" xfId="1" applyFont="1" applyBorder="1" applyAlignment="1">
      <alignment horizontal="left"/>
    </xf>
    <xf numFmtId="0" fontId="63" fillId="0" borderId="2" xfId="1" applyFont="1" applyBorder="1" applyAlignment="1">
      <alignment horizontal="right"/>
    </xf>
    <xf numFmtId="2" fontId="11" fillId="0" borderId="0" xfId="0" applyNumberFormat="1" applyFont="1"/>
    <xf numFmtId="0" fontId="11" fillId="0" borderId="0" xfId="0" applyFont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right" vertical="top" wrapText="1"/>
    </xf>
    <xf numFmtId="164" fontId="11" fillId="0" borderId="0" xfId="0" applyNumberFormat="1" applyFont="1"/>
    <xf numFmtId="0" fontId="65" fillId="0" borderId="2" xfId="1" applyFont="1" applyBorder="1" applyAlignment="1">
      <alignment horizontal="left"/>
    </xf>
    <xf numFmtId="2" fontId="6" fillId="0" borderId="2" xfId="1" applyNumberFormat="1" applyFont="1" applyBorder="1"/>
    <xf numFmtId="2" fontId="65" fillId="0" borderId="2" xfId="1" applyNumberFormat="1" applyFont="1" applyBorder="1" applyAlignment="1">
      <alignment horizontal="right"/>
    </xf>
    <xf numFmtId="0" fontId="64" fillId="0" borderId="2" xfId="0" applyFont="1" applyBorder="1"/>
    <xf numFmtId="0" fontId="64" fillId="0" borderId="2" xfId="0" applyFont="1" applyBorder="1" applyAlignment="1">
      <alignment vertical="top" wrapText="1"/>
    </xf>
    <xf numFmtId="0" fontId="66" fillId="0" borderId="2" xfId="0" applyFont="1" applyBorder="1" applyAlignment="1">
      <alignment vertical="top" wrapText="1"/>
    </xf>
    <xf numFmtId="0" fontId="66" fillId="0" borderId="2" xfId="0" applyFont="1" applyBorder="1"/>
    <xf numFmtId="0" fontId="65" fillId="0" borderId="2" xfId="0" applyFont="1" applyBorder="1" applyAlignment="1">
      <alignment horizontal="center" vertical="top" wrapText="1"/>
    </xf>
    <xf numFmtId="0" fontId="65" fillId="0" borderId="2" xfId="0" applyFont="1" applyBorder="1" applyAlignment="1">
      <alignment vertical="top" wrapText="1"/>
    </xf>
    <xf numFmtId="0" fontId="65" fillId="0" borderId="2" xfId="0" applyFont="1" applyBorder="1"/>
    <xf numFmtId="0" fontId="64" fillId="0" borderId="2" xfId="0" applyFont="1" applyBorder="1" applyAlignment="1">
      <alignment wrapText="1"/>
    </xf>
    <xf numFmtId="0" fontId="65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/>
    </xf>
    <xf numFmtId="0" fontId="63" fillId="0" borderId="5" xfId="0" applyFont="1" applyBorder="1" applyAlignment="1">
      <alignment horizontal="left"/>
    </xf>
    <xf numFmtId="0" fontId="65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right"/>
    </xf>
    <xf numFmtId="0" fontId="6" fillId="0" borderId="2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2" borderId="1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/>
    </xf>
    <xf numFmtId="0" fontId="40" fillId="2" borderId="2" xfId="0" quotePrefix="1" applyFont="1" applyFill="1" applyBorder="1" applyAlignment="1">
      <alignment horizontal="center" vertical="top" wrapText="1"/>
    </xf>
    <xf numFmtId="0" fontId="38" fillId="2" borderId="2" xfId="0" quotePrefix="1" applyFont="1" applyFill="1" applyBorder="1" applyAlignment="1">
      <alignment horizontal="right" vertical="top" wrapText="1"/>
    </xf>
    <xf numFmtId="0" fontId="50" fillId="2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5" applyFont="1"/>
    <xf numFmtId="0" fontId="6" fillId="0" borderId="0" xfId="5" applyFont="1" applyAlignment="1">
      <alignment horizontal="center" vertical="top" wrapText="1"/>
    </xf>
    <xf numFmtId="0" fontId="6" fillId="0" borderId="0" xfId="5" applyFont="1" applyAlignment="1">
      <alignment horizontal="center"/>
    </xf>
    <xf numFmtId="0" fontId="0" fillId="2" borderId="6" xfId="0" applyFill="1" applyBorder="1"/>
    <xf numFmtId="0" fontId="16" fillId="0" borderId="0" xfId="2" applyFont="1" applyAlignment="1"/>
    <xf numFmtId="0" fontId="14" fillId="0" borderId="2" xfId="2" applyFont="1" applyBorder="1" applyAlignment="1">
      <alignment horizontal="center" vertical="top" wrapText="1"/>
    </xf>
    <xf numFmtId="0" fontId="14" fillId="0" borderId="0" xfId="2" applyFont="1"/>
    <xf numFmtId="0" fontId="68" fillId="0" borderId="2" xfId="2" applyFont="1" applyBorder="1"/>
    <xf numFmtId="0" fontId="11" fillId="3" borderId="0" xfId="2" applyFont="1" applyFill="1"/>
    <xf numFmtId="0" fontId="68" fillId="0" borderId="2" xfId="2" applyFont="1" applyFill="1" applyBorder="1" applyAlignment="1">
      <alignment horizontal="center"/>
    </xf>
    <xf numFmtId="0" fontId="69" fillId="0" borderId="2" xfId="2" applyFont="1" applyFill="1" applyBorder="1" applyAlignment="1">
      <alignment horizontal="center"/>
    </xf>
    <xf numFmtId="0" fontId="11" fillId="0" borderId="0" xfId="2" applyFont="1" applyFill="1"/>
    <xf numFmtId="0" fontId="11" fillId="0" borderId="0" xfId="2" quotePrefix="1" applyFont="1" applyBorder="1" applyAlignment="1">
      <alignment horizontal="center"/>
    </xf>
    <xf numFmtId="0" fontId="69" fillId="0" borderId="10" xfId="2" applyFont="1" applyFill="1" applyBorder="1" applyAlignment="1">
      <alignment horizontal="center"/>
    </xf>
    <xf numFmtId="0" fontId="6" fillId="0" borderId="2" xfId="2" applyFont="1" applyBorder="1"/>
    <xf numFmtId="0" fontId="6" fillId="0" borderId="0" xfId="2" applyFont="1" applyAlignment="1">
      <alignment horizontal="center"/>
    </xf>
    <xf numFmtId="0" fontId="68" fillId="0" borderId="0" xfId="2" applyFont="1" applyFill="1"/>
    <xf numFmtId="0" fontId="71" fillId="0" borderId="10" xfId="2" applyFont="1" applyFill="1" applyBorder="1" applyAlignment="1">
      <alignment horizontal="center"/>
    </xf>
    <xf numFmtId="0" fontId="72" fillId="0" borderId="5" xfId="2" applyFont="1" applyBorder="1"/>
    <xf numFmtId="165" fontId="11" fillId="0" borderId="5" xfId="0" applyNumberFormat="1" applyFont="1" applyBorder="1"/>
    <xf numFmtId="1" fontId="11" fillId="0" borderId="0" xfId="2" applyNumberFormat="1" applyFont="1"/>
    <xf numFmtId="1" fontId="59" fillId="0" borderId="0" xfId="2" applyNumberFormat="1" applyFont="1"/>
    <xf numFmtId="0" fontId="6" fillId="0" borderId="0" xfId="2" applyFont="1" applyAlignment="1">
      <alignment horizontal="right" vertical="top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top" wrapText="1"/>
    </xf>
    <xf numFmtId="0" fontId="18" fillId="0" borderId="0" xfId="2" applyFont="1" applyAlignment="1">
      <alignment horizontal="right"/>
    </xf>
    <xf numFmtId="0" fontId="11" fillId="0" borderId="0" xfId="0" applyFont="1"/>
    <xf numFmtId="0" fontId="6" fillId="0" borderId="1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6" fillId="0" borderId="6" xfId="0" applyFont="1" applyBorder="1"/>
    <xf numFmtId="0" fontId="63" fillId="0" borderId="8" xfId="0" applyFont="1" applyBorder="1" applyAlignment="1">
      <alignment horizontal="right"/>
    </xf>
    <xf numFmtId="2" fontId="65" fillId="0" borderId="5" xfId="0" applyNumberFormat="1" applyFont="1" applyBorder="1" applyAlignment="1">
      <alignment horizontal="right"/>
    </xf>
    <xf numFmtId="2" fontId="0" fillId="0" borderId="2" xfId="0" applyNumberFormat="1" applyBorder="1"/>
    <xf numFmtId="2" fontId="59" fillId="0" borderId="2" xfId="0" applyNumberFormat="1" applyFont="1" applyBorder="1"/>
    <xf numFmtId="2" fontId="6" fillId="0" borderId="2" xfId="0" applyNumberFormat="1" applyFont="1" applyBorder="1"/>
    <xf numFmtId="14" fontId="17" fillId="0" borderId="2" xfId="4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0" xfId="2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6" fillId="0" borderId="2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10" fillId="0" borderId="0" xfId="2" applyFont="1" applyAlignment="1">
      <alignment horizontal="center"/>
    </xf>
    <xf numFmtId="0" fontId="11" fillId="0" borderId="0" xfId="0" applyFont="1"/>
    <xf numFmtId="0" fontId="21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3" fillId="0" borderId="2" xfId="0" applyFont="1" applyBorder="1" applyAlignment="1">
      <alignment horizontal="center" vertical="top" wrapText="1"/>
    </xf>
    <xf numFmtId="0" fontId="53" fillId="0" borderId="3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2" applyAlignment="1">
      <alignment horizontal="left"/>
    </xf>
    <xf numFmtId="0" fontId="36" fillId="0" borderId="0" xfId="0" applyFont="1" applyAlignment="1">
      <alignment horizontal="right"/>
    </xf>
    <xf numFmtId="0" fontId="56" fillId="0" borderId="0" xfId="0" applyFont="1" applyBorder="1" applyAlignment="1">
      <alignment horizontal="center" vertical="center"/>
    </xf>
    <xf numFmtId="2" fontId="17" fillId="0" borderId="2" xfId="4" applyNumberFormat="1" applyFont="1" applyBorder="1" applyAlignment="1">
      <alignment horizontal="center" vertical="top" wrapText="1"/>
    </xf>
    <xf numFmtId="2" fontId="11" fillId="0" borderId="2" xfId="2" applyNumberFormat="1" applyBorder="1" applyAlignment="1">
      <alignment horizontal="center"/>
    </xf>
    <xf numFmtId="1" fontId="6" fillId="0" borderId="2" xfId="0" applyNumberFormat="1" applyFont="1" applyBorder="1"/>
    <xf numFmtId="1" fontId="11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59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7" fillId="2" borderId="2" xfId="0" applyFont="1" applyFill="1" applyBorder="1" applyAlignment="1">
      <alignment horizontal="left"/>
    </xf>
    <xf numFmtId="0" fontId="68" fillId="2" borderId="2" xfId="2" applyFont="1" applyFill="1" applyBorder="1" applyAlignment="1">
      <alignment horizontal="center"/>
    </xf>
    <xf numFmtId="0" fontId="69" fillId="2" borderId="2" xfId="2" applyFont="1" applyFill="1" applyBorder="1" applyAlignment="1">
      <alignment horizontal="center"/>
    </xf>
    <xf numFmtId="0" fontId="68" fillId="2" borderId="2" xfId="0" applyFont="1" applyFill="1" applyBorder="1" applyAlignment="1">
      <alignment horizontal="right"/>
    </xf>
    <xf numFmtId="1" fontId="68" fillId="2" borderId="2" xfId="0" applyNumberFormat="1" applyFont="1" applyFill="1" applyBorder="1" applyAlignment="1">
      <alignment horizontal="right"/>
    </xf>
    <xf numFmtId="1" fontId="68" fillId="2" borderId="2" xfId="2" applyNumberFormat="1" applyFont="1" applyFill="1" applyBorder="1" applyAlignment="1">
      <alignment horizontal="right"/>
    </xf>
    <xf numFmtId="0" fontId="11" fillId="2" borderId="2" xfId="2" quotePrefix="1" applyFont="1" applyFill="1" applyBorder="1" applyAlignment="1">
      <alignment horizontal="center"/>
    </xf>
    <xf numFmtId="0" fontId="69" fillId="2" borderId="2" xfId="2" applyFont="1" applyFill="1" applyBorder="1" applyAlignment="1">
      <alignment horizontal="left"/>
    </xf>
    <xf numFmtId="0" fontId="69" fillId="0" borderId="2" xfId="2" applyFont="1" applyFill="1" applyBorder="1" applyAlignment="1">
      <alignment horizontal="left"/>
    </xf>
    <xf numFmtId="0" fontId="71" fillId="2" borderId="2" xfId="2" applyFont="1" applyFill="1" applyBorder="1" applyAlignment="1">
      <alignment horizontal="center"/>
    </xf>
    <xf numFmtId="0" fontId="11" fillId="2" borderId="6" xfId="0" applyFont="1" applyFill="1" applyBorder="1"/>
    <xf numFmtId="1" fontId="6" fillId="2" borderId="6" xfId="0" applyNumberFormat="1" applyFont="1" applyFill="1" applyBorder="1" applyAlignment="1">
      <alignment horizontal="center" vertical="top" wrapText="1"/>
    </xf>
    <xf numFmtId="0" fontId="39" fillId="2" borderId="2" xfId="0" quotePrefix="1" applyFont="1" applyFill="1" applyBorder="1" applyAlignment="1">
      <alignment horizontal="right" vertical="top" wrapText="1"/>
    </xf>
    <xf numFmtId="0" fontId="68" fillId="2" borderId="2" xfId="2" applyFont="1" applyFill="1" applyBorder="1" applyAlignment="1">
      <alignment horizontal="right"/>
    </xf>
    <xf numFmtId="1" fontId="16" fillId="2" borderId="2" xfId="2" applyNumberFormat="1" applyFont="1" applyFill="1" applyBorder="1" applyAlignment="1">
      <alignment horizontal="right"/>
    </xf>
    <xf numFmtId="1" fontId="70" fillId="2" borderId="2" xfId="2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68" fillId="2" borderId="2" xfId="2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/>
    </xf>
    <xf numFmtId="0" fontId="6" fillId="0" borderId="2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1" fillId="2" borderId="8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 vertical="top" wrapText="1"/>
    </xf>
    <xf numFmtId="0" fontId="6" fillId="0" borderId="0" xfId="2" quotePrefix="1" applyFont="1" applyBorder="1" applyAlignment="1">
      <alignment horizontal="center"/>
    </xf>
    <xf numFmtId="0" fontId="6" fillId="0" borderId="3" xfId="0" applyFont="1" applyBorder="1"/>
    <xf numFmtId="0" fontId="6" fillId="5" borderId="2" xfId="0" applyFont="1" applyFill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center"/>
    </xf>
    <xf numFmtId="0" fontId="11" fillId="2" borderId="2" xfId="2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62" fillId="0" borderId="2" xfId="0" applyFont="1" applyBorder="1" applyAlignment="1">
      <alignment horizontal="left"/>
    </xf>
    <xf numFmtId="0" fontId="11" fillId="0" borderId="2" xfId="2" applyBorder="1" applyAlignment="1">
      <alignment horizontal="right" vertical="center"/>
    </xf>
    <xf numFmtId="2" fontId="11" fillId="0" borderId="5" xfId="2" applyNumberFormat="1" applyBorder="1" applyAlignment="1">
      <alignment horizontal="right" vertical="center"/>
    </xf>
    <xf numFmtId="1" fontId="11" fillId="0" borderId="2" xfId="2" applyNumberFormat="1" applyBorder="1" applyAlignment="1">
      <alignment horizontal="right" vertical="center"/>
    </xf>
    <xf numFmtId="1" fontId="6" fillId="0" borderId="3" xfId="0" applyNumberFormat="1" applyFont="1" applyBorder="1"/>
    <xf numFmtId="2" fontId="6" fillId="0" borderId="3" xfId="0" applyNumberFormat="1" applyFont="1" applyBorder="1"/>
    <xf numFmtId="0" fontId="11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2" fontId="11" fillId="0" borderId="6" xfId="2" applyNumberFormat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3" fillId="2" borderId="5" xfId="0" applyFont="1" applyFill="1" applyBorder="1" applyAlignment="1">
      <alignment horizontal="right"/>
    </xf>
    <xf numFmtId="2" fontId="63" fillId="2" borderId="5" xfId="0" applyNumberFormat="1" applyFont="1" applyFill="1" applyBorder="1" applyAlignment="1">
      <alignment horizontal="right"/>
    </xf>
    <xf numFmtId="0" fontId="63" fillId="2" borderId="2" xfId="0" applyFont="1" applyFill="1" applyBorder="1" applyAlignment="1">
      <alignment horizontal="center"/>
    </xf>
    <xf numFmtId="0" fontId="63" fillId="2" borderId="5" xfId="0" applyFont="1" applyFill="1" applyBorder="1" applyAlignment="1">
      <alignment horizontal="left"/>
    </xf>
    <xf numFmtId="0" fontId="65" fillId="2" borderId="8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top" wrapText="1"/>
    </xf>
    <xf numFmtId="165" fontId="63" fillId="2" borderId="5" xfId="0" applyNumberFormat="1" applyFont="1" applyFill="1" applyBorder="1" applyAlignment="1">
      <alignment horizontal="right"/>
    </xf>
    <xf numFmtId="0" fontId="63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/>
    </xf>
    <xf numFmtId="0" fontId="63" fillId="2" borderId="2" xfId="0" applyFont="1" applyFill="1" applyBorder="1" applyAlignment="1">
      <alignment horizontal="left" vertical="center"/>
    </xf>
    <xf numFmtId="2" fontId="6" fillId="0" borderId="2" xfId="3" applyNumberFormat="1" applyFont="1" applyBorder="1"/>
    <xf numFmtId="0" fontId="17" fillId="0" borderId="2" xfId="3" applyFont="1" applyBorder="1"/>
    <xf numFmtId="0" fontId="6" fillId="0" borderId="0" xfId="6" applyFont="1"/>
    <xf numFmtId="0" fontId="21" fillId="0" borderId="0" xfId="6" applyFont="1" applyAlignment="1">
      <alignment horizontal="left"/>
    </xf>
    <xf numFmtId="0" fontId="6" fillId="0" borderId="0" xfId="6" applyFont="1" applyAlignment="1">
      <alignment horizontal="center"/>
    </xf>
    <xf numFmtId="0" fontId="10" fillId="0" borderId="0" xfId="6" applyFont="1"/>
    <xf numFmtId="0" fontId="6" fillId="0" borderId="0" xfId="6" applyFont="1" applyAlignment="1"/>
    <xf numFmtId="0" fontId="6" fillId="0" borderId="7" xfId="6" applyFont="1" applyBorder="1" applyAlignment="1"/>
    <xf numFmtId="0" fontId="6" fillId="0" borderId="0" xfId="6" applyFont="1" applyBorder="1" applyAlignment="1"/>
    <xf numFmtId="0" fontId="6" fillId="0" borderId="0" xfId="6" applyFont="1" applyBorder="1"/>
    <xf numFmtId="0" fontId="75" fillId="2" borderId="2" xfId="6" applyFont="1" applyFill="1" applyBorder="1" applyAlignment="1">
      <alignment horizontal="center" vertical="center"/>
    </xf>
    <xf numFmtId="0" fontId="76" fillId="2" borderId="2" xfId="2" applyFont="1" applyFill="1" applyBorder="1" applyAlignment="1">
      <alignment horizontal="center" vertical="top" wrapText="1"/>
    </xf>
    <xf numFmtId="0" fontId="77" fillId="2" borderId="2" xfId="2" applyFont="1" applyFill="1" applyBorder="1" applyAlignment="1">
      <alignment horizontal="left" wrapText="1" indent="1"/>
    </xf>
    <xf numFmtId="0" fontId="77" fillId="2" borderId="2" xfId="2" applyFont="1" applyFill="1" applyBorder="1" applyAlignment="1">
      <alignment horizontal="right" wrapText="1" indent="1"/>
    </xf>
    <xf numFmtId="0" fontId="11" fillId="0" borderId="0" xfId="6" applyFont="1"/>
    <xf numFmtId="0" fontId="78" fillId="2" borderId="2" xfId="2" applyFont="1" applyFill="1" applyBorder="1" applyAlignment="1">
      <alignment horizontal="right" wrapText="1" indent="1"/>
    </xf>
    <xf numFmtId="0" fontId="6" fillId="0" borderId="3" xfId="6" applyFont="1" applyBorder="1"/>
    <xf numFmtId="0" fontId="6" fillId="2" borderId="2" xfId="6" applyFont="1" applyFill="1" applyBorder="1" applyAlignment="1">
      <alignment horizontal="center" vertical="center"/>
    </xf>
    <xf numFmtId="0" fontId="40" fillId="0" borderId="2" xfId="2" applyFont="1" applyBorder="1" applyAlignment="1">
      <alignment horizontal="center" vertical="top" wrapText="1"/>
    </xf>
    <xf numFmtId="0" fontId="16" fillId="0" borderId="2" xfId="6" applyFont="1" applyBorder="1" applyAlignment="1">
      <alignment horizontal="center"/>
    </xf>
    <xf numFmtId="0" fontId="16" fillId="0" borderId="2" xfId="2" applyFont="1" applyFill="1" applyBorder="1"/>
    <xf numFmtId="49" fontId="16" fillId="0" borderId="2" xfId="2" applyNumberFormat="1" applyFont="1" applyFill="1" applyBorder="1" applyAlignment="1">
      <alignment horizontal="center" vertical="center" wrapText="1"/>
    </xf>
    <xf numFmtId="0" fontId="79" fillId="0" borderId="2" xfId="7" applyFont="1" applyBorder="1" applyAlignment="1">
      <alignment horizontal="center"/>
    </xf>
    <xf numFmtId="0" fontId="16" fillId="0" borderId="2" xfId="6" applyFont="1" applyBorder="1" applyAlignment="1">
      <alignment horizontal="center" vertical="center"/>
    </xf>
    <xf numFmtId="0" fontId="16" fillId="0" borderId="2" xfId="2" applyFont="1" applyFill="1" applyBorder="1" applyAlignment="1">
      <alignment vertical="center"/>
    </xf>
    <xf numFmtId="0" fontId="10" fillId="0" borderId="2" xfId="6" applyFont="1" applyBorder="1"/>
    <xf numFmtId="49" fontId="10" fillId="0" borderId="2" xfId="6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0" borderId="0" xfId="10" applyFont="1"/>
    <xf numFmtId="0" fontId="6" fillId="0" borderId="0" xfId="10" applyFont="1" applyAlignment="1">
      <alignment horizontal="center" vertical="top" wrapText="1"/>
    </xf>
    <xf numFmtId="0" fontId="6" fillId="0" borderId="0" xfId="10" applyFont="1" applyAlignment="1">
      <alignment horizontal="center"/>
    </xf>
    <xf numFmtId="0" fontId="21" fillId="0" borderId="0" xfId="10" applyFont="1"/>
    <xf numFmtId="0" fontId="10" fillId="0" borderId="0" xfId="10" applyFont="1"/>
    <xf numFmtId="0" fontId="6" fillId="0" borderId="7" xfId="10" applyFont="1" applyBorder="1" applyAlignment="1"/>
    <xf numFmtId="0" fontId="6" fillId="0" borderId="0" xfId="10" applyFont="1" applyBorder="1" applyAlignment="1"/>
    <xf numFmtId="0" fontId="19" fillId="0" borderId="0" xfId="10" applyFont="1" applyBorder="1" applyAlignment="1">
      <alignment wrapText="1"/>
    </xf>
    <xf numFmtId="0" fontId="6" fillId="0" borderId="0" xfId="10" applyFont="1" applyBorder="1"/>
    <xf numFmtId="0" fontId="6" fillId="0" borderId="0" xfId="10" applyFont="1" applyBorder="1" applyAlignment="1">
      <alignment horizontal="center" vertical="top" wrapText="1"/>
    </xf>
    <xf numFmtId="0" fontId="19" fillId="0" borderId="0" xfId="10" applyFont="1" applyBorder="1" applyAlignment="1">
      <alignment horizontal="left"/>
    </xf>
    <xf numFmtId="0" fontId="6" fillId="2" borderId="2" xfId="10" quotePrefix="1" applyFont="1" applyFill="1" applyBorder="1" applyAlignment="1">
      <alignment horizontal="center" vertical="center" wrapText="1"/>
    </xf>
    <xf numFmtId="0" fontId="21" fillId="2" borderId="3" xfId="10" quotePrefix="1" applyFont="1" applyFill="1" applyBorder="1" applyAlignment="1">
      <alignment horizontal="center" vertical="center" wrapText="1"/>
    </xf>
    <xf numFmtId="0" fontId="6" fillId="0" borderId="0" xfId="10" applyFont="1" applyBorder="1" applyAlignment="1">
      <alignment horizontal="left" vertical="center"/>
    </xf>
    <xf numFmtId="0" fontId="6" fillId="0" borderId="2" xfId="10" applyFont="1" applyBorder="1" applyAlignment="1">
      <alignment horizontal="center" vertical="center"/>
    </xf>
    <xf numFmtId="0" fontId="6" fillId="0" borderId="0" xfId="10" applyFont="1" applyAlignment="1">
      <alignment horizontal="left" vertical="center"/>
    </xf>
    <xf numFmtId="0" fontId="6" fillId="0" borderId="2" xfId="10" applyFont="1" applyBorder="1" applyAlignment="1">
      <alignment horizontal="left" vertical="center"/>
    </xf>
    <xf numFmtId="0" fontId="17" fillId="0" borderId="0" xfId="10" applyFont="1" applyBorder="1" applyAlignment="1"/>
    <xf numFmtId="0" fontId="6" fillId="0" borderId="2" xfId="10" applyFont="1" applyBorder="1"/>
    <xf numFmtId="0" fontId="6" fillId="0" borderId="2" xfId="10" applyFont="1" applyBorder="1" applyAlignment="1">
      <alignment horizontal="left"/>
    </xf>
    <xf numFmtId="0" fontId="6" fillId="0" borderId="2" xfId="10" applyFont="1" applyBorder="1" applyAlignment="1"/>
    <xf numFmtId="0" fontId="11" fillId="0" borderId="2" xfId="10" applyFont="1" applyBorder="1" applyAlignment="1"/>
    <xf numFmtId="0" fontId="11" fillId="0" borderId="0" xfId="10" applyFont="1"/>
    <xf numFmtId="0" fontId="11" fillId="0" borderId="2" xfId="10" applyFont="1" applyBorder="1"/>
    <xf numFmtId="0" fontId="6" fillId="0" borderId="0" xfId="10" applyFont="1" applyAlignment="1">
      <alignment vertical="top" wrapText="1"/>
    </xf>
    <xf numFmtId="0" fontId="6" fillId="0" borderId="2" xfId="10" applyFont="1" applyBorder="1" applyAlignment="1">
      <alignment vertical="top" wrapText="1"/>
    </xf>
    <xf numFmtId="0" fontId="38" fillId="0" borderId="2" xfId="0" quotePrefix="1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1" fillId="0" borderId="2" xfId="0" applyNumberFormat="1" applyFont="1" applyBorder="1"/>
    <xf numFmtId="1" fontId="6" fillId="0" borderId="2" xfId="2" applyNumberFormat="1" applyFont="1" applyBorder="1"/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6" fillId="0" borderId="2" xfId="2" applyFont="1" applyBorder="1" applyAlignment="1">
      <alignment horizontal="center" vertical="center"/>
    </xf>
    <xf numFmtId="0" fontId="6" fillId="0" borderId="0" xfId="10" applyFont="1" applyAlignment="1"/>
    <xf numFmtId="0" fontId="38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2" xfId="0" quotePrefix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2" xfId="2" applyFont="1" applyBorder="1" applyAlignment="1">
      <alignment horizontal="left"/>
    </xf>
    <xf numFmtId="0" fontId="6" fillId="0" borderId="0" xfId="10" applyFont="1" applyAlignment="1">
      <alignment horizontal="left"/>
    </xf>
    <xf numFmtId="165" fontId="11" fillId="0" borderId="2" xfId="0" applyNumberFormat="1" applyFont="1" applyBorder="1"/>
    <xf numFmtId="0" fontId="67" fillId="0" borderId="2" xfId="0" applyFont="1" applyBorder="1" applyAlignment="1">
      <alignment horizontal="left"/>
    </xf>
    <xf numFmtId="165" fontId="6" fillId="0" borderId="2" xfId="0" applyNumberFormat="1" applyFont="1" applyBorder="1"/>
    <xf numFmtId="165" fontId="63" fillId="0" borderId="2" xfId="1" applyNumberFormat="1" applyFont="1" applyBorder="1" applyAlignment="1">
      <alignment horizontal="right"/>
    </xf>
    <xf numFmtId="1" fontId="63" fillId="0" borderId="2" xfId="1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6" fillId="0" borderId="2" xfId="10" applyFont="1" applyBorder="1" applyAlignment="1">
      <alignment horizontal="center" vertical="top" wrapText="1"/>
    </xf>
    <xf numFmtId="0" fontId="11" fillId="0" borderId="3" xfId="0" applyFont="1" applyBorder="1"/>
    <xf numFmtId="0" fontId="11" fillId="0" borderId="7" xfId="0" applyFont="1" applyBorder="1"/>
    <xf numFmtId="165" fontId="65" fillId="0" borderId="5" xfId="0" applyNumberFormat="1" applyFont="1" applyBorder="1" applyAlignment="1">
      <alignment horizontal="right"/>
    </xf>
    <xf numFmtId="2" fontId="63" fillId="2" borderId="2" xfId="0" applyNumberFormat="1" applyFont="1" applyFill="1" applyBorder="1" applyAlignment="1">
      <alignment horizontal="right"/>
    </xf>
    <xf numFmtId="2" fontId="65" fillId="0" borderId="2" xfId="0" applyNumberFormat="1" applyFont="1" applyBorder="1" applyAlignment="1">
      <alignment horizontal="right"/>
    </xf>
    <xf numFmtId="165" fontId="11" fillId="2" borderId="0" xfId="0" applyNumberFormat="1" applyFont="1" applyFill="1"/>
    <xf numFmtId="2" fontId="11" fillId="2" borderId="0" xfId="0" applyNumberFormat="1" applyFont="1" applyFill="1"/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165" fontId="11" fillId="0" borderId="10" xfId="0" applyNumberFormat="1" applyFont="1" applyFill="1" applyBorder="1"/>
    <xf numFmtId="165" fontId="11" fillId="0" borderId="11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1" fillId="0" borderId="1" xfId="3" applyFont="1" applyBorder="1" applyAlignment="1">
      <alignment horizontal="center" vertical="top" wrapText="1"/>
    </xf>
    <xf numFmtId="1" fontId="38" fillId="2" borderId="2" xfId="0" quotePrefix="1" applyNumberFormat="1" applyFont="1" applyFill="1" applyBorder="1" applyAlignment="1">
      <alignment horizontal="right" vertical="top" wrapText="1"/>
    </xf>
    <xf numFmtId="1" fontId="11" fillId="2" borderId="2" xfId="0" applyNumberFormat="1" applyFont="1" applyFill="1" applyBorder="1" applyAlignment="1">
      <alignment horizontal="right"/>
    </xf>
    <xf numFmtId="1" fontId="0" fillId="2" borderId="2" xfId="0" applyNumberFormat="1" applyFill="1" applyBorder="1"/>
    <xf numFmtId="1" fontId="0" fillId="2" borderId="5" xfId="0" applyNumberFormat="1" applyFill="1" applyBorder="1"/>
    <xf numFmtId="1" fontId="0" fillId="2" borderId="4" xfId="0" applyNumberFormat="1" applyFill="1" applyBorder="1"/>
    <xf numFmtId="0" fontId="6" fillId="2" borderId="6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1" fontId="11" fillId="2" borderId="6" xfId="0" applyNumberFormat="1" applyFont="1" applyFill="1" applyBorder="1" applyAlignment="1">
      <alignment horizontal="right" vertical="top" wrapText="1"/>
    </xf>
    <xf numFmtId="1" fontId="11" fillId="0" borderId="6" xfId="0" applyNumberFormat="1" applyFont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/>
    </xf>
    <xf numFmtId="165" fontId="11" fillId="0" borderId="6" xfId="0" applyNumberFormat="1" applyFont="1" applyBorder="1"/>
    <xf numFmtId="165" fontId="6" fillId="0" borderId="3" xfId="0" applyNumberFormat="1" applyFont="1" applyBorder="1"/>
    <xf numFmtId="165" fontId="11" fillId="0" borderId="9" xfId="0" applyNumberFormat="1" applyFont="1" applyBorder="1"/>
    <xf numFmtId="0" fontId="63" fillId="0" borderId="5" xfId="1" applyFont="1" applyBorder="1" applyAlignment="1">
      <alignment horizontal="left"/>
    </xf>
    <xf numFmtId="0" fontId="21" fillId="0" borderId="1" xfId="1" applyFont="1" applyBorder="1" applyAlignment="1">
      <alignment horizontal="center"/>
    </xf>
    <xf numFmtId="165" fontId="65" fillId="0" borderId="3" xfId="1" applyNumberFormat="1" applyFont="1" applyBorder="1" applyAlignment="1">
      <alignment horizontal="right"/>
    </xf>
    <xf numFmtId="0" fontId="63" fillId="0" borderId="2" xfId="0" applyFont="1" applyBorder="1" applyAlignment="1">
      <alignment horizontal="right"/>
    </xf>
    <xf numFmtId="2" fontId="63" fillId="0" borderId="2" xfId="0" applyNumberFormat="1" applyFont="1" applyBorder="1" applyAlignment="1">
      <alignment horizontal="right"/>
    </xf>
    <xf numFmtId="165" fontId="63" fillId="0" borderId="2" xfId="0" applyNumberFormat="1" applyFont="1" applyBorder="1" applyAlignment="1">
      <alignment horizontal="right"/>
    </xf>
    <xf numFmtId="2" fontId="11" fillId="0" borderId="0" xfId="1" applyNumberFormat="1" applyFont="1"/>
    <xf numFmtId="2" fontId="63" fillId="0" borderId="10" xfId="1" applyNumberFormat="1" applyFont="1" applyFill="1" applyBorder="1" applyAlignment="1">
      <alignment horizontal="right"/>
    </xf>
    <xf numFmtId="2" fontId="63" fillId="0" borderId="5" xfId="1" applyNumberFormat="1" applyFont="1" applyBorder="1" applyAlignment="1">
      <alignment horizontal="right"/>
    </xf>
    <xf numFmtId="2" fontId="63" fillId="0" borderId="6" xfId="1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2" fontId="65" fillId="0" borderId="3" xfId="1" applyNumberFormat="1" applyFont="1" applyBorder="1" applyAlignment="1">
      <alignment horizontal="right"/>
    </xf>
    <xf numFmtId="0" fontId="63" fillId="5" borderId="2" xfId="0" applyFont="1" applyFill="1" applyBorder="1" applyAlignment="1">
      <alignment horizontal="right"/>
    </xf>
    <xf numFmtId="2" fontId="11" fillId="0" borderId="0" xfId="0" applyNumberFormat="1" applyFont="1" applyBorder="1" applyAlignment="1">
      <alignment horizontal="left" wrapText="1"/>
    </xf>
    <xf numFmtId="2" fontId="63" fillId="5" borderId="2" xfId="0" applyNumberFormat="1" applyFont="1" applyFill="1" applyBorder="1" applyAlignment="1">
      <alignment horizontal="right"/>
    </xf>
    <xf numFmtId="1" fontId="65" fillId="0" borderId="3" xfId="1" applyNumberFormat="1" applyFont="1" applyBorder="1" applyAlignment="1">
      <alignment horizontal="right"/>
    </xf>
    <xf numFmtId="1" fontId="63" fillId="0" borderId="0" xfId="1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center" vertical="top"/>
    </xf>
    <xf numFmtId="0" fontId="63" fillId="5" borderId="2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right"/>
    </xf>
    <xf numFmtId="1" fontId="63" fillId="2" borderId="2" xfId="0" applyNumberFormat="1" applyFont="1" applyFill="1" applyBorder="1" applyAlignment="1">
      <alignment horizontal="right"/>
    </xf>
    <xf numFmtId="0" fontId="65" fillId="2" borderId="5" xfId="0" applyFont="1" applyFill="1" applyBorder="1" applyAlignment="1">
      <alignment horizontal="right"/>
    </xf>
    <xf numFmtId="2" fontId="11" fillId="0" borderId="2" xfId="3" applyNumberFormat="1" applyBorder="1" applyAlignment="1">
      <alignment horizontal="right"/>
    </xf>
    <xf numFmtId="2" fontId="17" fillId="0" borderId="2" xfId="3" applyNumberFormat="1" applyFont="1" applyBorder="1" applyAlignment="1">
      <alignment horizontal="right"/>
    </xf>
    <xf numFmtId="0" fontId="6" fillId="0" borderId="5" xfId="3" applyFont="1" applyBorder="1" applyAlignment="1">
      <alignment horizontal="left"/>
    </xf>
    <xf numFmtId="0" fontId="6" fillId="0" borderId="5" xfId="3" applyFont="1" applyBorder="1" applyAlignment="1">
      <alignment horizontal="left" wrapText="1"/>
    </xf>
    <xf numFmtId="2" fontId="11" fillId="0" borderId="6" xfId="3" applyNumberFormat="1" applyBorder="1" applyAlignment="1">
      <alignment horizontal="right"/>
    </xf>
    <xf numFmtId="2" fontId="11" fillId="0" borderId="3" xfId="3" applyNumberFormat="1" applyBorder="1" applyAlignment="1">
      <alignment horizontal="right"/>
    </xf>
    <xf numFmtId="2" fontId="11" fillId="0" borderId="5" xfId="3" applyNumberForma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0" fontId="19" fillId="2" borderId="0" xfId="0" applyFont="1" applyFill="1"/>
    <xf numFmtId="0" fontId="6" fillId="0" borderId="0" xfId="0" applyFont="1" applyFill="1"/>
    <xf numFmtId="0" fontId="11" fillId="0" borderId="0" xfId="0" applyFont="1" applyFill="1"/>
    <xf numFmtId="0" fontId="11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/>
    <xf numFmtId="0" fontId="7" fillId="0" borderId="0" xfId="0" applyFont="1" applyAlignment="1">
      <alignment horizontal="right"/>
    </xf>
    <xf numFmtId="0" fontId="23" fillId="0" borderId="0" xfId="15" applyFont="1"/>
    <xf numFmtId="0" fontId="26" fillId="0" borderId="2" xfId="15" applyFont="1" applyBorder="1" applyAlignment="1">
      <alignment horizontal="center" vertical="top" wrapText="1"/>
    </xf>
    <xf numFmtId="0" fontId="32" fillId="0" borderId="1" xfId="15" applyFont="1" applyBorder="1" applyAlignment="1">
      <alignment horizontal="center"/>
    </xf>
    <xf numFmtId="0" fontId="32" fillId="0" borderId="10" xfId="15" applyFont="1" applyBorder="1" applyAlignment="1">
      <alignment horizontal="center" wrapText="1"/>
    </xf>
    <xf numFmtId="1" fontId="73" fillId="2" borderId="2" xfId="15" applyNumberFormat="1" applyFont="1" applyFill="1" applyBorder="1" applyAlignment="1">
      <alignment horizontal="right" vertical="center"/>
    </xf>
    <xf numFmtId="1" fontId="73" fillId="2" borderId="2" xfId="15" applyNumberFormat="1" applyFont="1" applyFill="1" applyBorder="1" applyAlignment="1">
      <alignment horizontal="right" vertical="center" wrapText="1"/>
    </xf>
    <xf numFmtId="2" fontId="73" fillId="2" borderId="2" xfId="15" applyNumberFormat="1" applyFont="1" applyFill="1" applyBorder="1" applyAlignment="1">
      <alignment horizontal="right" vertical="center" wrapText="1"/>
    </xf>
    <xf numFmtId="0" fontId="73" fillId="2" borderId="2" xfId="15" applyFont="1" applyFill="1" applyBorder="1" applyAlignment="1">
      <alignment horizontal="right" vertical="center"/>
    </xf>
    <xf numFmtId="0" fontId="23" fillId="0" borderId="2" xfId="15" applyFont="1" applyBorder="1"/>
    <xf numFmtId="2" fontId="73" fillId="2" borderId="2" xfId="15" applyNumberFormat="1" applyFont="1" applyFill="1" applyBorder="1" applyAlignment="1">
      <alignment horizontal="right" vertical="center"/>
    </xf>
    <xf numFmtId="0" fontId="74" fillId="0" borderId="2" xfId="15" applyFont="1" applyBorder="1" applyAlignment="1">
      <alignment horizontal="right" vertical="center"/>
    </xf>
    <xf numFmtId="2" fontId="74" fillId="0" borderId="2" xfId="15" applyNumberFormat="1" applyFont="1" applyBorder="1" applyAlignment="1">
      <alignment horizontal="right" vertical="center" wrapText="1"/>
    </xf>
    <xf numFmtId="0" fontId="40" fillId="0" borderId="1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1" fillId="0" borderId="0" xfId="0" applyFont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2" borderId="8" xfId="0" quotePrefix="1" applyFont="1" applyFill="1" applyBorder="1" applyAlignment="1">
      <alignment horizontal="right" vertical="top" wrapText="1"/>
    </xf>
    <xf numFmtId="165" fontId="11" fillId="0" borderId="0" xfId="1" applyNumberFormat="1" applyFont="1"/>
    <xf numFmtId="0" fontId="63" fillId="0" borderId="6" xfId="1" applyFont="1" applyBorder="1" applyAlignment="1">
      <alignment horizontal="right"/>
    </xf>
    <xf numFmtId="0" fontId="11" fillId="0" borderId="0" xfId="0" applyFont="1" applyAlignment="1">
      <alignment horizontal="left"/>
    </xf>
    <xf numFmtId="1" fontId="68" fillId="0" borderId="0" xfId="2" applyNumberFormat="1" applyFont="1" applyBorder="1"/>
    <xf numFmtId="49" fontId="16" fillId="0" borderId="2" xfId="2" applyNumberFormat="1" applyFont="1" applyFill="1" applyBorder="1" applyAlignment="1">
      <alignment horizontal="center" wrapText="1"/>
    </xf>
    <xf numFmtId="49" fontId="16" fillId="0" borderId="2" xfId="2" applyNumberFormat="1" applyFont="1" applyFill="1" applyBorder="1" applyAlignment="1">
      <alignment horizontal="center" vertical="center"/>
    </xf>
    <xf numFmtId="49" fontId="16" fillId="0" borderId="2" xfId="6" applyNumberFormat="1" applyFont="1" applyFill="1" applyBorder="1" applyAlignment="1">
      <alignment horizontal="center"/>
    </xf>
    <xf numFmtId="49" fontId="16" fillId="0" borderId="2" xfId="6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79" fillId="0" borderId="2" xfId="1" applyFont="1" applyBorder="1"/>
    <xf numFmtId="0" fontId="16" fillId="0" borderId="2" xfId="2" applyFont="1" applyBorder="1" applyAlignment="1">
      <alignment horizontal="right" vertical="center"/>
    </xf>
    <xf numFmtId="1" fontId="57" fillId="0" borderId="2" xfId="1" applyNumberFormat="1" applyFont="1" applyBorder="1"/>
    <xf numFmtId="0" fontId="1" fillId="0" borderId="2" xfId="1" applyFont="1" applyBorder="1"/>
    <xf numFmtId="0" fontId="11" fillId="0" borderId="2" xfId="2" applyFont="1" applyBorder="1"/>
    <xf numFmtId="0" fontId="11" fillId="0" borderId="5" xfId="2" applyFont="1" applyBorder="1"/>
    <xf numFmtId="0" fontId="11" fillId="0" borderId="6" xfId="2" applyFont="1" applyBorder="1"/>
    <xf numFmtId="1" fontId="16" fillId="0" borderId="2" xfId="2" applyNumberFormat="1" applyFont="1" applyBorder="1" applyAlignment="1">
      <alignment horizontal="right" vertical="center"/>
    </xf>
    <xf numFmtId="1" fontId="0" fillId="0" borderId="0" xfId="0" applyNumberFormat="1"/>
    <xf numFmtId="0" fontId="84" fillId="0" borderId="2" xfId="1" applyFont="1" applyBorder="1" applyAlignment="1">
      <alignment horizontal="center" vertical="top" wrapText="1"/>
    </xf>
    <xf numFmtId="0" fontId="56" fillId="0" borderId="2" xfId="1" applyFont="1" applyBorder="1"/>
    <xf numFmtId="0" fontId="85" fillId="0" borderId="2" xfId="1" applyFont="1" applyBorder="1"/>
    <xf numFmtId="0" fontId="85" fillId="0" borderId="0" xfId="1" applyFont="1"/>
    <xf numFmtId="2" fontId="11" fillId="0" borderId="0" xfId="3" applyNumberFormat="1"/>
    <xf numFmtId="1" fontId="6" fillId="2" borderId="0" xfId="0" applyNumberFormat="1" applyFont="1" applyFill="1"/>
    <xf numFmtId="1" fontId="11" fillId="2" borderId="0" xfId="0" applyNumberFormat="1" applyFont="1" applyFill="1"/>
    <xf numFmtId="0" fontId="11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/>
    <xf numFmtId="2" fontId="6" fillId="0" borderId="1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center" vertical="top" wrapText="1"/>
    </xf>
    <xf numFmtId="1" fontId="0" fillId="0" borderId="0" xfId="0" applyNumberFormat="1" applyBorder="1"/>
    <xf numFmtId="1" fontId="6" fillId="0" borderId="0" xfId="0" applyNumberFormat="1" applyFont="1" applyAlignment="1">
      <alignment vertical="top" wrapText="1"/>
    </xf>
    <xf numFmtId="2" fontId="0" fillId="0" borderId="0" xfId="0" applyNumberFormat="1"/>
    <xf numFmtId="2" fontId="11" fillId="0" borderId="5" xfId="0" applyNumberFormat="1" applyFont="1" applyBorder="1" applyAlignment="1">
      <alignment horizontal="right"/>
    </xf>
    <xf numFmtId="0" fontId="63" fillId="0" borderId="0" xfId="1" applyFont="1" applyFill="1" applyBorder="1" applyAlignment="1">
      <alignment horizontal="left"/>
    </xf>
    <xf numFmtId="0" fontId="17" fillId="0" borderId="0" xfId="4" applyFont="1" applyAlignment="1">
      <alignment horizontal="left"/>
    </xf>
    <xf numFmtId="2" fontId="11" fillId="0" borderId="0" xfId="4" applyNumberFormat="1"/>
    <xf numFmtId="0" fontId="6" fillId="0" borderId="0" xfId="4" applyFont="1"/>
    <xf numFmtId="2" fontId="0" fillId="0" borderId="0" xfId="0" applyNumberFormat="1" applyBorder="1"/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2" fontId="11" fillId="0" borderId="5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21" fillId="0" borderId="2" xfId="0" quotePrefix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1" fillId="0" borderId="5" xfId="0" quotePrefix="1" applyFont="1" applyBorder="1" applyAlignment="1">
      <alignment horizontal="center" vertical="top" wrapText="1"/>
    </xf>
    <xf numFmtId="0" fontId="21" fillId="0" borderId="6" xfId="0" quotePrefix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1" fillId="0" borderId="9" xfId="0" quotePrefix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6" fillId="0" borderId="0" xfId="4" applyFont="1" applyAlignment="1">
      <alignment horizontal="left"/>
    </xf>
    <xf numFmtId="0" fontId="16" fillId="0" borderId="5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7" fillId="0" borderId="0" xfId="4" applyFont="1" applyAlignment="1">
      <alignment horizontal="left"/>
    </xf>
    <xf numFmtId="0" fontId="10" fillId="0" borderId="0" xfId="2" applyFont="1" applyAlignment="1">
      <alignment horizontal="right" vertical="top" wrapText="1"/>
    </xf>
    <xf numFmtId="0" fontId="19" fillId="0" borderId="2" xfId="4" applyFont="1" applyBorder="1" applyAlignment="1">
      <alignment horizontal="center" vertical="top" wrapText="1"/>
    </xf>
    <xf numFmtId="0" fontId="19" fillId="0" borderId="2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top" wrapText="1"/>
    </xf>
    <xf numFmtId="0" fontId="19" fillId="0" borderId="13" xfId="4" applyFont="1" applyBorder="1" applyAlignment="1">
      <alignment horizontal="center" vertical="top" wrapText="1"/>
    </xf>
    <xf numFmtId="0" fontId="19" fillId="0" borderId="14" xfId="4" applyFont="1" applyBorder="1" applyAlignment="1">
      <alignment horizontal="center" vertical="top" wrapText="1"/>
    </xf>
    <xf numFmtId="0" fontId="19" fillId="0" borderId="8" xfId="4" applyFont="1" applyBorder="1" applyAlignment="1">
      <alignment horizontal="center" vertical="top" wrapText="1"/>
    </xf>
    <xf numFmtId="0" fontId="19" fillId="0" borderId="7" xfId="4" applyFont="1" applyBorder="1" applyAlignment="1">
      <alignment horizontal="center" vertical="top" wrapText="1"/>
    </xf>
    <xf numFmtId="0" fontId="19" fillId="0" borderId="15" xfId="4" applyFont="1" applyBorder="1" applyAlignment="1">
      <alignment horizontal="center" vertical="top" wrapText="1"/>
    </xf>
    <xf numFmtId="0" fontId="19" fillId="0" borderId="1" xfId="4" applyFont="1" applyBorder="1" applyAlignment="1">
      <alignment horizontal="center" vertical="center" wrapText="1"/>
    </xf>
    <xf numFmtId="0" fontId="19" fillId="0" borderId="10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center" wrapText="1"/>
    </xf>
    <xf numFmtId="0" fontId="19" fillId="0" borderId="13" xfId="4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/>
    </xf>
    <xf numFmtId="0" fontId="19" fillId="0" borderId="15" xfId="4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21" fillId="0" borderId="7" xfId="4" applyFont="1" applyBorder="1" applyAlignment="1">
      <alignment horizontal="center"/>
    </xf>
    <xf numFmtId="0" fontId="6" fillId="0" borderId="0" xfId="5" applyFont="1" applyAlignment="1">
      <alignment horizontal="center" vertical="top" wrapText="1"/>
    </xf>
    <xf numFmtId="0" fontId="6" fillId="0" borderId="0" xfId="5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1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2" applyFont="1" applyAlignment="1">
      <alignment horizontal="righ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6" fillId="0" borderId="5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6" fillId="0" borderId="6" xfId="2" applyFont="1" applyBorder="1" applyAlignment="1">
      <alignment horizontal="center" wrapText="1"/>
    </xf>
    <xf numFmtId="0" fontId="6" fillId="0" borderId="0" xfId="2" applyFont="1" applyAlignment="1">
      <alignment vertical="top" wrapText="1"/>
    </xf>
    <xf numFmtId="0" fontId="18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0" fontId="9" fillId="2" borderId="0" xfId="2" applyFont="1" applyFill="1" applyAlignment="1">
      <alignment horizontal="center" wrapText="1"/>
    </xf>
    <xf numFmtId="0" fontId="21" fillId="0" borderId="7" xfId="2" applyFont="1" applyBorder="1" applyAlignment="1">
      <alignment horizontal="right"/>
    </xf>
    <xf numFmtId="0" fontId="6" fillId="0" borderId="5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21" fillId="0" borderId="7" xfId="2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165" fontId="83" fillId="0" borderId="1" xfId="1" applyNumberFormat="1" applyFont="1" applyBorder="1" applyAlignment="1">
      <alignment horizontal="center" vertical="center" textRotation="90" wrapText="1"/>
    </xf>
    <xf numFmtId="165" fontId="83" fillId="0" borderId="10" xfId="1" applyNumberFormat="1" applyFont="1" applyBorder="1" applyAlignment="1">
      <alignment horizontal="center" vertical="center" textRotation="90" wrapText="1"/>
    </xf>
    <xf numFmtId="165" fontId="83" fillId="0" borderId="3" xfId="1" applyNumberFormat="1" applyFont="1" applyBorder="1" applyAlignment="1">
      <alignment horizontal="center" vertical="center" textRotation="90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0" xfId="1" applyFont="1" applyBorder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top" wrapText="1"/>
    </xf>
    <xf numFmtId="0" fontId="63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0" xfId="10" applyFont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3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21" fillId="0" borderId="7" xfId="0" applyFont="1" applyBorder="1" applyAlignment="1">
      <alignment horizontal="left"/>
    </xf>
    <xf numFmtId="0" fontId="39" fillId="0" borderId="2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6" fillId="0" borderId="5" xfId="10" applyFont="1" applyBorder="1" applyAlignment="1">
      <alignment horizontal="left" vertical="center"/>
    </xf>
    <xf numFmtId="0" fontId="6" fillId="0" borderId="9" xfId="10" applyFont="1" applyBorder="1" applyAlignment="1">
      <alignment horizontal="left" vertical="center"/>
    </xf>
    <xf numFmtId="0" fontId="6" fillId="0" borderId="6" xfId="10" applyFont="1" applyBorder="1" applyAlignment="1">
      <alignment horizontal="left" vertical="center"/>
    </xf>
    <xf numFmtId="0" fontId="6" fillId="0" borderId="13" xfId="10" applyFont="1" applyBorder="1" applyAlignment="1">
      <alignment horizontal="center" vertical="top" wrapText="1"/>
    </xf>
    <xf numFmtId="0" fontId="10" fillId="0" borderId="0" xfId="10" applyFont="1" applyAlignment="1">
      <alignment horizontal="center"/>
    </xf>
    <xf numFmtId="0" fontId="15" fillId="0" borderId="0" xfId="10" applyFont="1" applyAlignment="1">
      <alignment horizontal="center"/>
    </xf>
    <xf numFmtId="0" fontId="9" fillId="0" borderId="0" xfId="10" applyFont="1" applyAlignment="1">
      <alignment horizontal="center"/>
    </xf>
    <xf numFmtId="0" fontId="9" fillId="0" borderId="0" xfId="10" applyFont="1" applyAlignment="1"/>
    <xf numFmtId="0" fontId="6" fillId="0" borderId="0" xfId="10" applyFont="1" applyAlignment="1">
      <alignment horizontal="left"/>
    </xf>
    <xf numFmtId="0" fontId="6" fillId="2" borderId="1" xfId="10" quotePrefix="1" applyFont="1" applyFill="1" applyBorder="1" applyAlignment="1">
      <alignment horizontal="center" vertical="center" wrapText="1"/>
    </xf>
    <xf numFmtId="0" fontId="6" fillId="2" borderId="3" xfId="10" quotePrefix="1" applyFont="1" applyFill="1" applyBorder="1" applyAlignment="1">
      <alignment horizontal="center" vertical="center" wrapText="1"/>
    </xf>
    <xf numFmtId="0" fontId="6" fillId="2" borderId="5" xfId="10" quotePrefix="1" applyFont="1" applyFill="1" applyBorder="1" applyAlignment="1">
      <alignment horizontal="center" vertical="center" wrapText="1"/>
    </xf>
    <xf numFmtId="0" fontId="6" fillId="2" borderId="9" xfId="10" quotePrefix="1" applyFont="1" applyFill="1" applyBorder="1" applyAlignment="1">
      <alignment horizontal="center" vertical="center" wrapText="1"/>
    </xf>
    <xf numFmtId="0" fontId="6" fillId="2" borderId="6" xfId="10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6" fillId="0" borderId="0" xfId="10" applyFont="1" applyAlignment="1">
      <alignment horizontal="center"/>
    </xf>
    <xf numFmtId="0" fontId="21" fillId="2" borderId="7" xfId="0" applyFont="1" applyFill="1" applyBorder="1" applyAlignment="1">
      <alignment horizontal="right"/>
    </xf>
    <xf numFmtId="0" fontId="49" fillId="0" borderId="2" xfId="0" applyFont="1" applyBorder="1" applyAlignment="1">
      <alignment horizontal="center" vertical="top" wrapText="1"/>
    </xf>
    <xf numFmtId="0" fontId="49" fillId="2" borderId="5" xfId="0" applyFont="1" applyFill="1" applyBorder="1" applyAlignment="1">
      <alignment horizontal="center" vertical="top" wrapText="1"/>
    </xf>
    <xf numFmtId="0" fontId="49" fillId="2" borderId="9" xfId="0" applyFont="1" applyFill="1" applyBorder="1" applyAlignment="1">
      <alignment horizontal="center" vertical="top" wrapText="1"/>
    </xf>
    <xf numFmtId="0" fontId="49" fillId="2" borderId="6" xfId="0" applyFont="1" applyFill="1" applyBorder="1" applyAlignment="1">
      <alignment horizontal="center" vertical="top" wrapText="1"/>
    </xf>
    <xf numFmtId="0" fontId="10" fillId="0" borderId="0" xfId="2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11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0" xfId="2" applyAlignment="1">
      <alignment horizontal="left"/>
    </xf>
    <xf numFmtId="0" fontId="6" fillId="0" borderId="1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10" fillId="0" borderId="16" xfId="2" applyFont="1" applyBorder="1" applyAlignment="1">
      <alignment horizontal="center" vertical="top"/>
    </xf>
    <xf numFmtId="0" fontId="8" fillId="0" borderId="0" xfId="2" applyFont="1" applyAlignment="1">
      <alignment horizontal="center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2" xfId="0" applyFont="1" applyBorder="1" applyAlignment="1">
      <alignment horizontal="left" vertical="top" wrapText="1"/>
    </xf>
    <xf numFmtId="0" fontId="75" fillId="2" borderId="2" xfId="2" applyFont="1" applyFill="1" applyBorder="1" applyAlignment="1">
      <alignment horizontal="center" vertical="top" wrapText="1"/>
    </xf>
    <xf numFmtId="0" fontId="75" fillId="2" borderId="2" xfId="6" quotePrefix="1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/>
    </xf>
    <xf numFmtId="0" fontId="19" fillId="0" borderId="0" xfId="6" applyFont="1" applyAlignment="1">
      <alignment horizontal="center"/>
    </xf>
    <xf numFmtId="0" fontId="78" fillId="2" borderId="2" xfId="2" applyFont="1" applyFill="1" applyBorder="1" applyAlignment="1">
      <alignment horizontal="center" wrapText="1"/>
    </xf>
    <xf numFmtId="0" fontId="6" fillId="0" borderId="0" xfId="6" applyFont="1" applyAlignment="1">
      <alignment horizontal="center" vertical="top" wrapText="1"/>
    </xf>
    <xf numFmtId="0" fontId="21" fillId="0" borderId="0" xfId="6" applyFont="1" applyAlignment="1">
      <alignment horizontal="right"/>
    </xf>
    <xf numFmtId="0" fontId="39" fillId="0" borderId="1" xfId="2" applyFont="1" applyBorder="1" applyAlignment="1">
      <alignment horizontal="center" vertical="top" wrapText="1"/>
    </xf>
    <xf numFmtId="0" fontId="39" fillId="0" borderId="3" xfId="2" applyFont="1" applyBorder="1" applyAlignment="1">
      <alignment horizontal="center" vertical="top" wrapText="1"/>
    </xf>
    <xf numFmtId="0" fontId="6" fillId="2" borderId="1" xfId="6" quotePrefix="1" applyFont="1" applyFill="1" applyBorder="1" applyAlignment="1">
      <alignment horizontal="center" vertical="center" wrapText="1"/>
    </xf>
    <xf numFmtId="0" fontId="6" fillId="2" borderId="3" xfId="6" quotePrefix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6" fillId="2" borderId="5" xfId="6" quotePrefix="1" applyFont="1" applyFill="1" applyBorder="1" applyAlignment="1">
      <alignment horizontal="center" vertical="center" wrapText="1"/>
    </xf>
    <xf numFmtId="0" fontId="6" fillId="2" borderId="9" xfId="6" quotePrefix="1" applyFont="1" applyFill="1" applyBorder="1" applyAlignment="1">
      <alignment horizontal="center" vertical="center" wrapText="1"/>
    </xf>
    <xf numFmtId="0" fontId="6" fillId="2" borderId="6" xfId="6" quotePrefix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center"/>
    </xf>
    <xf numFmtId="0" fontId="11" fillId="2" borderId="5" xfId="0" applyFont="1" applyFill="1" applyBorder="1" applyAlignment="1"/>
    <xf numFmtId="0" fontId="11" fillId="2" borderId="9" xfId="0" applyFont="1" applyFill="1" applyBorder="1" applyAlignment="1"/>
    <xf numFmtId="0" fontId="11" fillId="2" borderId="6" xfId="0" applyFont="1" applyFill="1" applyBorder="1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0" fontId="11" fillId="2" borderId="2" xfId="0" applyFont="1" applyFill="1" applyBorder="1" applyAlignment="1"/>
    <xf numFmtId="0" fontId="33" fillId="0" borderId="0" xfId="1" applyFont="1" applyAlignment="1">
      <alignment horizontal="center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6" fillId="0" borderId="5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center" vertical="top" wrapText="1"/>
    </xf>
    <xf numFmtId="0" fontId="26" fillId="0" borderId="14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4" fillId="0" borderId="1" xfId="15" applyFont="1" applyBorder="1" applyAlignment="1">
      <alignment horizontal="center" vertical="top"/>
    </xf>
    <xf numFmtId="0" fontId="24" fillId="0" borderId="10" xfId="15" applyFont="1" applyBorder="1" applyAlignment="1">
      <alignment horizontal="center" vertical="top"/>
    </xf>
    <xf numFmtId="0" fontId="24" fillId="0" borderId="3" xfId="15" applyFont="1" applyBorder="1" applyAlignment="1">
      <alignment horizontal="center" vertical="top"/>
    </xf>
    <xf numFmtId="0" fontId="26" fillId="0" borderId="1" xfId="15" applyFont="1" applyBorder="1" applyAlignment="1">
      <alignment horizontal="center" vertical="top" wrapText="1"/>
    </xf>
    <xf numFmtId="0" fontId="26" fillId="0" borderId="10" xfId="15" applyFont="1" applyBorder="1" applyAlignment="1">
      <alignment horizontal="center" vertical="top" wrapText="1"/>
    </xf>
    <xf numFmtId="0" fontId="26" fillId="0" borderId="3" xfId="15" applyFont="1" applyBorder="1" applyAlignment="1">
      <alignment horizontal="center" vertical="top" wrapText="1"/>
    </xf>
    <xf numFmtId="0" fontId="24" fillId="0" borderId="2" xfId="15" applyFont="1" applyBorder="1" applyAlignment="1">
      <alignment horizontal="center" wrapText="1"/>
    </xf>
    <xf numFmtId="0" fontId="24" fillId="0" borderId="5" xfId="15" applyFont="1" applyBorder="1" applyAlignment="1">
      <alignment horizontal="center" wrapText="1"/>
    </xf>
    <xf numFmtId="0" fontId="24" fillId="0" borderId="9" xfId="15" applyFont="1" applyBorder="1" applyAlignment="1">
      <alignment horizontal="center" wrapText="1"/>
    </xf>
    <xf numFmtId="0" fontId="24" fillId="0" borderId="6" xfId="15" applyFont="1" applyBorder="1" applyAlignment="1">
      <alignment horizontal="center" wrapText="1"/>
    </xf>
    <xf numFmtId="0" fontId="27" fillId="0" borderId="0" xfId="15" applyFont="1" applyAlignment="1">
      <alignment horizontal="center"/>
    </xf>
    <xf numFmtId="0" fontId="26" fillId="0" borderId="2" xfId="15" applyFont="1" applyBorder="1" applyAlignment="1">
      <alignment horizontal="center" vertical="top" wrapText="1"/>
    </xf>
    <xf numFmtId="0" fontId="26" fillId="0" borderId="12" xfId="15" applyFont="1" applyBorder="1" applyAlignment="1">
      <alignment horizontal="center" vertical="top" wrapText="1"/>
    </xf>
    <xf numFmtId="0" fontId="26" fillId="0" borderId="14" xfId="15" applyFont="1" applyBorder="1" applyAlignment="1">
      <alignment horizontal="center" vertical="top" wrapText="1"/>
    </xf>
    <xf numFmtId="0" fontId="26" fillId="0" borderId="11" xfId="15" applyFont="1" applyBorder="1" applyAlignment="1">
      <alignment horizontal="center" vertical="top" wrapText="1"/>
    </xf>
    <xf numFmtId="0" fontId="26" fillId="0" borderId="17" xfId="15" applyFont="1" applyBorder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6" fillId="0" borderId="0" xfId="3" applyFont="1" applyAlignment="1">
      <alignment horizontal="left"/>
    </xf>
    <xf numFmtId="0" fontId="11" fillId="0" borderId="0" xfId="3" applyAlignment="1">
      <alignment horizontal="left"/>
    </xf>
    <xf numFmtId="0" fontId="10" fillId="0" borderId="0" xfId="3" applyFont="1" applyAlignment="1">
      <alignment horizontal="right" vertical="top" wrapText="1"/>
    </xf>
    <xf numFmtId="0" fontId="10" fillId="0" borderId="0" xfId="3" applyFont="1" applyAlignment="1">
      <alignment horizontal="center" vertical="top" wrapText="1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21" fillId="0" borderId="5" xfId="3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21" fillId="0" borderId="1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top" wrapText="1"/>
    </xf>
    <xf numFmtId="0" fontId="12" fillId="0" borderId="6" xfId="3" applyFont="1" applyBorder="1" applyAlignment="1">
      <alignment horizontal="center" vertical="top" wrapText="1"/>
    </xf>
    <xf numFmtId="0" fontId="21" fillId="0" borderId="7" xfId="3" applyFont="1" applyBorder="1" applyAlignment="1">
      <alignment horizontal="center"/>
    </xf>
    <xf numFmtId="0" fontId="21" fillId="0" borderId="1" xfId="3" applyFont="1" applyBorder="1" applyAlignment="1">
      <alignment horizontal="center" vertical="top" wrapText="1"/>
    </xf>
    <xf numFmtId="0" fontId="21" fillId="0" borderId="3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center" vertical="top"/>
    </xf>
    <xf numFmtId="0" fontId="21" fillId="0" borderId="9" xfId="3" applyFont="1" applyBorder="1" applyAlignment="1">
      <alignment horizontal="center" vertical="top"/>
    </xf>
    <xf numFmtId="0" fontId="21" fillId="0" borderId="6" xfId="3" applyFont="1" applyBorder="1" applyAlignment="1">
      <alignment horizontal="center" vertical="top"/>
    </xf>
    <xf numFmtId="0" fontId="21" fillId="0" borderId="12" xfId="3" applyFont="1" applyBorder="1" applyAlignment="1">
      <alignment horizontal="center" vertical="top" wrapText="1"/>
    </xf>
    <xf numFmtId="0" fontId="21" fillId="0" borderId="13" xfId="3" applyFont="1" applyBorder="1" applyAlignment="1">
      <alignment horizontal="center" vertical="top" wrapText="1"/>
    </xf>
    <xf numFmtId="0" fontId="21" fillId="0" borderId="14" xfId="3" applyFont="1" applyBorder="1" applyAlignment="1">
      <alignment horizontal="center" vertical="top" wrapText="1"/>
    </xf>
    <xf numFmtId="0" fontId="21" fillId="0" borderId="8" xfId="3" applyFont="1" applyBorder="1" applyAlignment="1">
      <alignment horizontal="center" vertical="top" wrapText="1"/>
    </xf>
    <xf numFmtId="0" fontId="21" fillId="0" borderId="7" xfId="3" applyFont="1" applyBorder="1" applyAlignment="1">
      <alignment horizontal="center" vertical="top" wrapText="1"/>
    </xf>
    <xf numFmtId="0" fontId="21" fillId="0" borderId="15" xfId="3" applyFont="1" applyBorder="1" applyAlignment="1">
      <alignment horizontal="center" vertical="top" wrapText="1"/>
    </xf>
  </cellXfs>
  <cellStyles count="16">
    <cellStyle name="Comma 2" xfId="11"/>
    <cellStyle name="Normal" xfId="0" builtinId="0"/>
    <cellStyle name="Normal 10" xfId="12"/>
    <cellStyle name="Normal 2" xfId="1"/>
    <cellStyle name="Normal 2 2" xfId="5"/>
    <cellStyle name="Normal 2 2 2" xfId="6"/>
    <cellStyle name="Normal 2 3" xfId="10"/>
    <cellStyle name="Normal 2 4" xfId="13"/>
    <cellStyle name="Normal 2 5" xfId="14"/>
    <cellStyle name="Normal 2 6" xfId="15"/>
    <cellStyle name="Normal 3" xfId="2"/>
    <cellStyle name="Normal 3 2" xfId="3"/>
    <cellStyle name="Normal 4" xfId="4"/>
    <cellStyle name="Normal 5" xfId="8"/>
    <cellStyle name="Normal 6" xfId="9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2017-18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State/UT:-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RAJASTHAN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01-02-2017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0</xdr:rowOff>
    </xdr:from>
    <xdr:ext cx="5066053" cy="1595117"/>
    <xdr:sp macro="" textlink="">
      <xdr:nvSpPr>
        <xdr:cNvPr id="2" name="Rectangle 1"/>
        <xdr:cNvSpPr/>
      </xdr:nvSpPr>
      <xdr:spPr>
        <a:xfrm>
          <a:off x="4171950" y="3695700"/>
          <a:ext cx="506605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NIL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678816</xdr:colOff>
      <xdr:row>14</xdr:row>
      <xdr:rowOff>83342</xdr:rowOff>
    </xdr:from>
    <xdr:ext cx="1595117" cy="3893345"/>
    <xdr:sp macro="" textlink="">
      <xdr:nvSpPr>
        <xdr:cNvPr id="3" name="Rectangle 2"/>
        <xdr:cNvSpPr/>
      </xdr:nvSpPr>
      <xdr:spPr>
        <a:xfrm rot="16200000">
          <a:off x="8883252" y="4880531"/>
          <a:ext cx="389334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19</xdr:col>
      <xdr:colOff>124239</xdr:colOff>
      <xdr:row>23</xdr:row>
      <xdr:rowOff>8282</xdr:rowOff>
    </xdr:from>
    <xdr:ext cx="184731" cy="264560"/>
    <xdr:sp macro="" textlink="">
      <xdr:nvSpPr>
        <xdr:cNvPr id="4" name="TextBox 3"/>
        <xdr:cNvSpPr txBox="1"/>
      </xdr:nvSpPr>
      <xdr:spPr>
        <a:xfrm>
          <a:off x="7696614" y="54565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496115</xdr:colOff>
      <xdr:row>21</xdr:row>
      <xdr:rowOff>46351</xdr:rowOff>
    </xdr:from>
    <xdr:ext cx="2371248" cy="1595117"/>
    <xdr:sp macro="" textlink="">
      <xdr:nvSpPr>
        <xdr:cNvPr id="5" name="Rectangle 4"/>
        <xdr:cNvSpPr/>
      </xdr:nvSpPr>
      <xdr:spPr>
        <a:xfrm rot="8977370" flipV="1">
          <a:off x="12411890" y="5247001"/>
          <a:ext cx="2371248" cy="159511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  <xdr:twoCellAnchor>
    <xdr:from>
      <xdr:col>24</xdr:col>
      <xdr:colOff>209550</xdr:colOff>
      <xdr:row>12</xdr:row>
      <xdr:rowOff>40821</xdr:rowOff>
    </xdr:from>
    <xdr:to>
      <xdr:col>29</xdr:col>
      <xdr:colOff>312965</xdr:colOff>
      <xdr:row>20</xdr:row>
      <xdr:rowOff>161926</xdr:rowOff>
    </xdr:to>
    <xdr:cxnSp macro="">
      <xdr:nvCxnSpPr>
        <xdr:cNvPr id="6" name="Straight Connector 5"/>
        <xdr:cNvCxnSpPr/>
      </xdr:nvCxnSpPr>
      <xdr:spPr>
        <a:xfrm flipV="1">
          <a:off x="15027729" y="3469821"/>
          <a:ext cx="3124200" cy="17539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40822</xdr:colOff>
      <xdr:row>28</xdr:row>
      <xdr:rowOff>144431</xdr:rowOff>
    </xdr:from>
    <xdr:to>
      <xdr:col>20</xdr:col>
      <xdr:colOff>344043</xdr:colOff>
      <xdr:row>35</xdr:row>
      <xdr:rowOff>54429</xdr:rowOff>
    </xdr:to>
    <xdr:cxnSp macro="">
      <xdr:nvCxnSpPr>
        <xdr:cNvPr id="7" name="Straight Connector 6"/>
        <xdr:cNvCxnSpPr/>
      </xdr:nvCxnSpPr>
      <xdr:spPr>
        <a:xfrm flipV="1">
          <a:off x="9320893" y="6839145"/>
          <a:ext cx="2956614" cy="13387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84666</xdr:colOff>
      <xdr:row>14</xdr:row>
      <xdr:rowOff>95250</xdr:rowOff>
    </xdr:from>
    <xdr:ext cx="4519083" cy="937629"/>
    <xdr:sp macro="" textlink="">
      <xdr:nvSpPr>
        <xdr:cNvPr id="2" name="Rectangle 1"/>
        <xdr:cNvSpPr/>
      </xdr:nvSpPr>
      <xdr:spPr>
        <a:xfrm>
          <a:off x="1650999" y="3365500"/>
          <a:ext cx="451908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NIL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437029</xdr:colOff>
      <xdr:row>9</xdr:row>
      <xdr:rowOff>12106</xdr:rowOff>
    </xdr:from>
    <xdr:ext cx="5367618" cy="937629"/>
    <xdr:sp macro="" textlink="">
      <xdr:nvSpPr>
        <xdr:cNvPr id="2" name="Rectangle 1"/>
        <xdr:cNvSpPr/>
      </xdr:nvSpPr>
      <xdr:spPr>
        <a:xfrm rot="10800000" flipV="1">
          <a:off x="437029" y="2578253"/>
          <a:ext cx="536761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NIL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192768</xdr:colOff>
      <xdr:row>19</xdr:row>
      <xdr:rowOff>119900</xdr:rowOff>
    </xdr:from>
    <xdr:ext cx="4266110" cy="1219436"/>
    <xdr:sp macro="" textlink="">
      <xdr:nvSpPr>
        <xdr:cNvPr id="2" name="Rectangle 1"/>
        <xdr:cNvSpPr/>
      </xdr:nvSpPr>
      <xdr:spPr>
        <a:xfrm rot="9299429" flipV="1">
          <a:off x="3707947" y="3918561"/>
          <a:ext cx="4266110" cy="121943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No Infomation collected</a:t>
          </a:r>
        </a:p>
      </xdr:txBody>
    </xdr:sp>
    <xdr:clientData/>
  </xdr:oneCellAnchor>
  <xdr:twoCellAnchor>
    <xdr:from>
      <xdr:col>4</xdr:col>
      <xdr:colOff>204107</xdr:colOff>
      <xdr:row>25</xdr:row>
      <xdr:rowOff>113393</xdr:rowOff>
    </xdr:from>
    <xdr:to>
      <xdr:col>5</xdr:col>
      <xdr:colOff>669018</xdr:colOff>
      <xdr:row>30</xdr:row>
      <xdr:rowOff>104627</xdr:rowOff>
    </xdr:to>
    <xdr:cxnSp macro="">
      <xdr:nvCxnSpPr>
        <xdr:cNvPr id="3" name="Straight Connector 2"/>
        <xdr:cNvCxnSpPr/>
      </xdr:nvCxnSpPr>
      <xdr:spPr>
        <a:xfrm flipV="1">
          <a:off x="3709307" y="4904468"/>
          <a:ext cx="1493611" cy="8008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839108</xdr:colOff>
      <xdr:row>16</xdr:row>
      <xdr:rowOff>147411</xdr:rowOff>
    </xdr:from>
    <xdr:to>
      <xdr:col>8</xdr:col>
      <xdr:colOff>249466</xdr:colOff>
      <xdr:row>21</xdr:row>
      <xdr:rowOff>138645</xdr:rowOff>
    </xdr:to>
    <xdr:cxnSp macro="">
      <xdr:nvCxnSpPr>
        <xdr:cNvPr id="4" name="Straight Connector 3"/>
        <xdr:cNvCxnSpPr/>
      </xdr:nvCxnSpPr>
      <xdr:spPr>
        <a:xfrm flipV="1">
          <a:off x="6420758" y="3481161"/>
          <a:ext cx="1505858" cy="8008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68037</xdr:colOff>
      <xdr:row>20</xdr:row>
      <xdr:rowOff>68035</xdr:rowOff>
    </xdr:from>
    <xdr:ext cx="4266110" cy="937629"/>
    <xdr:sp macro="" textlink="">
      <xdr:nvSpPr>
        <xdr:cNvPr id="2" name="Rectangle 1"/>
        <xdr:cNvSpPr/>
      </xdr:nvSpPr>
      <xdr:spPr>
        <a:xfrm rot="9299429" flipV="1">
          <a:off x="2630262" y="4011385"/>
          <a:ext cx="4266110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  <xdr:twoCellAnchor>
    <xdr:from>
      <xdr:col>5</xdr:col>
      <xdr:colOff>435429</xdr:colOff>
      <xdr:row>17</xdr:row>
      <xdr:rowOff>81642</xdr:rowOff>
    </xdr:from>
    <xdr:to>
      <xdr:col>6</xdr:col>
      <xdr:colOff>884465</xdr:colOff>
      <xdr:row>22</xdr:row>
      <xdr:rowOff>50198</xdr:rowOff>
    </xdr:to>
    <xdr:cxnSp macro="">
      <xdr:nvCxnSpPr>
        <xdr:cNvPr id="3" name="Straight Connector 2"/>
        <xdr:cNvCxnSpPr/>
      </xdr:nvCxnSpPr>
      <xdr:spPr>
        <a:xfrm flipV="1">
          <a:off x="5055054" y="3539217"/>
          <a:ext cx="1496786" cy="7781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29936</xdr:colOff>
      <xdr:row>25</xdr:row>
      <xdr:rowOff>84364</xdr:rowOff>
    </xdr:from>
    <xdr:to>
      <xdr:col>4</xdr:col>
      <xdr:colOff>492579</xdr:colOff>
      <xdr:row>30</xdr:row>
      <xdr:rowOff>52919</xdr:rowOff>
    </xdr:to>
    <xdr:cxnSp macro="">
      <xdr:nvCxnSpPr>
        <xdr:cNvPr id="4" name="Straight Connector 3"/>
        <xdr:cNvCxnSpPr/>
      </xdr:nvCxnSpPr>
      <xdr:spPr>
        <a:xfrm flipV="1">
          <a:off x="2592161" y="4837339"/>
          <a:ext cx="1491343" cy="7781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83345</xdr:colOff>
      <xdr:row>19</xdr:row>
      <xdr:rowOff>81153</xdr:rowOff>
    </xdr:from>
    <xdr:ext cx="5562996" cy="1595117"/>
    <xdr:sp macro="" textlink="">
      <xdr:nvSpPr>
        <xdr:cNvPr id="2" name="Rectangle 1"/>
        <xdr:cNvSpPr/>
      </xdr:nvSpPr>
      <xdr:spPr>
        <a:xfrm rot="9299429" flipV="1">
          <a:off x="3143251" y="4426934"/>
          <a:ext cx="5562996" cy="159511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  <xdr:twoCellAnchor>
    <xdr:from>
      <xdr:col>5</xdr:col>
      <xdr:colOff>250031</xdr:colOff>
      <xdr:row>27</xdr:row>
      <xdr:rowOff>71438</xdr:rowOff>
    </xdr:from>
    <xdr:to>
      <xdr:col>6</xdr:col>
      <xdr:colOff>327854</xdr:colOff>
      <xdr:row>30</xdr:row>
      <xdr:rowOff>103493</xdr:rowOff>
    </xdr:to>
    <xdr:cxnSp macro="">
      <xdr:nvCxnSpPr>
        <xdr:cNvPr id="3" name="Straight Connector 2"/>
        <xdr:cNvCxnSpPr/>
      </xdr:nvCxnSpPr>
      <xdr:spPr>
        <a:xfrm flipV="1">
          <a:off x="4174331" y="5672138"/>
          <a:ext cx="1144623" cy="5178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688181</xdr:colOff>
      <xdr:row>19</xdr:row>
      <xdr:rowOff>92869</xdr:rowOff>
    </xdr:from>
    <xdr:to>
      <xdr:col>8</xdr:col>
      <xdr:colOff>706473</xdr:colOff>
      <xdr:row>22</xdr:row>
      <xdr:rowOff>124924</xdr:rowOff>
    </xdr:to>
    <xdr:cxnSp macro="">
      <xdr:nvCxnSpPr>
        <xdr:cNvPr id="4" name="Straight Connector 3"/>
        <xdr:cNvCxnSpPr/>
      </xdr:nvCxnSpPr>
      <xdr:spPr>
        <a:xfrm flipV="1">
          <a:off x="6698456" y="4398169"/>
          <a:ext cx="1151767" cy="5178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1690899</xdr:colOff>
      <xdr:row>27</xdr:row>
      <xdr:rowOff>2861</xdr:rowOff>
    </xdr:from>
    <xdr:ext cx="4284298" cy="938661"/>
    <xdr:sp macro="" textlink="">
      <xdr:nvSpPr>
        <xdr:cNvPr id="2" name="Rectangle 1"/>
        <xdr:cNvSpPr/>
      </xdr:nvSpPr>
      <xdr:spPr>
        <a:xfrm rot="9299429" flipV="1">
          <a:off x="4094828" y="6141194"/>
          <a:ext cx="4284298" cy="93866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  <xdr:twoCellAnchor>
    <xdr:from>
      <xdr:col>3</xdr:col>
      <xdr:colOff>1423515</xdr:colOff>
      <xdr:row>24</xdr:row>
      <xdr:rowOff>209342</xdr:rowOff>
    </xdr:from>
    <xdr:to>
      <xdr:col>5</xdr:col>
      <xdr:colOff>115137</xdr:colOff>
      <xdr:row>27</xdr:row>
      <xdr:rowOff>73227</xdr:rowOff>
    </xdr:to>
    <xdr:cxnSp macro="">
      <xdr:nvCxnSpPr>
        <xdr:cNvPr id="3" name="Straight Connector 2"/>
        <xdr:cNvCxnSpPr/>
      </xdr:nvCxnSpPr>
      <xdr:spPr>
        <a:xfrm flipV="1">
          <a:off x="6995640" y="5467142"/>
          <a:ext cx="1491972" cy="787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1454918</xdr:colOff>
      <xdr:row>31</xdr:row>
      <xdr:rowOff>146538</xdr:rowOff>
    </xdr:from>
    <xdr:to>
      <xdr:col>2</xdr:col>
      <xdr:colOff>1235111</xdr:colOff>
      <xdr:row>35</xdr:row>
      <xdr:rowOff>177896</xdr:rowOff>
    </xdr:to>
    <xdr:cxnSp macro="">
      <xdr:nvCxnSpPr>
        <xdr:cNvPr id="4" name="Straight Connector 3"/>
        <xdr:cNvCxnSpPr/>
      </xdr:nvCxnSpPr>
      <xdr:spPr>
        <a:xfrm flipV="1">
          <a:off x="3855218" y="7090263"/>
          <a:ext cx="1494693" cy="793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55499</xdr:colOff>
      <xdr:row>19</xdr:row>
      <xdr:rowOff>19589</xdr:rowOff>
    </xdr:from>
    <xdr:ext cx="6411976" cy="937629"/>
    <xdr:sp macro="" textlink="">
      <xdr:nvSpPr>
        <xdr:cNvPr id="5" name="Rectangle 4"/>
        <xdr:cNvSpPr/>
      </xdr:nvSpPr>
      <xdr:spPr>
        <a:xfrm>
          <a:off x="3894074" y="3962939"/>
          <a:ext cx="641197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NIL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678816</xdr:colOff>
      <xdr:row>13</xdr:row>
      <xdr:rowOff>83342</xdr:rowOff>
    </xdr:from>
    <xdr:ext cx="1595117" cy="3893345"/>
    <xdr:sp macro="" textlink="">
      <xdr:nvSpPr>
        <xdr:cNvPr id="2" name="Rectangle 1"/>
        <xdr:cNvSpPr/>
      </xdr:nvSpPr>
      <xdr:spPr>
        <a:xfrm rot="16200000">
          <a:off x="8518921" y="4899581"/>
          <a:ext cx="389334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12</xdr:col>
      <xdr:colOff>124239</xdr:colOff>
      <xdr:row>22</xdr:row>
      <xdr:rowOff>8282</xdr:rowOff>
    </xdr:from>
    <xdr:ext cx="184731" cy="264560"/>
    <xdr:sp macro="" textlink="">
      <xdr:nvSpPr>
        <xdr:cNvPr id="3" name="TextBox 2"/>
        <xdr:cNvSpPr txBox="1"/>
      </xdr:nvSpPr>
      <xdr:spPr>
        <a:xfrm>
          <a:off x="7338391" y="5433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496115</xdr:colOff>
      <xdr:row>20</xdr:row>
      <xdr:rowOff>46351</xdr:rowOff>
    </xdr:from>
    <xdr:ext cx="2371248" cy="1595117"/>
    <xdr:sp macro="" textlink="">
      <xdr:nvSpPr>
        <xdr:cNvPr id="4" name="Rectangle 3"/>
        <xdr:cNvSpPr/>
      </xdr:nvSpPr>
      <xdr:spPr>
        <a:xfrm rot="8322630" flipV="1">
          <a:off x="8568553" y="5130320"/>
          <a:ext cx="2371248" cy="159511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  <xdr:twoCellAnchor>
    <xdr:from>
      <xdr:col>16</xdr:col>
      <xdr:colOff>305616</xdr:colOff>
      <xdr:row>14</xdr:row>
      <xdr:rowOff>172580</xdr:rowOff>
    </xdr:from>
    <xdr:to>
      <xdr:col>17</xdr:col>
      <xdr:colOff>848369</xdr:colOff>
      <xdr:row>20</xdr:row>
      <xdr:rowOff>151389</xdr:rowOff>
    </xdr:to>
    <xdr:cxnSp macro="">
      <xdr:nvCxnSpPr>
        <xdr:cNvPr id="5" name="Straight Connector 4"/>
        <xdr:cNvCxnSpPr/>
      </xdr:nvCxnSpPr>
      <xdr:spPr>
        <a:xfrm flipV="1">
          <a:off x="10459266" y="3887330"/>
          <a:ext cx="1314278" cy="11789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367820</xdr:colOff>
      <xdr:row>29</xdr:row>
      <xdr:rowOff>77755</xdr:rowOff>
    </xdr:from>
    <xdr:to>
      <xdr:col>14</xdr:col>
      <xdr:colOff>175315</xdr:colOff>
      <xdr:row>35</xdr:row>
      <xdr:rowOff>48987</xdr:rowOff>
    </xdr:to>
    <xdr:cxnSp macro="">
      <xdr:nvCxnSpPr>
        <xdr:cNvPr id="6" name="Straight Connector 5"/>
        <xdr:cNvCxnSpPr/>
      </xdr:nvCxnSpPr>
      <xdr:spPr>
        <a:xfrm flipV="1">
          <a:off x="7435370" y="6792880"/>
          <a:ext cx="1312445" cy="1171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cs%20Enrollment%20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4"/>
      <sheetName val="Sheet2"/>
      <sheetName val="Sheet3"/>
      <sheetName val="Sheet4"/>
      <sheetName val="Sheet5"/>
      <sheetName val="Total"/>
      <sheetName val="Sheet6"/>
      <sheetName val="Sheet7"/>
      <sheetName val="Sheet8"/>
      <sheetName val="Sheet9"/>
      <sheetName val="Sheet10"/>
      <sheetName val="Sheet11"/>
      <sheetName val="Sheet12"/>
      <sheetName val="Sheet15"/>
    </sheetNames>
    <sheetDataSet>
      <sheetData sheetId="0"/>
      <sheetData sheetId="1"/>
      <sheetData sheetId="2"/>
      <sheetData sheetId="3"/>
      <sheetData sheetId="4">
        <row r="13">
          <cell r="D13">
            <v>283</v>
          </cell>
          <cell r="E13">
            <v>110</v>
          </cell>
          <cell r="F13">
            <v>14136</v>
          </cell>
          <cell r="L13">
            <v>1</v>
          </cell>
          <cell r="M13">
            <v>0</v>
          </cell>
          <cell r="N13">
            <v>2118</v>
          </cell>
          <cell r="O13">
            <v>78</v>
          </cell>
          <cell r="P13">
            <v>0</v>
          </cell>
          <cell r="Q13">
            <v>1261</v>
          </cell>
        </row>
        <row r="25">
          <cell r="D25">
            <v>734</v>
          </cell>
          <cell r="E25">
            <v>386</v>
          </cell>
          <cell r="F25">
            <v>4407</v>
          </cell>
          <cell r="H25">
            <v>4</v>
          </cell>
          <cell r="I25">
            <v>0</v>
          </cell>
          <cell r="J25">
            <v>231</v>
          </cell>
          <cell r="L25">
            <v>2699</v>
          </cell>
          <cell r="M25">
            <v>1049</v>
          </cell>
          <cell r="N25">
            <v>6937</v>
          </cell>
          <cell r="O25">
            <v>1950</v>
          </cell>
          <cell r="P25">
            <v>872</v>
          </cell>
          <cell r="Q25">
            <v>5400</v>
          </cell>
        </row>
        <row r="34">
          <cell r="D34">
            <v>38</v>
          </cell>
          <cell r="E34">
            <v>0</v>
          </cell>
          <cell r="F34">
            <v>1201</v>
          </cell>
          <cell r="H34">
            <v>0</v>
          </cell>
          <cell r="I34">
            <v>0</v>
          </cell>
          <cell r="J34">
            <v>0</v>
          </cell>
          <cell r="L34">
            <v>35</v>
          </cell>
          <cell r="M34">
            <v>3</v>
          </cell>
          <cell r="N34">
            <v>262</v>
          </cell>
          <cell r="O34">
            <v>28</v>
          </cell>
          <cell r="P34">
            <v>0</v>
          </cell>
          <cell r="Q34">
            <v>123</v>
          </cell>
        </row>
        <row r="35">
          <cell r="D35">
            <v>17</v>
          </cell>
          <cell r="E35">
            <v>1</v>
          </cell>
          <cell r="F35">
            <v>571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1</v>
          </cell>
          <cell r="N35">
            <v>96</v>
          </cell>
          <cell r="O35">
            <v>0</v>
          </cell>
          <cell r="P35">
            <v>1</v>
          </cell>
          <cell r="Q35">
            <v>75</v>
          </cell>
        </row>
      </sheetData>
      <sheetData sheetId="5">
        <row r="13">
          <cell r="H13">
            <v>1289</v>
          </cell>
          <cell r="I13">
            <v>404</v>
          </cell>
          <cell r="J13">
            <v>3740</v>
          </cell>
          <cell r="O13">
            <v>26462</v>
          </cell>
          <cell r="P13">
            <v>8625</v>
          </cell>
          <cell r="Q13">
            <v>103075</v>
          </cell>
        </row>
        <row r="25">
          <cell r="D25">
            <v>19340</v>
          </cell>
          <cell r="E25">
            <v>9917</v>
          </cell>
          <cell r="F25">
            <v>41381</v>
          </cell>
          <cell r="H25">
            <v>6936</v>
          </cell>
          <cell r="I25">
            <v>1369</v>
          </cell>
          <cell r="J25">
            <v>10804</v>
          </cell>
          <cell r="L25">
            <v>34151</v>
          </cell>
          <cell r="M25">
            <v>16150</v>
          </cell>
          <cell r="N25">
            <v>67298</v>
          </cell>
          <cell r="O25">
            <v>29894</v>
          </cell>
          <cell r="P25">
            <v>14739</v>
          </cell>
          <cell r="Q25">
            <v>51780</v>
          </cell>
        </row>
        <row r="34">
          <cell r="D34">
            <v>3722</v>
          </cell>
          <cell r="E34">
            <v>4564</v>
          </cell>
          <cell r="F34">
            <v>14463</v>
          </cell>
          <cell r="H34">
            <v>0</v>
          </cell>
          <cell r="I34">
            <v>0</v>
          </cell>
          <cell r="J34">
            <v>0</v>
          </cell>
          <cell r="L34">
            <v>26598</v>
          </cell>
          <cell r="M34">
            <v>10537</v>
          </cell>
          <cell r="N34">
            <v>53615</v>
          </cell>
          <cell r="O34">
            <v>18603</v>
          </cell>
          <cell r="P34">
            <v>7520</v>
          </cell>
          <cell r="Q34">
            <v>51058</v>
          </cell>
        </row>
        <row r="35">
          <cell r="D35">
            <v>1365</v>
          </cell>
          <cell r="E35">
            <v>32880</v>
          </cell>
          <cell r="F35">
            <v>2063</v>
          </cell>
          <cell r="H35">
            <v>10</v>
          </cell>
          <cell r="I35">
            <v>175</v>
          </cell>
          <cell r="J35">
            <v>1</v>
          </cell>
          <cell r="L35">
            <v>2964</v>
          </cell>
          <cell r="M35">
            <v>32629</v>
          </cell>
          <cell r="N35">
            <v>5924</v>
          </cell>
          <cell r="O35">
            <v>2961</v>
          </cell>
          <cell r="P35">
            <v>34320</v>
          </cell>
          <cell r="Q35">
            <v>6495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hyperlink" Target="javascript:WebForm_DoPostBackWithOptions(new%20WebForm_PostBackOptions(%22ctl00$ContentPlaceHolder1$Grd_total_detail$ctl26$lnkbtn_name%22,%20%22%22,%20true,%20%22%22,%20%22%22,%20false,%20true))" TargetMode="External"/><Relationship Id="rId13" Type="http://schemas.openxmlformats.org/officeDocument/2006/relationships/hyperlink" Target="javascript:WebForm_DoPostBackWithOptions(new%20WebForm_PostBackOptions(%22ctl00$ContentPlaceHolder1$Grd_total_detail$ctl21$lnkbtn_name%22,%20%22%22,%20true,%20%22%22,%20%22%22,%20false,%20true))" TargetMode="External"/><Relationship Id="rId18" Type="http://schemas.openxmlformats.org/officeDocument/2006/relationships/hyperlink" Target="javascript:WebForm_DoPostBackWithOptions(new%20WebForm_PostBackOptions(%22ctl00$ContentPlaceHolder1$Grd_total_detail$ctl16$lnkbtn_name%22,%20%22%22,%20true,%20%22%22,%20%22%22,%20false,%20true))" TargetMode="External"/><Relationship Id="rId26" Type="http://schemas.openxmlformats.org/officeDocument/2006/relationships/hyperlink" Target="javascript:WebForm_DoPostBackWithOptions(new%20WebForm_PostBackOptions(%22ctl00$ContentPlaceHolder1$Grd_total_detail$ctl08$lnkbtn_name%22,%20%22%22,%20true,%20%22%22,%20%22%22,%20false,%20true))" TargetMode="External"/><Relationship Id="rId3" Type="http://schemas.openxmlformats.org/officeDocument/2006/relationships/hyperlink" Target="javascript:WebForm_DoPostBackWithOptions(new%20WebForm_PostBackOptions(%22ctl00$ContentPlaceHolder1$Grd_total_detail$ctl31$lnkbtn_name%22,%20%22%22,%20true,%20%22%22,%20%22%22,%20false,%20true))" TargetMode="External"/><Relationship Id="rId21" Type="http://schemas.openxmlformats.org/officeDocument/2006/relationships/hyperlink" Target="javascript:WebForm_DoPostBackWithOptions(new%20WebForm_PostBackOptions(%22ctl00$ContentPlaceHolder1$Grd_total_detail$ctl13$lnkbtn_name%22,%20%22%22,%20true,%20%22%22,%20%22%22,%20false,%20true))" TargetMode="External"/><Relationship Id="rId7" Type="http://schemas.openxmlformats.org/officeDocument/2006/relationships/hyperlink" Target="javascript:WebForm_DoPostBackWithOptions(new%20WebForm_PostBackOptions(%22ctl00$ContentPlaceHolder1$Grd_total_detail$ctl27$lnkbtn_name%22,%20%22%22,%20true,%20%22%22,%20%22%22,%20false,%20true))" TargetMode="External"/><Relationship Id="rId12" Type="http://schemas.openxmlformats.org/officeDocument/2006/relationships/hyperlink" Target="javascript:WebForm_DoPostBackWithOptions(new%20WebForm_PostBackOptions(%22ctl00$ContentPlaceHolder1$Grd_total_detail$ctl22$lnkbtn_name%22,%20%22%22,%20true,%20%22%22,%20%22%22,%20false,%20true))" TargetMode="External"/><Relationship Id="rId17" Type="http://schemas.openxmlformats.org/officeDocument/2006/relationships/hyperlink" Target="javascript:WebForm_DoPostBackWithOptions(new%20WebForm_PostBackOptions(%22ctl00$ContentPlaceHolder1$Grd_total_detail$ctl17$lnkbtn_name%22,%20%22%22,%20true,%20%22%22,%20%22%22,%20false,%20true))" TargetMode="External"/><Relationship Id="rId25" Type="http://schemas.openxmlformats.org/officeDocument/2006/relationships/hyperlink" Target="javascript:WebForm_DoPostBackWithOptions(new%20WebForm_PostBackOptions(%22ctl00$ContentPlaceHolder1$Grd_total_detail$ctl09$lnkbtn_name%22,%20%22%22,%20true,%20%22%22,%20%22%22,%20false,%20true))" TargetMode="External"/><Relationship Id="rId2" Type="http://schemas.openxmlformats.org/officeDocument/2006/relationships/hyperlink" Target="javascript:WebForm_DoPostBackWithOptions(new%20WebForm_PostBackOptions(%22ctl00$ContentPlaceHolder1$Grd_total_detail$ctl32$lnkbtn_name%22,%20%22%22,%20true,%20%22%22,%20%22%22,%20false,%20true))" TargetMode="External"/><Relationship Id="rId16" Type="http://schemas.openxmlformats.org/officeDocument/2006/relationships/hyperlink" Target="javascript:WebForm_DoPostBackWithOptions(new%20WebForm_PostBackOptions(%22ctl00$ContentPlaceHolder1$Grd_total_detail$ctl18$lnkbtn_name%22,%20%22%22,%20true,%20%22%22,%20%22%22,%20false,%20true))" TargetMode="External"/><Relationship Id="rId20" Type="http://schemas.openxmlformats.org/officeDocument/2006/relationships/hyperlink" Target="javascript:WebForm_DoPostBackWithOptions(new%20WebForm_PostBackOptions(%22ctl00$ContentPlaceHolder1$Grd_total_detail$ctl14$lnkbtn_name%22,%20%22%22,%20true,%20%22%22,%20%22%22,%20false,%20true))" TargetMode="External"/><Relationship Id="rId29" Type="http://schemas.openxmlformats.org/officeDocument/2006/relationships/hyperlink" Target="javascript:WebForm_DoPostBackWithOptions(new%20WebForm_PostBackOptions(%22ctl00$ContentPlaceHolder1$Grd_total_detail$ctl05$lnkbtn_name%22,%20%22%22,%20true,%20%22%22,%20%22%22,%20false,%20true))" TargetMode="External"/><Relationship Id="rId1" Type="http://schemas.openxmlformats.org/officeDocument/2006/relationships/hyperlink" Target="javascript:WebForm_DoPostBackWithOptions(new%20WebForm_PostBackOptions(%22ctl00$ContentPlaceHolder1$Grd_total_detail$ctl33$lnkbtn_name%22,%20%22%22,%20true,%20%22%22,%20%22%22,%20false,%20true))" TargetMode="External"/><Relationship Id="rId6" Type="http://schemas.openxmlformats.org/officeDocument/2006/relationships/hyperlink" Target="javascript:WebForm_DoPostBackWithOptions(new%20WebForm_PostBackOptions(%22ctl00$ContentPlaceHolder1$Grd_total_detail$ctl28$lnkbtn_name%22,%20%22%22,%20true,%20%22%22,%20%22%22,%20false,%20true))" TargetMode="External"/><Relationship Id="rId11" Type="http://schemas.openxmlformats.org/officeDocument/2006/relationships/hyperlink" Target="javascript:WebForm_DoPostBackWithOptions(new%20WebForm_PostBackOptions(%22ctl00$ContentPlaceHolder1$Grd_total_detail$ctl23$lnkbtn_name%22,%20%22%22,%20true,%20%22%22,%20%22%22,%20false,%20true))" TargetMode="External"/><Relationship Id="rId24" Type="http://schemas.openxmlformats.org/officeDocument/2006/relationships/hyperlink" Target="javascript:WebForm_DoPostBackWithOptions(new%20WebForm_PostBackOptions(%22ctl00$ContentPlaceHolder1$Grd_total_detail$ctl10$lnkbtn_name%22,%20%22%22,%20true,%20%22%22,%20%22%22,%20false,%20true))" TargetMode="External"/><Relationship Id="rId32" Type="http://schemas.openxmlformats.org/officeDocument/2006/relationships/printerSettings" Target="../printerSettings/printerSettings48.bin"/><Relationship Id="rId5" Type="http://schemas.openxmlformats.org/officeDocument/2006/relationships/hyperlink" Target="javascript:WebForm_DoPostBackWithOptions(new%20WebForm_PostBackOptions(%22ctl00$ContentPlaceHolder1$Grd_total_detail$ctl29$lnkbtn_name%22,%20%22%22,%20true,%20%22%22,%20%22%22,%20false,%20true))" TargetMode="External"/><Relationship Id="rId15" Type="http://schemas.openxmlformats.org/officeDocument/2006/relationships/hyperlink" Target="javascript:WebForm_DoPostBackWithOptions(new%20WebForm_PostBackOptions(%22ctl00$ContentPlaceHolder1$Grd_total_detail$ctl19$lnkbtn_name%22,%20%22%22,%20true,%20%22%22,%20%22%22,%20false,%20true))" TargetMode="External"/><Relationship Id="rId23" Type="http://schemas.openxmlformats.org/officeDocument/2006/relationships/hyperlink" Target="javascript:WebForm_DoPostBackWithOptions(new%20WebForm_PostBackOptions(%22ctl00$ContentPlaceHolder1$Grd_total_detail$ctl11$lnkbtn_name%22,%20%22%22,%20true,%20%22%22,%20%22%22,%20false,%20true))" TargetMode="External"/><Relationship Id="rId28" Type="http://schemas.openxmlformats.org/officeDocument/2006/relationships/hyperlink" Target="javascript:WebForm_DoPostBackWithOptions(new%20WebForm_PostBackOptions(%22ctl00$ContentPlaceHolder1$Grd_total_detail$ctl06$lnkbtn_name%22,%20%22%22,%20true,%20%22%22,%20%22%22,%20false,%20true))" TargetMode="External"/><Relationship Id="rId10" Type="http://schemas.openxmlformats.org/officeDocument/2006/relationships/hyperlink" Target="javascript:WebForm_DoPostBackWithOptions(new%20WebForm_PostBackOptions(%22ctl00$ContentPlaceHolder1$Grd_total_detail$ctl24$lnkbtn_name%22,%20%22%22,%20true,%20%22%22,%20%22%22,%20false,%20true))" TargetMode="External"/><Relationship Id="rId19" Type="http://schemas.openxmlformats.org/officeDocument/2006/relationships/hyperlink" Target="javascript:WebForm_DoPostBackWithOptions(new%20WebForm_PostBackOptions(%22ctl00$ContentPlaceHolder1$Grd_total_detail$ctl15$lnkbtn_name%22,%20%22%22,%20true,%20%22%22,%20%22%22,%20false,%20true))" TargetMode="External"/><Relationship Id="rId31" Type="http://schemas.openxmlformats.org/officeDocument/2006/relationships/hyperlink" Target="javascript:WebForm_DoPostBackWithOptions(new%20WebForm_PostBackOptions(%22ctl00$ContentPlaceHolder1$Grd_total_detail$ctl03$lnkbtn_name%22,%20%22%22,%20true,%20%22%22,%20%22%22,%20false,%20true))" TargetMode="External"/><Relationship Id="rId4" Type="http://schemas.openxmlformats.org/officeDocument/2006/relationships/hyperlink" Target="javascript:WebForm_DoPostBackWithOptions(new%20WebForm_PostBackOptions(%22ctl00$ContentPlaceHolder1$Grd_total_detail$ctl30$lnkbtn_name%22,%20%22%22,%20true,%20%22%22,%20%22%22,%20false,%20true))" TargetMode="External"/><Relationship Id="rId9" Type="http://schemas.openxmlformats.org/officeDocument/2006/relationships/hyperlink" Target="javascript:WebForm_DoPostBackWithOptions(new%20WebForm_PostBackOptions(%22ctl00$ContentPlaceHolder1$Grd_total_detail$ctl25$lnkbtn_name%22,%20%22%22,%20true,%20%22%22,%20%22%22,%20false,%20true))" TargetMode="External"/><Relationship Id="rId14" Type="http://schemas.openxmlformats.org/officeDocument/2006/relationships/hyperlink" Target="javascript:WebForm_DoPostBackWithOptions(new%20WebForm_PostBackOptions(%22ctl00$ContentPlaceHolder1$Grd_total_detail$ctl20$lnkbtn_name%22,%20%22%22,%20true,%20%22%22,%20%22%22,%20false,%20true))" TargetMode="External"/><Relationship Id="rId22" Type="http://schemas.openxmlformats.org/officeDocument/2006/relationships/hyperlink" Target="javascript:WebForm_DoPostBackWithOptions(new%20WebForm_PostBackOptions(%22ctl00$ContentPlaceHolder1$Grd_total_detail$ctl12$lnkbtn_name%22,%20%22%22,%20true,%20%22%22,%20%22%22,%20false,%20true))" TargetMode="External"/><Relationship Id="rId27" Type="http://schemas.openxmlformats.org/officeDocument/2006/relationships/hyperlink" Target="javascript:WebForm_DoPostBackWithOptions(new%20WebForm_PostBackOptions(%22ctl00$ContentPlaceHolder1$Grd_total_detail$ctl07$lnkbtn_name%22,%20%22%22,%20true,%20%22%22,%20%22%22,%20false,%20true))" TargetMode="External"/><Relationship Id="rId30" Type="http://schemas.openxmlformats.org/officeDocument/2006/relationships/hyperlink" Target="javascript:WebForm_DoPostBackWithOptions(new%20WebForm_PostBackOptions(%22ctl00$ContentPlaceHolder1$Grd_total_detail$ctl04$lnkbtn_name%22,%20%22%22,%20true,%20%22%22,%20%22%22,%20false,%20true))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7" zoomScale="90" zoomScaleSheetLayoutView="90" workbookViewId="0">
      <selection activeCell="F27" sqref="F27"/>
    </sheetView>
  </sheetViews>
  <sheetFormatPr defaultRowHeight="12.75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topLeftCell="E43" zoomScaleSheetLayoutView="100" workbookViewId="0">
      <selection activeCell="M60" sqref="M60"/>
    </sheetView>
  </sheetViews>
  <sheetFormatPr defaultRowHeight="12.75"/>
  <cols>
    <col min="2" max="2" width="15.42578125" bestFit="1" customWidth="1"/>
    <col min="3" max="3" width="11.28515625" customWidth="1"/>
    <col min="4" max="4" width="9.140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0" max="10" width="9.140625" customWidth="1"/>
    <col min="11" max="11" width="11.85546875" customWidth="1"/>
    <col min="12" max="12" width="9.42578125" customWidth="1"/>
    <col min="13" max="13" width="12" customWidth="1"/>
    <col min="14" max="14" width="14.140625" customWidth="1"/>
    <col min="17" max="17" width="11.7109375" customWidth="1"/>
  </cols>
  <sheetData>
    <row r="1" spans="1:19" ht="12.75" customHeight="1">
      <c r="D1" s="748"/>
      <c r="E1" s="748"/>
      <c r="F1" s="748"/>
      <c r="G1" s="748"/>
      <c r="H1" s="748"/>
      <c r="I1" s="748"/>
      <c r="J1" s="748"/>
      <c r="M1" s="310" t="s">
        <v>297</v>
      </c>
    </row>
    <row r="2" spans="1:19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</row>
    <row r="3" spans="1:19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</row>
    <row r="4" spans="1:19" ht="11.25" customHeight="1"/>
    <row r="5" spans="1:19" ht="15.75">
      <c r="A5" s="746" t="s">
        <v>594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</row>
    <row r="7" spans="1:19">
      <c r="A7" s="747" t="s">
        <v>913</v>
      </c>
      <c r="B7" s="747"/>
      <c r="L7" s="819" t="s">
        <v>591</v>
      </c>
      <c r="M7" s="819"/>
      <c r="N7" s="819"/>
      <c r="O7" s="104"/>
    </row>
    <row r="8" spans="1:19" ht="15.75" customHeight="1">
      <c r="A8" s="813" t="s">
        <v>2</v>
      </c>
      <c r="B8" s="813" t="s">
        <v>3</v>
      </c>
      <c r="C8" s="716" t="s">
        <v>4</v>
      </c>
      <c r="D8" s="716"/>
      <c r="E8" s="716"/>
      <c r="F8" s="709"/>
      <c r="G8" s="709"/>
      <c r="H8" s="716" t="s">
        <v>108</v>
      </c>
      <c r="I8" s="716"/>
      <c r="J8" s="716"/>
      <c r="K8" s="716"/>
      <c r="L8" s="716"/>
      <c r="M8" s="813" t="s">
        <v>147</v>
      </c>
      <c r="N8" s="741" t="s">
        <v>148</v>
      </c>
    </row>
    <row r="9" spans="1:19" ht="51">
      <c r="A9" s="814"/>
      <c r="B9" s="814"/>
      <c r="C9" s="312" t="s">
        <v>5</v>
      </c>
      <c r="D9" s="312" t="s">
        <v>6</v>
      </c>
      <c r="E9" s="312" t="s">
        <v>408</v>
      </c>
      <c r="F9" s="312" t="s">
        <v>106</v>
      </c>
      <c r="G9" s="312" t="s">
        <v>130</v>
      </c>
      <c r="H9" s="312" t="s">
        <v>5</v>
      </c>
      <c r="I9" s="312" t="s">
        <v>6</v>
      </c>
      <c r="J9" s="312" t="s">
        <v>408</v>
      </c>
      <c r="K9" s="315" t="s">
        <v>106</v>
      </c>
      <c r="L9" s="315" t="s">
        <v>131</v>
      </c>
      <c r="M9" s="814"/>
      <c r="N9" s="741"/>
      <c r="R9" s="9"/>
      <c r="S9" s="12"/>
    </row>
    <row r="10" spans="1:19" s="14" customFormat="1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  <c r="K10" s="316">
        <v>11</v>
      </c>
      <c r="L10" s="103">
        <v>12</v>
      </c>
      <c r="M10" s="103">
        <v>13</v>
      </c>
      <c r="N10" s="316">
        <v>14</v>
      </c>
    </row>
    <row r="11" spans="1:19" ht="14.25">
      <c r="A11" s="324">
        <v>1</v>
      </c>
      <c r="B11" s="427" t="s">
        <v>879</v>
      </c>
      <c r="C11" s="193">
        <v>1</v>
      </c>
      <c r="D11" s="193">
        <v>0</v>
      </c>
      <c r="E11" s="193">
        <v>0</v>
      </c>
      <c r="F11" s="193">
        <v>0</v>
      </c>
      <c r="G11" s="193">
        <f>F11+E11+D11+C11</f>
        <v>1</v>
      </c>
      <c r="H11" s="193">
        <v>1</v>
      </c>
      <c r="I11" s="193">
        <v>0</v>
      </c>
      <c r="J11" s="193">
        <v>0</v>
      </c>
      <c r="K11" s="193">
        <v>0</v>
      </c>
      <c r="L11" s="193">
        <f>K11+J11+I11+H11</f>
        <v>1</v>
      </c>
      <c r="M11" s="193">
        <f>G11-L11</f>
        <v>0</v>
      </c>
      <c r="N11" s="245" t="s">
        <v>880</v>
      </c>
      <c r="O11" s="683"/>
      <c r="P11" s="683"/>
      <c r="Q11" s="683"/>
      <c r="R11" s="683"/>
      <c r="S11" s="683"/>
    </row>
    <row r="12" spans="1:19" ht="14.25">
      <c r="A12" s="324">
        <v>2</v>
      </c>
      <c r="B12" s="427" t="s">
        <v>881</v>
      </c>
      <c r="C12" s="193">
        <v>18</v>
      </c>
      <c r="D12" s="193">
        <v>0</v>
      </c>
      <c r="E12" s="193">
        <v>0</v>
      </c>
      <c r="F12" s="193">
        <v>1</v>
      </c>
      <c r="G12" s="193">
        <f t="shared" ref="G12:G43" si="0">F12+E12+D12+C12</f>
        <v>19</v>
      </c>
      <c r="H12" s="193">
        <v>18</v>
      </c>
      <c r="I12" s="193">
        <v>0</v>
      </c>
      <c r="J12" s="193">
        <v>0</v>
      </c>
      <c r="K12" s="193">
        <v>1</v>
      </c>
      <c r="L12" s="193">
        <f t="shared" ref="L12:L43" si="1">K12+J12+I12+H12</f>
        <v>19</v>
      </c>
      <c r="M12" s="193">
        <f t="shared" ref="M12:M44" si="2">G12-L12</f>
        <v>0</v>
      </c>
      <c r="N12" s="245" t="s">
        <v>880</v>
      </c>
      <c r="O12" s="683"/>
      <c r="P12" s="683"/>
      <c r="Q12" s="683"/>
      <c r="R12" s="683"/>
      <c r="S12" s="683"/>
    </row>
    <row r="13" spans="1:19" ht="14.25">
      <c r="A13" s="324">
        <v>3</v>
      </c>
      <c r="B13" s="427" t="s">
        <v>882</v>
      </c>
      <c r="C13" s="193">
        <v>0</v>
      </c>
      <c r="D13" s="193">
        <v>0</v>
      </c>
      <c r="E13" s="193">
        <v>0</v>
      </c>
      <c r="F13" s="193">
        <v>0</v>
      </c>
      <c r="G13" s="193">
        <f t="shared" si="0"/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f t="shared" si="1"/>
        <v>0</v>
      </c>
      <c r="M13" s="193">
        <f t="shared" si="2"/>
        <v>0</v>
      </c>
      <c r="N13" s="245" t="s">
        <v>880</v>
      </c>
      <c r="O13" s="683"/>
      <c r="P13" s="683"/>
      <c r="Q13" s="683"/>
      <c r="R13" s="683"/>
      <c r="S13" s="683"/>
    </row>
    <row r="14" spans="1:19" s="271" customFormat="1" ht="14.25">
      <c r="A14" s="324">
        <v>4</v>
      </c>
      <c r="B14" s="427" t="s">
        <v>883</v>
      </c>
      <c r="C14" s="193">
        <v>62</v>
      </c>
      <c r="D14" s="193">
        <v>0</v>
      </c>
      <c r="E14" s="193">
        <v>0</v>
      </c>
      <c r="F14" s="193">
        <v>1</v>
      </c>
      <c r="G14" s="193">
        <f t="shared" si="0"/>
        <v>63</v>
      </c>
      <c r="H14" s="193">
        <v>62</v>
      </c>
      <c r="I14" s="193">
        <v>0</v>
      </c>
      <c r="J14" s="193">
        <v>0</v>
      </c>
      <c r="K14" s="193">
        <v>1</v>
      </c>
      <c r="L14" s="193">
        <f t="shared" si="1"/>
        <v>63</v>
      </c>
      <c r="M14" s="193">
        <f t="shared" si="2"/>
        <v>0</v>
      </c>
      <c r="N14" s="245" t="s">
        <v>880</v>
      </c>
      <c r="O14" s="683"/>
      <c r="P14" s="683"/>
      <c r="Q14" s="683"/>
      <c r="R14" s="683"/>
      <c r="S14" s="683"/>
    </row>
    <row r="15" spans="1:19" ht="14.25">
      <c r="A15" s="324">
        <v>5</v>
      </c>
      <c r="B15" s="427" t="s">
        <v>884</v>
      </c>
      <c r="C15" s="193">
        <v>7</v>
      </c>
      <c r="D15" s="193">
        <v>0</v>
      </c>
      <c r="E15" s="193">
        <v>0</v>
      </c>
      <c r="F15" s="193">
        <v>0</v>
      </c>
      <c r="G15" s="193">
        <f t="shared" si="0"/>
        <v>7</v>
      </c>
      <c r="H15" s="193">
        <v>7</v>
      </c>
      <c r="I15" s="193">
        <v>0</v>
      </c>
      <c r="J15" s="193">
        <v>0</v>
      </c>
      <c r="K15" s="193">
        <v>0</v>
      </c>
      <c r="L15" s="193">
        <f t="shared" si="1"/>
        <v>7</v>
      </c>
      <c r="M15" s="193">
        <f t="shared" si="2"/>
        <v>0</v>
      </c>
      <c r="N15" s="245" t="s">
        <v>880</v>
      </c>
      <c r="O15" s="683"/>
      <c r="P15" s="683"/>
      <c r="Q15" s="683"/>
      <c r="R15" s="683"/>
      <c r="S15" s="683"/>
    </row>
    <row r="16" spans="1:19" ht="14.25">
      <c r="A16" s="324">
        <v>6</v>
      </c>
      <c r="B16" s="427" t="s">
        <v>885</v>
      </c>
      <c r="C16" s="193">
        <v>7</v>
      </c>
      <c r="D16" s="193">
        <v>0</v>
      </c>
      <c r="E16" s="193">
        <v>0</v>
      </c>
      <c r="F16" s="193">
        <v>0</v>
      </c>
      <c r="G16" s="193">
        <f t="shared" si="0"/>
        <v>7</v>
      </c>
      <c r="H16" s="193">
        <v>7</v>
      </c>
      <c r="I16" s="193">
        <v>0</v>
      </c>
      <c r="J16" s="193">
        <v>0</v>
      </c>
      <c r="K16" s="193">
        <v>0</v>
      </c>
      <c r="L16" s="193">
        <f t="shared" si="1"/>
        <v>7</v>
      </c>
      <c r="M16" s="193">
        <f t="shared" si="2"/>
        <v>0</v>
      </c>
      <c r="N16" s="245" t="s">
        <v>880</v>
      </c>
      <c r="O16" s="683"/>
      <c r="P16" s="683"/>
      <c r="Q16" s="683"/>
      <c r="R16" s="683"/>
      <c r="S16" s="683"/>
    </row>
    <row r="17" spans="1:19" s="271" customFormat="1" ht="14.25">
      <c r="A17" s="324">
        <v>7</v>
      </c>
      <c r="B17" s="427" t="s">
        <v>886</v>
      </c>
      <c r="C17" s="193">
        <v>13</v>
      </c>
      <c r="D17" s="193">
        <v>0</v>
      </c>
      <c r="E17" s="193">
        <v>0</v>
      </c>
      <c r="F17" s="193">
        <v>0</v>
      </c>
      <c r="G17" s="193">
        <f t="shared" si="0"/>
        <v>13</v>
      </c>
      <c r="H17" s="193">
        <v>13</v>
      </c>
      <c r="I17" s="193">
        <v>0</v>
      </c>
      <c r="J17" s="193">
        <v>0</v>
      </c>
      <c r="K17" s="193">
        <v>0</v>
      </c>
      <c r="L17" s="193">
        <f t="shared" si="1"/>
        <v>13</v>
      </c>
      <c r="M17" s="193">
        <f t="shared" si="2"/>
        <v>0</v>
      </c>
      <c r="N17" s="245" t="s">
        <v>880</v>
      </c>
      <c r="O17" s="683"/>
      <c r="P17" s="683"/>
      <c r="Q17" s="683"/>
      <c r="R17" s="683"/>
      <c r="S17" s="683"/>
    </row>
    <row r="18" spans="1:19" ht="14.25">
      <c r="A18" s="324">
        <v>8</v>
      </c>
      <c r="B18" s="427" t="s">
        <v>887</v>
      </c>
      <c r="C18" s="193">
        <v>60</v>
      </c>
      <c r="D18" s="193">
        <v>0</v>
      </c>
      <c r="E18" s="193">
        <v>0</v>
      </c>
      <c r="F18" s="193">
        <v>0</v>
      </c>
      <c r="G18" s="193">
        <f t="shared" si="0"/>
        <v>60</v>
      </c>
      <c r="H18" s="193">
        <v>60</v>
      </c>
      <c r="I18" s="193">
        <v>0</v>
      </c>
      <c r="J18" s="193">
        <v>0</v>
      </c>
      <c r="K18" s="193">
        <v>0</v>
      </c>
      <c r="L18" s="193">
        <f t="shared" si="1"/>
        <v>60</v>
      </c>
      <c r="M18" s="193">
        <f t="shared" si="2"/>
        <v>0</v>
      </c>
      <c r="N18" s="245" t="s">
        <v>880</v>
      </c>
      <c r="O18" s="683"/>
      <c r="P18" s="683"/>
      <c r="Q18" s="683"/>
      <c r="R18" s="683"/>
      <c r="S18" s="683"/>
    </row>
    <row r="19" spans="1:19" s="271" customFormat="1" ht="14.25">
      <c r="A19" s="324">
        <v>9</v>
      </c>
      <c r="B19" s="427" t="s">
        <v>888</v>
      </c>
      <c r="C19" s="193">
        <v>7</v>
      </c>
      <c r="D19" s="193">
        <v>0</v>
      </c>
      <c r="E19" s="193">
        <v>0</v>
      </c>
      <c r="F19" s="193">
        <v>0</v>
      </c>
      <c r="G19" s="193">
        <f t="shared" si="0"/>
        <v>7</v>
      </c>
      <c r="H19" s="193">
        <v>7</v>
      </c>
      <c r="I19" s="193">
        <v>0</v>
      </c>
      <c r="J19" s="193">
        <v>0</v>
      </c>
      <c r="K19" s="193">
        <v>0</v>
      </c>
      <c r="L19" s="193">
        <f t="shared" si="1"/>
        <v>7</v>
      </c>
      <c r="M19" s="193">
        <f t="shared" si="2"/>
        <v>0</v>
      </c>
      <c r="N19" s="245" t="s">
        <v>880</v>
      </c>
      <c r="O19" s="683"/>
      <c r="P19" s="683"/>
      <c r="Q19" s="683"/>
      <c r="R19" s="683"/>
      <c r="S19" s="683"/>
    </row>
    <row r="20" spans="1:19" ht="14.25">
      <c r="A20" s="324">
        <v>10</v>
      </c>
      <c r="B20" s="427" t="s">
        <v>889</v>
      </c>
      <c r="C20" s="193">
        <v>16</v>
      </c>
      <c r="D20" s="193">
        <v>0</v>
      </c>
      <c r="E20" s="193">
        <v>0</v>
      </c>
      <c r="F20" s="193">
        <v>1</v>
      </c>
      <c r="G20" s="193">
        <f t="shared" si="0"/>
        <v>17</v>
      </c>
      <c r="H20" s="193">
        <v>16</v>
      </c>
      <c r="I20" s="193">
        <v>0</v>
      </c>
      <c r="J20" s="193">
        <v>0</v>
      </c>
      <c r="K20" s="193">
        <v>1</v>
      </c>
      <c r="L20" s="193">
        <f t="shared" si="1"/>
        <v>17</v>
      </c>
      <c r="M20" s="193">
        <f t="shared" si="2"/>
        <v>0</v>
      </c>
      <c r="N20" s="245" t="s">
        <v>880</v>
      </c>
      <c r="O20" s="683"/>
      <c r="P20" s="683"/>
      <c r="Q20" s="683"/>
      <c r="R20" s="683"/>
      <c r="S20" s="683"/>
    </row>
    <row r="21" spans="1:19" ht="14.25">
      <c r="A21" s="324">
        <v>11</v>
      </c>
      <c r="B21" s="427" t="s">
        <v>890</v>
      </c>
      <c r="C21" s="193">
        <v>158</v>
      </c>
      <c r="D21" s="193">
        <v>0</v>
      </c>
      <c r="E21" s="193">
        <v>0</v>
      </c>
      <c r="F21" s="193">
        <v>0</v>
      </c>
      <c r="G21" s="193">
        <f t="shared" si="0"/>
        <v>158</v>
      </c>
      <c r="H21" s="193">
        <v>158</v>
      </c>
      <c r="I21" s="193">
        <v>0</v>
      </c>
      <c r="J21" s="193">
        <v>0</v>
      </c>
      <c r="K21" s="193">
        <v>0</v>
      </c>
      <c r="L21" s="193">
        <f t="shared" si="1"/>
        <v>158</v>
      </c>
      <c r="M21" s="193">
        <f t="shared" si="2"/>
        <v>0</v>
      </c>
      <c r="N21" s="245" t="s">
        <v>880</v>
      </c>
      <c r="O21" s="683"/>
      <c r="P21" s="683"/>
      <c r="Q21" s="683"/>
      <c r="R21" s="683"/>
      <c r="S21" s="683"/>
    </row>
    <row r="22" spans="1:19" s="271" customFormat="1" ht="14.25">
      <c r="A22" s="324">
        <v>12</v>
      </c>
      <c r="B22" s="427" t="s">
        <v>891</v>
      </c>
      <c r="C22" s="193">
        <v>62</v>
      </c>
      <c r="D22" s="193">
        <v>0</v>
      </c>
      <c r="E22" s="193">
        <v>0</v>
      </c>
      <c r="F22" s="193">
        <v>0</v>
      </c>
      <c r="G22" s="193">
        <f t="shared" si="0"/>
        <v>62</v>
      </c>
      <c r="H22" s="193">
        <v>62</v>
      </c>
      <c r="I22" s="193">
        <v>0</v>
      </c>
      <c r="J22" s="193">
        <v>0</v>
      </c>
      <c r="K22" s="193">
        <v>0</v>
      </c>
      <c r="L22" s="193">
        <f t="shared" si="1"/>
        <v>62</v>
      </c>
      <c r="M22" s="193">
        <f t="shared" si="2"/>
        <v>0</v>
      </c>
      <c r="N22" s="245" t="s">
        <v>880</v>
      </c>
      <c r="O22" s="683"/>
      <c r="P22" s="683"/>
      <c r="Q22" s="683"/>
      <c r="R22" s="683"/>
      <c r="S22" s="683"/>
    </row>
    <row r="23" spans="1:19" ht="14.25">
      <c r="A23" s="324">
        <v>13</v>
      </c>
      <c r="B23" s="427" t="s">
        <v>892</v>
      </c>
      <c r="C23" s="193">
        <v>5</v>
      </c>
      <c r="D23" s="193">
        <v>0</v>
      </c>
      <c r="E23" s="193">
        <v>0</v>
      </c>
      <c r="F23" s="193">
        <v>0</v>
      </c>
      <c r="G23" s="193">
        <f t="shared" si="0"/>
        <v>5</v>
      </c>
      <c r="H23" s="193">
        <v>5</v>
      </c>
      <c r="I23" s="338">
        <v>0</v>
      </c>
      <c r="J23" s="193">
        <v>0</v>
      </c>
      <c r="K23" s="193">
        <v>0</v>
      </c>
      <c r="L23" s="193">
        <f t="shared" si="1"/>
        <v>5</v>
      </c>
      <c r="M23" s="193">
        <f t="shared" si="2"/>
        <v>0</v>
      </c>
      <c r="N23" s="245" t="s">
        <v>880</v>
      </c>
      <c r="O23" s="683"/>
      <c r="P23" s="683"/>
      <c r="Q23" s="683"/>
      <c r="R23" s="683"/>
      <c r="S23" s="683"/>
    </row>
    <row r="24" spans="1:19" ht="14.25">
      <c r="A24" s="324">
        <v>14</v>
      </c>
      <c r="B24" s="427" t="s">
        <v>893</v>
      </c>
      <c r="C24" s="193">
        <v>20</v>
      </c>
      <c r="D24" s="193">
        <v>0</v>
      </c>
      <c r="E24" s="193">
        <v>0</v>
      </c>
      <c r="F24" s="193">
        <v>0</v>
      </c>
      <c r="G24" s="193">
        <f t="shared" si="0"/>
        <v>20</v>
      </c>
      <c r="H24" s="193">
        <v>20</v>
      </c>
      <c r="I24" s="338">
        <v>0</v>
      </c>
      <c r="J24" s="193">
        <v>0</v>
      </c>
      <c r="K24" s="193">
        <v>0</v>
      </c>
      <c r="L24" s="193">
        <f t="shared" si="1"/>
        <v>20</v>
      </c>
      <c r="M24" s="193">
        <f t="shared" si="2"/>
        <v>0</v>
      </c>
      <c r="N24" s="245" t="s">
        <v>880</v>
      </c>
      <c r="O24" s="683"/>
      <c r="P24" s="683"/>
      <c r="Q24" s="683"/>
      <c r="R24" s="683"/>
      <c r="S24" s="683"/>
    </row>
    <row r="25" spans="1:19" ht="14.25">
      <c r="A25" s="324">
        <v>15</v>
      </c>
      <c r="B25" s="427" t="s">
        <v>894</v>
      </c>
      <c r="C25" s="193">
        <v>8</v>
      </c>
      <c r="D25" s="193">
        <v>0</v>
      </c>
      <c r="E25" s="193">
        <v>0</v>
      </c>
      <c r="F25" s="193">
        <v>0</v>
      </c>
      <c r="G25" s="193">
        <f t="shared" si="0"/>
        <v>8</v>
      </c>
      <c r="H25" s="193">
        <v>8</v>
      </c>
      <c r="I25" s="338">
        <v>0</v>
      </c>
      <c r="J25" s="193">
        <v>0</v>
      </c>
      <c r="K25" s="193">
        <v>0</v>
      </c>
      <c r="L25" s="193">
        <f t="shared" si="1"/>
        <v>8</v>
      </c>
      <c r="M25" s="193">
        <f t="shared" si="2"/>
        <v>0</v>
      </c>
      <c r="N25" s="245" t="s">
        <v>880</v>
      </c>
      <c r="O25" s="683"/>
      <c r="P25" s="683"/>
      <c r="Q25" s="683"/>
      <c r="R25" s="683"/>
      <c r="S25" s="683"/>
    </row>
    <row r="26" spans="1:19" s="267" customFormat="1" ht="14.25">
      <c r="A26" s="324">
        <v>16</v>
      </c>
      <c r="B26" s="427" t="s">
        <v>895</v>
      </c>
      <c r="C26" s="193">
        <v>0</v>
      </c>
      <c r="D26" s="193">
        <v>0</v>
      </c>
      <c r="E26" s="193">
        <v>0</v>
      </c>
      <c r="F26" s="193">
        <v>0</v>
      </c>
      <c r="G26" s="193">
        <f t="shared" si="0"/>
        <v>0</v>
      </c>
      <c r="H26" s="193"/>
      <c r="I26" s="338"/>
      <c r="J26" s="193"/>
      <c r="K26" s="193"/>
      <c r="L26" s="193">
        <f t="shared" si="1"/>
        <v>0</v>
      </c>
      <c r="M26" s="193">
        <f t="shared" si="2"/>
        <v>0</v>
      </c>
      <c r="N26" s="245" t="s">
        <v>880</v>
      </c>
      <c r="O26" s="683"/>
      <c r="P26" s="683"/>
      <c r="Q26" s="683"/>
      <c r="R26" s="683"/>
      <c r="S26" s="683"/>
    </row>
    <row r="27" spans="1:19" s="271" customFormat="1" ht="14.25">
      <c r="A27" s="324">
        <v>17</v>
      </c>
      <c r="B27" s="427" t="s">
        <v>896</v>
      </c>
      <c r="C27" s="193">
        <v>228</v>
      </c>
      <c r="D27" s="193">
        <v>0</v>
      </c>
      <c r="E27" s="193">
        <v>0</v>
      </c>
      <c r="F27" s="193">
        <v>3</v>
      </c>
      <c r="G27" s="193">
        <f t="shared" si="0"/>
        <v>231</v>
      </c>
      <c r="H27" s="193">
        <v>228</v>
      </c>
      <c r="I27" s="193">
        <v>0</v>
      </c>
      <c r="J27" s="193">
        <v>0</v>
      </c>
      <c r="K27" s="193">
        <v>3</v>
      </c>
      <c r="L27" s="193">
        <f t="shared" si="1"/>
        <v>231</v>
      </c>
      <c r="M27" s="193">
        <f t="shared" si="2"/>
        <v>0</v>
      </c>
      <c r="N27" s="245" t="s">
        <v>880</v>
      </c>
      <c r="O27" s="683"/>
      <c r="P27" s="683"/>
      <c r="Q27" s="683"/>
      <c r="R27" s="683"/>
      <c r="S27" s="683"/>
    </row>
    <row r="28" spans="1:19" s="271" customFormat="1" ht="14.25">
      <c r="A28" s="324">
        <v>18</v>
      </c>
      <c r="B28" s="427" t="s">
        <v>897</v>
      </c>
      <c r="C28" s="193">
        <v>3</v>
      </c>
      <c r="D28" s="193">
        <v>0</v>
      </c>
      <c r="E28" s="193">
        <v>0</v>
      </c>
      <c r="F28" s="193">
        <v>0</v>
      </c>
      <c r="G28" s="193">
        <f t="shared" si="0"/>
        <v>3</v>
      </c>
      <c r="H28" s="193">
        <v>3</v>
      </c>
      <c r="I28" s="193">
        <v>0</v>
      </c>
      <c r="J28" s="193">
        <v>0</v>
      </c>
      <c r="K28" s="193">
        <v>0</v>
      </c>
      <c r="L28" s="193">
        <f t="shared" si="1"/>
        <v>3</v>
      </c>
      <c r="M28" s="193">
        <f t="shared" si="2"/>
        <v>0</v>
      </c>
      <c r="N28" s="245" t="s">
        <v>880</v>
      </c>
      <c r="O28" s="683"/>
      <c r="P28" s="683"/>
      <c r="Q28" s="683"/>
      <c r="R28" s="683"/>
      <c r="S28" s="683"/>
    </row>
    <row r="29" spans="1:19" ht="14.25">
      <c r="A29" s="324">
        <v>19</v>
      </c>
      <c r="B29" s="427" t="s">
        <v>898</v>
      </c>
      <c r="C29" s="193">
        <v>2</v>
      </c>
      <c r="D29" s="193">
        <v>0</v>
      </c>
      <c r="E29" s="193">
        <v>0</v>
      </c>
      <c r="F29" s="193">
        <v>0</v>
      </c>
      <c r="G29" s="193">
        <f t="shared" si="0"/>
        <v>2</v>
      </c>
      <c r="H29" s="193">
        <v>2</v>
      </c>
      <c r="I29" s="338">
        <v>0</v>
      </c>
      <c r="J29" s="193">
        <v>0</v>
      </c>
      <c r="K29" s="193">
        <v>0</v>
      </c>
      <c r="L29" s="193">
        <f t="shared" si="1"/>
        <v>2</v>
      </c>
      <c r="M29" s="193">
        <f t="shared" si="2"/>
        <v>0</v>
      </c>
      <c r="N29" s="245" t="s">
        <v>880</v>
      </c>
      <c r="O29" s="683"/>
      <c r="P29" s="683"/>
      <c r="Q29" s="683"/>
      <c r="R29" s="683"/>
      <c r="S29" s="683"/>
    </row>
    <row r="30" spans="1:19" ht="14.25">
      <c r="A30" s="324">
        <v>20</v>
      </c>
      <c r="B30" s="427" t="s">
        <v>899</v>
      </c>
      <c r="C30" s="193">
        <v>3</v>
      </c>
      <c r="D30" s="193">
        <v>0</v>
      </c>
      <c r="E30" s="193">
        <v>0</v>
      </c>
      <c r="F30" s="193">
        <v>0</v>
      </c>
      <c r="G30" s="193">
        <f t="shared" si="0"/>
        <v>3</v>
      </c>
      <c r="H30" s="193">
        <v>3</v>
      </c>
      <c r="I30" s="338">
        <v>0</v>
      </c>
      <c r="J30" s="193">
        <v>0</v>
      </c>
      <c r="K30" s="193">
        <v>0</v>
      </c>
      <c r="L30" s="193">
        <f t="shared" si="1"/>
        <v>3</v>
      </c>
      <c r="M30" s="193">
        <f t="shared" si="2"/>
        <v>0</v>
      </c>
      <c r="N30" s="245" t="s">
        <v>880</v>
      </c>
      <c r="O30" s="683"/>
      <c r="P30" s="683"/>
      <c r="Q30" s="683"/>
      <c r="R30" s="683"/>
      <c r="S30" s="683"/>
    </row>
    <row r="31" spans="1:19" ht="14.25">
      <c r="A31" s="324">
        <v>21</v>
      </c>
      <c r="B31" s="427" t="s">
        <v>900</v>
      </c>
      <c r="C31" s="193">
        <v>16</v>
      </c>
      <c r="D31" s="193">
        <v>0</v>
      </c>
      <c r="E31" s="193">
        <v>0</v>
      </c>
      <c r="F31" s="193">
        <v>0</v>
      </c>
      <c r="G31" s="193">
        <f t="shared" si="0"/>
        <v>16</v>
      </c>
      <c r="H31" s="193">
        <v>16</v>
      </c>
      <c r="I31" s="338">
        <v>0</v>
      </c>
      <c r="J31" s="193">
        <v>0</v>
      </c>
      <c r="K31" s="193">
        <v>0</v>
      </c>
      <c r="L31" s="193">
        <f t="shared" si="1"/>
        <v>16</v>
      </c>
      <c r="M31" s="193">
        <f t="shared" si="2"/>
        <v>0</v>
      </c>
      <c r="N31" s="245" t="s">
        <v>880</v>
      </c>
      <c r="O31" s="683"/>
      <c r="P31" s="683"/>
      <c r="Q31" s="683"/>
      <c r="R31" s="683"/>
      <c r="S31" s="683"/>
    </row>
    <row r="32" spans="1:19" ht="14.25">
      <c r="A32" s="324">
        <v>22</v>
      </c>
      <c r="B32" s="427" t="s">
        <v>901</v>
      </c>
      <c r="C32" s="193">
        <v>77</v>
      </c>
      <c r="D32" s="193">
        <v>0</v>
      </c>
      <c r="E32" s="193">
        <v>0</v>
      </c>
      <c r="F32" s="193">
        <v>1</v>
      </c>
      <c r="G32" s="193">
        <f t="shared" si="0"/>
        <v>78</v>
      </c>
      <c r="H32" s="193">
        <v>77</v>
      </c>
      <c r="I32" s="338">
        <v>0</v>
      </c>
      <c r="J32" s="193">
        <v>0</v>
      </c>
      <c r="K32" s="193">
        <v>1</v>
      </c>
      <c r="L32" s="193">
        <f t="shared" si="1"/>
        <v>78</v>
      </c>
      <c r="M32" s="193">
        <f t="shared" si="2"/>
        <v>0</v>
      </c>
      <c r="N32" s="245" t="s">
        <v>880</v>
      </c>
      <c r="O32" s="683"/>
      <c r="P32" s="683"/>
      <c r="Q32" s="683"/>
      <c r="R32" s="683"/>
      <c r="S32" s="683"/>
    </row>
    <row r="33" spans="1:19" ht="14.25">
      <c r="A33" s="324">
        <v>23</v>
      </c>
      <c r="B33" s="427" t="s">
        <v>902</v>
      </c>
      <c r="C33" s="193">
        <v>4</v>
      </c>
      <c r="D33" s="193">
        <v>0</v>
      </c>
      <c r="E33" s="193">
        <v>0</v>
      </c>
      <c r="F33" s="193">
        <v>0</v>
      </c>
      <c r="G33" s="193">
        <f t="shared" si="0"/>
        <v>4</v>
      </c>
      <c r="H33" s="193">
        <v>4</v>
      </c>
      <c r="I33" s="338">
        <v>0</v>
      </c>
      <c r="J33" s="193">
        <v>0</v>
      </c>
      <c r="K33" s="193">
        <v>0</v>
      </c>
      <c r="L33" s="193">
        <f t="shared" si="1"/>
        <v>4</v>
      </c>
      <c r="M33" s="193">
        <f t="shared" si="2"/>
        <v>0</v>
      </c>
      <c r="N33" s="245" t="s">
        <v>880</v>
      </c>
      <c r="O33" s="683"/>
      <c r="P33" s="683"/>
      <c r="Q33" s="683"/>
      <c r="R33" s="683"/>
      <c r="S33" s="683"/>
    </row>
    <row r="34" spans="1:19" ht="14.25">
      <c r="A34" s="324">
        <v>24</v>
      </c>
      <c r="B34" s="427" t="s">
        <v>903</v>
      </c>
      <c r="C34" s="193">
        <v>2</v>
      </c>
      <c r="D34" s="193">
        <v>0</v>
      </c>
      <c r="E34" s="193">
        <v>0</v>
      </c>
      <c r="F34" s="193">
        <v>0</v>
      </c>
      <c r="G34" s="193">
        <f t="shared" si="0"/>
        <v>2</v>
      </c>
      <c r="H34" s="193">
        <v>2</v>
      </c>
      <c r="I34" s="338">
        <v>0</v>
      </c>
      <c r="J34" s="193">
        <v>0</v>
      </c>
      <c r="K34" s="193">
        <v>0</v>
      </c>
      <c r="L34" s="193">
        <f t="shared" si="1"/>
        <v>2</v>
      </c>
      <c r="M34" s="193">
        <f t="shared" si="2"/>
        <v>0</v>
      </c>
      <c r="N34" s="245" t="s">
        <v>880</v>
      </c>
      <c r="O34" s="683"/>
      <c r="P34" s="683"/>
      <c r="Q34" s="683"/>
      <c r="R34" s="683"/>
      <c r="S34" s="683"/>
    </row>
    <row r="35" spans="1:19" s="271" customFormat="1" ht="14.25">
      <c r="A35" s="324">
        <v>25</v>
      </c>
      <c r="B35" s="427" t="s">
        <v>904</v>
      </c>
      <c r="C35" s="193">
        <v>257</v>
      </c>
      <c r="D35" s="193">
        <v>0</v>
      </c>
      <c r="E35" s="193">
        <v>0</v>
      </c>
      <c r="F35" s="193">
        <v>10</v>
      </c>
      <c r="G35" s="193">
        <f t="shared" si="0"/>
        <v>267</v>
      </c>
      <c r="H35" s="193">
        <v>257</v>
      </c>
      <c r="I35" s="193">
        <v>0</v>
      </c>
      <c r="J35" s="193">
        <v>0</v>
      </c>
      <c r="K35" s="193">
        <v>10</v>
      </c>
      <c r="L35" s="193">
        <f t="shared" si="1"/>
        <v>267</v>
      </c>
      <c r="M35" s="193">
        <f t="shared" si="2"/>
        <v>0</v>
      </c>
      <c r="N35" s="245" t="s">
        <v>880</v>
      </c>
      <c r="O35" s="683"/>
      <c r="P35" s="683"/>
      <c r="Q35" s="683"/>
      <c r="R35" s="683"/>
      <c r="S35" s="683"/>
    </row>
    <row r="36" spans="1:19" s="271" customFormat="1" ht="14.25">
      <c r="A36" s="324">
        <v>26</v>
      </c>
      <c r="B36" s="427" t="s">
        <v>905</v>
      </c>
      <c r="C36" s="193">
        <v>0</v>
      </c>
      <c r="D36" s="193">
        <v>0</v>
      </c>
      <c r="E36" s="193">
        <v>0</v>
      </c>
      <c r="F36" s="193">
        <v>0</v>
      </c>
      <c r="G36" s="193">
        <f t="shared" si="0"/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f t="shared" si="1"/>
        <v>0</v>
      </c>
      <c r="M36" s="193">
        <f t="shared" si="2"/>
        <v>0</v>
      </c>
      <c r="N36" s="245" t="s">
        <v>880</v>
      </c>
      <c r="O36" s="683"/>
      <c r="P36" s="683"/>
      <c r="Q36" s="683"/>
      <c r="R36" s="683"/>
      <c r="S36" s="683"/>
    </row>
    <row r="37" spans="1:19" s="271" customFormat="1" ht="14.25">
      <c r="A37" s="324">
        <v>27</v>
      </c>
      <c r="B37" s="427" t="s">
        <v>906</v>
      </c>
      <c r="C37" s="193">
        <v>1</v>
      </c>
      <c r="D37" s="193">
        <v>0</v>
      </c>
      <c r="E37" s="193">
        <v>0</v>
      </c>
      <c r="F37" s="193">
        <v>0</v>
      </c>
      <c r="G37" s="193">
        <f t="shared" si="0"/>
        <v>1</v>
      </c>
      <c r="H37" s="193">
        <v>1</v>
      </c>
      <c r="I37" s="193">
        <v>0</v>
      </c>
      <c r="J37" s="193">
        <v>0</v>
      </c>
      <c r="K37" s="193">
        <v>0</v>
      </c>
      <c r="L37" s="193">
        <f t="shared" si="1"/>
        <v>1</v>
      </c>
      <c r="M37" s="193">
        <f t="shared" si="2"/>
        <v>0</v>
      </c>
      <c r="N37" s="245" t="s">
        <v>880</v>
      </c>
      <c r="O37" s="683"/>
      <c r="P37" s="683"/>
      <c r="Q37" s="683"/>
      <c r="R37" s="683"/>
      <c r="S37" s="683"/>
    </row>
    <row r="38" spans="1:19" s="267" customFormat="1" ht="14.25">
      <c r="A38" s="324">
        <v>28</v>
      </c>
      <c r="B38" s="427" t="s">
        <v>907</v>
      </c>
      <c r="C38" s="193">
        <v>17</v>
      </c>
      <c r="D38" s="193">
        <v>0</v>
      </c>
      <c r="E38" s="193">
        <v>0</v>
      </c>
      <c r="F38" s="193">
        <v>0</v>
      </c>
      <c r="G38" s="193">
        <f t="shared" si="0"/>
        <v>17</v>
      </c>
      <c r="H38" s="193">
        <v>17</v>
      </c>
      <c r="I38" s="338">
        <v>0</v>
      </c>
      <c r="J38" s="193">
        <v>0</v>
      </c>
      <c r="K38" s="193">
        <v>0</v>
      </c>
      <c r="L38" s="193">
        <f t="shared" si="1"/>
        <v>17</v>
      </c>
      <c r="M38" s="193">
        <f t="shared" si="2"/>
        <v>0</v>
      </c>
      <c r="N38" s="245" t="s">
        <v>880</v>
      </c>
      <c r="O38" s="683"/>
      <c r="P38" s="683"/>
      <c r="Q38" s="683"/>
      <c r="R38" s="683"/>
      <c r="S38" s="683"/>
    </row>
    <row r="39" spans="1:19" ht="14.25">
      <c r="A39" s="324">
        <v>29</v>
      </c>
      <c r="B39" s="427" t="s">
        <v>908</v>
      </c>
      <c r="C39" s="193">
        <v>7</v>
      </c>
      <c r="D39" s="193">
        <v>0</v>
      </c>
      <c r="E39" s="193">
        <v>0</v>
      </c>
      <c r="F39" s="193">
        <v>0</v>
      </c>
      <c r="G39" s="193">
        <f t="shared" si="0"/>
        <v>7</v>
      </c>
      <c r="H39" s="193">
        <v>7</v>
      </c>
      <c r="I39" s="338">
        <v>0</v>
      </c>
      <c r="J39" s="193">
        <v>0</v>
      </c>
      <c r="K39" s="193">
        <v>0</v>
      </c>
      <c r="L39" s="193">
        <f t="shared" si="1"/>
        <v>7</v>
      </c>
      <c r="M39" s="193">
        <f t="shared" si="2"/>
        <v>0</v>
      </c>
      <c r="N39" s="245" t="s">
        <v>880</v>
      </c>
      <c r="O39" s="683"/>
      <c r="P39" s="683"/>
      <c r="Q39" s="683"/>
      <c r="R39" s="683"/>
      <c r="S39" s="683"/>
    </row>
    <row r="40" spans="1:19" ht="14.25">
      <c r="A40" s="324">
        <v>30</v>
      </c>
      <c r="B40" s="427" t="s">
        <v>909</v>
      </c>
      <c r="C40" s="193">
        <v>11</v>
      </c>
      <c r="D40" s="193">
        <v>0</v>
      </c>
      <c r="E40" s="193">
        <v>0</v>
      </c>
      <c r="F40" s="193">
        <v>0</v>
      </c>
      <c r="G40" s="193">
        <f t="shared" si="0"/>
        <v>11</v>
      </c>
      <c r="H40" s="193">
        <v>11</v>
      </c>
      <c r="I40" s="338">
        <v>0</v>
      </c>
      <c r="J40" s="193">
        <v>0</v>
      </c>
      <c r="K40" s="193">
        <v>0</v>
      </c>
      <c r="L40" s="193">
        <f t="shared" si="1"/>
        <v>11</v>
      </c>
      <c r="M40" s="193">
        <f t="shared" si="2"/>
        <v>0</v>
      </c>
      <c r="N40" s="245" t="s">
        <v>880</v>
      </c>
      <c r="O40" s="683"/>
      <c r="P40" s="683"/>
      <c r="Q40" s="683"/>
      <c r="R40" s="683"/>
      <c r="S40" s="683"/>
    </row>
    <row r="41" spans="1:19" s="271" customFormat="1" ht="14.25">
      <c r="A41" s="324">
        <v>31</v>
      </c>
      <c r="B41" s="427" t="s">
        <v>910</v>
      </c>
      <c r="C41" s="193">
        <v>4</v>
      </c>
      <c r="D41" s="193">
        <v>0</v>
      </c>
      <c r="E41" s="193">
        <v>0</v>
      </c>
      <c r="F41" s="193">
        <v>0</v>
      </c>
      <c r="G41" s="193">
        <f t="shared" si="0"/>
        <v>4</v>
      </c>
      <c r="H41" s="193">
        <v>4</v>
      </c>
      <c r="I41" s="193">
        <v>0</v>
      </c>
      <c r="J41" s="193">
        <v>0</v>
      </c>
      <c r="K41" s="193">
        <v>0</v>
      </c>
      <c r="L41" s="193">
        <f t="shared" si="1"/>
        <v>4</v>
      </c>
      <c r="M41" s="193">
        <f t="shared" si="2"/>
        <v>0</v>
      </c>
      <c r="N41" s="245" t="s">
        <v>880</v>
      </c>
      <c r="O41" s="683"/>
      <c r="P41" s="683"/>
      <c r="Q41" s="683"/>
      <c r="R41" s="683"/>
      <c r="S41" s="683"/>
    </row>
    <row r="42" spans="1:19" s="271" customFormat="1" ht="14.25">
      <c r="A42" s="324">
        <v>32</v>
      </c>
      <c r="B42" s="427" t="s">
        <v>911</v>
      </c>
      <c r="C42" s="193">
        <v>5</v>
      </c>
      <c r="D42" s="193">
        <v>0</v>
      </c>
      <c r="E42" s="193">
        <v>0</v>
      </c>
      <c r="F42" s="193">
        <v>1</v>
      </c>
      <c r="G42" s="193">
        <f t="shared" si="0"/>
        <v>6</v>
      </c>
      <c r="H42" s="193">
        <v>5</v>
      </c>
      <c r="I42" s="193">
        <v>0</v>
      </c>
      <c r="J42" s="193">
        <v>0</v>
      </c>
      <c r="K42" s="193">
        <v>1</v>
      </c>
      <c r="L42" s="193">
        <f t="shared" si="1"/>
        <v>6</v>
      </c>
      <c r="M42" s="193">
        <f t="shared" si="2"/>
        <v>0</v>
      </c>
      <c r="N42" s="245" t="s">
        <v>880</v>
      </c>
      <c r="O42" s="683"/>
      <c r="P42" s="683"/>
      <c r="Q42" s="683"/>
      <c r="R42" s="683"/>
      <c r="S42" s="683"/>
    </row>
    <row r="43" spans="1:19" s="271" customFormat="1" ht="14.25">
      <c r="A43" s="324">
        <v>33</v>
      </c>
      <c r="B43" s="427" t="s">
        <v>912</v>
      </c>
      <c r="C43" s="193">
        <v>9</v>
      </c>
      <c r="D43" s="193">
        <v>0</v>
      </c>
      <c r="E43" s="193">
        <v>0</v>
      </c>
      <c r="F43" s="193">
        <v>0</v>
      </c>
      <c r="G43" s="193">
        <f t="shared" si="0"/>
        <v>9</v>
      </c>
      <c r="H43" s="193">
        <v>9</v>
      </c>
      <c r="I43" s="193">
        <v>0</v>
      </c>
      <c r="J43" s="193">
        <v>0</v>
      </c>
      <c r="K43" s="193">
        <v>0</v>
      </c>
      <c r="L43" s="193">
        <f t="shared" si="1"/>
        <v>9</v>
      </c>
      <c r="M43" s="193">
        <f t="shared" si="2"/>
        <v>0</v>
      </c>
      <c r="N43" s="245" t="s">
        <v>880</v>
      </c>
      <c r="O43" s="683"/>
      <c r="P43" s="683"/>
      <c r="Q43" s="683"/>
      <c r="R43" s="683"/>
      <c r="S43" s="683"/>
    </row>
    <row r="44" spans="1:19">
      <c r="A44" s="316" t="s">
        <v>19</v>
      </c>
      <c r="B44" s="28"/>
      <c r="C44" s="28">
        <f>SUM(C11:C43)</f>
        <v>1090</v>
      </c>
      <c r="D44" s="28">
        <f t="shared" ref="D44:L44" si="3">SUM(D11:D43)</f>
        <v>0</v>
      </c>
      <c r="E44" s="28">
        <f t="shared" si="3"/>
        <v>0</v>
      </c>
      <c r="F44" s="28">
        <f t="shared" si="3"/>
        <v>18</v>
      </c>
      <c r="G44" s="28">
        <f t="shared" si="3"/>
        <v>1108</v>
      </c>
      <c r="H44" s="28">
        <f t="shared" si="3"/>
        <v>1090</v>
      </c>
      <c r="I44" s="28">
        <f t="shared" si="3"/>
        <v>0</v>
      </c>
      <c r="J44" s="28">
        <f t="shared" si="3"/>
        <v>0</v>
      </c>
      <c r="K44" s="28">
        <f t="shared" si="3"/>
        <v>18</v>
      </c>
      <c r="L44" s="28">
        <f t="shared" si="3"/>
        <v>1108</v>
      </c>
      <c r="M44" s="28">
        <f t="shared" si="2"/>
        <v>0</v>
      </c>
      <c r="N44" s="18" t="s">
        <v>880</v>
      </c>
      <c r="O44" s="683"/>
      <c r="P44" s="683"/>
      <c r="Q44" s="683"/>
      <c r="R44" s="683"/>
      <c r="S44" s="683"/>
    </row>
    <row r="45" spans="1:19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9">
      <c r="A46" s="10" t="s">
        <v>8</v>
      </c>
    </row>
    <row r="47" spans="1:19">
      <c r="A47" t="s">
        <v>9</v>
      </c>
    </row>
    <row r="48" spans="1:19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4">
      <c r="A49" s="319" t="s">
        <v>491</v>
      </c>
      <c r="J49" s="11"/>
      <c r="K49" s="11"/>
      <c r="L49" s="11"/>
    </row>
    <row r="50" spans="1:14">
      <c r="C50" s="319" t="s">
        <v>492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K53" s="14"/>
      <c r="L53" s="816" t="s">
        <v>13</v>
      </c>
      <c r="M53" s="816"/>
      <c r="N53" s="816"/>
    </row>
    <row r="54" spans="1:14" ht="15.75" customHeight="1">
      <c r="A54" s="816" t="s">
        <v>1011</v>
      </c>
      <c r="B54" s="816"/>
      <c r="C54" s="816"/>
      <c r="D54" s="816"/>
      <c r="E54" s="816"/>
      <c r="F54" s="816"/>
      <c r="G54" s="816"/>
      <c r="H54" s="816"/>
      <c r="I54" s="816"/>
      <c r="J54" s="816"/>
      <c r="K54" s="816"/>
      <c r="L54" s="816"/>
      <c r="M54" s="816"/>
      <c r="N54" s="816"/>
    </row>
    <row r="55" spans="1:14" ht="15.75">
      <c r="A55" s="816" t="s">
        <v>15</v>
      </c>
      <c r="B55" s="816"/>
      <c r="C55" s="816"/>
      <c r="D55" s="816"/>
      <c r="E55" s="816"/>
      <c r="F55" s="816"/>
      <c r="G55" s="816"/>
      <c r="H55" s="816"/>
      <c r="I55" s="816"/>
      <c r="J55" s="816"/>
      <c r="K55" s="816"/>
      <c r="L55" s="816"/>
      <c r="M55" s="816"/>
      <c r="N55" s="816"/>
    </row>
    <row r="56" spans="1:14">
      <c r="K56" s="747" t="s">
        <v>87</v>
      </c>
      <c r="L56" s="747"/>
      <c r="M56" s="747"/>
      <c r="N56" s="747"/>
    </row>
    <row r="57" spans="1:14">
      <c r="A57" s="812"/>
      <c r="B57" s="812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</row>
    <row r="58" spans="1:14">
      <c r="C58">
        <f>'AT3A_cvrg(Insti)_PY'!C45+'AT3B_cvrg(Insti)_UPY '!C44+'AT3C_cvrg(Insti)_UPY '!C44</f>
        <v>66300</v>
      </c>
      <c r="D58">
        <f>'AT3A_cvrg(Insti)_PY'!D45+'AT3B_cvrg(Insti)_UPY '!D44+'AT3C_cvrg(Insti)_UPY '!D44</f>
        <v>0</v>
      </c>
      <c r="E58">
        <f>'AT3A_cvrg(Insti)_PY'!E45+'AT3B_cvrg(Insti)_UPY '!E44+'AT3C_cvrg(Insti)_UPY '!E44</f>
        <v>418</v>
      </c>
      <c r="F58">
        <f>'AT3A_cvrg(Insti)_PY'!F45+'AT3B_cvrg(Insti)_UPY '!F44+'AT3C_cvrg(Insti)_UPY '!F44</f>
        <v>1967</v>
      </c>
      <c r="G58">
        <f>'AT3A_cvrg(Insti)_PY'!G45+'AT3B_cvrg(Insti)_UPY '!G44+'AT3C_cvrg(Insti)_UPY '!G44</f>
        <v>68685</v>
      </c>
    </row>
  </sheetData>
  <mergeCells count="17">
    <mergeCell ref="N8:N9"/>
    <mergeCell ref="D1:J1"/>
    <mergeCell ref="A2:N2"/>
    <mergeCell ref="A3:N3"/>
    <mergeCell ref="A5:N5"/>
    <mergeCell ref="A7:B7"/>
    <mergeCell ref="L7:N7"/>
    <mergeCell ref="A8:A9"/>
    <mergeCell ref="B8:B9"/>
    <mergeCell ref="C8:G8"/>
    <mergeCell ref="H8:L8"/>
    <mergeCell ref="M8:M9"/>
    <mergeCell ref="L53:N53"/>
    <mergeCell ref="A54:N54"/>
    <mergeCell ref="A55:N55"/>
    <mergeCell ref="K56:N56"/>
    <mergeCell ref="A57:N57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topLeftCell="A7" zoomScale="70" zoomScaleSheetLayoutView="70" workbookViewId="0">
      <selection activeCell="H11" sqref="H11:K11"/>
    </sheetView>
  </sheetViews>
  <sheetFormatPr defaultRowHeight="12.75"/>
  <cols>
    <col min="1" max="1" width="7.140625" style="151" customWidth="1"/>
    <col min="2" max="2" width="20.7109375" style="151" customWidth="1"/>
    <col min="3" max="3" width="15.5703125" style="151" customWidth="1"/>
    <col min="4" max="4" width="9.28515625" style="151" customWidth="1"/>
    <col min="5" max="5" width="11.7109375" style="151" customWidth="1"/>
    <col min="6" max="6" width="14.42578125" style="151" customWidth="1"/>
    <col min="7" max="7" width="15.28515625" style="151" customWidth="1"/>
    <col min="8" max="8" width="14.5703125" style="151" customWidth="1"/>
    <col min="9" max="9" width="9.7109375" style="151" customWidth="1"/>
    <col min="10" max="10" width="9.5703125" style="151" customWidth="1"/>
    <col min="11" max="11" width="11.7109375" style="151" customWidth="1"/>
    <col min="12" max="12" width="12.85546875" style="151" customWidth="1"/>
    <col min="13" max="13" width="19.28515625" style="151" customWidth="1"/>
    <col min="14" max="14" width="8.7109375" style="151" customWidth="1"/>
    <col min="15" max="15" width="17.85546875" style="151" customWidth="1"/>
    <col min="16" max="16" width="16" style="151" customWidth="1"/>
    <col min="17" max="18" width="18.5703125" style="151" customWidth="1"/>
    <col min="19" max="19" width="11.5703125" style="151" bestFit="1" customWidth="1"/>
    <col min="20" max="16384" width="9.140625" style="151"/>
  </cols>
  <sheetData>
    <row r="1" spans="1:25" s="85" customFormat="1" ht="12.75" customHeight="1"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833" t="s">
        <v>63</v>
      </c>
      <c r="P1" s="833"/>
      <c r="Q1" s="833"/>
      <c r="R1" s="360"/>
    </row>
    <row r="2" spans="1:25" s="85" customFormat="1" ht="15">
      <c r="A2" s="834" t="s">
        <v>0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339"/>
      <c r="N2" s="339"/>
      <c r="O2" s="339"/>
      <c r="P2" s="339"/>
    </row>
    <row r="3" spans="1:25" s="85" customFormat="1" ht="20.25">
      <c r="A3" s="801" t="s">
        <v>582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125"/>
      <c r="N3" s="125"/>
      <c r="O3" s="125"/>
      <c r="P3" s="125"/>
    </row>
    <row r="4" spans="1:25" s="85" customFormat="1" ht="11.25" customHeight="1"/>
    <row r="5" spans="1:25" s="85" customFormat="1" ht="15.75">
      <c r="A5" s="835" t="s">
        <v>595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151"/>
      <c r="N5" s="151"/>
      <c r="O5" s="151"/>
      <c r="P5" s="151"/>
    </row>
    <row r="7" spans="1:25" ht="17.45" customHeight="1">
      <c r="A7" s="824" t="s">
        <v>913</v>
      </c>
      <c r="B7" s="824"/>
      <c r="N7" s="836" t="s">
        <v>596</v>
      </c>
      <c r="O7" s="836"/>
      <c r="P7" s="836"/>
      <c r="Q7" s="836"/>
      <c r="R7" s="376"/>
    </row>
    <row r="8" spans="1:25" ht="24" customHeight="1">
      <c r="A8" s="826" t="s">
        <v>2</v>
      </c>
      <c r="B8" s="826" t="s">
        <v>3</v>
      </c>
      <c r="C8" s="827" t="s">
        <v>597</v>
      </c>
      <c r="D8" s="827"/>
      <c r="E8" s="827"/>
      <c r="F8" s="827"/>
      <c r="G8" s="827"/>
      <c r="H8" s="828" t="s">
        <v>403</v>
      </c>
      <c r="I8" s="827"/>
      <c r="J8" s="827"/>
      <c r="K8" s="827"/>
      <c r="L8" s="827"/>
      <c r="M8" s="829" t="s">
        <v>118</v>
      </c>
      <c r="N8" s="830"/>
      <c r="O8" s="830"/>
      <c r="P8" s="830"/>
      <c r="Q8" s="831"/>
      <c r="R8" s="377"/>
    </row>
    <row r="9" spans="1:25" s="96" customFormat="1" ht="60" customHeight="1">
      <c r="A9" s="826"/>
      <c r="B9" s="826"/>
      <c r="C9" s="321" t="s">
        <v>246</v>
      </c>
      <c r="D9" s="321" t="s">
        <v>247</v>
      </c>
      <c r="E9" s="321" t="s">
        <v>408</v>
      </c>
      <c r="F9" s="321" t="s">
        <v>254</v>
      </c>
      <c r="G9" s="321" t="s">
        <v>130</v>
      </c>
      <c r="H9" s="323" t="s">
        <v>246</v>
      </c>
      <c r="I9" s="321" t="s">
        <v>247</v>
      </c>
      <c r="J9" s="321" t="s">
        <v>408</v>
      </c>
      <c r="K9" s="322" t="s">
        <v>254</v>
      </c>
      <c r="L9" s="321" t="s">
        <v>411</v>
      </c>
      <c r="M9" s="321" t="s">
        <v>246</v>
      </c>
      <c r="N9" s="321" t="s">
        <v>247</v>
      </c>
      <c r="O9" s="321" t="s">
        <v>408</v>
      </c>
      <c r="P9" s="322" t="s">
        <v>254</v>
      </c>
      <c r="Q9" s="322" t="s">
        <v>132</v>
      </c>
      <c r="R9" s="378"/>
      <c r="S9" s="112"/>
    </row>
    <row r="10" spans="1:25" s="341" customFormat="1">
      <c r="A10" s="340">
        <v>1</v>
      </c>
      <c r="B10" s="340">
        <v>2</v>
      </c>
      <c r="C10" s="340">
        <v>3</v>
      </c>
      <c r="D10" s="340">
        <v>4</v>
      </c>
      <c r="E10" s="340">
        <v>5</v>
      </c>
      <c r="F10" s="340">
        <v>6</v>
      </c>
      <c r="G10" s="340">
        <v>7</v>
      </c>
      <c r="H10" s="374">
        <v>8</v>
      </c>
      <c r="I10" s="374">
        <v>9</v>
      </c>
      <c r="J10" s="374">
        <v>10</v>
      </c>
      <c r="K10" s="374">
        <v>11</v>
      </c>
      <c r="L10" s="340">
        <v>12</v>
      </c>
      <c r="M10" s="374">
        <v>13</v>
      </c>
      <c r="N10" s="374">
        <v>14</v>
      </c>
      <c r="O10" s="374">
        <v>15</v>
      </c>
      <c r="P10" s="374">
        <v>16</v>
      </c>
      <c r="Q10" s="340">
        <v>17</v>
      </c>
      <c r="R10" s="379"/>
    </row>
    <row r="11" spans="1:25" ht="18">
      <c r="A11" s="428">
        <v>1</v>
      </c>
      <c r="B11" s="434" t="s">
        <v>879</v>
      </c>
      <c r="C11" s="432">
        <v>117802</v>
      </c>
      <c r="D11" s="432">
        <v>0</v>
      </c>
      <c r="E11" s="432">
        <v>0</v>
      </c>
      <c r="F11" s="432">
        <v>3972</v>
      </c>
      <c r="G11" s="432">
        <f t="shared" ref="G11:G43" si="0">F11+E11+D11+C11</f>
        <v>121774</v>
      </c>
      <c r="H11" s="430">
        <v>88352</v>
      </c>
      <c r="I11" s="430">
        <v>0</v>
      </c>
      <c r="J11" s="430">
        <v>0</v>
      </c>
      <c r="K11" s="430">
        <v>2979</v>
      </c>
      <c r="L11" s="432">
        <f>H11+I11+J11+K11</f>
        <v>91331</v>
      </c>
      <c r="M11" s="431">
        <v>14843136</v>
      </c>
      <c r="N11" s="431">
        <v>0</v>
      </c>
      <c r="O11" s="431">
        <v>0</v>
      </c>
      <c r="P11" s="431">
        <v>500472</v>
      </c>
      <c r="Q11" s="440">
        <f>P11+O11+N11+M11</f>
        <v>15343608</v>
      </c>
      <c r="R11" s="668"/>
      <c r="S11" s="356"/>
      <c r="X11" s="355"/>
    </row>
    <row r="12" spans="1:25" ht="18">
      <c r="A12" s="428">
        <v>2</v>
      </c>
      <c r="B12" s="434" t="s">
        <v>881</v>
      </c>
      <c r="C12" s="432">
        <v>200451</v>
      </c>
      <c r="D12" s="432">
        <v>0</v>
      </c>
      <c r="E12" s="432">
        <v>0</v>
      </c>
      <c r="F12" s="432">
        <v>4611</v>
      </c>
      <c r="G12" s="432">
        <f t="shared" si="0"/>
        <v>205062</v>
      </c>
      <c r="H12" s="430">
        <v>140316</v>
      </c>
      <c r="I12" s="430">
        <v>0</v>
      </c>
      <c r="J12" s="430">
        <v>0</v>
      </c>
      <c r="K12" s="430">
        <v>3228</v>
      </c>
      <c r="L12" s="432">
        <f t="shared" ref="L12:L44" si="1">H12+I12+J12+K12</f>
        <v>143544</v>
      </c>
      <c r="M12" s="431">
        <f>H12*168</f>
        <v>23573088</v>
      </c>
      <c r="N12" s="431">
        <f t="shared" ref="N12:P12" si="2">I12*168</f>
        <v>0</v>
      </c>
      <c r="O12" s="431">
        <f t="shared" si="2"/>
        <v>0</v>
      </c>
      <c r="P12" s="431">
        <f t="shared" si="2"/>
        <v>542304</v>
      </c>
      <c r="Q12" s="440">
        <f t="shared" ref="Q12:Q44" si="3">P12+O12+N12+M12</f>
        <v>24115392</v>
      </c>
      <c r="R12" s="668"/>
      <c r="S12" s="355"/>
      <c r="X12" s="355"/>
    </row>
    <row r="13" spans="1:25" ht="18">
      <c r="A13" s="428">
        <v>3</v>
      </c>
      <c r="B13" s="434" t="s">
        <v>882</v>
      </c>
      <c r="C13" s="432">
        <v>173016</v>
      </c>
      <c r="D13" s="432">
        <v>0</v>
      </c>
      <c r="E13" s="432">
        <v>9872</v>
      </c>
      <c r="F13" s="432">
        <v>859</v>
      </c>
      <c r="G13" s="432">
        <f t="shared" si="0"/>
        <v>183747</v>
      </c>
      <c r="H13" s="430">
        <v>122842</v>
      </c>
      <c r="I13" s="430">
        <v>0</v>
      </c>
      <c r="J13" s="430">
        <v>7009</v>
      </c>
      <c r="K13" s="430">
        <v>611</v>
      </c>
      <c r="L13" s="432">
        <f t="shared" si="1"/>
        <v>130462</v>
      </c>
      <c r="M13" s="431">
        <v>20637456</v>
      </c>
      <c r="N13" s="431">
        <v>0</v>
      </c>
      <c r="O13" s="431">
        <v>1177512</v>
      </c>
      <c r="P13" s="431">
        <v>102648</v>
      </c>
      <c r="Q13" s="440">
        <f t="shared" si="3"/>
        <v>21917616</v>
      </c>
      <c r="R13" s="668"/>
      <c r="S13" s="355"/>
      <c r="X13" s="355"/>
    </row>
    <row r="14" spans="1:25" ht="18">
      <c r="A14" s="428">
        <v>4</v>
      </c>
      <c r="B14" s="434" t="s">
        <v>883</v>
      </c>
      <c r="C14" s="441">
        <v>78986</v>
      </c>
      <c r="D14" s="441">
        <v>0</v>
      </c>
      <c r="E14" s="441">
        <v>0</v>
      </c>
      <c r="F14" s="441">
        <v>3464</v>
      </c>
      <c r="G14" s="432">
        <f t="shared" si="0"/>
        <v>82450</v>
      </c>
      <c r="H14" s="430">
        <v>55288</v>
      </c>
      <c r="I14" s="430">
        <v>0</v>
      </c>
      <c r="J14" s="430">
        <v>0</v>
      </c>
      <c r="K14" s="430">
        <v>2427</v>
      </c>
      <c r="L14" s="432">
        <f t="shared" si="1"/>
        <v>57715</v>
      </c>
      <c r="M14" s="431">
        <f>H14*168</f>
        <v>9288384</v>
      </c>
      <c r="N14" s="431">
        <f t="shared" ref="N14" si="4">I14*168</f>
        <v>0</v>
      </c>
      <c r="O14" s="431">
        <f t="shared" ref="O14" si="5">J14*168</f>
        <v>0</v>
      </c>
      <c r="P14" s="431">
        <f t="shared" ref="P14" si="6">K14*168</f>
        <v>407736</v>
      </c>
      <c r="Q14" s="440">
        <f t="shared" si="3"/>
        <v>9696120</v>
      </c>
      <c r="R14" s="668"/>
      <c r="S14" s="355"/>
      <c r="X14" s="355"/>
    </row>
    <row r="15" spans="1:25" s="343" customFormat="1" ht="18">
      <c r="A15" s="428">
        <v>5</v>
      </c>
      <c r="B15" s="434" t="s">
        <v>884</v>
      </c>
      <c r="C15" s="432">
        <v>287041</v>
      </c>
      <c r="D15" s="432">
        <v>0</v>
      </c>
      <c r="E15" s="432">
        <v>0</v>
      </c>
      <c r="F15" s="432">
        <f>[1]Sheet4!$D$13+[1]Sheet4!$E$13+[1]Sheet4!$F$13+[1]Sheet4!$L$13+[1]Sheet4!$M$13+[1]Sheet4!$N$13</f>
        <v>16648</v>
      </c>
      <c r="G15" s="432">
        <f t="shared" si="0"/>
        <v>303689</v>
      </c>
      <c r="H15" s="430">
        <v>186577</v>
      </c>
      <c r="I15" s="430">
        <v>0</v>
      </c>
      <c r="J15" s="430">
        <v>0</v>
      </c>
      <c r="K15" s="430">
        <v>10821</v>
      </c>
      <c r="L15" s="432">
        <f t="shared" si="1"/>
        <v>197398</v>
      </c>
      <c r="M15" s="431">
        <v>31344936</v>
      </c>
      <c r="N15" s="431">
        <v>0</v>
      </c>
      <c r="O15" s="431">
        <v>0</v>
      </c>
      <c r="P15" s="431">
        <v>1817928</v>
      </c>
      <c r="Q15" s="440">
        <f t="shared" si="3"/>
        <v>33162864</v>
      </c>
      <c r="R15" s="668"/>
      <c r="S15" s="356"/>
      <c r="T15" s="151"/>
      <c r="U15" s="151"/>
      <c r="X15" s="355"/>
      <c r="Y15" s="151"/>
    </row>
    <row r="16" spans="1:25" ht="18">
      <c r="A16" s="428">
        <v>6</v>
      </c>
      <c r="B16" s="434" t="s">
        <v>885</v>
      </c>
      <c r="C16" s="432">
        <v>123942</v>
      </c>
      <c r="D16" s="432">
        <v>0</v>
      </c>
      <c r="E16" s="432">
        <v>0</v>
      </c>
      <c r="F16" s="432">
        <v>2531</v>
      </c>
      <c r="G16" s="432">
        <f t="shared" si="0"/>
        <v>126473</v>
      </c>
      <c r="H16" s="430">
        <v>75054</v>
      </c>
      <c r="I16" s="430">
        <v>0</v>
      </c>
      <c r="J16" s="430">
        <v>0</v>
      </c>
      <c r="K16" s="430">
        <v>1752</v>
      </c>
      <c r="L16" s="432">
        <f t="shared" si="1"/>
        <v>76806</v>
      </c>
      <c r="M16" s="431">
        <f>H16*168</f>
        <v>12609072</v>
      </c>
      <c r="N16" s="431">
        <f t="shared" ref="N16" si="7">I16*168</f>
        <v>0</v>
      </c>
      <c r="O16" s="431">
        <f t="shared" ref="O16" si="8">J16*168</f>
        <v>0</v>
      </c>
      <c r="P16" s="431">
        <f t="shared" ref="P16" si="9">K16*168</f>
        <v>294336</v>
      </c>
      <c r="Q16" s="440">
        <f t="shared" si="3"/>
        <v>12903408</v>
      </c>
      <c r="R16" s="668"/>
      <c r="S16" s="355"/>
      <c r="X16" s="355"/>
    </row>
    <row r="17" spans="1:25" s="346" customFormat="1" ht="18">
      <c r="A17" s="428">
        <v>7</v>
      </c>
      <c r="B17" s="434" t="s">
        <v>886</v>
      </c>
      <c r="C17" s="432">
        <v>166753</v>
      </c>
      <c r="D17" s="432">
        <v>0</v>
      </c>
      <c r="E17" s="432">
        <v>0</v>
      </c>
      <c r="F17" s="432">
        <v>4062</v>
      </c>
      <c r="G17" s="432">
        <f t="shared" si="0"/>
        <v>170815</v>
      </c>
      <c r="H17" s="430">
        <v>124748</v>
      </c>
      <c r="I17" s="430">
        <v>0</v>
      </c>
      <c r="J17" s="430">
        <v>0</v>
      </c>
      <c r="K17" s="430">
        <v>2660</v>
      </c>
      <c r="L17" s="432">
        <f t="shared" si="1"/>
        <v>127408</v>
      </c>
      <c r="M17" s="431">
        <f>H17*161</f>
        <v>20084428</v>
      </c>
      <c r="N17" s="431">
        <f t="shared" ref="N17:P17" si="10">I17*161</f>
        <v>0</v>
      </c>
      <c r="O17" s="431">
        <f t="shared" si="10"/>
        <v>0</v>
      </c>
      <c r="P17" s="431">
        <f t="shared" si="10"/>
        <v>428260</v>
      </c>
      <c r="Q17" s="440">
        <f t="shared" si="3"/>
        <v>20512688</v>
      </c>
      <c r="R17" s="668"/>
      <c r="S17" s="355"/>
      <c r="T17" s="151"/>
      <c r="U17" s="151"/>
      <c r="X17" s="355"/>
      <c r="Y17" s="151"/>
    </row>
    <row r="18" spans="1:25" ht="18">
      <c r="A18" s="428">
        <v>8</v>
      </c>
      <c r="B18" s="434" t="s">
        <v>887</v>
      </c>
      <c r="C18" s="432">
        <v>147538</v>
      </c>
      <c r="D18" s="432">
        <v>0</v>
      </c>
      <c r="E18" s="432">
        <v>0</v>
      </c>
      <c r="F18" s="432">
        <v>1557</v>
      </c>
      <c r="G18" s="432">
        <f t="shared" si="0"/>
        <v>149095</v>
      </c>
      <c r="H18" s="430">
        <v>75406</v>
      </c>
      <c r="I18" s="430">
        <v>0</v>
      </c>
      <c r="J18" s="430">
        <v>0</v>
      </c>
      <c r="K18" s="430">
        <v>0</v>
      </c>
      <c r="L18" s="432">
        <f t="shared" si="1"/>
        <v>75406</v>
      </c>
      <c r="M18" s="431">
        <f>H18*165</f>
        <v>12441990</v>
      </c>
      <c r="N18" s="431">
        <f t="shared" ref="N18" si="11">I18*161</f>
        <v>0</v>
      </c>
      <c r="O18" s="431">
        <f t="shared" ref="O18" si="12">J18*161</f>
        <v>0</v>
      </c>
      <c r="P18" s="431">
        <f>K18*165</f>
        <v>0</v>
      </c>
      <c r="Q18" s="440">
        <f t="shared" si="3"/>
        <v>12441990</v>
      </c>
      <c r="R18" s="668"/>
      <c r="S18" s="355"/>
      <c r="X18" s="355"/>
    </row>
    <row r="19" spans="1:25" ht="18">
      <c r="A19" s="428">
        <v>9</v>
      </c>
      <c r="B19" s="434" t="s">
        <v>888</v>
      </c>
      <c r="C19" s="432">
        <v>66348</v>
      </c>
      <c r="D19" s="432">
        <v>0</v>
      </c>
      <c r="E19" s="432">
        <v>0</v>
      </c>
      <c r="F19" s="432">
        <v>1629</v>
      </c>
      <c r="G19" s="432">
        <f t="shared" si="0"/>
        <v>67977</v>
      </c>
      <c r="H19" s="430">
        <v>47339</v>
      </c>
      <c r="I19" s="430">
        <v>0</v>
      </c>
      <c r="J19" s="430">
        <v>0</v>
      </c>
      <c r="K19" s="430">
        <v>1121</v>
      </c>
      <c r="L19" s="432">
        <f t="shared" si="1"/>
        <v>48460</v>
      </c>
      <c r="M19" s="431">
        <f>H19*162</f>
        <v>7668918</v>
      </c>
      <c r="N19" s="431">
        <f t="shared" ref="N19:P19" si="13">I19*162</f>
        <v>0</v>
      </c>
      <c r="O19" s="431">
        <f t="shared" si="13"/>
        <v>0</v>
      </c>
      <c r="P19" s="431">
        <f t="shared" si="13"/>
        <v>181602</v>
      </c>
      <c r="Q19" s="440">
        <f t="shared" si="3"/>
        <v>7850520</v>
      </c>
      <c r="R19" s="668"/>
      <c r="S19" s="355"/>
      <c r="X19" s="355"/>
    </row>
    <row r="20" spans="1:25" ht="18">
      <c r="A20" s="428">
        <v>10</v>
      </c>
      <c r="B20" s="434" t="s">
        <v>889</v>
      </c>
      <c r="C20" s="432">
        <v>93086</v>
      </c>
      <c r="D20" s="432">
        <v>0</v>
      </c>
      <c r="E20" s="432">
        <v>0</v>
      </c>
      <c r="F20" s="432">
        <v>1849</v>
      </c>
      <c r="G20" s="432">
        <f t="shared" si="0"/>
        <v>94935</v>
      </c>
      <c r="H20" s="430">
        <v>64229</v>
      </c>
      <c r="I20" s="430">
        <v>0</v>
      </c>
      <c r="J20" s="430">
        <v>0</v>
      </c>
      <c r="K20" s="430">
        <v>1276</v>
      </c>
      <c r="L20" s="432">
        <f t="shared" si="1"/>
        <v>65505</v>
      </c>
      <c r="M20" s="431">
        <f>H20*161</f>
        <v>10340869</v>
      </c>
      <c r="N20" s="431">
        <f t="shared" ref="N20:P20" si="14">I20*161</f>
        <v>0</v>
      </c>
      <c r="O20" s="431">
        <f t="shared" si="14"/>
        <v>0</v>
      </c>
      <c r="P20" s="431">
        <f t="shared" si="14"/>
        <v>205436</v>
      </c>
      <c r="Q20" s="440">
        <f t="shared" si="3"/>
        <v>10546305</v>
      </c>
      <c r="R20" s="668"/>
      <c r="S20" s="355"/>
      <c r="X20" s="355"/>
    </row>
    <row r="21" spans="1:25" ht="18">
      <c r="A21" s="428">
        <v>11</v>
      </c>
      <c r="B21" s="434" t="s">
        <v>890</v>
      </c>
      <c r="C21" s="432">
        <v>89812</v>
      </c>
      <c r="D21" s="432">
        <v>0</v>
      </c>
      <c r="E21" s="432">
        <v>1280</v>
      </c>
      <c r="F21" s="432">
        <v>2752</v>
      </c>
      <c r="G21" s="432">
        <f t="shared" si="0"/>
        <v>93844</v>
      </c>
      <c r="H21" s="430">
        <v>62868</v>
      </c>
      <c r="I21" s="430">
        <v>0</v>
      </c>
      <c r="J21" s="430">
        <v>896</v>
      </c>
      <c r="K21" s="430">
        <v>1926</v>
      </c>
      <c r="L21" s="432">
        <f t="shared" si="1"/>
        <v>65690</v>
      </c>
      <c r="M21" s="431">
        <v>10561824</v>
      </c>
      <c r="N21" s="431">
        <v>0</v>
      </c>
      <c r="O21" s="431">
        <v>150528</v>
      </c>
      <c r="P21" s="431">
        <v>323568</v>
      </c>
      <c r="Q21" s="440">
        <f t="shared" si="3"/>
        <v>11035920</v>
      </c>
      <c r="R21" s="668"/>
      <c r="S21" s="356"/>
      <c r="V21" s="343"/>
      <c r="W21" s="343"/>
      <c r="X21" s="355"/>
    </row>
    <row r="22" spans="1:25" s="346" customFormat="1" ht="18">
      <c r="A22" s="428">
        <v>12</v>
      </c>
      <c r="B22" s="434" t="s">
        <v>891</v>
      </c>
      <c r="C22" s="432">
        <v>86875</v>
      </c>
      <c r="D22" s="432">
        <v>0</v>
      </c>
      <c r="E22" s="432">
        <v>2180</v>
      </c>
      <c r="F22" s="432">
        <v>1539</v>
      </c>
      <c r="G22" s="432">
        <f t="shared" si="0"/>
        <v>90594</v>
      </c>
      <c r="H22" s="430">
        <v>60391</v>
      </c>
      <c r="I22" s="430">
        <v>0</v>
      </c>
      <c r="J22" s="430">
        <v>1624</v>
      </c>
      <c r="K22" s="430">
        <v>1611</v>
      </c>
      <c r="L22" s="432">
        <f t="shared" si="1"/>
        <v>63626</v>
      </c>
      <c r="M22" s="431">
        <v>10145688</v>
      </c>
      <c r="N22" s="431">
        <v>0</v>
      </c>
      <c r="O22" s="431">
        <v>272832</v>
      </c>
      <c r="P22" s="431">
        <v>270648</v>
      </c>
      <c r="Q22" s="440">
        <f t="shared" si="3"/>
        <v>10689168</v>
      </c>
      <c r="R22" s="668"/>
      <c r="S22" s="355"/>
      <c r="T22" s="151"/>
      <c r="U22" s="151"/>
      <c r="X22" s="355"/>
      <c r="Y22" s="151"/>
    </row>
    <row r="23" spans="1:25" ht="18">
      <c r="A23" s="428">
        <v>13</v>
      </c>
      <c r="B23" s="434" t="s">
        <v>892</v>
      </c>
      <c r="C23" s="432">
        <v>90099</v>
      </c>
      <c r="D23" s="432">
        <v>0</v>
      </c>
      <c r="E23" s="432">
        <v>0</v>
      </c>
      <c r="F23" s="432">
        <v>2462</v>
      </c>
      <c r="G23" s="432">
        <f t="shared" si="0"/>
        <v>92561</v>
      </c>
      <c r="H23" s="430">
        <v>63069</v>
      </c>
      <c r="I23" s="430">
        <v>0</v>
      </c>
      <c r="J23" s="430">
        <v>0</v>
      </c>
      <c r="K23" s="430">
        <v>1723</v>
      </c>
      <c r="L23" s="432">
        <f t="shared" si="1"/>
        <v>64792</v>
      </c>
      <c r="M23" s="431">
        <v>10595592</v>
      </c>
      <c r="N23" s="431">
        <v>0</v>
      </c>
      <c r="O23" s="431">
        <v>0</v>
      </c>
      <c r="P23" s="431">
        <v>289464</v>
      </c>
      <c r="Q23" s="440">
        <f t="shared" si="3"/>
        <v>10885056</v>
      </c>
      <c r="R23" s="668"/>
      <c r="S23" s="356"/>
      <c r="W23" s="343"/>
      <c r="X23" s="355"/>
    </row>
    <row r="24" spans="1:25" ht="18">
      <c r="A24" s="428">
        <v>14</v>
      </c>
      <c r="B24" s="434" t="s">
        <v>893</v>
      </c>
      <c r="C24" s="432">
        <v>131734</v>
      </c>
      <c r="D24" s="432">
        <v>0</v>
      </c>
      <c r="E24" s="432">
        <v>0</v>
      </c>
      <c r="F24" s="432">
        <v>494</v>
      </c>
      <c r="G24" s="432">
        <f t="shared" si="0"/>
        <v>132228</v>
      </c>
      <c r="H24" s="430">
        <v>100777</v>
      </c>
      <c r="I24" s="430">
        <v>0</v>
      </c>
      <c r="J24" s="430">
        <v>0</v>
      </c>
      <c r="K24" s="430">
        <v>378</v>
      </c>
      <c r="L24" s="432">
        <f t="shared" si="1"/>
        <v>101155</v>
      </c>
      <c r="M24" s="431">
        <v>16930536</v>
      </c>
      <c r="N24" s="431">
        <v>0</v>
      </c>
      <c r="O24" s="431">
        <v>0</v>
      </c>
      <c r="P24" s="431">
        <v>63504</v>
      </c>
      <c r="Q24" s="440">
        <f t="shared" si="3"/>
        <v>16994040</v>
      </c>
      <c r="R24" s="668"/>
      <c r="S24" s="356"/>
      <c r="W24" s="343"/>
      <c r="X24" s="355"/>
    </row>
    <row r="25" spans="1:25" ht="18">
      <c r="A25" s="428">
        <v>15</v>
      </c>
      <c r="B25" s="434" t="s">
        <v>894</v>
      </c>
      <c r="C25" s="432">
        <v>87729</v>
      </c>
      <c r="D25" s="432">
        <v>0</v>
      </c>
      <c r="E25" s="432">
        <v>0</v>
      </c>
      <c r="F25" s="432">
        <v>28</v>
      </c>
      <c r="G25" s="432">
        <f t="shared" si="0"/>
        <v>87757</v>
      </c>
      <c r="H25" s="430">
        <v>64420</v>
      </c>
      <c r="I25" s="430">
        <v>0</v>
      </c>
      <c r="J25" s="430">
        <v>0</v>
      </c>
      <c r="K25" s="430">
        <v>20</v>
      </c>
      <c r="L25" s="432">
        <f t="shared" si="1"/>
        <v>64440</v>
      </c>
      <c r="M25" s="431">
        <f>H25*168</f>
        <v>10822560</v>
      </c>
      <c r="N25" s="431">
        <f t="shared" ref="N25:P25" si="15">I25*168</f>
        <v>0</v>
      </c>
      <c r="O25" s="431">
        <f t="shared" si="15"/>
        <v>0</v>
      </c>
      <c r="P25" s="431">
        <f t="shared" si="15"/>
        <v>3360</v>
      </c>
      <c r="Q25" s="440">
        <f t="shared" si="3"/>
        <v>10825920</v>
      </c>
      <c r="R25" s="668"/>
      <c r="S25" s="355"/>
      <c r="W25" s="343"/>
      <c r="X25" s="355"/>
    </row>
    <row r="26" spans="1:25" s="346" customFormat="1" ht="18">
      <c r="A26" s="428">
        <v>16</v>
      </c>
      <c r="B26" s="434" t="s">
        <v>895</v>
      </c>
      <c r="C26" s="432">
        <v>75270</v>
      </c>
      <c r="D26" s="432">
        <v>0</v>
      </c>
      <c r="E26" s="432">
        <v>0</v>
      </c>
      <c r="F26" s="432">
        <v>863</v>
      </c>
      <c r="G26" s="432">
        <f t="shared" si="0"/>
        <v>76133</v>
      </c>
      <c r="H26" s="430">
        <v>49678</v>
      </c>
      <c r="I26" s="430">
        <v>0</v>
      </c>
      <c r="J26" s="430">
        <v>0</v>
      </c>
      <c r="K26" s="430">
        <v>570</v>
      </c>
      <c r="L26" s="432">
        <f t="shared" si="1"/>
        <v>50248</v>
      </c>
      <c r="M26" s="431">
        <v>8345904</v>
      </c>
      <c r="N26" s="431">
        <v>0</v>
      </c>
      <c r="O26" s="431">
        <v>0</v>
      </c>
      <c r="P26" s="431">
        <v>95760</v>
      </c>
      <c r="Q26" s="440">
        <f t="shared" si="3"/>
        <v>8441664</v>
      </c>
      <c r="R26" s="668"/>
      <c r="S26" s="356"/>
      <c r="T26" s="151"/>
      <c r="U26" s="151"/>
      <c r="W26" s="343"/>
      <c r="X26" s="355"/>
      <c r="Y26" s="151"/>
    </row>
    <row r="27" spans="1:25" s="343" customFormat="1" ht="18">
      <c r="A27" s="428">
        <v>17</v>
      </c>
      <c r="B27" s="434" t="s">
        <v>896</v>
      </c>
      <c r="C27" s="442">
        <f>[1]Sheet5!$D$25+[1]Sheet5!$E$25+[1]Sheet5!$F$25+[1]Sheet5!$L$25+[1]Sheet5!$M$25+[1]Sheet5!$N$25</f>
        <v>188237</v>
      </c>
      <c r="D27" s="442">
        <v>0</v>
      </c>
      <c r="E27" s="442">
        <v>0</v>
      </c>
      <c r="F27" s="442">
        <f>[1]Sheet4!$D$25+[1]Sheet4!$E$25+[1]Sheet4!$F$25+[1]Sheet4!$L$25+[1]Sheet4!$M$25+[1]Sheet4!$N$25</f>
        <v>16212</v>
      </c>
      <c r="G27" s="442">
        <f t="shared" si="0"/>
        <v>204449</v>
      </c>
      <c r="H27" s="430">
        <v>136910</v>
      </c>
      <c r="I27" s="430">
        <v>0</v>
      </c>
      <c r="J27" s="430">
        <v>0</v>
      </c>
      <c r="K27" s="430">
        <v>1905</v>
      </c>
      <c r="L27" s="432">
        <f t="shared" si="1"/>
        <v>138815</v>
      </c>
      <c r="M27" s="431">
        <f>H27*168</f>
        <v>23000880</v>
      </c>
      <c r="N27" s="431">
        <f t="shared" ref="N27:N29" si="16">I27*168</f>
        <v>0</v>
      </c>
      <c r="O27" s="431">
        <f t="shared" ref="O27:O29" si="17">J27*168</f>
        <v>0</v>
      </c>
      <c r="P27" s="431">
        <f t="shared" ref="P27:P28" si="18">K27*168</f>
        <v>320040</v>
      </c>
      <c r="Q27" s="440">
        <f t="shared" si="3"/>
        <v>23320920</v>
      </c>
      <c r="R27" s="668"/>
      <c r="S27" s="355"/>
      <c r="T27" s="151"/>
      <c r="U27" s="151"/>
      <c r="X27" s="355"/>
      <c r="Y27" s="151"/>
    </row>
    <row r="28" spans="1:25" s="346" customFormat="1" ht="18">
      <c r="A28" s="428">
        <v>18</v>
      </c>
      <c r="B28" s="434" t="s">
        <v>897</v>
      </c>
      <c r="C28" s="432">
        <v>65699</v>
      </c>
      <c r="D28" s="432">
        <v>0</v>
      </c>
      <c r="E28" s="432">
        <v>0</v>
      </c>
      <c r="F28" s="432">
        <v>4783</v>
      </c>
      <c r="G28" s="432">
        <f t="shared" si="0"/>
        <v>70482</v>
      </c>
      <c r="H28" s="430">
        <v>44018</v>
      </c>
      <c r="I28" s="430">
        <v>0</v>
      </c>
      <c r="J28" s="430">
        <v>0</v>
      </c>
      <c r="K28" s="430">
        <v>3205</v>
      </c>
      <c r="L28" s="432">
        <f t="shared" si="1"/>
        <v>47223</v>
      </c>
      <c r="M28" s="431">
        <f>H28*168</f>
        <v>7395024</v>
      </c>
      <c r="N28" s="431">
        <f t="shared" si="16"/>
        <v>0</v>
      </c>
      <c r="O28" s="431">
        <f t="shared" si="17"/>
        <v>0</v>
      </c>
      <c r="P28" s="431">
        <f t="shared" si="18"/>
        <v>538440</v>
      </c>
      <c r="Q28" s="440">
        <f t="shared" si="3"/>
        <v>7933464</v>
      </c>
      <c r="R28" s="668"/>
      <c r="S28" s="355"/>
      <c r="T28" s="151"/>
      <c r="U28" s="151"/>
      <c r="X28" s="355"/>
      <c r="Y28" s="151"/>
    </row>
    <row r="29" spans="1:25" ht="18">
      <c r="A29" s="428">
        <v>19</v>
      </c>
      <c r="B29" s="434" t="s">
        <v>898</v>
      </c>
      <c r="C29" s="432">
        <v>132622</v>
      </c>
      <c r="D29" s="432">
        <v>0</v>
      </c>
      <c r="E29" s="432">
        <v>0</v>
      </c>
      <c r="F29" s="432">
        <v>1472</v>
      </c>
      <c r="G29" s="432">
        <f t="shared" si="0"/>
        <v>134094</v>
      </c>
      <c r="H29" s="430">
        <v>98620</v>
      </c>
      <c r="I29" s="430">
        <v>0</v>
      </c>
      <c r="J29" s="430">
        <v>0</v>
      </c>
      <c r="K29" s="430">
        <v>1235</v>
      </c>
      <c r="L29" s="432">
        <f t="shared" si="1"/>
        <v>99855</v>
      </c>
      <c r="M29" s="431">
        <f>H29*166</f>
        <v>16370920</v>
      </c>
      <c r="N29" s="431">
        <f t="shared" si="16"/>
        <v>0</v>
      </c>
      <c r="O29" s="431">
        <f t="shared" si="17"/>
        <v>0</v>
      </c>
      <c r="P29" s="431">
        <f>K29*166</f>
        <v>205010</v>
      </c>
      <c r="Q29" s="440">
        <f t="shared" si="3"/>
        <v>16575930</v>
      </c>
      <c r="R29" s="668"/>
      <c r="S29" s="355"/>
      <c r="X29" s="355"/>
    </row>
    <row r="30" spans="1:25" ht="18">
      <c r="A30" s="428">
        <v>20</v>
      </c>
      <c r="B30" s="434" t="s">
        <v>899</v>
      </c>
      <c r="C30" s="432">
        <v>92313</v>
      </c>
      <c r="D30" s="432">
        <v>0</v>
      </c>
      <c r="E30" s="432">
        <v>0</v>
      </c>
      <c r="F30" s="432">
        <v>2602</v>
      </c>
      <c r="G30" s="432">
        <f t="shared" si="0"/>
        <v>94915</v>
      </c>
      <c r="H30" s="430">
        <v>64619</v>
      </c>
      <c r="I30" s="430">
        <v>0</v>
      </c>
      <c r="J30" s="430">
        <v>0</v>
      </c>
      <c r="K30" s="430">
        <v>1821</v>
      </c>
      <c r="L30" s="432">
        <f t="shared" si="1"/>
        <v>66440</v>
      </c>
      <c r="M30" s="431">
        <f>H30*168</f>
        <v>10855992</v>
      </c>
      <c r="N30" s="431">
        <f t="shared" ref="N30" si="19">I30*168</f>
        <v>0</v>
      </c>
      <c r="O30" s="431">
        <f t="shared" ref="O30" si="20">J30*168</f>
        <v>0</v>
      </c>
      <c r="P30" s="431">
        <f t="shared" ref="P30" si="21">K30*168</f>
        <v>305928</v>
      </c>
      <c r="Q30" s="440">
        <f t="shared" si="3"/>
        <v>11161920</v>
      </c>
      <c r="R30" s="668"/>
      <c r="S30" s="355"/>
      <c r="X30" s="355"/>
    </row>
    <row r="31" spans="1:25" ht="18">
      <c r="A31" s="428">
        <v>21</v>
      </c>
      <c r="B31" s="434" t="s">
        <v>900</v>
      </c>
      <c r="C31" s="432">
        <v>63253</v>
      </c>
      <c r="D31" s="432">
        <v>0</v>
      </c>
      <c r="E31" s="432">
        <v>0</v>
      </c>
      <c r="F31" s="432">
        <v>1379</v>
      </c>
      <c r="G31" s="432">
        <f t="shared" si="0"/>
        <v>64632</v>
      </c>
      <c r="H31" s="430">
        <v>47544</v>
      </c>
      <c r="I31" s="430">
        <v>0</v>
      </c>
      <c r="J31" s="430">
        <v>0</v>
      </c>
      <c r="K31" s="430">
        <v>1241</v>
      </c>
      <c r="L31" s="432">
        <f t="shared" si="1"/>
        <v>48785</v>
      </c>
      <c r="M31" s="431">
        <f>H31*168</f>
        <v>7987392</v>
      </c>
      <c r="N31" s="431">
        <f t="shared" ref="N31" si="22">I31*168</f>
        <v>0</v>
      </c>
      <c r="O31" s="431">
        <f t="shared" ref="O31" si="23">J31*168</f>
        <v>0</v>
      </c>
      <c r="P31" s="431">
        <f t="shared" ref="P31" si="24">K31*168</f>
        <v>208488</v>
      </c>
      <c r="Q31" s="440">
        <f t="shared" si="3"/>
        <v>8195880</v>
      </c>
      <c r="R31" s="668"/>
      <c r="S31" s="355"/>
      <c r="X31" s="355"/>
    </row>
    <row r="32" spans="1:25" ht="18">
      <c r="A32" s="428">
        <v>22</v>
      </c>
      <c r="B32" s="434" t="s">
        <v>901</v>
      </c>
      <c r="C32" s="432">
        <v>208197</v>
      </c>
      <c r="D32" s="432">
        <v>0</v>
      </c>
      <c r="E32" s="432">
        <v>0</v>
      </c>
      <c r="F32" s="432">
        <v>6761</v>
      </c>
      <c r="G32" s="432">
        <f t="shared" si="0"/>
        <v>214958</v>
      </c>
      <c r="H32" s="430">
        <v>147820</v>
      </c>
      <c r="I32" s="430">
        <v>0</v>
      </c>
      <c r="J32" s="430">
        <v>0</v>
      </c>
      <c r="K32" s="430">
        <v>4800</v>
      </c>
      <c r="L32" s="432">
        <f t="shared" si="1"/>
        <v>152620</v>
      </c>
      <c r="M32" s="431">
        <f>H32*161</f>
        <v>23799020</v>
      </c>
      <c r="N32" s="431">
        <f t="shared" ref="N32:P32" si="25">I32*161</f>
        <v>0</v>
      </c>
      <c r="O32" s="431">
        <f t="shared" si="25"/>
        <v>0</v>
      </c>
      <c r="P32" s="431">
        <f t="shared" si="25"/>
        <v>772800</v>
      </c>
      <c r="Q32" s="440">
        <f t="shared" si="3"/>
        <v>24571820</v>
      </c>
      <c r="R32" s="668"/>
      <c r="S32" s="355"/>
      <c r="X32" s="355"/>
    </row>
    <row r="33" spans="1:25" ht="18">
      <c r="A33" s="428">
        <v>23</v>
      </c>
      <c r="B33" s="434" t="s">
        <v>902</v>
      </c>
      <c r="C33" s="432">
        <v>85016</v>
      </c>
      <c r="D33" s="432">
        <v>0</v>
      </c>
      <c r="E33" s="432">
        <v>0</v>
      </c>
      <c r="F33" s="432">
        <v>1718</v>
      </c>
      <c r="G33" s="432">
        <f t="shared" si="0"/>
        <v>86734</v>
      </c>
      <c r="H33" s="430">
        <v>51280</v>
      </c>
      <c r="I33" s="430">
        <v>0</v>
      </c>
      <c r="J33" s="430">
        <v>0</v>
      </c>
      <c r="K33" s="430">
        <v>1066</v>
      </c>
      <c r="L33" s="432">
        <f t="shared" si="1"/>
        <v>52346</v>
      </c>
      <c r="M33" s="431">
        <v>8615040</v>
      </c>
      <c r="N33" s="431">
        <v>0</v>
      </c>
      <c r="O33" s="431">
        <v>0</v>
      </c>
      <c r="P33" s="431">
        <v>179088</v>
      </c>
      <c r="Q33" s="440">
        <f t="shared" si="3"/>
        <v>8794128</v>
      </c>
      <c r="R33" s="668"/>
      <c r="S33" s="355"/>
      <c r="X33" s="355"/>
    </row>
    <row r="34" spans="1:25" ht="18">
      <c r="A34" s="428">
        <v>24</v>
      </c>
      <c r="B34" s="434" t="s">
        <v>903</v>
      </c>
      <c r="C34" s="432">
        <v>64781</v>
      </c>
      <c r="D34" s="432">
        <v>0</v>
      </c>
      <c r="E34" s="432">
        <v>0</v>
      </c>
      <c r="F34" s="432">
        <v>4624</v>
      </c>
      <c r="G34" s="432">
        <f t="shared" si="0"/>
        <v>69405</v>
      </c>
      <c r="H34" s="430">
        <v>50752</v>
      </c>
      <c r="I34" s="430">
        <v>0</v>
      </c>
      <c r="J34" s="430">
        <v>0</v>
      </c>
      <c r="K34" s="430">
        <v>3601</v>
      </c>
      <c r="L34" s="432">
        <f t="shared" si="1"/>
        <v>54353</v>
      </c>
      <c r="M34" s="431">
        <f>H34*168</f>
        <v>8526336</v>
      </c>
      <c r="N34" s="431">
        <f t="shared" ref="N34:P34" si="26">I34*168</f>
        <v>0</v>
      </c>
      <c r="O34" s="431">
        <f t="shared" si="26"/>
        <v>0</v>
      </c>
      <c r="P34" s="431">
        <f t="shared" si="26"/>
        <v>604968</v>
      </c>
      <c r="Q34" s="440">
        <f t="shared" si="3"/>
        <v>9131304</v>
      </c>
      <c r="R34" s="668"/>
      <c r="S34" s="355"/>
      <c r="X34" s="355"/>
    </row>
    <row r="35" spans="1:25" s="346" customFormat="1" ht="18">
      <c r="A35" s="428">
        <v>25</v>
      </c>
      <c r="B35" s="434" t="s">
        <v>904</v>
      </c>
      <c r="C35" s="432">
        <v>160295</v>
      </c>
      <c r="D35" s="432">
        <v>0</v>
      </c>
      <c r="E35" s="432">
        <v>0</v>
      </c>
      <c r="F35" s="432">
        <v>13379</v>
      </c>
      <c r="G35" s="432">
        <f t="shared" si="0"/>
        <v>173674</v>
      </c>
      <c r="H35" s="430">
        <v>104192</v>
      </c>
      <c r="I35" s="430">
        <v>0</v>
      </c>
      <c r="J35" s="430">
        <v>0</v>
      </c>
      <c r="K35" s="430">
        <v>8696</v>
      </c>
      <c r="L35" s="432">
        <f t="shared" si="1"/>
        <v>112888</v>
      </c>
      <c r="M35" s="431">
        <v>17504256</v>
      </c>
      <c r="N35" s="431">
        <v>0</v>
      </c>
      <c r="O35" s="431">
        <v>0</v>
      </c>
      <c r="P35" s="431">
        <v>1460928</v>
      </c>
      <c r="Q35" s="440">
        <f t="shared" si="3"/>
        <v>18965184</v>
      </c>
      <c r="R35" s="668"/>
      <c r="S35" s="356"/>
      <c r="T35" s="151"/>
      <c r="U35" s="151"/>
      <c r="W35" s="343"/>
      <c r="X35" s="355"/>
      <c r="Y35" s="151"/>
    </row>
    <row r="36" spans="1:25" s="343" customFormat="1" ht="18">
      <c r="A36" s="428">
        <v>26</v>
      </c>
      <c r="B36" s="434" t="s">
        <v>905</v>
      </c>
      <c r="C36" s="432">
        <f>[1]Sheet5!$D$34+[1]Sheet5!$E$34+[1]Sheet5!$F$34+[1]Sheet5!$L$34+[1]Sheet5!$M$34+[1]Sheet5!$N$34</f>
        <v>113499</v>
      </c>
      <c r="D36" s="432">
        <v>0</v>
      </c>
      <c r="E36" s="432">
        <v>0</v>
      </c>
      <c r="F36" s="432">
        <f>[1]Sheet4!$D$34+[1]Sheet4!$E$34+[1]Sheet4!$F$34+[1]Sheet4!$L$34+[1]Sheet4!$M$34+[1]Sheet4!$N$34</f>
        <v>1539</v>
      </c>
      <c r="G36" s="432">
        <f t="shared" si="0"/>
        <v>115038</v>
      </c>
      <c r="H36" s="430">
        <v>78314</v>
      </c>
      <c r="I36" s="430">
        <v>0</v>
      </c>
      <c r="J36" s="430">
        <v>0</v>
      </c>
      <c r="K36" s="430">
        <v>1062</v>
      </c>
      <c r="L36" s="432">
        <f t="shared" si="1"/>
        <v>79376</v>
      </c>
      <c r="M36" s="431">
        <v>13156752</v>
      </c>
      <c r="N36" s="431">
        <v>0</v>
      </c>
      <c r="O36" s="431">
        <v>0</v>
      </c>
      <c r="P36" s="431">
        <v>178416</v>
      </c>
      <c r="Q36" s="440">
        <f t="shared" si="3"/>
        <v>13335168</v>
      </c>
      <c r="R36" s="668"/>
      <c r="S36" s="356"/>
      <c r="T36" s="151"/>
      <c r="U36" s="151"/>
      <c r="X36" s="355"/>
      <c r="Y36" s="151"/>
    </row>
    <row r="37" spans="1:25" s="343" customFormat="1" ht="18">
      <c r="A37" s="428">
        <v>27</v>
      </c>
      <c r="B37" s="434" t="s">
        <v>906</v>
      </c>
      <c r="C37" s="432">
        <f>[1]Sheet5!$D$35+[1]Sheet5!$E$35+[1]Sheet5!$F$35+[1]Sheet5!$L$35+[1]Sheet5!$M$35+[1]Sheet5!$N$35</f>
        <v>77825</v>
      </c>
      <c r="D37" s="432">
        <v>0</v>
      </c>
      <c r="E37" s="432">
        <v>0</v>
      </c>
      <c r="F37" s="432">
        <f>[1]Sheet4!$D$35+[1]Sheet4!$E$35+[1]Sheet4!$F$35+[1]Sheet4!$L$35+[1]Sheet4!$M$35+[1]Sheet4!$N$35</f>
        <v>686</v>
      </c>
      <c r="G37" s="432">
        <f>F37+E37+D37+C37</f>
        <v>78511</v>
      </c>
      <c r="H37" s="430">
        <v>56034</v>
      </c>
      <c r="I37" s="430">
        <v>0</v>
      </c>
      <c r="J37" s="430">
        <v>0</v>
      </c>
      <c r="K37" s="430">
        <v>494</v>
      </c>
      <c r="L37" s="432">
        <f t="shared" si="1"/>
        <v>56528</v>
      </c>
      <c r="M37" s="431">
        <v>9413712</v>
      </c>
      <c r="N37" s="431">
        <v>0</v>
      </c>
      <c r="O37" s="431">
        <v>0</v>
      </c>
      <c r="P37" s="431">
        <v>82992</v>
      </c>
      <c r="Q37" s="440">
        <f t="shared" si="3"/>
        <v>9496704</v>
      </c>
      <c r="R37" s="668"/>
      <c r="S37" s="356"/>
      <c r="T37" s="151"/>
      <c r="U37" s="151"/>
      <c r="X37" s="355"/>
      <c r="Y37" s="151"/>
    </row>
    <row r="38" spans="1:25" s="346" customFormat="1" ht="18">
      <c r="A38" s="428">
        <v>28</v>
      </c>
      <c r="B38" s="434" t="s">
        <v>907</v>
      </c>
      <c r="C38" s="432">
        <v>89813</v>
      </c>
      <c r="D38" s="432">
        <v>0</v>
      </c>
      <c r="E38" s="432">
        <v>0</v>
      </c>
      <c r="F38" s="432">
        <v>189</v>
      </c>
      <c r="G38" s="432">
        <f t="shared" si="0"/>
        <v>90002</v>
      </c>
      <c r="H38" s="430">
        <v>67360</v>
      </c>
      <c r="I38" s="430">
        <v>0</v>
      </c>
      <c r="J38" s="430">
        <v>0</v>
      </c>
      <c r="K38" s="430">
        <v>142</v>
      </c>
      <c r="L38" s="432">
        <f t="shared" si="1"/>
        <v>67502</v>
      </c>
      <c r="M38" s="431">
        <f>H38*168</f>
        <v>11316480</v>
      </c>
      <c r="N38" s="431">
        <f t="shared" ref="N38:N39" si="27">I38*168</f>
        <v>0</v>
      </c>
      <c r="O38" s="431">
        <f t="shared" ref="O38:O39" si="28">J38*168</f>
        <v>0</v>
      </c>
      <c r="P38" s="431">
        <f t="shared" ref="P38" si="29">K38*168</f>
        <v>23856</v>
      </c>
      <c r="Q38" s="440">
        <f t="shared" si="3"/>
        <v>11340336</v>
      </c>
      <c r="R38" s="668"/>
      <c r="S38" s="355"/>
      <c r="T38" s="151"/>
      <c r="U38" s="151"/>
      <c r="X38" s="355"/>
      <c r="Y38" s="151"/>
    </row>
    <row r="39" spans="1:25" ht="18">
      <c r="A39" s="428">
        <v>29</v>
      </c>
      <c r="B39" s="434" t="s">
        <v>908</v>
      </c>
      <c r="C39" s="432">
        <v>66611</v>
      </c>
      <c r="D39" s="432">
        <v>0</v>
      </c>
      <c r="E39" s="432">
        <v>0</v>
      </c>
      <c r="F39" s="432">
        <v>7404</v>
      </c>
      <c r="G39" s="432">
        <f t="shared" si="0"/>
        <v>74015</v>
      </c>
      <c r="H39" s="430">
        <v>44629</v>
      </c>
      <c r="I39" s="430">
        <v>0</v>
      </c>
      <c r="J39" s="430">
        <v>0</v>
      </c>
      <c r="K39" s="430">
        <v>4961</v>
      </c>
      <c r="L39" s="432">
        <f t="shared" si="1"/>
        <v>49590</v>
      </c>
      <c r="M39" s="431">
        <f>H39*154</f>
        <v>6872866</v>
      </c>
      <c r="N39" s="431">
        <f t="shared" si="27"/>
        <v>0</v>
      </c>
      <c r="O39" s="431">
        <f t="shared" si="28"/>
        <v>0</v>
      </c>
      <c r="P39" s="431">
        <f>K39*154</f>
        <v>763994</v>
      </c>
      <c r="Q39" s="440">
        <f t="shared" si="3"/>
        <v>7636860</v>
      </c>
      <c r="R39" s="668"/>
      <c r="S39" s="355"/>
      <c r="X39" s="355"/>
    </row>
    <row r="40" spans="1:25" ht="18">
      <c r="A40" s="428">
        <v>30</v>
      </c>
      <c r="B40" s="434" t="s">
        <v>909</v>
      </c>
      <c r="C40" s="432">
        <v>101680</v>
      </c>
      <c r="D40" s="432">
        <v>0</v>
      </c>
      <c r="E40" s="432">
        <v>0</v>
      </c>
      <c r="F40" s="432">
        <v>2549</v>
      </c>
      <c r="G40" s="432">
        <f t="shared" si="0"/>
        <v>104229</v>
      </c>
      <c r="H40" s="430">
        <v>78294</v>
      </c>
      <c r="I40" s="430">
        <v>0</v>
      </c>
      <c r="J40" s="430">
        <v>0</v>
      </c>
      <c r="K40" s="430">
        <v>1963</v>
      </c>
      <c r="L40" s="432">
        <f t="shared" si="1"/>
        <v>80257</v>
      </c>
      <c r="M40" s="431">
        <f>H40*155</f>
        <v>12135570</v>
      </c>
      <c r="N40" s="431">
        <f t="shared" ref="N40" si="30">I40*168</f>
        <v>0</v>
      </c>
      <c r="O40" s="431">
        <f t="shared" ref="O40" si="31">J40*168</f>
        <v>0</v>
      </c>
      <c r="P40" s="431">
        <f>K40*155</f>
        <v>304265</v>
      </c>
      <c r="Q40" s="440">
        <f t="shared" si="3"/>
        <v>12439835</v>
      </c>
      <c r="R40" s="668"/>
      <c r="S40" s="355"/>
      <c r="X40" s="355"/>
    </row>
    <row r="41" spans="1:25" s="346" customFormat="1" ht="18">
      <c r="A41" s="428">
        <v>31</v>
      </c>
      <c r="B41" s="434" t="s">
        <v>910</v>
      </c>
      <c r="C41" s="432">
        <v>71289</v>
      </c>
      <c r="D41" s="432">
        <v>0</v>
      </c>
      <c r="E41" s="432">
        <v>0</v>
      </c>
      <c r="F41" s="432">
        <v>273</v>
      </c>
      <c r="G41" s="432">
        <f t="shared" si="0"/>
        <v>71562</v>
      </c>
      <c r="H41" s="430">
        <v>52754</v>
      </c>
      <c r="I41" s="430">
        <v>0</v>
      </c>
      <c r="J41" s="430">
        <v>0</v>
      </c>
      <c r="K41" s="430">
        <v>202</v>
      </c>
      <c r="L41" s="432">
        <f t="shared" si="1"/>
        <v>52956</v>
      </c>
      <c r="M41" s="431">
        <f>H41*168</f>
        <v>8862672</v>
      </c>
      <c r="N41" s="431">
        <f t="shared" ref="N41" si="32">I41*168</f>
        <v>0</v>
      </c>
      <c r="O41" s="431">
        <f t="shared" ref="O41" si="33">J41*168</f>
        <v>0</v>
      </c>
      <c r="P41" s="431">
        <f t="shared" ref="P41" si="34">K41*168</f>
        <v>33936</v>
      </c>
      <c r="Q41" s="440">
        <f t="shared" si="3"/>
        <v>8896608</v>
      </c>
      <c r="R41" s="668"/>
      <c r="S41" s="355"/>
      <c r="T41" s="151"/>
      <c r="U41" s="151"/>
      <c r="X41" s="355"/>
      <c r="Y41" s="151"/>
    </row>
    <row r="42" spans="1:25" s="346" customFormat="1" ht="18">
      <c r="A42" s="428">
        <v>32</v>
      </c>
      <c r="B42" s="434" t="s">
        <v>911</v>
      </c>
      <c r="C42" s="432">
        <v>68250</v>
      </c>
      <c r="D42" s="432">
        <v>0</v>
      </c>
      <c r="E42" s="432">
        <v>0</v>
      </c>
      <c r="F42" s="432">
        <v>11218</v>
      </c>
      <c r="G42" s="432">
        <f t="shared" si="0"/>
        <v>79468</v>
      </c>
      <c r="H42" s="430">
        <v>47775</v>
      </c>
      <c r="I42" s="430">
        <v>0</v>
      </c>
      <c r="J42" s="430">
        <v>0</v>
      </c>
      <c r="K42" s="430">
        <v>7853</v>
      </c>
      <c r="L42" s="432">
        <f t="shared" si="1"/>
        <v>55628</v>
      </c>
      <c r="M42" s="431">
        <f>H42*168</f>
        <v>8026200</v>
      </c>
      <c r="N42" s="431">
        <f t="shared" ref="N42:N43" si="35">I42*168</f>
        <v>0</v>
      </c>
      <c r="O42" s="431">
        <f t="shared" ref="O42:O43" si="36">J42*168</f>
        <v>0</v>
      </c>
      <c r="P42" s="431">
        <f t="shared" ref="P42:P43" si="37">K42*168</f>
        <v>1319304</v>
      </c>
      <c r="Q42" s="440">
        <f t="shared" si="3"/>
        <v>9345504</v>
      </c>
      <c r="R42" s="668"/>
      <c r="S42" s="355"/>
      <c r="T42" s="151"/>
      <c r="U42" s="151"/>
      <c r="X42" s="355"/>
      <c r="Y42" s="151"/>
    </row>
    <row r="43" spans="1:25" s="346" customFormat="1" ht="18">
      <c r="A43" s="428">
        <v>33</v>
      </c>
      <c r="B43" s="434" t="s">
        <v>912</v>
      </c>
      <c r="C43" s="432">
        <v>240975</v>
      </c>
      <c r="D43" s="432">
        <v>0</v>
      </c>
      <c r="E43" s="432">
        <v>10274</v>
      </c>
      <c r="F43" s="432">
        <v>1354</v>
      </c>
      <c r="G43" s="432">
        <f t="shared" si="0"/>
        <v>252603</v>
      </c>
      <c r="H43" s="430">
        <v>161453</v>
      </c>
      <c r="I43" s="430">
        <v>0</v>
      </c>
      <c r="J43" s="430">
        <v>6884</v>
      </c>
      <c r="K43" s="430">
        <v>907</v>
      </c>
      <c r="L43" s="432">
        <f t="shared" si="1"/>
        <v>169244</v>
      </c>
      <c r="M43" s="431">
        <f>H43*168</f>
        <v>27124104</v>
      </c>
      <c r="N43" s="431">
        <f t="shared" si="35"/>
        <v>0</v>
      </c>
      <c r="O43" s="431">
        <f t="shared" si="36"/>
        <v>1156512</v>
      </c>
      <c r="P43" s="431">
        <f t="shared" si="37"/>
        <v>152376</v>
      </c>
      <c r="Q43" s="440">
        <f t="shared" si="3"/>
        <v>28432992</v>
      </c>
      <c r="R43" s="668"/>
      <c r="S43" s="355"/>
      <c r="T43" s="151"/>
      <c r="U43" s="151"/>
      <c r="X43" s="355"/>
      <c r="Y43" s="151"/>
    </row>
    <row r="44" spans="1:25" ht="18">
      <c r="A44" s="433"/>
      <c r="B44" s="429" t="s">
        <v>19</v>
      </c>
      <c r="C44" s="443">
        <f t="shared" ref="C44:P44" si="38">SUM(C11:C43)</f>
        <v>3906837</v>
      </c>
      <c r="D44" s="443">
        <f t="shared" si="38"/>
        <v>0</v>
      </c>
      <c r="E44" s="443">
        <f t="shared" si="38"/>
        <v>23606</v>
      </c>
      <c r="F44" s="443">
        <f t="shared" si="38"/>
        <v>127462</v>
      </c>
      <c r="G44" s="443">
        <f t="shared" si="38"/>
        <v>4057905</v>
      </c>
      <c r="H44" s="443">
        <f t="shared" si="38"/>
        <v>2713722</v>
      </c>
      <c r="I44" s="443">
        <f t="shared" si="38"/>
        <v>0</v>
      </c>
      <c r="J44" s="443">
        <f>SUM(J11:J43)</f>
        <v>16413</v>
      </c>
      <c r="K44" s="443">
        <f>SUM(K11:K43)</f>
        <v>78257</v>
      </c>
      <c r="L44" s="432">
        <f t="shared" si="1"/>
        <v>2808392</v>
      </c>
      <c r="M44" s="443">
        <f t="shared" si="38"/>
        <v>451197597</v>
      </c>
      <c r="N44" s="443">
        <f t="shared" si="38"/>
        <v>0</v>
      </c>
      <c r="O44" s="443">
        <f t="shared" si="38"/>
        <v>2757384</v>
      </c>
      <c r="P44" s="443">
        <f t="shared" si="38"/>
        <v>12981855</v>
      </c>
      <c r="Q44" s="440">
        <f t="shared" si="3"/>
        <v>466936836</v>
      </c>
      <c r="R44" s="668"/>
      <c r="S44" s="355"/>
      <c r="U44" s="96"/>
    </row>
    <row r="45" spans="1:25">
      <c r="A45" s="92" t="s">
        <v>8</v>
      </c>
      <c r="B45" s="85"/>
      <c r="C45" s="85"/>
      <c r="D45" s="85"/>
    </row>
    <row r="46" spans="1:25">
      <c r="A46" s="85" t="s">
        <v>9</v>
      </c>
      <c r="B46" s="85"/>
      <c r="C46" s="85"/>
      <c r="D46" s="85"/>
    </row>
    <row r="47" spans="1:25">
      <c r="A47" s="85" t="s">
        <v>10</v>
      </c>
      <c r="B47" s="85"/>
      <c r="C47" s="85"/>
      <c r="D47" s="85"/>
      <c r="I47" s="93"/>
      <c r="J47" s="93"/>
      <c r="K47" s="93"/>
      <c r="L47" s="93"/>
    </row>
    <row r="48" spans="1:25" s="85" customFormat="1">
      <c r="A48" s="151" t="s">
        <v>491</v>
      </c>
      <c r="J48" s="93"/>
      <c r="K48" s="93"/>
      <c r="L48" s="93"/>
    </row>
    <row r="49" spans="1:19" s="85" customFormat="1">
      <c r="C49" s="151" t="s">
        <v>492</v>
      </c>
      <c r="E49" s="94"/>
      <c r="F49" s="94"/>
      <c r="G49" s="94"/>
      <c r="H49" s="94"/>
      <c r="I49" s="94"/>
      <c r="J49" s="94"/>
      <c r="K49" s="94"/>
      <c r="L49" s="94"/>
      <c r="M49" s="94"/>
    </row>
    <row r="50" spans="1:19">
      <c r="A50" s="96" t="s">
        <v>12</v>
      </c>
      <c r="B50" s="96"/>
      <c r="C50" s="96"/>
      <c r="D50" s="96"/>
      <c r="E50" s="96"/>
      <c r="F50" s="96"/>
      <c r="G50" s="96"/>
      <c r="I50" s="96"/>
      <c r="O50" s="822" t="s">
        <v>13</v>
      </c>
      <c r="P50" s="822"/>
      <c r="Q50" s="832"/>
      <c r="R50" s="359"/>
    </row>
    <row r="51" spans="1:19" ht="12.75" customHeight="1">
      <c r="A51" s="822" t="s">
        <v>14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2"/>
      <c r="Q51" s="822"/>
      <c r="R51" s="357"/>
    </row>
    <row r="52" spans="1:19">
      <c r="A52" s="823" t="s">
        <v>95</v>
      </c>
      <c r="B52" s="823"/>
      <c r="C52" s="823"/>
      <c r="D52" s="823"/>
      <c r="E52" s="823"/>
      <c r="F52" s="823"/>
      <c r="G52" s="823"/>
      <c r="H52" s="823"/>
      <c r="I52" s="823"/>
      <c r="J52" s="823"/>
      <c r="K52" s="823"/>
      <c r="L52" s="823"/>
      <c r="M52" s="823"/>
      <c r="N52" s="823"/>
      <c r="O52" s="823"/>
      <c r="P52" s="823"/>
      <c r="Q52" s="823"/>
      <c r="R52" s="823"/>
      <c r="S52" s="823"/>
    </row>
    <row r="53" spans="1:19">
      <c r="A53" s="96"/>
      <c r="B53" s="96"/>
      <c r="C53" s="96"/>
      <c r="D53" s="96"/>
      <c r="E53" s="96"/>
      <c r="F53" s="96"/>
      <c r="N53" s="824" t="s">
        <v>87</v>
      </c>
      <c r="O53" s="824"/>
      <c r="P53" s="824"/>
      <c r="Q53" s="824"/>
      <c r="R53" s="358"/>
    </row>
    <row r="54" spans="1:19">
      <c r="A54" s="825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</row>
  </sheetData>
  <mergeCells count="16">
    <mergeCell ref="O1:Q1"/>
    <mergeCell ref="A2:L2"/>
    <mergeCell ref="A3:L3"/>
    <mergeCell ref="A5:L5"/>
    <mergeCell ref="A7:B7"/>
    <mergeCell ref="N7:Q7"/>
    <mergeCell ref="A51:Q51"/>
    <mergeCell ref="A52:S52"/>
    <mergeCell ref="N53:Q53"/>
    <mergeCell ref="A54:L54"/>
    <mergeCell ref="A8:A9"/>
    <mergeCell ref="B8:B9"/>
    <mergeCell ref="C8:G8"/>
    <mergeCell ref="H8:L8"/>
    <mergeCell ref="M8:Q8"/>
    <mergeCell ref="O50:Q50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topLeftCell="A5" zoomScale="85" zoomScaleSheetLayoutView="85" workbookViewId="0">
      <selection activeCell="H11" sqref="H11:L11"/>
    </sheetView>
  </sheetViews>
  <sheetFormatPr defaultRowHeight="12.75"/>
  <cols>
    <col min="1" max="1" width="7.140625" style="151" customWidth="1"/>
    <col min="2" max="2" width="21.7109375" style="151" customWidth="1"/>
    <col min="3" max="3" width="12.28515625" style="151" customWidth="1"/>
    <col min="4" max="4" width="9.28515625" style="151" customWidth="1"/>
    <col min="5" max="6" width="9.140625" style="151"/>
    <col min="7" max="7" width="13.140625" style="151" customWidth="1"/>
    <col min="8" max="8" width="15.28515625" style="151" customWidth="1"/>
    <col min="9" max="9" width="10.85546875" style="151" customWidth="1"/>
    <col min="10" max="10" width="10.28515625" style="151" customWidth="1"/>
    <col min="11" max="11" width="11.28515625" style="151" customWidth="1"/>
    <col min="12" max="12" width="16.42578125" style="151" customWidth="1"/>
    <col min="13" max="13" width="22.5703125" style="151" customWidth="1"/>
    <col min="14" max="14" width="11.42578125" style="151" bestFit="1" customWidth="1"/>
    <col min="15" max="15" width="11" style="151" customWidth="1"/>
    <col min="16" max="16" width="19.42578125" style="151" customWidth="1"/>
    <col min="17" max="17" width="17.7109375" style="151" customWidth="1"/>
    <col min="18" max="16384" width="9.140625" style="151"/>
  </cols>
  <sheetData>
    <row r="1" spans="1:17" s="85" customFormat="1" ht="12.75" customHeight="1"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833" t="s">
        <v>64</v>
      </c>
      <c r="P1" s="833"/>
      <c r="Q1" s="833"/>
    </row>
    <row r="2" spans="1:17" s="85" customFormat="1" ht="15.75">
      <c r="A2" s="841" t="s">
        <v>0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339"/>
      <c r="N2" s="339"/>
      <c r="O2" s="339"/>
      <c r="P2" s="339"/>
    </row>
    <row r="3" spans="1:17" s="85" customFormat="1" ht="20.25">
      <c r="A3" s="801" t="s">
        <v>582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125"/>
      <c r="N3" s="125"/>
      <c r="O3" s="125"/>
      <c r="P3" s="125"/>
    </row>
    <row r="4" spans="1:17" s="85" customFormat="1" ht="11.25" customHeight="1"/>
    <row r="5" spans="1:17" s="85" customFormat="1" ht="15.75">
      <c r="A5" s="842" t="s">
        <v>404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151"/>
      <c r="N5" s="151"/>
      <c r="O5" s="151"/>
      <c r="P5" s="151"/>
    </row>
    <row r="7" spans="1:17" ht="12.6" customHeight="1">
      <c r="A7" s="824" t="s">
        <v>913</v>
      </c>
      <c r="B7" s="824"/>
      <c r="N7" s="843" t="s">
        <v>596</v>
      </c>
      <c r="O7" s="843"/>
      <c r="P7" s="843"/>
      <c r="Q7" s="843"/>
    </row>
    <row r="8" spans="1:17" s="96" customFormat="1" ht="29.45" customHeight="1">
      <c r="A8" s="826" t="s">
        <v>2</v>
      </c>
      <c r="B8" s="826" t="s">
        <v>3</v>
      </c>
      <c r="C8" s="827" t="s">
        <v>598</v>
      </c>
      <c r="D8" s="827"/>
      <c r="E8" s="827"/>
      <c r="F8" s="837"/>
      <c r="G8" s="837"/>
      <c r="H8" s="827" t="s">
        <v>405</v>
      </c>
      <c r="I8" s="827"/>
      <c r="J8" s="827"/>
      <c r="K8" s="827"/>
      <c r="L8" s="827"/>
      <c r="M8" s="838" t="s">
        <v>118</v>
      </c>
      <c r="N8" s="839"/>
      <c r="O8" s="839"/>
      <c r="P8" s="839"/>
      <c r="Q8" s="840"/>
    </row>
    <row r="9" spans="1:17" s="96" customFormat="1" ht="66.599999999999994" customHeight="1">
      <c r="A9" s="826"/>
      <c r="B9" s="826"/>
      <c r="C9" s="321" t="s">
        <v>246</v>
      </c>
      <c r="D9" s="321" t="s">
        <v>247</v>
      </c>
      <c r="E9" s="321" t="s">
        <v>408</v>
      </c>
      <c r="F9" s="322" t="s">
        <v>254</v>
      </c>
      <c r="G9" s="322" t="s">
        <v>130</v>
      </c>
      <c r="H9" s="321" t="s">
        <v>246</v>
      </c>
      <c r="I9" s="321" t="s">
        <v>247</v>
      </c>
      <c r="J9" s="321" t="s">
        <v>408</v>
      </c>
      <c r="K9" s="321" t="s">
        <v>254</v>
      </c>
      <c r="L9" s="321" t="s">
        <v>131</v>
      </c>
      <c r="M9" s="321" t="s">
        <v>246</v>
      </c>
      <c r="N9" s="321" t="s">
        <v>247</v>
      </c>
      <c r="O9" s="321" t="s">
        <v>408</v>
      </c>
      <c r="P9" s="322" t="s">
        <v>254</v>
      </c>
      <c r="Q9" s="321" t="s">
        <v>132</v>
      </c>
    </row>
    <row r="10" spans="1:17" s="96" customFormat="1">
      <c r="A10" s="321">
        <v>1</v>
      </c>
      <c r="B10" s="321">
        <v>2</v>
      </c>
      <c r="C10" s="321">
        <v>3</v>
      </c>
      <c r="D10" s="321">
        <v>4</v>
      </c>
      <c r="E10" s="321">
        <v>5</v>
      </c>
      <c r="F10" s="322">
        <v>6</v>
      </c>
      <c r="G10" s="321">
        <v>7</v>
      </c>
      <c r="H10" s="362">
        <v>8</v>
      </c>
      <c r="I10" s="362">
        <v>9</v>
      </c>
      <c r="J10" s="362">
        <v>10</v>
      </c>
      <c r="K10" s="362">
        <v>11</v>
      </c>
      <c r="L10" s="321">
        <v>12</v>
      </c>
      <c r="M10" s="362">
        <v>13</v>
      </c>
      <c r="N10" s="375">
        <v>14</v>
      </c>
      <c r="O10" s="350">
        <v>15</v>
      </c>
      <c r="P10" s="362">
        <v>16</v>
      </c>
      <c r="Q10" s="321">
        <v>17</v>
      </c>
    </row>
    <row r="11" spans="1:17" ht="18">
      <c r="A11" s="428">
        <v>1</v>
      </c>
      <c r="B11" s="434" t="s">
        <v>879</v>
      </c>
      <c r="C11" s="440">
        <v>92716</v>
      </c>
      <c r="D11" s="440">
        <v>0</v>
      </c>
      <c r="E11" s="440">
        <v>0</v>
      </c>
      <c r="F11" s="440">
        <v>411</v>
      </c>
      <c r="G11" s="440">
        <f t="shared" ref="G11:G43" si="0">F11+E11+D11+C11</f>
        <v>93127</v>
      </c>
      <c r="H11" s="430">
        <v>66965</v>
      </c>
      <c r="I11" s="430">
        <v>0</v>
      </c>
      <c r="J11" s="430">
        <v>0</v>
      </c>
      <c r="K11" s="430">
        <v>271</v>
      </c>
      <c r="L11" s="440">
        <f>K11+J11+I11+H11</f>
        <v>67236</v>
      </c>
      <c r="M11" s="431">
        <f>H11*168</f>
        <v>11250120</v>
      </c>
      <c r="N11" s="431">
        <f t="shared" ref="N11:P11" si="1">I11*168</f>
        <v>0</v>
      </c>
      <c r="O11" s="431">
        <f t="shared" si="1"/>
        <v>0</v>
      </c>
      <c r="P11" s="431">
        <f t="shared" si="1"/>
        <v>45528</v>
      </c>
      <c r="Q11" s="440">
        <f>P11+O11+N11+M11</f>
        <v>11295648</v>
      </c>
    </row>
    <row r="12" spans="1:17" ht="18">
      <c r="A12" s="428">
        <v>2</v>
      </c>
      <c r="B12" s="434" t="s">
        <v>881</v>
      </c>
      <c r="C12" s="440">
        <v>101018</v>
      </c>
      <c r="D12" s="440">
        <v>0</v>
      </c>
      <c r="E12" s="440">
        <v>0</v>
      </c>
      <c r="F12" s="440">
        <v>331</v>
      </c>
      <c r="G12" s="440">
        <f t="shared" si="0"/>
        <v>101349</v>
      </c>
      <c r="H12" s="430">
        <v>74753</v>
      </c>
      <c r="I12" s="430">
        <v>0</v>
      </c>
      <c r="J12" s="430">
        <v>0</v>
      </c>
      <c r="K12" s="430">
        <v>245</v>
      </c>
      <c r="L12" s="440">
        <f t="shared" ref="L12:L44" si="2">K12+J12+I12+H12</f>
        <v>74998</v>
      </c>
      <c r="M12" s="431">
        <f t="shared" ref="M12:M15" si="3">H12*168</f>
        <v>12558504</v>
      </c>
      <c r="N12" s="431">
        <f t="shared" ref="N12:N16" si="4">I12*168</f>
        <v>0</v>
      </c>
      <c r="O12" s="431">
        <f t="shared" ref="O12:O16" si="5">J12*168</f>
        <v>0</v>
      </c>
      <c r="P12" s="431">
        <f t="shared" ref="P12:P16" si="6">K12*168</f>
        <v>41160</v>
      </c>
      <c r="Q12" s="440">
        <f t="shared" ref="Q12:Q44" si="7">P12+O12+N12+M12</f>
        <v>12599664</v>
      </c>
    </row>
    <row r="13" spans="1:17" ht="18">
      <c r="A13" s="428">
        <v>3</v>
      </c>
      <c r="B13" s="434" t="s">
        <v>882</v>
      </c>
      <c r="C13" s="440">
        <v>92768</v>
      </c>
      <c r="D13" s="440">
        <v>0</v>
      </c>
      <c r="E13" s="440">
        <v>251</v>
      </c>
      <c r="F13" s="440">
        <v>152</v>
      </c>
      <c r="G13" s="440">
        <f t="shared" si="0"/>
        <v>93171</v>
      </c>
      <c r="H13" s="430">
        <v>68648</v>
      </c>
      <c r="I13" s="430">
        <v>0</v>
      </c>
      <c r="J13" s="430">
        <v>186</v>
      </c>
      <c r="K13" s="430">
        <v>112</v>
      </c>
      <c r="L13" s="440">
        <f t="shared" si="2"/>
        <v>68946</v>
      </c>
      <c r="M13" s="431">
        <f t="shared" si="3"/>
        <v>11532864</v>
      </c>
      <c r="N13" s="431">
        <f t="shared" si="4"/>
        <v>0</v>
      </c>
      <c r="O13" s="431">
        <f t="shared" si="5"/>
        <v>31248</v>
      </c>
      <c r="P13" s="431">
        <f t="shared" si="6"/>
        <v>18816</v>
      </c>
      <c r="Q13" s="440">
        <f t="shared" si="7"/>
        <v>11582928</v>
      </c>
    </row>
    <row r="14" spans="1:17" ht="18">
      <c r="A14" s="428">
        <v>4</v>
      </c>
      <c r="B14" s="434" t="s">
        <v>883</v>
      </c>
      <c r="C14" s="440">
        <v>35731</v>
      </c>
      <c r="D14" s="440">
        <v>0</v>
      </c>
      <c r="E14" s="440">
        <v>0</v>
      </c>
      <c r="F14" s="440">
        <v>1310</v>
      </c>
      <c r="G14" s="440">
        <f t="shared" si="0"/>
        <v>37041</v>
      </c>
      <c r="H14" s="430">
        <v>25011</v>
      </c>
      <c r="I14" s="430">
        <v>0</v>
      </c>
      <c r="J14" s="430">
        <v>0</v>
      </c>
      <c r="K14" s="430">
        <v>917</v>
      </c>
      <c r="L14" s="440">
        <f t="shared" si="2"/>
        <v>25928</v>
      </c>
      <c r="M14" s="431">
        <f t="shared" si="3"/>
        <v>4201848</v>
      </c>
      <c r="N14" s="431">
        <f t="shared" si="4"/>
        <v>0</v>
      </c>
      <c r="O14" s="431">
        <f t="shared" si="5"/>
        <v>0</v>
      </c>
      <c r="P14" s="431">
        <f t="shared" si="6"/>
        <v>154056</v>
      </c>
      <c r="Q14" s="440">
        <f t="shared" si="7"/>
        <v>4355904</v>
      </c>
    </row>
    <row r="15" spans="1:17" s="343" customFormat="1" ht="18">
      <c r="A15" s="428">
        <v>5</v>
      </c>
      <c r="B15" s="434" t="s">
        <v>884</v>
      </c>
      <c r="C15" s="440">
        <f>[1]Sheet5!$H$13+[1]Sheet5!$I$13+[1]Sheet5!$J$13+[1]Sheet5!$O$13+[1]Sheet5!$P$13+[1]Sheet5!$Q$13</f>
        <v>143595</v>
      </c>
      <c r="D15" s="440">
        <v>0</v>
      </c>
      <c r="E15" s="440">
        <v>0</v>
      </c>
      <c r="F15" s="440">
        <f>[1]Sheet4!$O$13+[1]Sheet4!$P$13+[1]Sheet4!$Q$13</f>
        <v>1339</v>
      </c>
      <c r="G15" s="440">
        <f t="shared" si="0"/>
        <v>144934</v>
      </c>
      <c r="H15" s="430">
        <v>93337</v>
      </c>
      <c r="I15" s="430">
        <v>0</v>
      </c>
      <c r="J15" s="430">
        <v>0</v>
      </c>
      <c r="K15" s="430">
        <v>870</v>
      </c>
      <c r="L15" s="440">
        <f t="shared" si="2"/>
        <v>94207</v>
      </c>
      <c r="M15" s="431">
        <f t="shared" si="3"/>
        <v>15680616</v>
      </c>
      <c r="N15" s="431">
        <f t="shared" si="4"/>
        <v>0</v>
      </c>
      <c r="O15" s="431">
        <f t="shared" si="5"/>
        <v>0</v>
      </c>
      <c r="P15" s="431">
        <f t="shared" si="6"/>
        <v>146160</v>
      </c>
      <c r="Q15" s="440">
        <f t="shared" si="7"/>
        <v>15826776</v>
      </c>
    </row>
    <row r="16" spans="1:17" ht="18">
      <c r="A16" s="428">
        <v>6</v>
      </c>
      <c r="B16" s="434" t="s">
        <v>885</v>
      </c>
      <c r="C16" s="440">
        <v>66155</v>
      </c>
      <c r="D16" s="440">
        <v>0</v>
      </c>
      <c r="E16" s="440">
        <v>0</v>
      </c>
      <c r="F16" s="440">
        <v>162</v>
      </c>
      <c r="G16" s="440">
        <f t="shared" si="0"/>
        <v>66317</v>
      </c>
      <c r="H16" s="430">
        <v>39135</v>
      </c>
      <c r="I16" s="430">
        <v>0</v>
      </c>
      <c r="J16" s="430">
        <v>0</v>
      </c>
      <c r="K16" s="430">
        <v>126</v>
      </c>
      <c r="L16" s="440">
        <f t="shared" si="2"/>
        <v>39261</v>
      </c>
      <c r="M16" s="431">
        <f>H16*168</f>
        <v>6574680</v>
      </c>
      <c r="N16" s="431">
        <f t="shared" si="4"/>
        <v>0</v>
      </c>
      <c r="O16" s="431">
        <f t="shared" si="5"/>
        <v>0</v>
      </c>
      <c r="P16" s="431">
        <f t="shared" si="6"/>
        <v>21168</v>
      </c>
      <c r="Q16" s="440">
        <f t="shared" si="7"/>
        <v>6595848</v>
      </c>
    </row>
    <row r="17" spans="1:17" s="346" customFormat="1" ht="18">
      <c r="A17" s="428">
        <v>7</v>
      </c>
      <c r="B17" s="434" t="s">
        <v>886</v>
      </c>
      <c r="C17" s="440">
        <v>97218</v>
      </c>
      <c r="D17" s="440">
        <v>0</v>
      </c>
      <c r="E17" s="440">
        <v>0</v>
      </c>
      <c r="F17" s="440">
        <v>763</v>
      </c>
      <c r="G17" s="440">
        <f t="shared" si="0"/>
        <v>97981</v>
      </c>
      <c r="H17" s="430">
        <v>70879</v>
      </c>
      <c r="I17" s="430">
        <v>0</v>
      </c>
      <c r="J17" s="430">
        <v>0</v>
      </c>
      <c r="K17" s="430">
        <v>502</v>
      </c>
      <c r="L17" s="440">
        <f t="shared" si="2"/>
        <v>71381</v>
      </c>
      <c r="M17" s="431">
        <f>H17*161</f>
        <v>11411519</v>
      </c>
      <c r="N17" s="431">
        <f t="shared" ref="N17" si="8">I17*168</f>
        <v>0</v>
      </c>
      <c r="O17" s="431">
        <f t="shared" ref="O17" si="9">J17*168</f>
        <v>0</v>
      </c>
      <c r="P17" s="431">
        <f>K17*161</f>
        <v>80822</v>
      </c>
      <c r="Q17" s="440">
        <f t="shared" si="7"/>
        <v>11492341</v>
      </c>
    </row>
    <row r="18" spans="1:17" ht="18">
      <c r="A18" s="428">
        <v>8</v>
      </c>
      <c r="B18" s="434" t="s">
        <v>887</v>
      </c>
      <c r="C18" s="440">
        <v>59163</v>
      </c>
      <c r="D18" s="432">
        <v>0</v>
      </c>
      <c r="E18" s="432">
        <v>0</v>
      </c>
      <c r="F18" s="432">
        <v>107</v>
      </c>
      <c r="G18" s="440">
        <f t="shared" si="0"/>
        <v>59270</v>
      </c>
      <c r="H18" s="430">
        <v>35114</v>
      </c>
      <c r="I18" s="430">
        <v>0</v>
      </c>
      <c r="J18" s="430">
        <v>0</v>
      </c>
      <c r="K18" s="430">
        <v>0</v>
      </c>
      <c r="L18" s="440">
        <f t="shared" si="2"/>
        <v>35114</v>
      </c>
      <c r="M18" s="431">
        <f>H18*165</f>
        <v>5793810</v>
      </c>
      <c r="N18" s="431">
        <f>I18*161</f>
        <v>0</v>
      </c>
      <c r="O18" s="431">
        <f t="shared" ref="O18" si="10">J18*168</f>
        <v>0</v>
      </c>
      <c r="P18" s="431">
        <f>K18*165</f>
        <v>0</v>
      </c>
      <c r="Q18" s="440">
        <f t="shared" si="7"/>
        <v>5793810</v>
      </c>
    </row>
    <row r="19" spans="1:17" ht="18">
      <c r="A19" s="428">
        <v>9</v>
      </c>
      <c r="B19" s="434" t="s">
        <v>888</v>
      </c>
      <c r="C19" s="440">
        <v>39165</v>
      </c>
      <c r="D19" s="440">
        <v>0</v>
      </c>
      <c r="E19" s="440">
        <v>0</v>
      </c>
      <c r="F19" s="440">
        <v>229</v>
      </c>
      <c r="G19" s="440">
        <f t="shared" si="0"/>
        <v>39394</v>
      </c>
      <c r="H19" s="430">
        <v>27348</v>
      </c>
      <c r="I19" s="430">
        <v>0</v>
      </c>
      <c r="J19" s="430">
        <v>0</v>
      </c>
      <c r="K19" s="430">
        <v>140</v>
      </c>
      <c r="L19" s="440">
        <f t="shared" si="2"/>
        <v>27488</v>
      </c>
      <c r="M19" s="431">
        <f>H19*162</f>
        <v>4430376</v>
      </c>
      <c r="N19" s="431">
        <f t="shared" ref="N19:N20" si="11">I19*161</f>
        <v>0</v>
      </c>
      <c r="O19" s="431">
        <f t="shared" ref="O19:O28" si="12">J19*168</f>
        <v>0</v>
      </c>
      <c r="P19" s="431">
        <f>K19*162</f>
        <v>22680</v>
      </c>
      <c r="Q19" s="440">
        <f t="shared" si="7"/>
        <v>4453056</v>
      </c>
    </row>
    <row r="20" spans="1:17" ht="18">
      <c r="A20" s="428">
        <v>10</v>
      </c>
      <c r="B20" s="434" t="s">
        <v>889</v>
      </c>
      <c r="C20" s="440">
        <v>53708</v>
      </c>
      <c r="D20" s="440">
        <v>0</v>
      </c>
      <c r="E20" s="440">
        <v>0</v>
      </c>
      <c r="F20" s="440">
        <v>574</v>
      </c>
      <c r="G20" s="440">
        <f t="shared" si="0"/>
        <v>54282</v>
      </c>
      <c r="H20" s="430">
        <v>38670</v>
      </c>
      <c r="I20" s="430">
        <v>0</v>
      </c>
      <c r="J20" s="430">
        <v>0</v>
      </c>
      <c r="K20" s="430">
        <v>413</v>
      </c>
      <c r="L20" s="440">
        <f t="shared" si="2"/>
        <v>39083</v>
      </c>
      <c r="M20" s="431">
        <f>H20*161</f>
        <v>6225870</v>
      </c>
      <c r="N20" s="431">
        <f t="shared" si="11"/>
        <v>0</v>
      </c>
      <c r="O20" s="431">
        <f t="shared" si="12"/>
        <v>0</v>
      </c>
      <c r="P20" s="431">
        <f>K20*161</f>
        <v>66493</v>
      </c>
      <c r="Q20" s="440">
        <f t="shared" si="7"/>
        <v>6292363</v>
      </c>
    </row>
    <row r="21" spans="1:17" ht="18">
      <c r="A21" s="428">
        <v>11</v>
      </c>
      <c r="B21" s="434" t="s">
        <v>890</v>
      </c>
      <c r="C21" s="440">
        <v>54260</v>
      </c>
      <c r="D21" s="440">
        <v>0</v>
      </c>
      <c r="E21" s="440">
        <v>86</v>
      </c>
      <c r="F21" s="440">
        <v>236</v>
      </c>
      <c r="G21" s="440">
        <f t="shared" si="0"/>
        <v>54582</v>
      </c>
      <c r="H21" s="430">
        <v>39610</v>
      </c>
      <c r="I21" s="430">
        <v>0</v>
      </c>
      <c r="J21" s="430">
        <v>63</v>
      </c>
      <c r="K21" s="430">
        <v>172</v>
      </c>
      <c r="L21" s="440">
        <f t="shared" si="2"/>
        <v>39845</v>
      </c>
      <c r="M21" s="431">
        <f t="shared" ref="M21:M28" si="13">H21*168</f>
        <v>6654480</v>
      </c>
      <c r="N21" s="431">
        <f t="shared" ref="N21:N28" si="14">I21*168</f>
        <v>0</v>
      </c>
      <c r="O21" s="431">
        <f t="shared" si="12"/>
        <v>10584</v>
      </c>
      <c r="P21" s="431">
        <f t="shared" ref="P21:P28" si="15">K21*168</f>
        <v>28896</v>
      </c>
      <c r="Q21" s="440">
        <f t="shared" si="7"/>
        <v>6693960</v>
      </c>
    </row>
    <row r="22" spans="1:17" s="346" customFormat="1" ht="18">
      <c r="A22" s="428">
        <v>12</v>
      </c>
      <c r="B22" s="434" t="s">
        <v>891</v>
      </c>
      <c r="C22" s="440">
        <v>55770</v>
      </c>
      <c r="D22" s="440">
        <v>0</v>
      </c>
      <c r="E22" s="440">
        <v>187</v>
      </c>
      <c r="F22" s="440">
        <v>46</v>
      </c>
      <c r="G22" s="440">
        <f t="shared" si="0"/>
        <v>56003</v>
      </c>
      <c r="H22" s="430">
        <v>38586</v>
      </c>
      <c r="I22" s="430">
        <v>0</v>
      </c>
      <c r="J22" s="430">
        <v>131</v>
      </c>
      <c r="K22" s="430">
        <v>36</v>
      </c>
      <c r="L22" s="440">
        <f t="shared" si="2"/>
        <v>38753</v>
      </c>
      <c r="M22" s="431">
        <f t="shared" si="13"/>
        <v>6482448</v>
      </c>
      <c r="N22" s="431">
        <f t="shared" si="14"/>
        <v>0</v>
      </c>
      <c r="O22" s="431">
        <f t="shared" si="12"/>
        <v>22008</v>
      </c>
      <c r="P22" s="431">
        <f t="shared" si="15"/>
        <v>6048</v>
      </c>
      <c r="Q22" s="440">
        <f t="shared" si="7"/>
        <v>6510504</v>
      </c>
    </row>
    <row r="23" spans="1:17" ht="18">
      <c r="A23" s="428">
        <v>13</v>
      </c>
      <c r="B23" s="434" t="s">
        <v>892</v>
      </c>
      <c r="C23" s="440">
        <v>54517</v>
      </c>
      <c r="D23" s="440">
        <v>0</v>
      </c>
      <c r="E23" s="440">
        <v>0</v>
      </c>
      <c r="F23" s="440">
        <v>181</v>
      </c>
      <c r="G23" s="440">
        <f t="shared" si="0"/>
        <v>54698</v>
      </c>
      <c r="H23" s="430">
        <v>42496</v>
      </c>
      <c r="I23" s="430">
        <v>0</v>
      </c>
      <c r="J23" s="430">
        <v>0</v>
      </c>
      <c r="K23" s="430">
        <v>150</v>
      </c>
      <c r="L23" s="440">
        <f t="shared" si="2"/>
        <v>42646</v>
      </c>
      <c r="M23" s="431">
        <f t="shared" si="13"/>
        <v>7139328</v>
      </c>
      <c r="N23" s="431">
        <f t="shared" si="14"/>
        <v>0</v>
      </c>
      <c r="O23" s="431">
        <f t="shared" si="12"/>
        <v>0</v>
      </c>
      <c r="P23" s="431">
        <f t="shared" si="15"/>
        <v>25200</v>
      </c>
      <c r="Q23" s="440">
        <f t="shared" si="7"/>
        <v>7164528</v>
      </c>
    </row>
    <row r="24" spans="1:17" ht="18">
      <c r="A24" s="428">
        <v>14</v>
      </c>
      <c r="B24" s="434" t="s">
        <v>893</v>
      </c>
      <c r="C24" s="440">
        <v>70282</v>
      </c>
      <c r="D24" s="440">
        <v>0</v>
      </c>
      <c r="E24" s="440">
        <v>0</v>
      </c>
      <c r="F24" s="440">
        <v>84</v>
      </c>
      <c r="G24" s="440">
        <f t="shared" si="0"/>
        <v>70366</v>
      </c>
      <c r="H24" s="430">
        <v>53552</v>
      </c>
      <c r="I24" s="430">
        <v>0</v>
      </c>
      <c r="J24" s="430">
        <v>241</v>
      </c>
      <c r="K24" s="430">
        <v>68</v>
      </c>
      <c r="L24" s="440">
        <f t="shared" si="2"/>
        <v>53861</v>
      </c>
      <c r="M24" s="431">
        <f t="shared" si="13"/>
        <v>8996736</v>
      </c>
      <c r="N24" s="431">
        <f t="shared" si="14"/>
        <v>0</v>
      </c>
      <c r="O24" s="431">
        <f t="shared" si="12"/>
        <v>40488</v>
      </c>
      <c r="P24" s="431">
        <f t="shared" si="15"/>
        <v>11424</v>
      </c>
      <c r="Q24" s="440">
        <f t="shared" si="7"/>
        <v>9048648</v>
      </c>
    </row>
    <row r="25" spans="1:17" ht="18">
      <c r="A25" s="428">
        <v>15</v>
      </c>
      <c r="B25" s="434" t="s">
        <v>894</v>
      </c>
      <c r="C25" s="440">
        <v>58690</v>
      </c>
      <c r="D25" s="440">
        <v>0</v>
      </c>
      <c r="E25" s="440">
        <v>0</v>
      </c>
      <c r="F25" s="440">
        <v>0</v>
      </c>
      <c r="G25" s="440">
        <f t="shared" si="0"/>
        <v>58690</v>
      </c>
      <c r="H25" s="430">
        <v>39837</v>
      </c>
      <c r="I25" s="430">
        <v>0</v>
      </c>
      <c r="J25" s="430">
        <v>0</v>
      </c>
      <c r="K25" s="430">
        <v>0</v>
      </c>
      <c r="L25" s="440">
        <f t="shared" si="2"/>
        <v>39837</v>
      </c>
      <c r="M25" s="431">
        <f t="shared" si="13"/>
        <v>6692616</v>
      </c>
      <c r="N25" s="431">
        <f t="shared" si="14"/>
        <v>0</v>
      </c>
      <c r="O25" s="431">
        <f t="shared" si="12"/>
        <v>0</v>
      </c>
      <c r="P25" s="431">
        <f t="shared" si="15"/>
        <v>0</v>
      </c>
      <c r="Q25" s="440">
        <f t="shared" si="7"/>
        <v>6692616</v>
      </c>
    </row>
    <row r="26" spans="1:17" s="346" customFormat="1" ht="18">
      <c r="A26" s="428">
        <v>16</v>
      </c>
      <c r="B26" s="434" t="s">
        <v>895</v>
      </c>
      <c r="C26" s="440">
        <v>49727</v>
      </c>
      <c r="D26" s="440">
        <v>0</v>
      </c>
      <c r="E26" s="440">
        <v>0</v>
      </c>
      <c r="F26" s="440">
        <v>202</v>
      </c>
      <c r="G26" s="440">
        <f t="shared" si="0"/>
        <v>49929</v>
      </c>
      <c r="H26" s="430">
        <v>29836</v>
      </c>
      <c r="I26" s="430">
        <v>0</v>
      </c>
      <c r="J26" s="430">
        <v>0</v>
      </c>
      <c r="K26" s="430">
        <v>121</v>
      </c>
      <c r="L26" s="440">
        <f t="shared" si="2"/>
        <v>29957</v>
      </c>
      <c r="M26" s="431">
        <f t="shared" si="13"/>
        <v>5012448</v>
      </c>
      <c r="N26" s="431">
        <f t="shared" si="14"/>
        <v>0</v>
      </c>
      <c r="O26" s="431">
        <f t="shared" si="12"/>
        <v>0</v>
      </c>
      <c r="P26" s="431">
        <f t="shared" si="15"/>
        <v>20328</v>
      </c>
      <c r="Q26" s="440">
        <f t="shared" si="7"/>
        <v>5032776</v>
      </c>
    </row>
    <row r="27" spans="1:17" s="343" customFormat="1" ht="18">
      <c r="A27" s="428">
        <v>17</v>
      </c>
      <c r="B27" s="434" t="s">
        <v>896</v>
      </c>
      <c r="C27" s="440">
        <f>[1]Sheet5!$H$25+[1]Sheet5!$I$25+[1]Sheet5!$J$25+[1]Sheet5!$O$25+[1]Sheet5!$P$25+[1]Sheet5!$Q$25</f>
        <v>115522</v>
      </c>
      <c r="D27" s="440">
        <v>0</v>
      </c>
      <c r="E27" s="440">
        <v>0</v>
      </c>
      <c r="F27" s="440">
        <f>[1]Sheet4!$H$25+[1]Sheet4!$I$25+[1]Sheet4!$J$25+[1]Sheet4!$O$25+[1]Sheet4!$P$25+[1]Sheet4!$Q$25</f>
        <v>8457</v>
      </c>
      <c r="G27" s="440">
        <f t="shared" si="0"/>
        <v>123979</v>
      </c>
      <c r="H27" s="430">
        <v>77791</v>
      </c>
      <c r="I27" s="430">
        <v>0</v>
      </c>
      <c r="J27" s="430">
        <v>0</v>
      </c>
      <c r="K27" s="430">
        <v>309</v>
      </c>
      <c r="L27" s="440">
        <f t="shared" si="2"/>
        <v>78100</v>
      </c>
      <c r="M27" s="431">
        <f t="shared" si="13"/>
        <v>13068888</v>
      </c>
      <c r="N27" s="431">
        <f t="shared" si="14"/>
        <v>0</v>
      </c>
      <c r="O27" s="431">
        <f t="shared" si="12"/>
        <v>0</v>
      </c>
      <c r="P27" s="431">
        <f t="shared" si="15"/>
        <v>51912</v>
      </c>
      <c r="Q27" s="440">
        <f t="shared" si="7"/>
        <v>13120800</v>
      </c>
    </row>
    <row r="28" spans="1:17" s="351" customFormat="1" ht="18">
      <c r="A28" s="428">
        <v>18</v>
      </c>
      <c r="B28" s="434" t="s">
        <v>897</v>
      </c>
      <c r="C28" s="440">
        <v>24964</v>
      </c>
      <c r="D28" s="440">
        <v>0</v>
      </c>
      <c r="E28" s="440">
        <v>0</v>
      </c>
      <c r="F28" s="440">
        <v>361</v>
      </c>
      <c r="G28" s="440">
        <f t="shared" si="0"/>
        <v>25325</v>
      </c>
      <c r="H28" s="430">
        <v>18224</v>
      </c>
      <c r="I28" s="430">
        <v>0</v>
      </c>
      <c r="J28" s="430">
        <v>0</v>
      </c>
      <c r="K28" s="430">
        <v>264</v>
      </c>
      <c r="L28" s="440">
        <f t="shared" si="2"/>
        <v>18488</v>
      </c>
      <c r="M28" s="431">
        <f t="shared" si="13"/>
        <v>3061632</v>
      </c>
      <c r="N28" s="431">
        <f t="shared" si="14"/>
        <v>0</v>
      </c>
      <c r="O28" s="431">
        <f t="shared" si="12"/>
        <v>0</v>
      </c>
      <c r="P28" s="431">
        <f t="shared" si="15"/>
        <v>44352</v>
      </c>
      <c r="Q28" s="440">
        <f t="shared" si="7"/>
        <v>3105984</v>
      </c>
    </row>
    <row r="29" spans="1:17" ht="18">
      <c r="A29" s="428">
        <v>19</v>
      </c>
      <c r="B29" s="434" t="s">
        <v>898</v>
      </c>
      <c r="C29" s="440">
        <v>71617</v>
      </c>
      <c r="D29" s="440">
        <v>0</v>
      </c>
      <c r="E29" s="440">
        <v>0</v>
      </c>
      <c r="F29" s="440">
        <v>116</v>
      </c>
      <c r="G29" s="440">
        <f t="shared" si="0"/>
        <v>71733</v>
      </c>
      <c r="H29" s="430">
        <v>51605</v>
      </c>
      <c r="I29" s="430">
        <v>0</v>
      </c>
      <c r="J29" s="430">
        <v>0</v>
      </c>
      <c r="K29" s="430">
        <v>91</v>
      </c>
      <c r="L29" s="440">
        <f t="shared" si="2"/>
        <v>51696</v>
      </c>
      <c r="M29" s="431">
        <f>H29*166</f>
        <v>8566430</v>
      </c>
      <c r="N29" s="431">
        <f t="shared" ref="N29" si="16">I29*168</f>
        <v>0</v>
      </c>
      <c r="O29" s="431">
        <f t="shared" ref="O29" si="17">J29*168</f>
        <v>0</v>
      </c>
      <c r="P29" s="431">
        <f>K29*166</f>
        <v>15106</v>
      </c>
      <c r="Q29" s="440">
        <f t="shared" si="7"/>
        <v>8581536</v>
      </c>
    </row>
    <row r="30" spans="1:17" ht="18">
      <c r="A30" s="428">
        <v>20</v>
      </c>
      <c r="B30" s="434" t="s">
        <v>899</v>
      </c>
      <c r="C30" s="440">
        <v>59262</v>
      </c>
      <c r="D30" s="440">
        <v>0</v>
      </c>
      <c r="E30" s="440">
        <v>0</v>
      </c>
      <c r="F30" s="440">
        <v>318</v>
      </c>
      <c r="G30" s="440">
        <f t="shared" si="0"/>
        <v>59580</v>
      </c>
      <c r="H30" s="430">
        <v>37335</v>
      </c>
      <c r="I30" s="430">
        <v>0</v>
      </c>
      <c r="J30" s="430">
        <v>0</v>
      </c>
      <c r="K30" s="430">
        <v>200</v>
      </c>
      <c r="L30" s="440">
        <f t="shared" si="2"/>
        <v>37535</v>
      </c>
      <c r="M30" s="431">
        <f t="shared" ref="M30:M31" si="18">H30*168</f>
        <v>6272280</v>
      </c>
      <c r="N30" s="431">
        <f t="shared" ref="N30:N31" si="19">I30*168</f>
        <v>0</v>
      </c>
      <c r="O30" s="431">
        <f t="shared" ref="O30:O31" si="20">J30*168</f>
        <v>0</v>
      </c>
      <c r="P30" s="431">
        <f t="shared" ref="P30:P31" si="21">K30*168</f>
        <v>33600</v>
      </c>
      <c r="Q30" s="440">
        <f t="shared" si="7"/>
        <v>6305880</v>
      </c>
    </row>
    <row r="31" spans="1:17" ht="18">
      <c r="A31" s="428">
        <v>21</v>
      </c>
      <c r="B31" s="434" t="s">
        <v>900</v>
      </c>
      <c r="C31" s="440">
        <v>42295</v>
      </c>
      <c r="D31" s="440">
        <v>0</v>
      </c>
      <c r="E31" s="440">
        <v>0</v>
      </c>
      <c r="F31" s="440">
        <v>203</v>
      </c>
      <c r="G31" s="440">
        <f t="shared" si="0"/>
        <v>42498</v>
      </c>
      <c r="H31" s="430">
        <v>32226</v>
      </c>
      <c r="I31" s="430">
        <v>0</v>
      </c>
      <c r="J31" s="430">
        <v>0</v>
      </c>
      <c r="K31" s="430">
        <v>183</v>
      </c>
      <c r="L31" s="440">
        <f t="shared" si="2"/>
        <v>32409</v>
      </c>
      <c r="M31" s="431">
        <f t="shared" si="18"/>
        <v>5413968</v>
      </c>
      <c r="N31" s="431">
        <f t="shared" si="19"/>
        <v>0</v>
      </c>
      <c r="O31" s="431">
        <f t="shared" si="20"/>
        <v>0</v>
      </c>
      <c r="P31" s="431">
        <f t="shared" si="21"/>
        <v>30744</v>
      </c>
      <c r="Q31" s="440">
        <f t="shared" si="7"/>
        <v>5444712</v>
      </c>
    </row>
    <row r="32" spans="1:17" ht="18">
      <c r="A32" s="428">
        <v>22</v>
      </c>
      <c r="B32" s="434" t="s">
        <v>901</v>
      </c>
      <c r="C32" s="440">
        <v>92731</v>
      </c>
      <c r="D32" s="440">
        <v>0</v>
      </c>
      <c r="E32" s="440">
        <v>0</v>
      </c>
      <c r="F32" s="440">
        <v>2627</v>
      </c>
      <c r="G32" s="440">
        <f t="shared" si="0"/>
        <v>95358</v>
      </c>
      <c r="H32" s="430">
        <v>73257</v>
      </c>
      <c r="I32" s="430">
        <v>0</v>
      </c>
      <c r="J32" s="430">
        <v>0</v>
      </c>
      <c r="K32" s="430">
        <v>2075</v>
      </c>
      <c r="L32" s="440">
        <f t="shared" si="2"/>
        <v>75332</v>
      </c>
      <c r="M32" s="431">
        <f>H32*161</f>
        <v>11794377</v>
      </c>
      <c r="N32" s="431">
        <v>0</v>
      </c>
      <c r="O32" s="431">
        <v>0</v>
      </c>
      <c r="P32" s="431">
        <f>K32*161</f>
        <v>334075</v>
      </c>
      <c r="Q32" s="440">
        <f t="shared" si="7"/>
        <v>12128452</v>
      </c>
    </row>
    <row r="33" spans="1:17" ht="18">
      <c r="A33" s="428">
        <v>23</v>
      </c>
      <c r="B33" s="434" t="s">
        <v>902</v>
      </c>
      <c r="C33" s="440">
        <v>41282</v>
      </c>
      <c r="D33" s="440">
        <v>0</v>
      </c>
      <c r="E33" s="440">
        <v>0</v>
      </c>
      <c r="F33" s="440">
        <v>0</v>
      </c>
      <c r="G33" s="440">
        <f t="shared" si="0"/>
        <v>41282</v>
      </c>
      <c r="H33" s="430">
        <v>23883</v>
      </c>
      <c r="I33" s="430">
        <v>0</v>
      </c>
      <c r="J33" s="430">
        <v>0</v>
      </c>
      <c r="K33" s="430">
        <v>0</v>
      </c>
      <c r="L33" s="440">
        <f t="shared" si="2"/>
        <v>23883</v>
      </c>
      <c r="M33" s="431">
        <f t="shared" ref="M33:M38" si="22">H33*168</f>
        <v>4012344</v>
      </c>
      <c r="N33" s="431">
        <f t="shared" ref="N33:N38" si="23">I33*168</f>
        <v>0</v>
      </c>
      <c r="O33" s="431">
        <f t="shared" ref="O33:O38" si="24">J33*168</f>
        <v>0</v>
      </c>
      <c r="P33" s="431">
        <f t="shared" ref="P33:P38" si="25">K33*168</f>
        <v>0</v>
      </c>
      <c r="Q33" s="440">
        <f t="shared" si="7"/>
        <v>4012344</v>
      </c>
    </row>
    <row r="34" spans="1:17" ht="18">
      <c r="A34" s="428">
        <v>24</v>
      </c>
      <c r="B34" s="434" t="s">
        <v>903</v>
      </c>
      <c r="C34" s="440">
        <v>37768</v>
      </c>
      <c r="D34" s="440">
        <v>0</v>
      </c>
      <c r="E34" s="440">
        <v>0</v>
      </c>
      <c r="F34" s="440">
        <v>488</v>
      </c>
      <c r="G34" s="440">
        <f t="shared" si="0"/>
        <v>38256</v>
      </c>
      <c r="H34" s="430">
        <v>22806</v>
      </c>
      <c r="I34" s="430">
        <v>0</v>
      </c>
      <c r="J34" s="430">
        <v>0</v>
      </c>
      <c r="K34" s="430">
        <v>1419</v>
      </c>
      <c r="L34" s="440">
        <f t="shared" si="2"/>
        <v>24225</v>
      </c>
      <c r="M34" s="431">
        <f t="shared" si="22"/>
        <v>3831408</v>
      </c>
      <c r="N34" s="431">
        <f t="shared" si="23"/>
        <v>0</v>
      </c>
      <c r="O34" s="431">
        <f t="shared" si="24"/>
        <v>0</v>
      </c>
      <c r="P34" s="431">
        <f t="shared" si="25"/>
        <v>238392</v>
      </c>
      <c r="Q34" s="440">
        <f t="shared" si="7"/>
        <v>4069800</v>
      </c>
    </row>
    <row r="35" spans="1:17" s="346" customFormat="1" ht="18">
      <c r="A35" s="428">
        <v>25</v>
      </c>
      <c r="B35" s="434" t="s">
        <v>904</v>
      </c>
      <c r="C35" s="440">
        <v>104683</v>
      </c>
      <c r="D35" s="440">
        <v>0</v>
      </c>
      <c r="E35" s="440">
        <v>0</v>
      </c>
      <c r="F35" s="440">
        <v>3272</v>
      </c>
      <c r="G35" s="440">
        <f t="shared" si="0"/>
        <v>107955</v>
      </c>
      <c r="H35" s="430">
        <v>64903</v>
      </c>
      <c r="I35" s="430">
        <v>0</v>
      </c>
      <c r="J35" s="430">
        <v>0</v>
      </c>
      <c r="K35" s="430">
        <v>2029</v>
      </c>
      <c r="L35" s="440">
        <f t="shared" si="2"/>
        <v>66932</v>
      </c>
      <c r="M35" s="431">
        <f t="shared" si="22"/>
        <v>10903704</v>
      </c>
      <c r="N35" s="431">
        <f t="shared" si="23"/>
        <v>0</v>
      </c>
      <c r="O35" s="431">
        <f t="shared" si="24"/>
        <v>0</v>
      </c>
      <c r="P35" s="431">
        <f t="shared" si="25"/>
        <v>340872</v>
      </c>
      <c r="Q35" s="440">
        <f t="shared" si="7"/>
        <v>11244576</v>
      </c>
    </row>
    <row r="36" spans="1:17" s="343" customFormat="1" ht="18">
      <c r="A36" s="428">
        <v>26</v>
      </c>
      <c r="B36" s="434" t="s">
        <v>905</v>
      </c>
      <c r="C36" s="440">
        <f>[1]Sheet5!$H$34+[1]Sheet5!$I$34+[1]Sheet5!$J$34+[1]Sheet5!$O$34+[1]Sheet5!$P$34+[1]Sheet5!$Q$34</f>
        <v>77181</v>
      </c>
      <c r="D36" s="440">
        <v>0</v>
      </c>
      <c r="E36" s="440">
        <v>0</v>
      </c>
      <c r="F36" s="440">
        <f>[1]Sheet4!$H$34+[1]Sheet4!$I$34+[1]Sheet4!$J$34+[1]Sheet4!$O$34+[1]Sheet4!$P$34+[1]Sheet4!$Q$34</f>
        <v>151</v>
      </c>
      <c r="G36" s="440">
        <f t="shared" si="0"/>
        <v>77332</v>
      </c>
      <c r="H36" s="430">
        <v>55916</v>
      </c>
      <c r="I36" s="430">
        <v>0</v>
      </c>
      <c r="J36" s="430">
        <v>0</v>
      </c>
      <c r="K36" s="430">
        <v>0</v>
      </c>
      <c r="L36" s="440">
        <f t="shared" si="2"/>
        <v>55916</v>
      </c>
      <c r="M36" s="431">
        <f t="shared" si="22"/>
        <v>9393888</v>
      </c>
      <c r="N36" s="431">
        <f t="shared" si="23"/>
        <v>0</v>
      </c>
      <c r="O36" s="431">
        <f t="shared" si="24"/>
        <v>0</v>
      </c>
      <c r="P36" s="431">
        <f t="shared" si="25"/>
        <v>0</v>
      </c>
      <c r="Q36" s="440">
        <f t="shared" si="7"/>
        <v>9393888</v>
      </c>
    </row>
    <row r="37" spans="1:17" s="343" customFormat="1" ht="18">
      <c r="A37" s="428">
        <v>27</v>
      </c>
      <c r="B37" s="434" t="s">
        <v>906</v>
      </c>
      <c r="C37" s="440">
        <f>[1]Sheet5!$H$35+[1]Sheet5!$I$35+[1]Sheet5!$J$35+[1]Sheet5!$O$35+[1]Sheet5!$P$35+[1]Sheet5!$Q$35</f>
        <v>43962</v>
      </c>
      <c r="D37" s="440">
        <v>0</v>
      </c>
      <c r="E37" s="440">
        <v>0</v>
      </c>
      <c r="F37" s="440">
        <f>[1]Sheet4!$H$35+[1]Sheet4!$I$35+[1]Sheet4!$J$35+[1]Sheet4!$O$35+[1]Sheet4!$P$35+[1]Sheet4!$Q$35</f>
        <v>76</v>
      </c>
      <c r="G37" s="440">
        <f t="shared" si="0"/>
        <v>44038</v>
      </c>
      <c r="H37" s="430">
        <v>30675</v>
      </c>
      <c r="I37" s="430">
        <v>0</v>
      </c>
      <c r="J37" s="430">
        <v>0</v>
      </c>
      <c r="K37" s="430">
        <v>84</v>
      </c>
      <c r="L37" s="440">
        <f t="shared" si="2"/>
        <v>30759</v>
      </c>
      <c r="M37" s="431">
        <f t="shared" si="22"/>
        <v>5153400</v>
      </c>
      <c r="N37" s="431">
        <f t="shared" si="23"/>
        <v>0</v>
      </c>
      <c r="O37" s="431">
        <f t="shared" si="24"/>
        <v>0</v>
      </c>
      <c r="P37" s="431">
        <f t="shared" si="25"/>
        <v>14112</v>
      </c>
      <c r="Q37" s="440">
        <f t="shared" si="7"/>
        <v>5167512</v>
      </c>
    </row>
    <row r="38" spans="1:17" s="346" customFormat="1" ht="18">
      <c r="A38" s="428">
        <v>28</v>
      </c>
      <c r="B38" s="434" t="s">
        <v>907</v>
      </c>
      <c r="C38" s="440">
        <v>56043</v>
      </c>
      <c r="D38" s="440">
        <v>0</v>
      </c>
      <c r="E38" s="440">
        <v>0</v>
      </c>
      <c r="F38" s="440">
        <v>99</v>
      </c>
      <c r="G38" s="440">
        <f t="shared" si="0"/>
        <v>56142</v>
      </c>
      <c r="H38" s="430">
        <v>42032</v>
      </c>
      <c r="I38" s="430">
        <v>0</v>
      </c>
      <c r="J38" s="430">
        <v>0</v>
      </c>
      <c r="K38" s="430">
        <v>74</v>
      </c>
      <c r="L38" s="440">
        <f t="shared" si="2"/>
        <v>42106</v>
      </c>
      <c r="M38" s="431">
        <f t="shared" si="22"/>
        <v>7061376</v>
      </c>
      <c r="N38" s="431">
        <f t="shared" si="23"/>
        <v>0</v>
      </c>
      <c r="O38" s="431">
        <f t="shared" si="24"/>
        <v>0</v>
      </c>
      <c r="P38" s="431">
        <f t="shared" si="25"/>
        <v>12432</v>
      </c>
      <c r="Q38" s="440">
        <f t="shared" si="7"/>
        <v>7073808</v>
      </c>
    </row>
    <row r="39" spans="1:17" ht="18">
      <c r="A39" s="428">
        <v>29</v>
      </c>
      <c r="B39" s="434" t="s">
        <v>908</v>
      </c>
      <c r="C39" s="440">
        <v>35336</v>
      </c>
      <c r="D39" s="440">
        <v>0</v>
      </c>
      <c r="E39" s="440">
        <v>0</v>
      </c>
      <c r="F39" s="440">
        <v>811</v>
      </c>
      <c r="G39" s="440">
        <f t="shared" si="0"/>
        <v>36147</v>
      </c>
      <c r="H39" s="430">
        <v>27915</v>
      </c>
      <c r="I39" s="430">
        <v>0</v>
      </c>
      <c r="J39" s="430">
        <v>0</v>
      </c>
      <c r="K39" s="430">
        <v>641</v>
      </c>
      <c r="L39" s="440">
        <f t="shared" si="2"/>
        <v>28556</v>
      </c>
      <c r="M39" s="431">
        <f>H39*154</f>
        <v>4298910</v>
      </c>
      <c r="N39" s="431">
        <f t="shared" ref="N39:N40" si="26">I39*168</f>
        <v>0</v>
      </c>
      <c r="O39" s="431">
        <f t="shared" ref="O39" si="27">J39*168</f>
        <v>0</v>
      </c>
      <c r="P39" s="431">
        <f>K39*154</f>
        <v>98714</v>
      </c>
      <c r="Q39" s="440">
        <f t="shared" si="7"/>
        <v>4397624</v>
      </c>
    </row>
    <row r="40" spans="1:17" ht="18">
      <c r="A40" s="428">
        <v>30</v>
      </c>
      <c r="B40" s="434" t="s">
        <v>909</v>
      </c>
      <c r="C40" s="444">
        <v>65209</v>
      </c>
      <c r="D40" s="444">
        <v>0</v>
      </c>
      <c r="E40" s="444">
        <v>0</v>
      </c>
      <c r="F40" s="444">
        <v>567</v>
      </c>
      <c r="G40" s="440">
        <f t="shared" si="0"/>
        <v>65776</v>
      </c>
      <c r="H40" s="430">
        <v>50211</v>
      </c>
      <c r="I40" s="430">
        <v>0</v>
      </c>
      <c r="J40" s="430">
        <v>0</v>
      </c>
      <c r="K40" s="430">
        <v>437</v>
      </c>
      <c r="L40" s="440">
        <f t="shared" si="2"/>
        <v>50648</v>
      </c>
      <c r="M40" s="431">
        <f>H40*155</f>
        <v>7782705</v>
      </c>
      <c r="N40" s="431">
        <f t="shared" si="26"/>
        <v>0</v>
      </c>
      <c r="O40" s="431">
        <f>J40*168</f>
        <v>0</v>
      </c>
      <c r="P40" s="431">
        <f>K40*155</f>
        <v>67735</v>
      </c>
      <c r="Q40" s="440">
        <f t="shared" si="7"/>
        <v>7850440</v>
      </c>
    </row>
    <row r="41" spans="1:17" s="346" customFormat="1" ht="18">
      <c r="A41" s="428">
        <v>31</v>
      </c>
      <c r="B41" s="434" t="s">
        <v>910</v>
      </c>
      <c r="C41" s="440">
        <v>43853</v>
      </c>
      <c r="D41" s="440">
        <v>0</v>
      </c>
      <c r="E41" s="440">
        <v>0</v>
      </c>
      <c r="F41" s="440">
        <v>13</v>
      </c>
      <c r="G41" s="440">
        <f t="shared" si="0"/>
        <v>43866</v>
      </c>
      <c r="H41" s="430">
        <v>30259</v>
      </c>
      <c r="I41" s="430">
        <v>0</v>
      </c>
      <c r="J41" s="430">
        <v>0</v>
      </c>
      <c r="K41" s="430">
        <v>9</v>
      </c>
      <c r="L41" s="440">
        <f t="shared" si="2"/>
        <v>30268</v>
      </c>
      <c r="M41" s="431">
        <f t="shared" ref="M41:M43" si="28">H41*168</f>
        <v>5083512</v>
      </c>
      <c r="N41" s="431">
        <f t="shared" ref="N41:N43" si="29">I41*168</f>
        <v>0</v>
      </c>
      <c r="O41" s="431">
        <f t="shared" ref="O41:O43" si="30">J41*168</f>
        <v>0</v>
      </c>
      <c r="P41" s="431">
        <f t="shared" ref="P41:P43" si="31">K41*168</f>
        <v>1512</v>
      </c>
      <c r="Q41" s="440">
        <f t="shared" si="7"/>
        <v>5085024</v>
      </c>
    </row>
    <row r="42" spans="1:17" s="346" customFormat="1" ht="18">
      <c r="A42" s="428">
        <v>32</v>
      </c>
      <c r="B42" s="434" t="s">
        <v>911</v>
      </c>
      <c r="C42" s="440">
        <v>38670</v>
      </c>
      <c r="D42" s="440">
        <v>0</v>
      </c>
      <c r="E42" s="440">
        <v>0</v>
      </c>
      <c r="F42" s="440">
        <v>564</v>
      </c>
      <c r="G42" s="440">
        <f t="shared" si="0"/>
        <v>39234</v>
      </c>
      <c r="H42" s="430">
        <v>27069</v>
      </c>
      <c r="I42" s="430">
        <v>0</v>
      </c>
      <c r="J42" s="430">
        <v>0</v>
      </c>
      <c r="K42" s="430">
        <v>395</v>
      </c>
      <c r="L42" s="440">
        <f t="shared" si="2"/>
        <v>27464</v>
      </c>
      <c r="M42" s="431">
        <f t="shared" si="28"/>
        <v>4547592</v>
      </c>
      <c r="N42" s="431">
        <f t="shared" si="29"/>
        <v>0</v>
      </c>
      <c r="O42" s="431">
        <f t="shared" si="30"/>
        <v>0</v>
      </c>
      <c r="P42" s="431">
        <f t="shared" si="31"/>
        <v>66360</v>
      </c>
      <c r="Q42" s="440">
        <f t="shared" si="7"/>
        <v>4613952</v>
      </c>
    </row>
    <row r="43" spans="1:17" s="346" customFormat="1" ht="18">
      <c r="A43" s="428">
        <v>33</v>
      </c>
      <c r="B43" s="429" t="s">
        <v>912</v>
      </c>
      <c r="C43" s="440">
        <v>120293</v>
      </c>
      <c r="D43" s="440">
        <v>0</v>
      </c>
      <c r="E43" s="440">
        <v>465</v>
      </c>
      <c r="F43" s="440">
        <v>118</v>
      </c>
      <c r="G43" s="440">
        <f t="shared" si="0"/>
        <v>120876</v>
      </c>
      <c r="H43" s="430">
        <v>86611</v>
      </c>
      <c r="I43" s="430">
        <v>0</v>
      </c>
      <c r="J43" s="430">
        <v>335</v>
      </c>
      <c r="K43" s="430">
        <v>85</v>
      </c>
      <c r="L43" s="440">
        <f t="shared" si="2"/>
        <v>87031</v>
      </c>
      <c r="M43" s="431">
        <f t="shared" si="28"/>
        <v>14550648</v>
      </c>
      <c r="N43" s="431">
        <f t="shared" si="29"/>
        <v>0</v>
      </c>
      <c r="O43" s="431">
        <f t="shared" si="30"/>
        <v>56280</v>
      </c>
      <c r="P43" s="431">
        <f t="shared" si="31"/>
        <v>14280</v>
      </c>
      <c r="Q43" s="440">
        <f t="shared" si="7"/>
        <v>14621208</v>
      </c>
    </row>
    <row r="44" spans="1:17" ht="18">
      <c r="A44" s="433"/>
      <c r="B44" s="436" t="s">
        <v>19</v>
      </c>
      <c r="C44" s="443">
        <f t="shared" ref="C44:F44" si="32">SUM(C11:C43)</f>
        <v>2195154</v>
      </c>
      <c r="D44" s="443">
        <f t="shared" si="32"/>
        <v>0</v>
      </c>
      <c r="E44" s="443">
        <f t="shared" si="32"/>
        <v>989</v>
      </c>
      <c r="F44" s="443">
        <f t="shared" si="32"/>
        <v>24368</v>
      </c>
      <c r="G44" s="443">
        <f>SUM(G11:G43)</f>
        <v>2220511</v>
      </c>
      <c r="H44" s="443">
        <f t="shared" ref="H44:P44" si="33">SUM(H11:H43)</f>
        <v>1536495</v>
      </c>
      <c r="I44" s="443">
        <f t="shared" si="33"/>
        <v>0</v>
      </c>
      <c r="J44" s="443">
        <f t="shared" si="33"/>
        <v>956</v>
      </c>
      <c r="K44" s="443">
        <f t="shared" si="33"/>
        <v>12438</v>
      </c>
      <c r="L44" s="440">
        <f t="shared" si="2"/>
        <v>1549889</v>
      </c>
      <c r="M44" s="443">
        <f t="shared" si="33"/>
        <v>255435325</v>
      </c>
      <c r="N44" s="443">
        <f t="shared" si="33"/>
        <v>0</v>
      </c>
      <c r="O44" s="443">
        <f t="shared" si="33"/>
        <v>160608</v>
      </c>
      <c r="P44" s="443">
        <f t="shared" si="33"/>
        <v>2052977</v>
      </c>
      <c r="Q44" s="440">
        <f t="shared" si="7"/>
        <v>257648910</v>
      </c>
    </row>
    <row r="45" spans="1:17">
      <c r="A45" s="92" t="s">
        <v>8</v>
      </c>
      <c r="B45" s="85"/>
      <c r="C45" s="85"/>
      <c r="D45" s="85"/>
    </row>
    <row r="46" spans="1:17">
      <c r="A46" s="85" t="s">
        <v>9</v>
      </c>
      <c r="B46" s="85"/>
      <c r="C46" s="85"/>
      <c r="D46" s="85"/>
    </row>
    <row r="47" spans="1:17">
      <c r="A47" s="85" t="s">
        <v>10</v>
      </c>
      <c r="B47" s="85"/>
      <c r="C47" s="85"/>
      <c r="D47" s="85"/>
      <c r="I47" s="93"/>
      <c r="J47" s="93"/>
      <c r="K47" s="93"/>
      <c r="L47" s="93"/>
    </row>
    <row r="48" spans="1:17" s="85" customFormat="1">
      <c r="A48" s="151" t="s">
        <v>491</v>
      </c>
      <c r="J48" s="93"/>
      <c r="K48" s="93"/>
      <c r="L48" s="93"/>
    </row>
    <row r="49" spans="1:17" s="85" customFormat="1">
      <c r="C49" s="151" t="s">
        <v>493</v>
      </c>
      <c r="E49" s="94"/>
      <c r="F49" s="94"/>
      <c r="G49" s="94"/>
      <c r="H49" s="94"/>
      <c r="I49" s="94"/>
      <c r="J49" s="94"/>
      <c r="K49" s="94"/>
      <c r="L49" s="94"/>
      <c r="M49" s="94"/>
    </row>
    <row r="51" spans="1:17">
      <c r="A51" s="96" t="s">
        <v>12</v>
      </c>
      <c r="B51" s="96"/>
      <c r="C51" s="96"/>
      <c r="D51" s="96"/>
      <c r="E51" s="96"/>
      <c r="F51" s="96"/>
      <c r="G51" s="96"/>
      <c r="I51" s="96"/>
      <c r="O51" s="822" t="s">
        <v>13</v>
      </c>
      <c r="P51" s="822"/>
      <c r="Q51" s="832"/>
    </row>
    <row r="52" spans="1:17" ht="12.75" customHeight="1">
      <c r="A52" s="822" t="s">
        <v>1011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2"/>
      <c r="P52" s="822"/>
      <c r="Q52" s="822"/>
    </row>
    <row r="53" spans="1:17">
      <c r="A53" s="822" t="s">
        <v>95</v>
      </c>
      <c r="B53" s="822"/>
      <c r="C53" s="822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2"/>
      <c r="P53" s="822"/>
      <c r="Q53" s="822"/>
    </row>
    <row r="54" spans="1:17">
      <c r="A54" s="96"/>
      <c r="B54" s="96"/>
      <c r="C54" s="96"/>
      <c r="D54" s="96"/>
      <c r="E54" s="96"/>
      <c r="F54" s="96"/>
      <c r="N54" s="824" t="s">
        <v>87</v>
      </c>
      <c r="O54" s="824"/>
      <c r="P54" s="824"/>
      <c r="Q54" s="824"/>
    </row>
    <row r="55" spans="1:17">
      <c r="A55" s="825"/>
      <c r="B55" s="825"/>
      <c r="C55" s="825"/>
      <c r="D55" s="825"/>
      <c r="E55" s="825"/>
      <c r="F55" s="825"/>
      <c r="G55" s="825"/>
      <c r="H55" s="825"/>
      <c r="I55" s="825"/>
      <c r="J55" s="825"/>
      <c r="K55" s="825"/>
      <c r="L55" s="825"/>
    </row>
    <row r="57" spans="1:17">
      <c r="G57" s="151">
        <f>'enrolment vs availed_PY'!G44+'enrolment vs availed_UPY'!G44</f>
        <v>6278416</v>
      </c>
    </row>
    <row r="65" spans="11:11" ht="18">
      <c r="K65" s="342"/>
    </row>
    <row r="66" spans="11:11" ht="20.25">
      <c r="K66" s="353"/>
    </row>
  </sheetData>
  <mergeCells count="16">
    <mergeCell ref="O1:Q1"/>
    <mergeCell ref="A2:L2"/>
    <mergeCell ref="A3:L3"/>
    <mergeCell ref="A5:L5"/>
    <mergeCell ref="A7:B7"/>
    <mergeCell ref="N7:Q7"/>
    <mergeCell ref="A52:Q52"/>
    <mergeCell ref="A53:Q53"/>
    <mergeCell ref="N54:Q54"/>
    <mergeCell ref="A55:L55"/>
    <mergeCell ref="A8:A9"/>
    <mergeCell ref="B8:B9"/>
    <mergeCell ref="C8:G8"/>
    <mergeCell ref="H8:L8"/>
    <mergeCell ref="M8:Q8"/>
    <mergeCell ref="O51:Q5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topLeftCell="A7" zoomScale="90" zoomScaleSheetLayoutView="90" workbookViewId="0">
      <selection activeCell="G48" sqref="G48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1" customFormat="1">
      <c r="E1" s="748"/>
      <c r="F1" s="748"/>
      <c r="G1" s="748"/>
      <c r="H1" s="748"/>
      <c r="I1" s="748"/>
      <c r="J1" s="129" t="s">
        <v>65</v>
      </c>
    </row>
    <row r="2" spans="1:11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1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1" customFormat="1" ht="14.25" customHeight="1"/>
    <row r="5" spans="1:11" ht="31.5" customHeight="1">
      <c r="A5" s="844" t="s">
        <v>599</v>
      </c>
      <c r="B5" s="844"/>
      <c r="C5" s="844"/>
      <c r="D5" s="844"/>
      <c r="E5" s="844"/>
      <c r="F5" s="844"/>
      <c r="G5" s="844"/>
      <c r="H5" s="844"/>
      <c r="I5" s="844"/>
      <c r="J5" s="844"/>
    </row>
    <row r="6" spans="1:11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0.75" customHeight="1"/>
    <row r="8" spans="1:11">
      <c r="A8" s="747" t="s">
        <v>913</v>
      </c>
      <c r="B8" s="747"/>
      <c r="C8" s="30"/>
      <c r="H8" s="811" t="s">
        <v>596</v>
      </c>
      <c r="I8" s="811"/>
      <c r="J8" s="811"/>
    </row>
    <row r="9" spans="1:11">
      <c r="A9" s="741" t="s">
        <v>2</v>
      </c>
      <c r="B9" s="741" t="s">
        <v>3</v>
      </c>
      <c r="C9" s="709" t="s">
        <v>600</v>
      </c>
      <c r="D9" s="710"/>
      <c r="E9" s="710"/>
      <c r="F9" s="711"/>
      <c r="G9" s="709" t="s">
        <v>109</v>
      </c>
      <c r="H9" s="710"/>
      <c r="I9" s="710"/>
      <c r="J9" s="711"/>
      <c r="K9" s="21"/>
    </row>
    <row r="10" spans="1:11" ht="63" customHeight="1">
      <c r="A10" s="741"/>
      <c r="B10" s="741"/>
      <c r="C10" s="5" t="s">
        <v>211</v>
      </c>
      <c r="D10" s="5" t="s">
        <v>17</v>
      </c>
      <c r="E10" s="225" t="s">
        <v>601</v>
      </c>
      <c r="F10" s="7" t="s">
        <v>230</v>
      </c>
      <c r="G10" s="5" t="s">
        <v>211</v>
      </c>
      <c r="H10" s="25" t="s">
        <v>18</v>
      </c>
      <c r="I10" s="100" t="s">
        <v>119</v>
      </c>
      <c r="J10" s="5" t="s">
        <v>231</v>
      </c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1" s="361" customFormat="1" ht="18">
      <c r="A12" s="428">
        <v>1</v>
      </c>
      <c r="B12" s="434" t="s">
        <v>879</v>
      </c>
      <c r="C12" s="454">
        <v>1978</v>
      </c>
      <c r="D12" s="454">
        <v>97921</v>
      </c>
      <c r="E12" s="454">
        <v>168</v>
      </c>
      <c r="F12" s="664">
        <f>D12*E12</f>
        <v>16450728</v>
      </c>
      <c r="G12" s="454">
        <v>1930</v>
      </c>
      <c r="H12" s="591">
        <v>15343608</v>
      </c>
      <c r="I12" s="591">
        <f>H12/J12</f>
        <v>168</v>
      </c>
      <c r="J12" s="591">
        <v>91331</v>
      </c>
    </row>
    <row r="13" spans="1:11" s="361" customFormat="1" ht="18">
      <c r="A13" s="428">
        <v>2</v>
      </c>
      <c r="B13" s="434" t="s">
        <v>881</v>
      </c>
      <c r="C13" s="454">
        <v>2996</v>
      </c>
      <c r="D13" s="454">
        <v>146298</v>
      </c>
      <c r="E13" s="454">
        <v>168</v>
      </c>
      <c r="F13" s="664">
        <f t="shared" ref="F13:F44" si="0">D13*E13</f>
        <v>24578064</v>
      </c>
      <c r="G13" s="454">
        <v>2915</v>
      </c>
      <c r="H13" s="591">
        <v>24115392</v>
      </c>
      <c r="I13" s="591">
        <f t="shared" ref="I13:I44" si="1">H13/J13</f>
        <v>168</v>
      </c>
      <c r="J13" s="591">
        <v>143544</v>
      </c>
    </row>
    <row r="14" spans="1:11" s="361" customFormat="1" ht="18">
      <c r="A14" s="428">
        <v>3</v>
      </c>
      <c r="B14" s="434" t="s">
        <v>882</v>
      </c>
      <c r="C14" s="454">
        <v>2817</v>
      </c>
      <c r="D14" s="454">
        <v>136408</v>
      </c>
      <c r="E14" s="454">
        <v>168</v>
      </c>
      <c r="F14" s="664">
        <f t="shared" si="0"/>
        <v>22916544</v>
      </c>
      <c r="G14" s="454">
        <v>2738</v>
      </c>
      <c r="H14" s="591">
        <v>21917616</v>
      </c>
      <c r="I14" s="591">
        <f t="shared" si="1"/>
        <v>168</v>
      </c>
      <c r="J14" s="591">
        <v>130462</v>
      </c>
    </row>
    <row r="15" spans="1:11" s="361" customFormat="1" ht="18">
      <c r="A15" s="428">
        <v>4</v>
      </c>
      <c r="B15" s="434" t="s">
        <v>883</v>
      </c>
      <c r="C15" s="454">
        <v>1306</v>
      </c>
      <c r="D15" s="454">
        <v>57584</v>
      </c>
      <c r="E15" s="454">
        <v>168</v>
      </c>
      <c r="F15" s="664">
        <f t="shared" si="0"/>
        <v>9674112</v>
      </c>
      <c r="G15" s="454">
        <v>1306</v>
      </c>
      <c r="H15" s="591">
        <v>9696120</v>
      </c>
      <c r="I15" s="591">
        <f t="shared" si="1"/>
        <v>168</v>
      </c>
      <c r="J15" s="591">
        <v>57715</v>
      </c>
    </row>
    <row r="16" spans="1:11" s="361" customFormat="1" ht="18">
      <c r="A16" s="428">
        <v>5</v>
      </c>
      <c r="B16" s="434" t="s">
        <v>884</v>
      </c>
      <c r="C16" s="454">
        <v>5193</v>
      </c>
      <c r="D16" s="454">
        <v>209813</v>
      </c>
      <c r="E16" s="454">
        <v>168</v>
      </c>
      <c r="F16" s="664">
        <f t="shared" si="0"/>
        <v>35248584</v>
      </c>
      <c r="G16" s="454">
        <v>5172</v>
      </c>
      <c r="H16" s="591">
        <v>33162864</v>
      </c>
      <c r="I16" s="591">
        <f t="shared" si="1"/>
        <v>168</v>
      </c>
      <c r="J16" s="591">
        <v>197398</v>
      </c>
    </row>
    <row r="17" spans="1:10" s="361" customFormat="1" ht="18">
      <c r="A17" s="428">
        <v>6</v>
      </c>
      <c r="B17" s="434" t="s">
        <v>885</v>
      </c>
      <c r="C17" s="454">
        <v>1724</v>
      </c>
      <c r="D17" s="454">
        <v>97110</v>
      </c>
      <c r="E17" s="454">
        <v>168</v>
      </c>
      <c r="F17" s="664">
        <f t="shared" si="0"/>
        <v>16314480</v>
      </c>
      <c r="G17" s="454">
        <v>1782</v>
      </c>
      <c r="H17" s="591">
        <v>12903408</v>
      </c>
      <c r="I17" s="591">
        <f t="shared" si="1"/>
        <v>168</v>
      </c>
      <c r="J17" s="591">
        <v>76806</v>
      </c>
    </row>
    <row r="18" spans="1:10" s="361" customFormat="1" ht="18">
      <c r="A18" s="428">
        <v>7</v>
      </c>
      <c r="B18" s="434" t="s">
        <v>886</v>
      </c>
      <c r="C18" s="454">
        <v>3049</v>
      </c>
      <c r="D18" s="454">
        <v>122967</v>
      </c>
      <c r="E18" s="454">
        <v>168</v>
      </c>
      <c r="F18" s="664">
        <f t="shared" si="0"/>
        <v>20658456</v>
      </c>
      <c r="G18" s="454">
        <v>2930</v>
      </c>
      <c r="H18" s="591">
        <v>20512688</v>
      </c>
      <c r="I18" s="591">
        <f t="shared" si="1"/>
        <v>161</v>
      </c>
      <c r="J18" s="591">
        <v>127408</v>
      </c>
    </row>
    <row r="19" spans="1:10" s="361" customFormat="1" ht="18">
      <c r="A19" s="428">
        <v>8</v>
      </c>
      <c r="B19" s="434" t="s">
        <v>887</v>
      </c>
      <c r="C19" s="454">
        <v>2026</v>
      </c>
      <c r="D19" s="454">
        <v>104355</v>
      </c>
      <c r="E19" s="454">
        <v>168</v>
      </c>
      <c r="F19" s="664">
        <f t="shared" si="0"/>
        <v>17531640</v>
      </c>
      <c r="G19" s="454">
        <v>1997</v>
      </c>
      <c r="H19" s="591">
        <v>12441990</v>
      </c>
      <c r="I19" s="591">
        <f t="shared" si="1"/>
        <v>165</v>
      </c>
      <c r="J19" s="591">
        <v>75406</v>
      </c>
    </row>
    <row r="20" spans="1:10" s="361" customFormat="1" ht="18">
      <c r="A20" s="428">
        <v>9</v>
      </c>
      <c r="B20" s="434" t="s">
        <v>888</v>
      </c>
      <c r="C20" s="454">
        <v>1382</v>
      </c>
      <c r="D20" s="454">
        <v>49365</v>
      </c>
      <c r="E20" s="454">
        <v>168</v>
      </c>
      <c r="F20" s="664">
        <f t="shared" si="0"/>
        <v>8293320</v>
      </c>
      <c r="G20" s="454">
        <v>1307</v>
      </c>
      <c r="H20" s="591">
        <v>7850520</v>
      </c>
      <c r="I20" s="591">
        <f t="shared" si="1"/>
        <v>162</v>
      </c>
      <c r="J20" s="591">
        <v>48460</v>
      </c>
    </row>
    <row r="21" spans="1:10" s="361" customFormat="1" ht="18">
      <c r="A21" s="428">
        <v>10</v>
      </c>
      <c r="B21" s="434" t="s">
        <v>889</v>
      </c>
      <c r="C21" s="454">
        <v>1778</v>
      </c>
      <c r="D21" s="454">
        <v>71549</v>
      </c>
      <c r="E21" s="454">
        <v>168</v>
      </c>
      <c r="F21" s="664">
        <f t="shared" si="0"/>
        <v>12020232</v>
      </c>
      <c r="G21" s="454">
        <v>1837</v>
      </c>
      <c r="H21" s="591">
        <v>10546305</v>
      </c>
      <c r="I21" s="591">
        <f t="shared" si="1"/>
        <v>161</v>
      </c>
      <c r="J21" s="591">
        <v>65505</v>
      </c>
    </row>
    <row r="22" spans="1:10" s="361" customFormat="1" ht="18">
      <c r="A22" s="428">
        <v>11</v>
      </c>
      <c r="B22" s="434" t="s">
        <v>890</v>
      </c>
      <c r="C22" s="454">
        <v>1479</v>
      </c>
      <c r="D22" s="454">
        <v>66367</v>
      </c>
      <c r="E22" s="454">
        <v>168</v>
      </c>
      <c r="F22" s="664">
        <f t="shared" si="0"/>
        <v>11149656</v>
      </c>
      <c r="G22" s="454">
        <v>1308</v>
      </c>
      <c r="H22" s="591">
        <v>11035920</v>
      </c>
      <c r="I22" s="591">
        <f t="shared" si="1"/>
        <v>168</v>
      </c>
      <c r="J22" s="591">
        <v>65690</v>
      </c>
    </row>
    <row r="23" spans="1:10" s="361" customFormat="1" ht="18">
      <c r="A23" s="428">
        <v>12</v>
      </c>
      <c r="B23" s="434" t="s">
        <v>891</v>
      </c>
      <c r="C23" s="454">
        <v>1422</v>
      </c>
      <c r="D23" s="454">
        <v>62879</v>
      </c>
      <c r="E23" s="454">
        <v>168</v>
      </c>
      <c r="F23" s="664">
        <f t="shared" si="0"/>
        <v>10563672</v>
      </c>
      <c r="G23" s="454">
        <v>1496</v>
      </c>
      <c r="H23" s="591">
        <v>10689168</v>
      </c>
      <c r="I23" s="591">
        <f t="shared" si="1"/>
        <v>168</v>
      </c>
      <c r="J23" s="591">
        <v>63626</v>
      </c>
    </row>
    <row r="24" spans="1:10" s="361" customFormat="1" ht="18">
      <c r="A24" s="428">
        <v>13</v>
      </c>
      <c r="B24" s="434" t="s">
        <v>892</v>
      </c>
      <c r="C24" s="454">
        <v>1193</v>
      </c>
      <c r="D24" s="454">
        <v>73679</v>
      </c>
      <c r="E24" s="454">
        <v>168</v>
      </c>
      <c r="F24" s="664">
        <f t="shared" si="0"/>
        <v>12378072</v>
      </c>
      <c r="G24" s="454">
        <v>1163</v>
      </c>
      <c r="H24" s="591">
        <v>10885056</v>
      </c>
      <c r="I24" s="591">
        <f t="shared" si="1"/>
        <v>168</v>
      </c>
      <c r="J24" s="591">
        <v>64792</v>
      </c>
    </row>
    <row r="25" spans="1:10" s="361" customFormat="1" ht="18">
      <c r="A25" s="428">
        <v>14</v>
      </c>
      <c r="B25" s="434" t="s">
        <v>893</v>
      </c>
      <c r="C25" s="454">
        <v>1978</v>
      </c>
      <c r="D25" s="454">
        <v>96202</v>
      </c>
      <c r="E25" s="454">
        <v>168</v>
      </c>
      <c r="F25" s="664">
        <f t="shared" si="0"/>
        <v>16161936</v>
      </c>
      <c r="G25" s="454">
        <v>2245</v>
      </c>
      <c r="H25" s="591">
        <v>16994040</v>
      </c>
      <c r="I25" s="591">
        <f t="shared" si="1"/>
        <v>168</v>
      </c>
      <c r="J25" s="591">
        <v>101155</v>
      </c>
    </row>
    <row r="26" spans="1:10" s="361" customFormat="1" ht="18">
      <c r="A26" s="428">
        <v>15</v>
      </c>
      <c r="B26" s="434" t="s">
        <v>894</v>
      </c>
      <c r="C26" s="454">
        <v>2027</v>
      </c>
      <c r="D26" s="454">
        <v>65799</v>
      </c>
      <c r="E26" s="454">
        <v>168</v>
      </c>
      <c r="F26" s="664">
        <f t="shared" si="0"/>
        <v>11054232</v>
      </c>
      <c r="G26" s="454">
        <v>1952</v>
      </c>
      <c r="H26" s="591">
        <v>10825920</v>
      </c>
      <c r="I26" s="591">
        <f t="shared" si="1"/>
        <v>168</v>
      </c>
      <c r="J26" s="591">
        <v>64440</v>
      </c>
    </row>
    <row r="27" spans="1:10" s="361" customFormat="1" ht="18">
      <c r="A27" s="428">
        <v>16</v>
      </c>
      <c r="B27" s="434" t="s">
        <v>895</v>
      </c>
      <c r="C27" s="454">
        <v>1005</v>
      </c>
      <c r="D27" s="454">
        <v>54907</v>
      </c>
      <c r="E27" s="454">
        <v>168</v>
      </c>
      <c r="F27" s="664">
        <f t="shared" si="0"/>
        <v>9224376</v>
      </c>
      <c r="G27" s="454">
        <v>1124</v>
      </c>
      <c r="H27" s="591">
        <v>8441664</v>
      </c>
      <c r="I27" s="591">
        <f t="shared" si="1"/>
        <v>168</v>
      </c>
      <c r="J27" s="591">
        <v>50248</v>
      </c>
    </row>
    <row r="28" spans="1:10" s="361" customFormat="1" ht="18">
      <c r="A28" s="428">
        <v>17</v>
      </c>
      <c r="B28" s="434" t="s">
        <v>896</v>
      </c>
      <c r="C28" s="454">
        <v>3877</v>
      </c>
      <c r="D28" s="454">
        <v>156001</v>
      </c>
      <c r="E28" s="454">
        <v>168</v>
      </c>
      <c r="F28" s="664">
        <f t="shared" si="0"/>
        <v>26208168</v>
      </c>
      <c r="G28" s="454">
        <v>3763</v>
      </c>
      <c r="H28" s="591">
        <v>23320920</v>
      </c>
      <c r="I28" s="591">
        <f t="shared" si="1"/>
        <v>168</v>
      </c>
      <c r="J28" s="591">
        <v>138815</v>
      </c>
    </row>
    <row r="29" spans="1:10" s="361" customFormat="1" ht="18">
      <c r="A29" s="428">
        <v>18</v>
      </c>
      <c r="B29" s="434" t="s">
        <v>897</v>
      </c>
      <c r="C29" s="454">
        <v>1471</v>
      </c>
      <c r="D29" s="454">
        <v>53395</v>
      </c>
      <c r="E29" s="454">
        <v>168</v>
      </c>
      <c r="F29" s="664">
        <f t="shared" si="0"/>
        <v>8970360</v>
      </c>
      <c r="G29" s="454">
        <v>1331</v>
      </c>
      <c r="H29" s="591">
        <v>7933464</v>
      </c>
      <c r="I29" s="591">
        <f t="shared" si="1"/>
        <v>168</v>
      </c>
      <c r="J29" s="591">
        <v>47223</v>
      </c>
    </row>
    <row r="30" spans="1:10" ht="18">
      <c r="A30" s="428">
        <v>19</v>
      </c>
      <c r="B30" s="434" t="s">
        <v>898</v>
      </c>
      <c r="C30" s="332">
        <v>2016</v>
      </c>
      <c r="D30" s="454">
        <v>101895</v>
      </c>
      <c r="E30" s="454">
        <v>168</v>
      </c>
      <c r="F30" s="664">
        <f t="shared" si="0"/>
        <v>17118360</v>
      </c>
      <c r="G30" s="332">
        <v>1943</v>
      </c>
      <c r="H30" s="448">
        <v>16575930</v>
      </c>
      <c r="I30" s="591">
        <f t="shared" si="1"/>
        <v>166</v>
      </c>
      <c r="J30" s="448">
        <v>99855</v>
      </c>
    </row>
    <row r="31" spans="1:10" ht="18">
      <c r="A31" s="428">
        <v>20</v>
      </c>
      <c r="B31" s="434" t="s">
        <v>899</v>
      </c>
      <c r="C31" s="332">
        <v>1817</v>
      </c>
      <c r="D31" s="332">
        <v>74274</v>
      </c>
      <c r="E31" s="454">
        <v>168</v>
      </c>
      <c r="F31" s="664">
        <f t="shared" si="0"/>
        <v>12478032</v>
      </c>
      <c r="G31" s="332">
        <v>1773</v>
      </c>
      <c r="H31" s="448">
        <v>11161920</v>
      </c>
      <c r="I31" s="591">
        <f t="shared" si="1"/>
        <v>168</v>
      </c>
      <c r="J31" s="448">
        <v>66440</v>
      </c>
    </row>
    <row r="32" spans="1:10" ht="18">
      <c r="A32" s="428">
        <v>21</v>
      </c>
      <c r="B32" s="434" t="s">
        <v>900</v>
      </c>
      <c r="C32" s="332">
        <v>1707</v>
      </c>
      <c r="D32" s="332">
        <v>47233</v>
      </c>
      <c r="E32" s="454">
        <v>168</v>
      </c>
      <c r="F32" s="664">
        <f t="shared" si="0"/>
        <v>7935144</v>
      </c>
      <c r="G32" s="332">
        <v>1620</v>
      </c>
      <c r="H32" s="448">
        <v>8195880</v>
      </c>
      <c r="I32" s="591">
        <f t="shared" si="1"/>
        <v>168</v>
      </c>
      <c r="J32" s="448">
        <v>48785</v>
      </c>
    </row>
    <row r="33" spans="1:10" ht="18">
      <c r="A33" s="428">
        <v>22</v>
      </c>
      <c r="B33" s="434" t="s">
        <v>901</v>
      </c>
      <c r="C33" s="332">
        <v>3824</v>
      </c>
      <c r="D33" s="332">
        <v>149906</v>
      </c>
      <c r="E33" s="454">
        <v>168</v>
      </c>
      <c r="F33" s="664">
        <f t="shared" si="0"/>
        <v>25184208</v>
      </c>
      <c r="G33" s="332">
        <v>3730</v>
      </c>
      <c r="H33" s="448">
        <v>24571820</v>
      </c>
      <c r="I33" s="591">
        <f t="shared" si="1"/>
        <v>161</v>
      </c>
      <c r="J33" s="448">
        <v>152620</v>
      </c>
    </row>
    <row r="34" spans="1:10" ht="18">
      <c r="A34" s="428">
        <v>23</v>
      </c>
      <c r="B34" s="434" t="s">
        <v>902</v>
      </c>
      <c r="C34" s="332">
        <v>1190</v>
      </c>
      <c r="D34" s="332">
        <v>44701</v>
      </c>
      <c r="E34" s="454">
        <v>168</v>
      </c>
      <c r="F34" s="664">
        <f t="shared" si="0"/>
        <v>7509768</v>
      </c>
      <c r="G34" s="332">
        <v>1444</v>
      </c>
      <c r="H34" s="448">
        <v>8794128</v>
      </c>
      <c r="I34" s="591">
        <f t="shared" si="1"/>
        <v>168</v>
      </c>
      <c r="J34" s="448">
        <v>52346</v>
      </c>
    </row>
    <row r="35" spans="1:10" ht="18">
      <c r="A35" s="428">
        <v>24</v>
      </c>
      <c r="B35" s="434" t="s">
        <v>903</v>
      </c>
      <c r="C35" s="332">
        <v>1222</v>
      </c>
      <c r="D35" s="332">
        <v>51768</v>
      </c>
      <c r="E35" s="454">
        <v>168</v>
      </c>
      <c r="F35" s="664">
        <f t="shared" si="0"/>
        <v>8697024</v>
      </c>
      <c r="G35" s="332">
        <v>1162</v>
      </c>
      <c r="H35" s="448">
        <v>9131304</v>
      </c>
      <c r="I35" s="591">
        <f t="shared" si="1"/>
        <v>168</v>
      </c>
      <c r="J35" s="448">
        <v>54353</v>
      </c>
    </row>
    <row r="36" spans="1:10" ht="18">
      <c r="A36" s="428">
        <v>25</v>
      </c>
      <c r="B36" s="434" t="s">
        <v>904</v>
      </c>
      <c r="C36" s="332">
        <v>3105</v>
      </c>
      <c r="D36" s="332">
        <v>128626</v>
      </c>
      <c r="E36" s="454">
        <v>168</v>
      </c>
      <c r="F36" s="664">
        <f t="shared" si="0"/>
        <v>21609168</v>
      </c>
      <c r="G36" s="332">
        <v>3002</v>
      </c>
      <c r="H36" s="448">
        <v>18965184</v>
      </c>
      <c r="I36" s="591">
        <f t="shared" si="1"/>
        <v>168</v>
      </c>
      <c r="J36" s="448">
        <v>112888</v>
      </c>
    </row>
    <row r="37" spans="1:10" ht="18">
      <c r="A37" s="428">
        <v>26</v>
      </c>
      <c r="B37" s="434" t="s">
        <v>905</v>
      </c>
      <c r="C37" s="332">
        <v>2246</v>
      </c>
      <c r="D37" s="332">
        <v>88505</v>
      </c>
      <c r="E37" s="454">
        <v>168</v>
      </c>
      <c r="F37" s="664">
        <f t="shared" si="0"/>
        <v>14868840</v>
      </c>
      <c r="G37" s="332">
        <v>1835</v>
      </c>
      <c r="H37" s="448">
        <v>13335168</v>
      </c>
      <c r="I37" s="591">
        <f t="shared" si="1"/>
        <v>168</v>
      </c>
      <c r="J37" s="448">
        <v>79376</v>
      </c>
    </row>
    <row r="38" spans="1:10" ht="18">
      <c r="A38" s="428">
        <v>27</v>
      </c>
      <c r="B38" s="434" t="s">
        <v>906</v>
      </c>
      <c r="C38" s="332">
        <v>1496</v>
      </c>
      <c r="D38" s="332">
        <v>61812</v>
      </c>
      <c r="E38" s="454">
        <v>168</v>
      </c>
      <c r="F38" s="664">
        <f t="shared" si="0"/>
        <v>10384416</v>
      </c>
      <c r="G38" s="332">
        <v>1385</v>
      </c>
      <c r="H38" s="448">
        <v>9496704</v>
      </c>
      <c r="I38" s="591">
        <f t="shared" si="1"/>
        <v>168</v>
      </c>
      <c r="J38" s="448">
        <v>56528</v>
      </c>
    </row>
    <row r="39" spans="1:10" ht="18">
      <c r="A39" s="428">
        <v>28</v>
      </c>
      <c r="B39" s="434" t="s">
        <v>907</v>
      </c>
      <c r="C39" s="332">
        <v>1769</v>
      </c>
      <c r="D39" s="332">
        <v>68243</v>
      </c>
      <c r="E39" s="454">
        <v>168</v>
      </c>
      <c r="F39" s="664">
        <f t="shared" si="0"/>
        <v>11464824</v>
      </c>
      <c r="G39" s="332">
        <v>1725</v>
      </c>
      <c r="H39" s="448">
        <v>11340336</v>
      </c>
      <c r="I39" s="591">
        <f t="shared" si="1"/>
        <v>168</v>
      </c>
      <c r="J39" s="448">
        <v>67502</v>
      </c>
    </row>
    <row r="40" spans="1:10" ht="18">
      <c r="A40" s="428">
        <v>29</v>
      </c>
      <c r="B40" s="434" t="s">
        <v>908</v>
      </c>
      <c r="C40" s="332">
        <v>1167</v>
      </c>
      <c r="D40" s="332">
        <v>52529</v>
      </c>
      <c r="E40" s="454">
        <v>168</v>
      </c>
      <c r="F40" s="664">
        <f t="shared" si="0"/>
        <v>8824872</v>
      </c>
      <c r="G40" s="332">
        <v>1173</v>
      </c>
      <c r="H40" s="448">
        <v>7636860</v>
      </c>
      <c r="I40" s="591">
        <f t="shared" si="1"/>
        <v>154</v>
      </c>
      <c r="J40" s="448">
        <v>49590</v>
      </c>
    </row>
    <row r="41" spans="1:10" ht="18">
      <c r="A41" s="428">
        <v>30</v>
      </c>
      <c r="B41" s="434" t="s">
        <v>909</v>
      </c>
      <c r="C41" s="332">
        <v>2092</v>
      </c>
      <c r="D41" s="332">
        <v>78516</v>
      </c>
      <c r="E41" s="454">
        <v>168</v>
      </c>
      <c r="F41" s="664">
        <f t="shared" si="0"/>
        <v>13190688</v>
      </c>
      <c r="G41" s="332">
        <v>1988</v>
      </c>
      <c r="H41" s="448">
        <v>12439835</v>
      </c>
      <c r="I41" s="591">
        <f t="shared" si="1"/>
        <v>155</v>
      </c>
      <c r="J41" s="448">
        <v>80257</v>
      </c>
    </row>
    <row r="42" spans="1:10" ht="18">
      <c r="A42" s="428">
        <v>31</v>
      </c>
      <c r="B42" s="434" t="s">
        <v>910</v>
      </c>
      <c r="C42" s="332">
        <v>849</v>
      </c>
      <c r="D42" s="332">
        <v>50788</v>
      </c>
      <c r="E42" s="454">
        <v>168</v>
      </c>
      <c r="F42" s="664">
        <f t="shared" si="0"/>
        <v>8532384</v>
      </c>
      <c r="G42" s="332">
        <v>943</v>
      </c>
      <c r="H42" s="448">
        <v>8896608</v>
      </c>
      <c r="I42" s="591">
        <f t="shared" si="1"/>
        <v>168</v>
      </c>
      <c r="J42" s="448">
        <v>52956</v>
      </c>
    </row>
    <row r="43" spans="1:10" ht="18">
      <c r="A43" s="428">
        <v>32</v>
      </c>
      <c r="B43" s="434" t="s">
        <v>911</v>
      </c>
      <c r="C43" s="332">
        <v>1696</v>
      </c>
      <c r="D43" s="332">
        <v>53704</v>
      </c>
      <c r="E43" s="454">
        <v>168</v>
      </c>
      <c r="F43" s="664">
        <f t="shared" si="0"/>
        <v>9022272</v>
      </c>
      <c r="G43" s="332">
        <v>1602</v>
      </c>
      <c r="H43" s="448">
        <v>9345504</v>
      </c>
      <c r="I43" s="591">
        <f t="shared" si="1"/>
        <v>168</v>
      </c>
      <c r="J43" s="448">
        <v>55628</v>
      </c>
    </row>
    <row r="44" spans="1:10" ht="18">
      <c r="A44" s="344">
        <v>33</v>
      </c>
      <c r="B44" s="435" t="s">
        <v>912</v>
      </c>
      <c r="C44" s="333">
        <v>3849</v>
      </c>
      <c r="D44" s="333">
        <v>175197</v>
      </c>
      <c r="E44" s="592">
        <v>168</v>
      </c>
      <c r="F44" s="664">
        <f t="shared" si="0"/>
        <v>29433096</v>
      </c>
      <c r="G44" s="333">
        <v>3988</v>
      </c>
      <c r="H44" s="450">
        <v>28432992</v>
      </c>
      <c r="I44" s="593">
        <f t="shared" si="1"/>
        <v>168</v>
      </c>
      <c r="J44" s="450">
        <v>169244</v>
      </c>
    </row>
    <row r="45" spans="1:10" ht="18">
      <c r="A45" s="347"/>
      <c r="B45" s="348" t="s">
        <v>19</v>
      </c>
      <c r="C45" s="451">
        <f>SUM(C12:C44)</f>
        <v>68746</v>
      </c>
      <c r="D45" s="451">
        <f>SUM(D12:D44)</f>
        <v>2950296</v>
      </c>
      <c r="E45" s="451"/>
      <c r="F45" s="451">
        <f>SUM(F12:F44)</f>
        <v>495649728</v>
      </c>
      <c r="G45" s="451">
        <f>SUM(G12:G44)</f>
        <v>67609</v>
      </c>
      <c r="H45" s="451">
        <f>SUM(H12:H44)</f>
        <v>466936836</v>
      </c>
      <c r="I45" s="451"/>
      <c r="J45" s="451">
        <f>SUM(J12:J44)</f>
        <v>2808392</v>
      </c>
    </row>
    <row r="46" spans="1:10">
      <c r="A46" s="11"/>
      <c r="B46" s="29"/>
      <c r="C46" s="29"/>
      <c r="D46" s="21"/>
      <c r="E46" s="21"/>
      <c r="F46" s="21"/>
      <c r="G46" s="21"/>
      <c r="H46" s="21"/>
      <c r="I46" s="21"/>
      <c r="J46" s="21"/>
    </row>
    <row r="47" spans="1:10">
      <c r="A47" s="11"/>
      <c r="B47" s="29"/>
      <c r="C47" s="29"/>
      <c r="D47" s="21"/>
      <c r="E47" s="21"/>
      <c r="F47" s="21"/>
      <c r="G47" s="21"/>
      <c r="H47" s="21"/>
      <c r="I47" s="21"/>
      <c r="J47" s="21"/>
    </row>
    <row r="48" spans="1:10">
      <c r="A48" s="11"/>
      <c r="B48" s="29"/>
      <c r="C48" s="29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767" t="s">
        <v>13</v>
      </c>
      <c r="J49" s="767"/>
    </row>
    <row r="50" spans="1:10" ht="12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14"/>
      <c r="B52" s="14"/>
      <c r="C52" s="14"/>
      <c r="E52" s="14"/>
      <c r="H52" s="747" t="s">
        <v>87</v>
      </c>
      <c r="I52" s="747"/>
      <c r="J52" s="747"/>
    </row>
    <row r="56" spans="1:10">
      <c r="A56" s="845"/>
      <c r="B56" s="845"/>
      <c r="C56" s="845"/>
      <c r="D56" s="845"/>
      <c r="E56" s="845"/>
      <c r="F56" s="845"/>
      <c r="G56" s="845"/>
      <c r="H56" s="845"/>
      <c r="I56" s="845"/>
      <c r="J56" s="845"/>
    </row>
    <row r="58" spans="1:10">
      <c r="A58" s="845"/>
      <c r="B58" s="845"/>
      <c r="C58" s="845"/>
      <c r="D58" s="845"/>
      <c r="E58" s="845"/>
      <c r="F58" s="845"/>
      <c r="G58" s="845"/>
      <c r="H58" s="845"/>
      <c r="I58" s="845"/>
      <c r="J58" s="845"/>
    </row>
  </sheetData>
  <mergeCells count="16">
    <mergeCell ref="I49:J49"/>
    <mergeCell ref="H52:J52"/>
    <mergeCell ref="A58:J58"/>
    <mergeCell ref="A56:J56"/>
    <mergeCell ref="A50:J50"/>
    <mergeCell ref="A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="90" zoomScaleSheetLayoutView="90" workbookViewId="0">
      <selection activeCell="L31" sqref="L31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748"/>
      <c r="F1" s="748"/>
      <c r="G1" s="748"/>
      <c r="H1" s="748"/>
      <c r="I1" s="748"/>
      <c r="J1" s="129" t="s">
        <v>412</v>
      </c>
    </row>
    <row r="2" spans="1:10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0" customFormat="1" ht="14.25" customHeight="1"/>
    <row r="5" spans="1:10" ht="31.5" customHeight="1">
      <c r="A5" s="844" t="s">
        <v>602</v>
      </c>
      <c r="B5" s="844"/>
      <c r="C5" s="844"/>
      <c r="D5" s="844"/>
      <c r="E5" s="844"/>
      <c r="F5" s="844"/>
      <c r="G5" s="844"/>
      <c r="H5" s="844"/>
      <c r="I5" s="844"/>
      <c r="J5" s="84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747" t="s">
        <v>913</v>
      </c>
      <c r="B8" s="747"/>
      <c r="C8" s="30"/>
      <c r="H8" s="811" t="s">
        <v>596</v>
      </c>
      <c r="I8" s="811"/>
      <c r="J8" s="811"/>
    </row>
    <row r="9" spans="1:10">
      <c r="A9" s="741" t="s">
        <v>2</v>
      </c>
      <c r="B9" s="741" t="s">
        <v>3</v>
      </c>
      <c r="C9" s="709" t="s">
        <v>600</v>
      </c>
      <c r="D9" s="710"/>
      <c r="E9" s="710"/>
      <c r="F9" s="711"/>
      <c r="G9" s="709" t="s">
        <v>109</v>
      </c>
      <c r="H9" s="710"/>
      <c r="I9" s="710"/>
      <c r="J9" s="711"/>
    </row>
    <row r="10" spans="1:10" ht="60" customHeight="1">
      <c r="A10" s="741"/>
      <c r="B10" s="741"/>
      <c r="C10" s="5" t="s">
        <v>211</v>
      </c>
      <c r="D10" s="5" t="s">
        <v>17</v>
      </c>
      <c r="E10" s="225" t="s">
        <v>601</v>
      </c>
      <c r="F10" s="7" t="s">
        <v>230</v>
      </c>
      <c r="G10" s="5" t="s">
        <v>211</v>
      </c>
      <c r="H10" s="25" t="s">
        <v>18</v>
      </c>
      <c r="I10" s="100" t="s">
        <v>119</v>
      </c>
      <c r="J10" s="5" t="s">
        <v>231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0" s="361" customFormat="1" ht="18">
      <c r="A12" s="428">
        <v>1</v>
      </c>
      <c r="B12" s="434" t="s">
        <v>879</v>
      </c>
      <c r="C12" s="454">
        <v>0</v>
      </c>
      <c r="D12" s="454">
        <v>57369</v>
      </c>
      <c r="E12" s="454">
        <v>168</v>
      </c>
      <c r="F12" s="590">
        <f>D12*E12</f>
        <v>9637992</v>
      </c>
      <c r="G12" s="454">
        <v>1</v>
      </c>
      <c r="H12" s="591">
        <v>11295648</v>
      </c>
      <c r="I12" s="594">
        <f>H12/J12</f>
        <v>168</v>
      </c>
      <c r="J12" s="591">
        <v>67236</v>
      </c>
    </row>
    <row r="13" spans="1:10" s="361" customFormat="1" ht="18">
      <c r="A13" s="428">
        <v>2</v>
      </c>
      <c r="B13" s="434" t="s">
        <v>881</v>
      </c>
      <c r="C13" s="454">
        <v>36</v>
      </c>
      <c r="D13" s="454">
        <v>72959</v>
      </c>
      <c r="E13" s="454">
        <v>168</v>
      </c>
      <c r="F13" s="590">
        <f t="shared" ref="F13:F44" si="0">D13*E13</f>
        <v>12257112</v>
      </c>
      <c r="G13" s="454">
        <v>19</v>
      </c>
      <c r="H13" s="591">
        <v>12599664</v>
      </c>
      <c r="I13" s="594">
        <f t="shared" ref="I13:I44" si="1">H13/J13</f>
        <v>168</v>
      </c>
      <c r="J13" s="591">
        <v>74998</v>
      </c>
    </row>
    <row r="14" spans="1:10" s="361" customFormat="1" ht="18">
      <c r="A14" s="428">
        <v>3</v>
      </c>
      <c r="B14" s="434" t="s">
        <v>882</v>
      </c>
      <c r="C14" s="454">
        <v>1</v>
      </c>
      <c r="D14" s="454">
        <v>70276</v>
      </c>
      <c r="E14" s="454">
        <v>168</v>
      </c>
      <c r="F14" s="590">
        <f t="shared" si="0"/>
        <v>11806368</v>
      </c>
      <c r="G14" s="454">
        <v>0</v>
      </c>
      <c r="H14" s="591">
        <v>11582928</v>
      </c>
      <c r="I14" s="594">
        <f t="shared" si="1"/>
        <v>168</v>
      </c>
      <c r="J14" s="591">
        <v>68946</v>
      </c>
    </row>
    <row r="15" spans="1:10" s="361" customFormat="1" ht="18">
      <c r="A15" s="428">
        <v>4</v>
      </c>
      <c r="B15" s="434" t="s">
        <v>883</v>
      </c>
      <c r="C15" s="454">
        <v>63</v>
      </c>
      <c r="D15" s="454">
        <v>29407</v>
      </c>
      <c r="E15" s="454">
        <v>168</v>
      </c>
      <c r="F15" s="590">
        <f t="shared" si="0"/>
        <v>4940376</v>
      </c>
      <c r="G15" s="454">
        <v>63</v>
      </c>
      <c r="H15" s="591">
        <v>4355904</v>
      </c>
      <c r="I15" s="594">
        <f t="shared" si="1"/>
        <v>168</v>
      </c>
      <c r="J15" s="591">
        <v>25928</v>
      </c>
    </row>
    <row r="16" spans="1:10" s="361" customFormat="1" ht="18">
      <c r="A16" s="428">
        <v>5</v>
      </c>
      <c r="B16" s="434" t="s">
        <v>884</v>
      </c>
      <c r="C16" s="454">
        <v>35</v>
      </c>
      <c r="D16" s="454">
        <v>92106</v>
      </c>
      <c r="E16" s="454">
        <v>168</v>
      </c>
      <c r="F16" s="590">
        <f t="shared" si="0"/>
        <v>15473808</v>
      </c>
      <c r="G16" s="454">
        <v>7</v>
      </c>
      <c r="H16" s="591">
        <v>15826776</v>
      </c>
      <c r="I16" s="594">
        <f t="shared" si="1"/>
        <v>168</v>
      </c>
      <c r="J16" s="591">
        <v>94207</v>
      </c>
    </row>
    <row r="17" spans="1:10" s="361" customFormat="1" ht="18">
      <c r="A17" s="428">
        <v>6</v>
      </c>
      <c r="B17" s="434" t="s">
        <v>885</v>
      </c>
      <c r="C17" s="454">
        <v>15</v>
      </c>
      <c r="D17" s="454">
        <v>47626</v>
      </c>
      <c r="E17" s="454">
        <v>168</v>
      </c>
      <c r="F17" s="590">
        <f t="shared" si="0"/>
        <v>8001168</v>
      </c>
      <c r="G17" s="454">
        <v>7</v>
      </c>
      <c r="H17" s="591">
        <v>6595848</v>
      </c>
      <c r="I17" s="594">
        <f t="shared" si="1"/>
        <v>168</v>
      </c>
      <c r="J17" s="591">
        <v>39261</v>
      </c>
    </row>
    <row r="18" spans="1:10" s="361" customFormat="1" ht="18">
      <c r="A18" s="428">
        <v>7</v>
      </c>
      <c r="B18" s="434" t="s">
        <v>886</v>
      </c>
      <c r="C18" s="454">
        <v>17</v>
      </c>
      <c r="D18" s="454">
        <v>68874</v>
      </c>
      <c r="E18" s="454">
        <v>168</v>
      </c>
      <c r="F18" s="590">
        <f t="shared" si="0"/>
        <v>11570832</v>
      </c>
      <c r="G18" s="454">
        <v>13</v>
      </c>
      <c r="H18" s="591">
        <v>11492341</v>
      </c>
      <c r="I18" s="594">
        <f t="shared" si="1"/>
        <v>161</v>
      </c>
      <c r="J18" s="591">
        <v>71381</v>
      </c>
    </row>
    <row r="19" spans="1:10" s="361" customFormat="1" ht="18">
      <c r="A19" s="428">
        <v>8</v>
      </c>
      <c r="B19" s="434" t="s">
        <v>887</v>
      </c>
      <c r="C19" s="454">
        <v>49</v>
      </c>
      <c r="D19" s="454">
        <v>42493</v>
      </c>
      <c r="E19" s="454">
        <v>168</v>
      </c>
      <c r="F19" s="590">
        <f t="shared" si="0"/>
        <v>7138824</v>
      </c>
      <c r="G19" s="454">
        <v>60</v>
      </c>
      <c r="H19" s="591">
        <v>5793810</v>
      </c>
      <c r="I19" s="594">
        <f t="shared" si="1"/>
        <v>165</v>
      </c>
      <c r="J19" s="591">
        <v>35114</v>
      </c>
    </row>
    <row r="20" spans="1:10" s="361" customFormat="1" ht="18">
      <c r="A20" s="428">
        <v>9</v>
      </c>
      <c r="B20" s="434" t="s">
        <v>888</v>
      </c>
      <c r="C20" s="454">
        <v>6</v>
      </c>
      <c r="D20" s="454">
        <v>29246</v>
      </c>
      <c r="E20" s="454">
        <v>168</v>
      </c>
      <c r="F20" s="590">
        <f t="shared" si="0"/>
        <v>4913328</v>
      </c>
      <c r="G20" s="454">
        <v>7</v>
      </c>
      <c r="H20" s="591">
        <v>4453056</v>
      </c>
      <c r="I20" s="594">
        <f t="shared" si="1"/>
        <v>162</v>
      </c>
      <c r="J20" s="591">
        <v>27488</v>
      </c>
    </row>
    <row r="21" spans="1:10" s="361" customFormat="1" ht="18">
      <c r="A21" s="428">
        <v>10</v>
      </c>
      <c r="B21" s="434" t="s">
        <v>889</v>
      </c>
      <c r="C21" s="454">
        <v>175</v>
      </c>
      <c r="D21" s="454">
        <v>39474</v>
      </c>
      <c r="E21" s="454">
        <v>168</v>
      </c>
      <c r="F21" s="590">
        <f t="shared" si="0"/>
        <v>6631632</v>
      </c>
      <c r="G21" s="454">
        <v>17</v>
      </c>
      <c r="H21" s="591">
        <v>6292363</v>
      </c>
      <c r="I21" s="594">
        <f t="shared" si="1"/>
        <v>161</v>
      </c>
      <c r="J21" s="591">
        <v>39083</v>
      </c>
    </row>
    <row r="22" spans="1:10" s="361" customFormat="1" ht="18">
      <c r="A22" s="428">
        <v>11</v>
      </c>
      <c r="B22" s="434" t="s">
        <v>890</v>
      </c>
      <c r="C22" s="454">
        <v>53</v>
      </c>
      <c r="D22" s="454">
        <v>51382</v>
      </c>
      <c r="E22" s="454">
        <v>168</v>
      </c>
      <c r="F22" s="590">
        <f t="shared" si="0"/>
        <v>8632176</v>
      </c>
      <c r="G22" s="454">
        <v>158</v>
      </c>
      <c r="H22" s="591">
        <v>6693960</v>
      </c>
      <c r="I22" s="594">
        <f t="shared" si="1"/>
        <v>168</v>
      </c>
      <c r="J22" s="591">
        <v>39845</v>
      </c>
    </row>
    <row r="23" spans="1:10" s="361" customFormat="1" ht="18">
      <c r="A23" s="428">
        <v>12</v>
      </c>
      <c r="B23" s="434" t="s">
        <v>891</v>
      </c>
      <c r="C23" s="454">
        <v>194</v>
      </c>
      <c r="D23" s="454">
        <v>40108</v>
      </c>
      <c r="E23" s="454">
        <v>168</v>
      </c>
      <c r="F23" s="590">
        <f t="shared" si="0"/>
        <v>6738144</v>
      </c>
      <c r="G23" s="454">
        <v>62</v>
      </c>
      <c r="H23" s="591">
        <v>6510504</v>
      </c>
      <c r="I23" s="594">
        <f t="shared" si="1"/>
        <v>168</v>
      </c>
      <c r="J23" s="591">
        <v>38753</v>
      </c>
    </row>
    <row r="24" spans="1:10" s="361" customFormat="1" ht="18">
      <c r="A24" s="428">
        <v>13</v>
      </c>
      <c r="B24" s="434" t="s">
        <v>892</v>
      </c>
      <c r="C24" s="454">
        <v>0</v>
      </c>
      <c r="D24" s="454">
        <v>34024</v>
      </c>
      <c r="E24" s="454">
        <v>168</v>
      </c>
      <c r="F24" s="590">
        <f t="shared" si="0"/>
        <v>5716032</v>
      </c>
      <c r="G24" s="454">
        <v>5</v>
      </c>
      <c r="H24" s="591">
        <v>7164528</v>
      </c>
      <c r="I24" s="594">
        <f t="shared" si="1"/>
        <v>168</v>
      </c>
      <c r="J24" s="591">
        <v>42646</v>
      </c>
    </row>
    <row r="25" spans="1:10" s="361" customFormat="1" ht="18">
      <c r="A25" s="428">
        <v>14</v>
      </c>
      <c r="B25" s="434" t="s">
        <v>893</v>
      </c>
      <c r="C25" s="454">
        <v>363</v>
      </c>
      <c r="D25" s="454">
        <v>56302</v>
      </c>
      <c r="E25" s="454">
        <v>168</v>
      </c>
      <c r="F25" s="590">
        <f t="shared" si="0"/>
        <v>9458736</v>
      </c>
      <c r="G25" s="454">
        <v>20</v>
      </c>
      <c r="H25" s="591">
        <v>9048648</v>
      </c>
      <c r="I25" s="594">
        <f t="shared" si="1"/>
        <v>168</v>
      </c>
      <c r="J25" s="591">
        <v>53861</v>
      </c>
    </row>
    <row r="26" spans="1:10" s="361" customFormat="1" ht="18">
      <c r="A26" s="428">
        <v>15</v>
      </c>
      <c r="B26" s="434" t="s">
        <v>894</v>
      </c>
      <c r="C26" s="454">
        <v>42</v>
      </c>
      <c r="D26" s="454">
        <v>40772</v>
      </c>
      <c r="E26" s="454">
        <v>168</v>
      </c>
      <c r="F26" s="590">
        <f t="shared" si="0"/>
        <v>6849696</v>
      </c>
      <c r="G26" s="454">
        <v>8</v>
      </c>
      <c r="H26" s="591">
        <v>6692616</v>
      </c>
      <c r="I26" s="594">
        <f t="shared" si="1"/>
        <v>168</v>
      </c>
      <c r="J26" s="591">
        <v>39837</v>
      </c>
    </row>
    <row r="27" spans="1:10" s="361" customFormat="1" ht="18">
      <c r="A27" s="428">
        <v>16</v>
      </c>
      <c r="B27" s="434" t="s">
        <v>895</v>
      </c>
      <c r="C27" s="454">
        <v>446</v>
      </c>
      <c r="D27" s="454">
        <v>36715</v>
      </c>
      <c r="E27" s="454">
        <v>168</v>
      </c>
      <c r="F27" s="590">
        <f t="shared" si="0"/>
        <v>6168120</v>
      </c>
      <c r="G27" s="454">
        <v>0</v>
      </c>
      <c r="H27" s="591">
        <v>5032776</v>
      </c>
      <c r="I27" s="594">
        <f t="shared" si="1"/>
        <v>168</v>
      </c>
      <c r="J27" s="591">
        <v>29957</v>
      </c>
    </row>
    <row r="28" spans="1:10" s="361" customFormat="1" ht="18">
      <c r="A28" s="428">
        <v>17</v>
      </c>
      <c r="B28" s="434" t="s">
        <v>896</v>
      </c>
      <c r="C28" s="454">
        <v>146</v>
      </c>
      <c r="D28" s="454">
        <v>89694</v>
      </c>
      <c r="E28" s="454">
        <v>168</v>
      </c>
      <c r="F28" s="590">
        <f t="shared" si="0"/>
        <v>15068592</v>
      </c>
      <c r="G28" s="454">
        <v>231</v>
      </c>
      <c r="H28" s="591">
        <v>13120800</v>
      </c>
      <c r="I28" s="594">
        <f t="shared" si="1"/>
        <v>168</v>
      </c>
      <c r="J28" s="591">
        <v>78100</v>
      </c>
    </row>
    <row r="29" spans="1:10" s="361" customFormat="1" ht="18">
      <c r="A29" s="428">
        <v>18</v>
      </c>
      <c r="B29" s="434" t="s">
        <v>897</v>
      </c>
      <c r="C29" s="454">
        <v>26</v>
      </c>
      <c r="D29" s="454">
        <v>17529</v>
      </c>
      <c r="E29" s="454">
        <v>168</v>
      </c>
      <c r="F29" s="590">
        <f t="shared" si="0"/>
        <v>2944872</v>
      </c>
      <c r="G29" s="454">
        <v>3</v>
      </c>
      <c r="H29" s="591">
        <v>3105984</v>
      </c>
      <c r="I29" s="594">
        <f t="shared" si="1"/>
        <v>168</v>
      </c>
      <c r="J29" s="591">
        <v>18488</v>
      </c>
    </row>
    <row r="30" spans="1:10" s="361" customFormat="1" ht="18">
      <c r="A30" s="428">
        <v>19</v>
      </c>
      <c r="B30" s="434" t="s">
        <v>898</v>
      </c>
      <c r="C30" s="454">
        <v>3</v>
      </c>
      <c r="D30" s="332">
        <v>50381</v>
      </c>
      <c r="E30" s="454">
        <v>168</v>
      </c>
      <c r="F30" s="590">
        <f t="shared" si="0"/>
        <v>8464008</v>
      </c>
      <c r="G30" s="454">
        <v>2</v>
      </c>
      <c r="H30" s="591">
        <v>8581536</v>
      </c>
      <c r="I30" s="594">
        <f t="shared" si="1"/>
        <v>166</v>
      </c>
      <c r="J30" s="591">
        <v>51696</v>
      </c>
    </row>
    <row r="31" spans="1:10" ht="18">
      <c r="A31" s="428">
        <v>20</v>
      </c>
      <c r="B31" s="434" t="s">
        <v>899</v>
      </c>
      <c r="C31" s="332">
        <v>4</v>
      </c>
      <c r="D31" s="332">
        <v>40260</v>
      </c>
      <c r="E31" s="454">
        <v>168</v>
      </c>
      <c r="F31" s="590">
        <f t="shared" si="0"/>
        <v>6763680</v>
      </c>
      <c r="G31" s="332">
        <v>3</v>
      </c>
      <c r="H31" s="448">
        <v>6305880</v>
      </c>
      <c r="I31" s="594">
        <f t="shared" si="1"/>
        <v>168</v>
      </c>
      <c r="J31" s="448">
        <v>37535</v>
      </c>
    </row>
    <row r="32" spans="1:10" ht="18">
      <c r="A32" s="428">
        <v>21</v>
      </c>
      <c r="B32" s="434" t="s">
        <v>900</v>
      </c>
      <c r="C32" s="332">
        <v>33</v>
      </c>
      <c r="D32" s="332">
        <v>30435</v>
      </c>
      <c r="E32" s="454">
        <v>168</v>
      </c>
      <c r="F32" s="590">
        <f t="shared" si="0"/>
        <v>5113080</v>
      </c>
      <c r="G32" s="332">
        <v>16</v>
      </c>
      <c r="H32" s="448">
        <v>5444712</v>
      </c>
      <c r="I32" s="594">
        <f t="shared" si="1"/>
        <v>168</v>
      </c>
      <c r="J32" s="448">
        <v>32409</v>
      </c>
    </row>
    <row r="33" spans="1:10" ht="18">
      <c r="A33" s="428">
        <v>22</v>
      </c>
      <c r="B33" s="434" t="s">
        <v>901</v>
      </c>
      <c r="C33" s="332">
        <v>13</v>
      </c>
      <c r="D33" s="332">
        <v>64366</v>
      </c>
      <c r="E33" s="454">
        <v>168</v>
      </c>
      <c r="F33" s="590">
        <f t="shared" si="0"/>
        <v>10813488</v>
      </c>
      <c r="G33" s="332">
        <v>78</v>
      </c>
      <c r="H33" s="448">
        <v>12128452</v>
      </c>
      <c r="I33" s="594">
        <f t="shared" si="1"/>
        <v>161</v>
      </c>
      <c r="J33" s="448">
        <v>75332</v>
      </c>
    </row>
    <row r="34" spans="1:10" ht="18">
      <c r="A34" s="428">
        <v>23</v>
      </c>
      <c r="B34" s="434" t="s">
        <v>902</v>
      </c>
      <c r="C34" s="332">
        <v>1</v>
      </c>
      <c r="D34" s="332">
        <v>15204</v>
      </c>
      <c r="E34" s="454">
        <v>168</v>
      </c>
      <c r="F34" s="590">
        <f t="shared" si="0"/>
        <v>2554272</v>
      </c>
      <c r="G34" s="332">
        <v>4</v>
      </c>
      <c r="H34" s="448">
        <v>4012344</v>
      </c>
      <c r="I34" s="594">
        <f t="shared" si="1"/>
        <v>168</v>
      </c>
      <c r="J34" s="448">
        <v>23883</v>
      </c>
    </row>
    <row r="35" spans="1:10" ht="18">
      <c r="A35" s="428">
        <v>24</v>
      </c>
      <c r="B35" s="434" t="s">
        <v>903</v>
      </c>
      <c r="C35" s="332">
        <v>17</v>
      </c>
      <c r="D35" s="332">
        <v>30180</v>
      </c>
      <c r="E35" s="454">
        <v>168</v>
      </c>
      <c r="F35" s="590">
        <f t="shared" si="0"/>
        <v>5070240</v>
      </c>
      <c r="G35" s="332">
        <v>2</v>
      </c>
      <c r="H35" s="448">
        <v>4069800</v>
      </c>
      <c r="I35" s="594">
        <f t="shared" si="1"/>
        <v>168</v>
      </c>
      <c r="J35" s="448">
        <v>24225</v>
      </c>
    </row>
    <row r="36" spans="1:10" ht="18">
      <c r="A36" s="428">
        <v>25</v>
      </c>
      <c r="B36" s="434" t="s">
        <v>904</v>
      </c>
      <c r="C36" s="332">
        <v>438</v>
      </c>
      <c r="D36" s="332">
        <v>67511</v>
      </c>
      <c r="E36" s="454">
        <v>168</v>
      </c>
      <c r="F36" s="590">
        <f t="shared" si="0"/>
        <v>11341848</v>
      </c>
      <c r="G36" s="332">
        <v>267</v>
      </c>
      <c r="H36" s="448">
        <v>11244576</v>
      </c>
      <c r="I36" s="594">
        <f t="shared" si="1"/>
        <v>168</v>
      </c>
      <c r="J36" s="448">
        <v>66932</v>
      </c>
    </row>
    <row r="37" spans="1:10" ht="18">
      <c r="A37" s="428">
        <v>26</v>
      </c>
      <c r="B37" s="434" t="s">
        <v>905</v>
      </c>
      <c r="C37" s="332">
        <v>60</v>
      </c>
      <c r="D37" s="332">
        <v>55916</v>
      </c>
      <c r="E37" s="454">
        <v>168</v>
      </c>
      <c r="F37" s="590">
        <f t="shared" si="0"/>
        <v>9393888</v>
      </c>
      <c r="G37" s="332">
        <v>0</v>
      </c>
      <c r="H37" s="448">
        <v>9393888</v>
      </c>
      <c r="I37" s="594">
        <f t="shared" si="1"/>
        <v>168</v>
      </c>
      <c r="J37" s="448">
        <v>55916</v>
      </c>
    </row>
    <row r="38" spans="1:10" ht="18">
      <c r="A38" s="428">
        <v>27</v>
      </c>
      <c r="B38" s="434" t="s">
        <v>906</v>
      </c>
      <c r="C38" s="332">
        <v>4</v>
      </c>
      <c r="D38" s="332">
        <v>30759</v>
      </c>
      <c r="E38" s="454">
        <v>168</v>
      </c>
      <c r="F38" s="590">
        <f t="shared" si="0"/>
        <v>5167512</v>
      </c>
      <c r="G38" s="332">
        <v>1</v>
      </c>
      <c r="H38" s="448">
        <v>5167512</v>
      </c>
      <c r="I38" s="594">
        <f t="shared" si="1"/>
        <v>168</v>
      </c>
      <c r="J38" s="448">
        <v>30759</v>
      </c>
    </row>
    <row r="39" spans="1:10" ht="18">
      <c r="A39" s="428">
        <v>28</v>
      </c>
      <c r="B39" s="434" t="s">
        <v>907</v>
      </c>
      <c r="C39" s="332">
        <v>29</v>
      </c>
      <c r="D39" s="332">
        <v>40582</v>
      </c>
      <c r="E39" s="454">
        <v>168</v>
      </c>
      <c r="F39" s="590">
        <f t="shared" si="0"/>
        <v>6817776</v>
      </c>
      <c r="G39" s="332">
        <v>17</v>
      </c>
      <c r="H39" s="448">
        <v>7073808</v>
      </c>
      <c r="I39" s="594">
        <f t="shared" si="1"/>
        <v>168</v>
      </c>
      <c r="J39" s="448">
        <v>42106</v>
      </c>
    </row>
    <row r="40" spans="1:10" ht="18">
      <c r="A40" s="428">
        <v>29</v>
      </c>
      <c r="B40" s="434" t="s">
        <v>908</v>
      </c>
      <c r="C40" s="332">
        <v>6</v>
      </c>
      <c r="D40" s="332">
        <v>26665</v>
      </c>
      <c r="E40" s="454">
        <v>168</v>
      </c>
      <c r="F40" s="590">
        <f t="shared" si="0"/>
        <v>4479720</v>
      </c>
      <c r="G40" s="332">
        <v>7</v>
      </c>
      <c r="H40" s="448">
        <v>4397624</v>
      </c>
      <c r="I40" s="594">
        <f t="shared" si="1"/>
        <v>154</v>
      </c>
      <c r="J40" s="448">
        <v>28556</v>
      </c>
    </row>
    <row r="41" spans="1:10" ht="18">
      <c r="A41" s="428">
        <v>30</v>
      </c>
      <c r="B41" s="434" t="s">
        <v>909</v>
      </c>
      <c r="C41" s="332">
        <v>40</v>
      </c>
      <c r="D41" s="332">
        <v>48522</v>
      </c>
      <c r="E41" s="454">
        <v>168</v>
      </c>
      <c r="F41" s="590">
        <f t="shared" si="0"/>
        <v>8151696</v>
      </c>
      <c r="G41" s="332">
        <v>11</v>
      </c>
      <c r="H41" s="448">
        <v>7850440</v>
      </c>
      <c r="I41" s="594">
        <f t="shared" si="1"/>
        <v>155</v>
      </c>
      <c r="J41" s="448">
        <v>50648</v>
      </c>
    </row>
    <row r="42" spans="1:10" ht="18">
      <c r="A42" s="428">
        <v>31</v>
      </c>
      <c r="B42" s="434" t="s">
        <v>910</v>
      </c>
      <c r="C42" s="332">
        <v>94</v>
      </c>
      <c r="D42" s="332">
        <v>32350</v>
      </c>
      <c r="E42" s="454">
        <v>168</v>
      </c>
      <c r="F42" s="590">
        <f t="shared" si="0"/>
        <v>5434800</v>
      </c>
      <c r="G42" s="332">
        <v>4</v>
      </c>
      <c r="H42" s="448">
        <v>5085024</v>
      </c>
      <c r="I42" s="594">
        <f t="shared" si="1"/>
        <v>168</v>
      </c>
      <c r="J42" s="448">
        <v>30268</v>
      </c>
    </row>
    <row r="43" spans="1:10" ht="18">
      <c r="A43" s="428">
        <v>32</v>
      </c>
      <c r="B43" s="434" t="s">
        <v>911</v>
      </c>
      <c r="C43" s="332">
        <v>4</v>
      </c>
      <c r="D43" s="332">
        <v>33569</v>
      </c>
      <c r="E43" s="454">
        <v>168</v>
      </c>
      <c r="F43" s="590">
        <f t="shared" si="0"/>
        <v>5639592</v>
      </c>
      <c r="G43" s="332">
        <v>6</v>
      </c>
      <c r="H43" s="448">
        <v>4613952</v>
      </c>
      <c r="I43" s="594">
        <f t="shared" si="1"/>
        <v>168</v>
      </c>
      <c r="J43" s="448">
        <v>27464</v>
      </c>
    </row>
    <row r="44" spans="1:10" ht="18">
      <c r="A44" s="344">
        <v>33</v>
      </c>
      <c r="B44" s="345" t="s">
        <v>912</v>
      </c>
      <c r="C44" s="333">
        <v>185</v>
      </c>
      <c r="D44" s="333">
        <v>85635</v>
      </c>
      <c r="E44" s="592">
        <v>168</v>
      </c>
      <c r="F44" s="590">
        <f t="shared" si="0"/>
        <v>14386680</v>
      </c>
      <c r="G44" s="333">
        <v>9</v>
      </c>
      <c r="H44" s="450">
        <v>14621208</v>
      </c>
      <c r="I44" s="595">
        <f t="shared" si="1"/>
        <v>168</v>
      </c>
      <c r="J44" s="450">
        <v>87031</v>
      </c>
    </row>
    <row r="45" spans="1:10" ht="18">
      <c r="A45" s="347"/>
      <c r="B45" s="348" t="s">
        <v>19</v>
      </c>
      <c r="C45" s="380">
        <f t="shared" ref="C45:D45" si="2">SUM(C12:C44)</f>
        <v>2598</v>
      </c>
      <c r="D45" s="380">
        <f t="shared" si="2"/>
        <v>1568691</v>
      </c>
      <c r="E45" s="380"/>
      <c r="F45" s="380">
        <f>SUM(F12:F44)</f>
        <v>263540088</v>
      </c>
      <c r="G45" s="380">
        <f>SUM(G12:G44)</f>
        <v>1108</v>
      </c>
      <c r="H45" s="380">
        <f t="shared" ref="H45:J45" si="3">SUM(H12:H44)</f>
        <v>257648910</v>
      </c>
      <c r="I45" s="380"/>
      <c r="J45" s="380">
        <f t="shared" si="3"/>
        <v>1549889</v>
      </c>
    </row>
    <row r="46" spans="1:10">
      <c r="A46" s="11"/>
      <c r="B46" s="29"/>
      <c r="C46" s="29"/>
      <c r="D46" s="21"/>
      <c r="E46" s="21"/>
      <c r="F46" s="21"/>
      <c r="G46" s="21"/>
      <c r="H46" s="21"/>
      <c r="I46" s="21"/>
      <c r="J46" s="21"/>
    </row>
    <row r="47" spans="1:10">
      <c r="A47" s="11"/>
      <c r="B47" s="29"/>
      <c r="C47" s="29"/>
      <c r="D47" s="21"/>
      <c r="E47" s="21"/>
      <c r="F47" s="21"/>
      <c r="G47" s="21"/>
      <c r="H47" s="21"/>
      <c r="I47" s="21"/>
      <c r="J47" s="21"/>
    </row>
    <row r="48" spans="1:10">
      <c r="A48" s="11"/>
      <c r="B48" s="29"/>
      <c r="C48" s="29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767" t="s">
        <v>13</v>
      </c>
      <c r="J49" s="767"/>
    </row>
    <row r="50" spans="1:10" ht="12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14"/>
      <c r="B52" s="14"/>
      <c r="C52" s="14"/>
      <c r="E52" s="14"/>
      <c r="H52" s="747" t="s">
        <v>87</v>
      </c>
      <c r="I52" s="747"/>
      <c r="J52" s="747"/>
    </row>
    <row r="56" spans="1:10">
      <c r="A56" s="845"/>
      <c r="B56" s="845"/>
      <c r="C56" s="845"/>
      <c r="D56" s="845"/>
      <c r="E56" s="845"/>
      <c r="F56" s="845"/>
      <c r="G56" s="845"/>
      <c r="H56" s="845"/>
      <c r="I56" s="845"/>
      <c r="J56" s="845"/>
    </row>
    <row r="58" spans="1:10">
      <c r="A58" s="845"/>
      <c r="B58" s="845"/>
      <c r="C58" s="845"/>
      <c r="D58" s="845"/>
      <c r="E58" s="845"/>
      <c r="F58" s="845"/>
      <c r="G58" s="845"/>
      <c r="H58" s="845"/>
      <c r="I58" s="845"/>
      <c r="J58" s="845"/>
    </row>
  </sheetData>
  <mergeCells count="16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2" zoomScale="90" zoomScaleSheetLayoutView="90" workbookViewId="0">
      <selection activeCell="G45" sqref="G45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748"/>
      <c r="F1" s="748"/>
      <c r="G1" s="748"/>
      <c r="H1" s="748"/>
      <c r="I1" s="748"/>
      <c r="J1" s="129" t="s">
        <v>414</v>
      </c>
    </row>
    <row r="2" spans="1:10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0" customFormat="1" ht="14.25" customHeight="1"/>
    <row r="5" spans="1:10" ht="19.5" customHeight="1">
      <c r="A5" s="844" t="s">
        <v>640</v>
      </c>
      <c r="B5" s="844"/>
      <c r="C5" s="844"/>
      <c r="D5" s="844"/>
      <c r="E5" s="844"/>
      <c r="F5" s="844"/>
      <c r="G5" s="844"/>
      <c r="H5" s="844"/>
      <c r="I5" s="844"/>
      <c r="J5" s="84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747" t="s">
        <v>913</v>
      </c>
      <c r="B8" s="747"/>
      <c r="C8" s="30"/>
      <c r="H8" s="811" t="s">
        <v>596</v>
      </c>
      <c r="I8" s="811"/>
      <c r="J8" s="811"/>
    </row>
    <row r="9" spans="1:10">
      <c r="A9" s="741" t="s">
        <v>2</v>
      </c>
      <c r="B9" s="741" t="s">
        <v>3</v>
      </c>
      <c r="C9" s="709" t="s">
        <v>600</v>
      </c>
      <c r="D9" s="710"/>
      <c r="E9" s="710"/>
      <c r="F9" s="711"/>
      <c r="G9" s="709" t="s">
        <v>109</v>
      </c>
      <c r="H9" s="710"/>
      <c r="I9" s="710"/>
      <c r="J9" s="711"/>
    </row>
    <row r="10" spans="1:10" ht="77.45" customHeight="1">
      <c r="A10" s="741"/>
      <c r="B10" s="741"/>
      <c r="C10" s="5" t="s">
        <v>211</v>
      </c>
      <c r="D10" s="5" t="s">
        <v>17</v>
      </c>
      <c r="E10" s="225" t="s">
        <v>625</v>
      </c>
      <c r="F10" s="7" t="s">
        <v>230</v>
      </c>
      <c r="G10" s="5" t="s">
        <v>211</v>
      </c>
      <c r="H10" s="25" t="s">
        <v>18</v>
      </c>
      <c r="I10" s="100" t="s">
        <v>119</v>
      </c>
      <c r="J10" s="5" t="s">
        <v>231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0" s="361" customFormat="1" ht="18">
      <c r="A12" s="428">
        <v>1</v>
      </c>
      <c r="B12" s="434" t="s">
        <v>879</v>
      </c>
      <c r="C12" s="372"/>
      <c r="D12" s="372"/>
      <c r="E12" s="372"/>
      <c r="F12" s="373"/>
      <c r="G12" s="372"/>
      <c r="H12" s="371"/>
      <c r="I12" s="371"/>
      <c r="J12" s="371"/>
    </row>
    <row r="13" spans="1:10" s="361" customFormat="1" ht="18">
      <c r="A13" s="428">
        <v>2</v>
      </c>
      <c r="B13" s="434" t="s">
        <v>881</v>
      </c>
      <c r="C13" s="372"/>
      <c r="D13" s="372"/>
      <c r="E13" s="372"/>
      <c r="F13" s="373"/>
      <c r="G13" s="372"/>
      <c r="H13" s="371"/>
      <c r="I13" s="371"/>
      <c r="J13" s="371"/>
    </row>
    <row r="14" spans="1:10" s="361" customFormat="1" ht="18">
      <c r="A14" s="428">
        <v>3</v>
      </c>
      <c r="B14" s="434" t="s">
        <v>882</v>
      </c>
      <c r="C14" s="372"/>
      <c r="D14" s="372"/>
      <c r="E14" s="372"/>
      <c r="F14" s="373"/>
      <c r="G14" s="372"/>
      <c r="H14" s="371"/>
      <c r="I14" s="371"/>
      <c r="J14" s="371"/>
    </row>
    <row r="15" spans="1:10" s="361" customFormat="1" ht="18">
      <c r="A15" s="428">
        <v>4</v>
      </c>
      <c r="B15" s="434" t="s">
        <v>883</v>
      </c>
      <c r="C15" s="372"/>
      <c r="D15" s="372"/>
      <c r="E15" s="372"/>
      <c r="F15" s="373"/>
      <c r="G15" s="372"/>
      <c r="H15" s="371"/>
      <c r="I15" s="371"/>
      <c r="J15" s="371"/>
    </row>
    <row r="16" spans="1:10" s="361" customFormat="1" ht="18">
      <c r="A16" s="428">
        <v>5</v>
      </c>
      <c r="B16" s="434" t="s">
        <v>884</v>
      </c>
      <c r="C16" s="372"/>
      <c r="D16" s="372"/>
      <c r="E16" s="372"/>
      <c r="F16" s="373"/>
      <c r="G16" s="372"/>
      <c r="H16" s="371"/>
      <c r="I16" s="371"/>
      <c r="J16" s="371"/>
    </row>
    <row r="17" spans="1:12" s="361" customFormat="1" ht="18">
      <c r="A17" s="428">
        <v>6</v>
      </c>
      <c r="B17" s="434" t="s">
        <v>885</v>
      </c>
      <c r="C17" s="372"/>
      <c r="D17" s="372"/>
      <c r="E17" s="372"/>
      <c r="F17" s="373"/>
      <c r="G17" s="372"/>
      <c r="H17" s="371"/>
      <c r="I17" s="371"/>
      <c r="J17" s="371"/>
    </row>
    <row r="18" spans="1:12" s="361" customFormat="1" ht="18">
      <c r="A18" s="428">
        <v>7</v>
      </c>
      <c r="B18" s="434" t="s">
        <v>1013</v>
      </c>
      <c r="C18" s="372">
        <v>6</v>
      </c>
      <c r="D18" s="372">
        <v>182</v>
      </c>
      <c r="E18" s="372">
        <v>236</v>
      </c>
      <c r="F18" s="373">
        <f>D18*E18</f>
        <v>42952</v>
      </c>
      <c r="G18" s="372">
        <v>6</v>
      </c>
      <c r="H18" s="438">
        <v>12636</v>
      </c>
      <c r="I18" s="371">
        <v>78</v>
      </c>
      <c r="J18" s="371">
        <f>H18/I18</f>
        <v>162</v>
      </c>
      <c r="K18" s="256"/>
      <c r="L18" s="21"/>
    </row>
    <row r="19" spans="1:12" s="361" customFormat="1" ht="18">
      <c r="A19" s="428">
        <v>8</v>
      </c>
      <c r="B19" s="434" t="s">
        <v>887</v>
      </c>
      <c r="C19" s="372"/>
      <c r="D19" s="372"/>
      <c r="E19" s="372"/>
      <c r="F19" s="373"/>
      <c r="G19" s="372"/>
      <c r="H19" s="438"/>
      <c r="I19" s="371"/>
      <c r="J19" s="371"/>
      <c r="L19" s="21"/>
    </row>
    <row r="20" spans="1:12" s="361" customFormat="1" ht="18">
      <c r="A20" s="428">
        <v>9</v>
      </c>
      <c r="B20" s="434" t="s">
        <v>888</v>
      </c>
      <c r="C20" s="372"/>
      <c r="D20" s="372"/>
      <c r="E20" s="372"/>
      <c r="F20" s="373"/>
      <c r="G20" s="372"/>
      <c r="H20" s="438"/>
      <c r="I20" s="371"/>
      <c r="J20" s="371"/>
      <c r="L20" s="21"/>
    </row>
    <row r="21" spans="1:12" s="361" customFormat="1" ht="18">
      <c r="A21" s="428">
        <v>10</v>
      </c>
      <c r="B21" s="434" t="s">
        <v>1014</v>
      </c>
      <c r="C21" s="372">
        <v>23</v>
      </c>
      <c r="D21" s="372">
        <v>1136</v>
      </c>
      <c r="E21" s="372">
        <v>236</v>
      </c>
      <c r="F21" s="373">
        <f>D21*E21</f>
        <v>268096</v>
      </c>
      <c r="G21" s="372">
        <v>23</v>
      </c>
      <c r="H21" s="438">
        <v>80652</v>
      </c>
      <c r="I21" s="371">
        <v>78</v>
      </c>
      <c r="J21" s="371">
        <f>H21/I21</f>
        <v>1034</v>
      </c>
      <c r="K21" s="256"/>
      <c r="L21" s="21"/>
    </row>
    <row r="22" spans="1:12" s="361" customFormat="1" ht="18">
      <c r="A22" s="428">
        <v>11</v>
      </c>
      <c r="B22" s="434" t="s">
        <v>890</v>
      </c>
      <c r="C22" s="372"/>
      <c r="D22" s="372"/>
      <c r="E22" s="372"/>
      <c r="F22" s="373"/>
      <c r="G22" s="372"/>
      <c r="H22" s="371"/>
      <c r="I22" s="371"/>
      <c r="J22" s="371"/>
    </row>
    <row r="23" spans="1:12" s="361" customFormat="1" ht="18">
      <c r="A23" s="428">
        <v>12</v>
      </c>
      <c r="B23" s="434" t="s">
        <v>891</v>
      </c>
      <c r="C23" s="372"/>
      <c r="D23" s="372"/>
      <c r="E23" s="372"/>
      <c r="F23" s="373"/>
      <c r="G23" s="372"/>
      <c r="H23" s="371"/>
      <c r="I23" s="371"/>
      <c r="J23" s="371"/>
    </row>
    <row r="24" spans="1:12" s="361" customFormat="1" ht="18">
      <c r="A24" s="428">
        <v>13</v>
      </c>
      <c r="B24" s="434" t="s">
        <v>892</v>
      </c>
      <c r="C24" s="372"/>
      <c r="D24" s="372"/>
      <c r="E24" s="372"/>
      <c r="F24" s="373"/>
      <c r="G24" s="372"/>
      <c r="H24" s="371"/>
      <c r="I24" s="371"/>
      <c r="J24" s="371"/>
    </row>
    <row r="25" spans="1:12" s="361" customFormat="1" ht="18">
      <c r="A25" s="428">
        <v>14</v>
      </c>
      <c r="B25" s="434" t="s">
        <v>893</v>
      </c>
      <c r="C25" s="372"/>
      <c r="D25" s="372"/>
      <c r="E25" s="372"/>
      <c r="F25" s="373"/>
      <c r="G25" s="372"/>
      <c r="H25" s="371"/>
      <c r="I25" s="371"/>
      <c r="J25" s="371"/>
    </row>
    <row r="26" spans="1:12" s="361" customFormat="1" ht="18">
      <c r="A26" s="428">
        <v>15</v>
      </c>
      <c r="B26" s="434" t="s">
        <v>894</v>
      </c>
      <c r="C26" s="372"/>
      <c r="D26" s="372"/>
      <c r="E26" s="372"/>
      <c r="F26" s="373"/>
      <c r="G26" s="372"/>
      <c r="H26" s="371"/>
      <c r="I26" s="371"/>
      <c r="J26" s="371"/>
    </row>
    <row r="27" spans="1:12" s="361" customFormat="1" ht="18">
      <c r="A27" s="428">
        <v>16</v>
      </c>
      <c r="B27" s="434" t="s">
        <v>895</v>
      </c>
      <c r="C27" s="372"/>
      <c r="D27" s="372"/>
      <c r="E27" s="372"/>
      <c r="F27" s="373"/>
      <c r="G27" s="372"/>
      <c r="H27" s="371"/>
      <c r="I27" s="371"/>
      <c r="J27" s="371"/>
    </row>
    <row r="28" spans="1:12" s="361" customFormat="1" ht="18">
      <c r="A28" s="428">
        <v>17</v>
      </c>
      <c r="B28" s="434" t="s">
        <v>896</v>
      </c>
      <c r="C28" s="372"/>
      <c r="D28" s="372"/>
      <c r="E28" s="372"/>
      <c r="F28" s="373"/>
      <c r="G28" s="372"/>
      <c r="H28" s="371"/>
      <c r="I28" s="371"/>
      <c r="J28" s="371"/>
    </row>
    <row r="29" spans="1:12" ht="18">
      <c r="A29" s="428">
        <v>18</v>
      </c>
      <c r="B29" s="434" t="s">
        <v>897</v>
      </c>
      <c r="C29" s="245"/>
      <c r="D29" s="245"/>
      <c r="E29" s="245"/>
      <c r="F29" s="452"/>
      <c r="G29" s="245"/>
      <c r="H29" s="437"/>
      <c r="I29" s="437"/>
      <c r="J29" s="437"/>
    </row>
    <row r="30" spans="1:12" ht="18">
      <c r="A30" s="428">
        <v>19</v>
      </c>
      <c r="B30" s="434" t="s">
        <v>898</v>
      </c>
      <c r="C30" s="245"/>
      <c r="D30" s="245"/>
      <c r="E30" s="245"/>
      <c r="F30" s="453"/>
      <c r="G30" s="245"/>
      <c r="H30" s="437"/>
      <c r="I30" s="437"/>
      <c r="J30" s="437"/>
    </row>
    <row r="31" spans="1:12" ht="18">
      <c r="A31" s="428">
        <v>20</v>
      </c>
      <c r="B31" s="434" t="s">
        <v>899</v>
      </c>
      <c r="C31" s="245"/>
      <c r="D31" s="245"/>
      <c r="E31" s="245" t="s">
        <v>11</v>
      </c>
      <c r="F31" s="453"/>
      <c r="G31" s="245"/>
      <c r="H31" s="437"/>
      <c r="I31" s="437"/>
      <c r="J31" s="437"/>
    </row>
    <row r="32" spans="1:12" ht="18">
      <c r="A32" s="428">
        <v>21</v>
      </c>
      <c r="B32" s="434" t="s">
        <v>900</v>
      </c>
      <c r="C32" s="245"/>
      <c r="D32" s="245"/>
      <c r="E32" s="245"/>
      <c r="F32" s="453"/>
      <c r="G32" s="245"/>
      <c r="H32" s="437"/>
      <c r="I32" s="437"/>
      <c r="J32" s="437"/>
    </row>
    <row r="33" spans="1:10" ht="18">
      <c r="A33" s="428">
        <v>22</v>
      </c>
      <c r="B33" s="434" t="s">
        <v>901</v>
      </c>
      <c r="C33" s="245"/>
      <c r="D33" s="245"/>
      <c r="E33" s="245"/>
      <c r="F33" s="453"/>
      <c r="G33" s="245"/>
      <c r="H33" s="437"/>
      <c r="I33" s="437"/>
      <c r="J33" s="437"/>
    </row>
    <row r="34" spans="1:10" ht="18">
      <c r="A34" s="428">
        <v>23</v>
      </c>
      <c r="B34" s="434" t="s">
        <v>902</v>
      </c>
      <c r="C34" s="245"/>
      <c r="D34" s="245"/>
      <c r="E34" s="245"/>
      <c r="F34" s="453"/>
      <c r="G34" s="245"/>
      <c r="H34" s="437"/>
      <c r="I34" s="437"/>
      <c r="J34" s="437"/>
    </row>
    <row r="35" spans="1:10" ht="18">
      <c r="A35" s="428">
        <v>24</v>
      </c>
      <c r="B35" s="434" t="s">
        <v>903</v>
      </c>
      <c r="C35" s="245"/>
      <c r="D35" s="245"/>
      <c r="E35" s="245"/>
      <c r="F35" s="453"/>
      <c r="G35" s="245"/>
      <c r="H35" s="437"/>
      <c r="I35" s="437"/>
      <c r="J35" s="437"/>
    </row>
    <row r="36" spans="1:10" ht="18">
      <c r="A36" s="428">
        <v>25</v>
      </c>
      <c r="B36" s="434" t="s">
        <v>904</v>
      </c>
      <c r="C36" s="245"/>
      <c r="D36" s="245"/>
      <c r="E36" s="245"/>
      <c r="F36" s="453"/>
      <c r="G36" s="245"/>
      <c r="H36" s="437"/>
      <c r="I36" s="437"/>
      <c r="J36" s="437"/>
    </row>
    <row r="37" spans="1:10" ht="18">
      <c r="A37" s="428">
        <v>26</v>
      </c>
      <c r="B37" s="434" t="s">
        <v>905</v>
      </c>
      <c r="C37" s="245"/>
      <c r="D37" s="245"/>
      <c r="E37" s="245"/>
      <c r="F37" s="453"/>
      <c r="G37" s="245"/>
      <c r="H37" s="437"/>
      <c r="I37" s="437"/>
      <c r="J37" s="437"/>
    </row>
    <row r="38" spans="1:10" ht="18">
      <c r="A38" s="428">
        <v>27</v>
      </c>
      <c r="B38" s="434" t="s">
        <v>906</v>
      </c>
      <c r="C38" s="245"/>
      <c r="D38" s="245"/>
      <c r="E38" s="245"/>
      <c r="F38" s="453"/>
      <c r="G38" s="245"/>
      <c r="H38" s="437"/>
      <c r="I38" s="437"/>
      <c r="J38" s="437"/>
    </row>
    <row r="39" spans="1:10" ht="18">
      <c r="A39" s="428">
        <v>28</v>
      </c>
      <c r="B39" s="434" t="s">
        <v>907</v>
      </c>
      <c r="C39" s="245"/>
      <c r="D39" s="245"/>
      <c r="E39" s="245"/>
      <c r="F39" s="453"/>
      <c r="G39" s="245"/>
      <c r="H39" s="437"/>
      <c r="I39" s="437"/>
      <c r="J39" s="437"/>
    </row>
    <row r="40" spans="1:10" ht="18">
      <c r="A40" s="428">
        <v>29</v>
      </c>
      <c r="B40" s="434" t="s">
        <v>908</v>
      </c>
      <c r="C40" s="245"/>
      <c r="D40" s="245"/>
      <c r="E40" s="245"/>
      <c r="F40" s="453"/>
      <c r="G40" s="245"/>
      <c r="H40" s="437"/>
      <c r="I40" s="437"/>
      <c r="J40" s="437"/>
    </row>
    <row r="41" spans="1:10" ht="18">
      <c r="A41" s="428">
        <v>30</v>
      </c>
      <c r="B41" s="434" t="s">
        <v>909</v>
      </c>
      <c r="C41" s="245"/>
      <c r="D41" s="245"/>
      <c r="E41" s="245"/>
      <c r="F41" s="453"/>
      <c r="G41" s="245"/>
      <c r="H41" s="437"/>
      <c r="I41" s="437"/>
      <c r="J41" s="437"/>
    </row>
    <row r="42" spans="1:10" ht="18">
      <c r="A42" s="428">
        <v>31</v>
      </c>
      <c r="B42" s="434" t="s">
        <v>910</v>
      </c>
      <c r="C42" s="245"/>
      <c r="D42" s="245"/>
      <c r="E42" s="245"/>
      <c r="F42" s="453"/>
      <c r="G42" s="245"/>
      <c r="H42" s="437"/>
      <c r="I42" s="437"/>
      <c r="J42" s="437"/>
    </row>
    <row r="43" spans="1:10" ht="18">
      <c r="A43" s="428">
        <v>32</v>
      </c>
      <c r="B43" s="434" t="s">
        <v>911</v>
      </c>
      <c r="C43" s="245"/>
      <c r="D43" s="245"/>
      <c r="E43" s="245"/>
      <c r="F43" s="453"/>
      <c r="G43" s="245"/>
      <c r="H43" s="437"/>
      <c r="I43" s="437"/>
      <c r="J43" s="437"/>
    </row>
    <row r="44" spans="1:10" ht="18">
      <c r="A44" s="428">
        <v>33</v>
      </c>
      <c r="B44" s="434" t="s">
        <v>912</v>
      </c>
      <c r="C44" s="245"/>
      <c r="D44" s="245"/>
      <c r="E44" s="245"/>
      <c r="F44" s="453"/>
      <c r="G44" s="245"/>
      <c r="H44" s="437"/>
      <c r="I44" s="437"/>
      <c r="J44" s="437"/>
    </row>
    <row r="45" spans="1:10" ht="18">
      <c r="A45" s="433"/>
      <c r="B45" s="429" t="s">
        <v>19</v>
      </c>
      <c r="C45" s="282">
        <f>SUM(C18:C21)</f>
        <v>29</v>
      </c>
      <c r="D45" s="282">
        <f t="shared" ref="D45:J45" si="0">SUM(D18:D21)</f>
        <v>1318</v>
      </c>
      <c r="E45" s="282">
        <f t="shared" si="0"/>
        <v>472</v>
      </c>
      <c r="F45" s="282">
        <f t="shared" si="0"/>
        <v>311048</v>
      </c>
      <c r="G45" s="282">
        <f t="shared" si="0"/>
        <v>29</v>
      </c>
      <c r="H45" s="282">
        <f t="shared" si="0"/>
        <v>93288</v>
      </c>
      <c r="I45" s="282">
        <f t="shared" si="0"/>
        <v>156</v>
      </c>
      <c r="J45" s="282">
        <f t="shared" si="0"/>
        <v>1196</v>
      </c>
    </row>
    <row r="46" spans="1:10">
      <c r="A46" s="11"/>
      <c r="B46" s="29"/>
      <c r="C46" s="29"/>
      <c r="D46" s="21"/>
      <c r="E46" s="21"/>
      <c r="F46" s="21"/>
      <c r="G46" s="21"/>
      <c r="H46" s="21"/>
      <c r="I46" s="21"/>
      <c r="J46" s="21"/>
    </row>
    <row r="47" spans="1:10">
      <c r="A47" s="11"/>
      <c r="B47" s="29" t="s">
        <v>1015</v>
      </c>
      <c r="C47" s="29"/>
      <c r="D47" s="21"/>
      <c r="E47" s="21"/>
      <c r="F47" s="21"/>
      <c r="G47" s="21"/>
      <c r="H47" s="21"/>
      <c r="I47" s="21"/>
      <c r="J47" s="21"/>
    </row>
    <row r="48" spans="1:10">
      <c r="A48" s="11"/>
      <c r="B48" s="29"/>
      <c r="C48" s="29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767" t="s">
        <v>13</v>
      </c>
      <c r="J49" s="767"/>
    </row>
    <row r="50" spans="1:10" ht="12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14"/>
      <c r="B52" s="14"/>
      <c r="C52" s="14"/>
      <c r="E52" s="14"/>
      <c r="H52" s="747" t="s">
        <v>87</v>
      </c>
      <c r="I52" s="747"/>
      <c r="J52" s="747"/>
    </row>
    <row r="56" spans="1:10">
      <c r="A56" s="845"/>
      <c r="B56" s="845"/>
      <c r="C56" s="845"/>
      <c r="D56" s="845"/>
      <c r="E56" s="845"/>
      <c r="F56" s="845"/>
      <c r="G56" s="845"/>
      <c r="H56" s="845"/>
      <c r="I56" s="845"/>
      <c r="J56" s="845"/>
    </row>
    <row r="58" spans="1:10">
      <c r="A58" s="845"/>
      <c r="B58" s="845"/>
      <c r="C58" s="845"/>
      <c r="D58" s="845"/>
      <c r="E58" s="845"/>
      <c r="F58" s="845"/>
      <c r="G58" s="845"/>
      <c r="H58" s="845"/>
      <c r="I58" s="845"/>
      <c r="J58" s="845"/>
    </row>
  </sheetData>
  <mergeCells count="16">
    <mergeCell ref="E1:I1"/>
    <mergeCell ref="A2:J2"/>
    <mergeCell ref="A3:J3"/>
    <mergeCell ref="A5:J5"/>
    <mergeCell ref="A8:B8"/>
    <mergeCell ref="H8:J8"/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topLeftCell="A40" zoomScale="90" zoomScaleSheetLayoutView="90" workbookViewId="0">
      <selection activeCell="I45" sqref="I45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5" customFormat="1">
      <c r="E1" s="748"/>
      <c r="F1" s="748"/>
      <c r="G1" s="748"/>
      <c r="H1" s="748"/>
      <c r="I1" s="748"/>
      <c r="J1" s="129" t="s">
        <v>413</v>
      </c>
    </row>
    <row r="2" spans="1:15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5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5" customFormat="1" ht="14.25" customHeight="1"/>
    <row r="5" spans="1:15" ht="31.5" customHeight="1">
      <c r="A5" s="844" t="s">
        <v>603</v>
      </c>
      <c r="B5" s="844"/>
      <c r="C5" s="844"/>
      <c r="D5" s="844"/>
      <c r="E5" s="844"/>
      <c r="F5" s="844"/>
      <c r="G5" s="844"/>
      <c r="H5" s="844"/>
      <c r="I5" s="844"/>
      <c r="J5" s="844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>
      <c r="A8" s="747" t="s">
        <v>913</v>
      </c>
      <c r="B8" s="747"/>
      <c r="C8" s="30"/>
      <c r="H8" s="811" t="s">
        <v>596</v>
      </c>
      <c r="I8" s="811"/>
      <c r="J8" s="811"/>
    </row>
    <row r="9" spans="1:15">
      <c r="A9" s="741" t="s">
        <v>2</v>
      </c>
      <c r="B9" s="741" t="s">
        <v>3</v>
      </c>
      <c r="C9" s="709" t="s">
        <v>600</v>
      </c>
      <c r="D9" s="710"/>
      <c r="E9" s="710"/>
      <c r="F9" s="711"/>
      <c r="G9" s="709" t="s">
        <v>109</v>
      </c>
      <c r="H9" s="710"/>
      <c r="I9" s="710"/>
      <c r="J9" s="711"/>
      <c r="N9" s="18"/>
      <c r="O9" s="21"/>
    </row>
    <row r="10" spans="1:15" ht="53.25" customHeight="1">
      <c r="A10" s="741"/>
      <c r="B10" s="741"/>
      <c r="C10" s="5" t="s">
        <v>211</v>
      </c>
      <c r="D10" s="5" t="s">
        <v>17</v>
      </c>
      <c r="E10" s="225" t="s">
        <v>415</v>
      </c>
      <c r="F10" s="7" t="s">
        <v>230</v>
      </c>
      <c r="G10" s="5" t="s">
        <v>211</v>
      </c>
      <c r="H10" s="25" t="s">
        <v>18</v>
      </c>
      <c r="I10" s="100" t="s">
        <v>119</v>
      </c>
      <c r="J10" s="5" t="s">
        <v>231</v>
      </c>
    </row>
    <row r="11" spans="1: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369">
        <v>8</v>
      </c>
      <c r="I11" s="5">
        <v>9</v>
      </c>
      <c r="J11" s="367">
        <v>10</v>
      </c>
    </row>
    <row r="12" spans="1:15" s="361" customFormat="1" ht="18">
      <c r="A12" s="428">
        <v>1</v>
      </c>
      <c r="B12" s="434" t="s">
        <v>879</v>
      </c>
      <c r="C12" s="445"/>
      <c r="D12" s="445">
        <v>52476</v>
      </c>
      <c r="E12" s="445">
        <v>33</v>
      </c>
      <c r="F12" s="446">
        <f>D12*E12</f>
        <v>1731708</v>
      </c>
      <c r="G12" s="445"/>
      <c r="H12" s="445">
        <v>620748</v>
      </c>
      <c r="I12" s="596">
        <v>36</v>
      </c>
      <c r="J12" s="457">
        <v>17243</v>
      </c>
    </row>
    <row r="13" spans="1:15" s="361" customFormat="1" ht="18">
      <c r="A13" s="428">
        <v>2</v>
      </c>
      <c r="B13" s="434" t="s">
        <v>881</v>
      </c>
      <c r="C13" s="445"/>
      <c r="D13" s="445"/>
      <c r="E13" s="445"/>
      <c r="F13" s="446">
        <f t="shared" ref="F13:F44" si="0">D13*E13</f>
        <v>0</v>
      </c>
      <c r="G13" s="445"/>
      <c r="H13" s="254">
        <v>0</v>
      </c>
      <c r="I13" s="596"/>
      <c r="J13" s="457"/>
    </row>
    <row r="14" spans="1:15" s="361" customFormat="1" ht="18">
      <c r="A14" s="428">
        <v>3</v>
      </c>
      <c r="B14" s="434" t="s">
        <v>882</v>
      </c>
      <c r="C14" s="445"/>
      <c r="D14" s="445">
        <v>134543</v>
      </c>
      <c r="E14" s="445">
        <v>33</v>
      </c>
      <c r="F14" s="446">
        <f t="shared" si="0"/>
        <v>4439919</v>
      </c>
      <c r="G14" s="445"/>
      <c r="H14" s="445">
        <v>1341684</v>
      </c>
      <c r="I14" s="596">
        <v>36</v>
      </c>
      <c r="J14" s="457">
        <v>37269</v>
      </c>
    </row>
    <row r="15" spans="1:15" s="361" customFormat="1" ht="18">
      <c r="A15" s="428">
        <v>4</v>
      </c>
      <c r="B15" s="434" t="s">
        <v>883</v>
      </c>
      <c r="C15" s="445"/>
      <c r="D15" s="445">
        <v>40814</v>
      </c>
      <c r="E15" s="445">
        <v>33</v>
      </c>
      <c r="F15" s="446">
        <f t="shared" si="0"/>
        <v>1346862</v>
      </c>
      <c r="G15" s="445"/>
      <c r="H15" s="445">
        <v>565686</v>
      </c>
      <c r="I15" s="596">
        <v>33</v>
      </c>
      <c r="J15" s="457">
        <v>17142</v>
      </c>
    </row>
    <row r="16" spans="1:15" s="361" customFormat="1" ht="18">
      <c r="A16" s="428">
        <v>5</v>
      </c>
      <c r="B16" s="434" t="s">
        <v>884</v>
      </c>
      <c r="C16" s="445"/>
      <c r="D16" s="445">
        <v>105115</v>
      </c>
      <c r="E16" s="445">
        <v>33</v>
      </c>
      <c r="F16" s="446">
        <f t="shared" si="0"/>
        <v>3468795</v>
      </c>
      <c r="G16" s="445"/>
      <c r="H16" s="445">
        <v>2278116</v>
      </c>
      <c r="I16" s="596">
        <v>36</v>
      </c>
      <c r="J16" s="457">
        <v>63281</v>
      </c>
    </row>
    <row r="17" spans="1:10" s="361" customFormat="1" ht="18">
      <c r="A17" s="428">
        <v>6</v>
      </c>
      <c r="B17" s="434" t="s">
        <v>885</v>
      </c>
      <c r="C17" s="445"/>
      <c r="D17" s="445"/>
      <c r="E17" s="445"/>
      <c r="F17" s="446">
        <f t="shared" si="0"/>
        <v>0</v>
      </c>
      <c r="G17" s="445"/>
      <c r="H17" s="254">
        <v>0</v>
      </c>
      <c r="I17" s="596"/>
      <c r="J17" s="457"/>
    </row>
    <row r="18" spans="1:10" s="361" customFormat="1" ht="18">
      <c r="A18" s="428">
        <v>7</v>
      </c>
      <c r="B18" s="434" t="s">
        <v>886</v>
      </c>
      <c r="C18" s="445"/>
      <c r="D18" s="445">
        <v>173266</v>
      </c>
      <c r="E18" s="445">
        <v>33</v>
      </c>
      <c r="F18" s="446">
        <f t="shared" si="0"/>
        <v>5717778</v>
      </c>
      <c r="G18" s="445"/>
      <c r="H18" s="445">
        <v>1601774</v>
      </c>
      <c r="I18" s="596">
        <v>34</v>
      </c>
      <c r="J18" s="457">
        <v>47111</v>
      </c>
    </row>
    <row r="19" spans="1:10" s="361" customFormat="1" ht="18">
      <c r="A19" s="428">
        <v>8</v>
      </c>
      <c r="B19" s="434" t="s">
        <v>887</v>
      </c>
      <c r="C19" s="445"/>
      <c r="D19" s="445"/>
      <c r="E19" s="445"/>
      <c r="F19" s="446">
        <f t="shared" si="0"/>
        <v>0</v>
      </c>
      <c r="G19" s="445"/>
      <c r="H19" s="254">
        <v>0</v>
      </c>
      <c r="I19" s="596"/>
      <c r="J19" s="457"/>
    </row>
    <row r="20" spans="1:10" s="361" customFormat="1" ht="18">
      <c r="A20" s="428">
        <v>9</v>
      </c>
      <c r="B20" s="434" t="s">
        <v>888</v>
      </c>
      <c r="C20" s="445"/>
      <c r="D20" s="445"/>
      <c r="E20" s="445"/>
      <c r="F20" s="446">
        <f t="shared" si="0"/>
        <v>0</v>
      </c>
      <c r="G20" s="445"/>
      <c r="H20" s="254">
        <v>0</v>
      </c>
      <c r="I20" s="596"/>
      <c r="J20" s="457"/>
    </row>
    <row r="21" spans="1:10" s="361" customFormat="1" ht="18">
      <c r="A21" s="428">
        <v>10</v>
      </c>
      <c r="B21" s="434" t="s">
        <v>889</v>
      </c>
      <c r="C21" s="445"/>
      <c r="D21" s="445">
        <v>6489</v>
      </c>
      <c r="E21" s="445">
        <v>33</v>
      </c>
      <c r="F21" s="446">
        <f t="shared" si="0"/>
        <v>214137</v>
      </c>
      <c r="G21" s="445"/>
      <c r="H21" s="445">
        <v>86559</v>
      </c>
      <c r="I21" s="596">
        <v>33</v>
      </c>
      <c r="J21" s="457">
        <v>2623</v>
      </c>
    </row>
    <row r="22" spans="1:10" s="361" customFormat="1" ht="18">
      <c r="A22" s="428">
        <v>11</v>
      </c>
      <c r="B22" s="434" t="s">
        <v>890</v>
      </c>
      <c r="C22" s="445"/>
      <c r="D22" s="445">
        <v>9115</v>
      </c>
      <c r="E22" s="445">
        <v>33</v>
      </c>
      <c r="F22" s="446">
        <f t="shared" si="0"/>
        <v>300795</v>
      </c>
      <c r="G22" s="445"/>
      <c r="H22" s="445">
        <v>127512</v>
      </c>
      <c r="I22" s="596">
        <v>33</v>
      </c>
      <c r="J22" s="457">
        <v>3864</v>
      </c>
    </row>
    <row r="23" spans="1:10" s="361" customFormat="1" ht="18">
      <c r="A23" s="428">
        <v>12</v>
      </c>
      <c r="B23" s="434" t="s">
        <v>891</v>
      </c>
      <c r="C23" s="445"/>
      <c r="D23" s="445"/>
      <c r="E23" s="445"/>
      <c r="F23" s="446">
        <f t="shared" si="0"/>
        <v>0</v>
      </c>
      <c r="G23" s="445"/>
      <c r="H23" s="254">
        <v>0</v>
      </c>
      <c r="I23" s="596"/>
      <c r="J23" s="457"/>
    </row>
    <row r="24" spans="1:10" s="361" customFormat="1" ht="18">
      <c r="A24" s="428">
        <v>13</v>
      </c>
      <c r="B24" s="434" t="s">
        <v>892</v>
      </c>
      <c r="C24" s="445"/>
      <c r="D24" s="445"/>
      <c r="E24" s="445"/>
      <c r="F24" s="446">
        <f t="shared" si="0"/>
        <v>0</v>
      </c>
      <c r="G24" s="445"/>
      <c r="H24" s="254">
        <v>0</v>
      </c>
      <c r="I24" s="596"/>
      <c r="J24" s="457"/>
    </row>
    <row r="25" spans="1:10" s="361" customFormat="1" ht="18">
      <c r="A25" s="428">
        <v>14</v>
      </c>
      <c r="B25" s="434" t="s">
        <v>893</v>
      </c>
      <c r="C25" s="445"/>
      <c r="D25" s="445">
        <v>20675</v>
      </c>
      <c r="E25" s="445">
        <v>33</v>
      </c>
      <c r="F25" s="446">
        <f t="shared" si="0"/>
        <v>682275</v>
      </c>
      <c r="G25" s="445"/>
      <c r="H25" s="445">
        <v>2115680</v>
      </c>
      <c r="I25" s="596">
        <v>40</v>
      </c>
      <c r="J25" s="457">
        <v>52892</v>
      </c>
    </row>
    <row r="26" spans="1:10" s="361" customFormat="1" ht="18">
      <c r="A26" s="428">
        <v>15</v>
      </c>
      <c r="B26" s="434" t="s">
        <v>894</v>
      </c>
      <c r="C26" s="445"/>
      <c r="D26" s="445"/>
      <c r="E26" s="445"/>
      <c r="F26" s="446">
        <f t="shared" si="0"/>
        <v>0</v>
      </c>
      <c r="G26" s="445"/>
      <c r="H26" s="254">
        <v>0</v>
      </c>
      <c r="I26" s="596"/>
      <c r="J26" s="457"/>
    </row>
    <row r="27" spans="1:10" s="361" customFormat="1" ht="18">
      <c r="A27" s="428">
        <v>16</v>
      </c>
      <c r="B27" s="434" t="s">
        <v>895</v>
      </c>
      <c r="C27" s="445"/>
      <c r="D27" s="445">
        <v>5123</v>
      </c>
      <c r="E27" s="445">
        <v>33</v>
      </c>
      <c r="F27" s="446">
        <f t="shared" si="0"/>
        <v>169059</v>
      </c>
      <c r="G27" s="445"/>
      <c r="H27" s="445">
        <v>24070</v>
      </c>
      <c r="I27" s="596">
        <v>29</v>
      </c>
      <c r="J27" s="457">
        <v>830</v>
      </c>
    </row>
    <row r="28" spans="1:10" s="361" customFormat="1" ht="18">
      <c r="A28" s="428">
        <v>17</v>
      </c>
      <c r="B28" s="434" t="s">
        <v>896</v>
      </c>
      <c r="C28" s="445"/>
      <c r="D28" s="445">
        <v>63929</v>
      </c>
      <c r="E28" s="445">
        <v>33</v>
      </c>
      <c r="F28" s="446">
        <f t="shared" si="0"/>
        <v>2109657</v>
      </c>
      <c r="G28" s="445"/>
      <c r="H28" s="445">
        <v>400851</v>
      </c>
      <c r="I28" s="596">
        <v>33</v>
      </c>
      <c r="J28" s="457">
        <v>12147</v>
      </c>
    </row>
    <row r="29" spans="1:10" s="361" customFormat="1" ht="18">
      <c r="A29" s="428">
        <v>18</v>
      </c>
      <c r="B29" s="434" t="s">
        <v>897</v>
      </c>
      <c r="C29" s="445"/>
      <c r="D29" s="445">
        <v>5130</v>
      </c>
      <c r="E29" s="445">
        <v>33</v>
      </c>
      <c r="F29" s="446">
        <f t="shared" si="0"/>
        <v>169290</v>
      </c>
      <c r="G29" s="445"/>
      <c r="H29" s="445">
        <v>19833</v>
      </c>
      <c r="I29" s="596">
        <v>33</v>
      </c>
      <c r="J29" s="457">
        <v>601</v>
      </c>
    </row>
    <row r="30" spans="1:10" s="361" customFormat="1" ht="18">
      <c r="A30" s="428">
        <v>19</v>
      </c>
      <c r="B30" s="434" t="s">
        <v>898</v>
      </c>
      <c r="C30" s="445"/>
      <c r="D30" s="445">
        <v>42518</v>
      </c>
      <c r="E30" s="445">
        <v>33</v>
      </c>
      <c r="F30" s="446">
        <f t="shared" si="0"/>
        <v>1403094</v>
      </c>
      <c r="G30" s="445"/>
      <c r="H30" s="445">
        <v>760954</v>
      </c>
      <c r="I30" s="596">
        <v>34</v>
      </c>
      <c r="J30" s="457">
        <v>22381</v>
      </c>
    </row>
    <row r="31" spans="1:10" ht="18">
      <c r="A31" s="428">
        <v>20</v>
      </c>
      <c r="B31" s="434" t="s">
        <v>899</v>
      </c>
      <c r="C31" s="334"/>
      <c r="D31" s="334"/>
      <c r="E31" s="334"/>
      <c r="F31" s="446">
        <f t="shared" si="0"/>
        <v>0</v>
      </c>
      <c r="G31" s="334"/>
      <c r="H31" s="282">
        <v>0</v>
      </c>
      <c r="I31" s="597"/>
      <c r="J31" s="457"/>
    </row>
    <row r="32" spans="1:10" ht="18">
      <c r="A32" s="428">
        <v>21</v>
      </c>
      <c r="B32" s="434" t="s">
        <v>900</v>
      </c>
      <c r="C32" s="334"/>
      <c r="D32" s="334">
        <v>6507</v>
      </c>
      <c r="E32" s="334">
        <v>33</v>
      </c>
      <c r="F32" s="446">
        <f t="shared" si="0"/>
        <v>214731</v>
      </c>
      <c r="G32" s="334"/>
      <c r="H32" s="334">
        <v>84360</v>
      </c>
      <c r="I32" s="597">
        <v>30</v>
      </c>
      <c r="J32" s="457">
        <v>2812</v>
      </c>
    </row>
    <row r="33" spans="1:10" ht="18">
      <c r="A33" s="428">
        <v>22</v>
      </c>
      <c r="B33" s="434" t="s">
        <v>901</v>
      </c>
      <c r="C33" s="334"/>
      <c r="D33" s="334">
        <v>94791</v>
      </c>
      <c r="E33" s="334">
        <v>33</v>
      </c>
      <c r="F33" s="446">
        <f t="shared" si="0"/>
        <v>3128103</v>
      </c>
      <c r="G33" s="334"/>
      <c r="H33" s="334">
        <v>410816</v>
      </c>
      <c r="I33" s="597">
        <v>32</v>
      </c>
      <c r="J33" s="457">
        <v>12838</v>
      </c>
    </row>
    <row r="34" spans="1:10" ht="18">
      <c r="A34" s="428">
        <v>23</v>
      </c>
      <c r="B34" s="434" t="s">
        <v>902</v>
      </c>
      <c r="C34" s="334"/>
      <c r="D34" s="334"/>
      <c r="E34" s="334"/>
      <c r="F34" s="446">
        <f t="shared" si="0"/>
        <v>0</v>
      </c>
      <c r="G34" s="334"/>
      <c r="H34" s="282">
        <v>0</v>
      </c>
      <c r="I34" s="597"/>
      <c r="J34" s="457"/>
    </row>
    <row r="35" spans="1:10" ht="18">
      <c r="A35" s="428">
        <v>24</v>
      </c>
      <c r="B35" s="434" t="s">
        <v>903</v>
      </c>
      <c r="C35" s="334"/>
      <c r="D35" s="334"/>
      <c r="E35" s="334"/>
      <c r="F35" s="446">
        <f t="shared" si="0"/>
        <v>0</v>
      </c>
      <c r="G35" s="334"/>
      <c r="H35" s="282">
        <v>0</v>
      </c>
      <c r="I35" s="597"/>
      <c r="J35" s="457"/>
    </row>
    <row r="36" spans="1:10" ht="18">
      <c r="A36" s="428">
        <v>25</v>
      </c>
      <c r="B36" s="434" t="s">
        <v>904</v>
      </c>
      <c r="C36" s="334"/>
      <c r="D36" s="334">
        <v>50509</v>
      </c>
      <c r="E36" s="334">
        <v>33</v>
      </c>
      <c r="F36" s="446">
        <f t="shared" si="0"/>
        <v>1666797</v>
      </c>
      <c r="G36" s="334"/>
      <c r="H36" s="334">
        <v>276870</v>
      </c>
      <c r="I36" s="597">
        <v>33</v>
      </c>
      <c r="J36" s="457">
        <v>8390</v>
      </c>
    </row>
    <row r="37" spans="1:10" ht="18">
      <c r="A37" s="428">
        <v>26</v>
      </c>
      <c r="B37" s="434" t="s">
        <v>905</v>
      </c>
      <c r="C37" s="334"/>
      <c r="D37" s="334">
        <v>14968</v>
      </c>
      <c r="E37" s="334">
        <v>33</v>
      </c>
      <c r="F37" s="446">
        <f t="shared" si="0"/>
        <v>493944</v>
      </c>
      <c r="G37" s="334"/>
      <c r="H37" s="334">
        <v>1362516</v>
      </c>
      <c r="I37" s="597">
        <v>34</v>
      </c>
      <c r="J37" s="457">
        <v>40074</v>
      </c>
    </row>
    <row r="38" spans="1:10" ht="18">
      <c r="A38" s="428">
        <v>27</v>
      </c>
      <c r="B38" s="434" t="s">
        <v>906</v>
      </c>
      <c r="C38" s="334"/>
      <c r="D38" s="334">
        <v>39696</v>
      </c>
      <c r="E38" s="334">
        <v>33</v>
      </c>
      <c r="F38" s="446">
        <f t="shared" si="0"/>
        <v>1309968</v>
      </c>
      <c r="G38" s="334"/>
      <c r="H38" s="334">
        <v>694287</v>
      </c>
      <c r="I38" s="597">
        <v>33</v>
      </c>
      <c r="J38" s="457">
        <v>21039</v>
      </c>
    </row>
    <row r="39" spans="1:10" ht="18">
      <c r="A39" s="428">
        <v>28</v>
      </c>
      <c r="B39" s="434" t="s">
        <v>907</v>
      </c>
      <c r="C39" s="334"/>
      <c r="D39" s="334">
        <v>47835</v>
      </c>
      <c r="E39" s="334">
        <v>33</v>
      </c>
      <c r="F39" s="446">
        <f t="shared" si="0"/>
        <v>1578555</v>
      </c>
      <c r="G39" s="334"/>
      <c r="H39" s="334">
        <v>710358</v>
      </c>
      <c r="I39" s="597">
        <v>33</v>
      </c>
      <c r="J39" s="457">
        <v>21526</v>
      </c>
    </row>
    <row r="40" spans="1:10" ht="18">
      <c r="A40" s="428">
        <v>29</v>
      </c>
      <c r="B40" s="434" t="s">
        <v>908</v>
      </c>
      <c r="C40" s="334"/>
      <c r="D40" s="334"/>
      <c r="E40" s="334"/>
      <c r="F40" s="446">
        <f t="shared" si="0"/>
        <v>0</v>
      </c>
      <c r="G40" s="334"/>
      <c r="H40" s="282">
        <v>0</v>
      </c>
      <c r="I40" s="597"/>
      <c r="J40" s="457"/>
    </row>
    <row r="41" spans="1:10" ht="18">
      <c r="A41" s="428">
        <v>30</v>
      </c>
      <c r="B41" s="434" t="s">
        <v>909</v>
      </c>
      <c r="C41" s="334"/>
      <c r="D41" s="334"/>
      <c r="E41" s="334"/>
      <c r="F41" s="446">
        <f t="shared" si="0"/>
        <v>0</v>
      </c>
      <c r="G41" s="334"/>
      <c r="H41" s="282">
        <v>0</v>
      </c>
      <c r="I41" s="597"/>
      <c r="J41" s="457"/>
    </row>
    <row r="42" spans="1:10" ht="18">
      <c r="A42" s="428">
        <v>31</v>
      </c>
      <c r="B42" s="434" t="s">
        <v>910</v>
      </c>
      <c r="C42" s="334"/>
      <c r="D42" s="334"/>
      <c r="E42" s="334"/>
      <c r="F42" s="446">
        <f t="shared" si="0"/>
        <v>0</v>
      </c>
      <c r="G42" s="334"/>
      <c r="H42" s="282">
        <v>0</v>
      </c>
      <c r="I42" s="597"/>
      <c r="J42" s="457"/>
    </row>
    <row r="43" spans="1:10" ht="18">
      <c r="A43" s="428">
        <v>32</v>
      </c>
      <c r="B43" s="434" t="s">
        <v>911</v>
      </c>
      <c r="C43" s="334"/>
      <c r="D43" s="334"/>
      <c r="E43" s="334"/>
      <c r="F43" s="446">
        <f t="shared" si="0"/>
        <v>0</v>
      </c>
      <c r="G43" s="334"/>
      <c r="H43" s="282">
        <v>0</v>
      </c>
      <c r="I43" s="597"/>
      <c r="J43" s="457"/>
    </row>
    <row r="44" spans="1:10" ht="18">
      <c r="A44" s="428">
        <v>33</v>
      </c>
      <c r="B44" s="429" t="s">
        <v>912</v>
      </c>
      <c r="C44" s="334"/>
      <c r="D44" s="334">
        <v>97302</v>
      </c>
      <c r="E44" s="334">
        <v>33</v>
      </c>
      <c r="F44" s="446">
        <f t="shared" si="0"/>
        <v>3210966</v>
      </c>
      <c r="G44" s="334"/>
      <c r="H44" s="334">
        <v>2263136</v>
      </c>
      <c r="I44" s="597">
        <v>32</v>
      </c>
      <c r="J44" s="457">
        <v>70723</v>
      </c>
    </row>
    <row r="45" spans="1:10" ht="18">
      <c r="A45" s="347"/>
      <c r="B45" s="348" t="s">
        <v>19</v>
      </c>
      <c r="C45" s="28"/>
      <c r="D45" s="28">
        <f>SUM(D12:D44)</f>
        <v>1010801</v>
      </c>
      <c r="E45" s="28"/>
      <c r="F45" s="28">
        <f>SUM(F12:F44)</f>
        <v>33356433</v>
      </c>
      <c r="G45" s="28">
        <f t="shared" ref="G45:J45" si="1">SUM(G12:G44)</f>
        <v>0</v>
      </c>
      <c r="H45" s="456">
        <f t="shared" si="1"/>
        <v>15745810</v>
      </c>
      <c r="I45" s="28"/>
      <c r="J45" s="456">
        <f t="shared" si="1"/>
        <v>454786</v>
      </c>
    </row>
    <row r="46" spans="1:10">
      <c r="A46" s="11"/>
      <c r="B46" s="29"/>
      <c r="C46" s="29"/>
      <c r="D46" s="21"/>
      <c r="E46" s="21"/>
      <c r="F46" s="21"/>
      <c r="G46" s="21"/>
      <c r="H46" s="21"/>
      <c r="I46" s="21"/>
      <c r="J46" s="21"/>
    </row>
    <row r="47" spans="1:10">
      <c r="A47" s="11"/>
      <c r="B47" s="29"/>
      <c r="C47" s="29"/>
      <c r="D47" s="21"/>
      <c r="E47" s="21"/>
      <c r="F47" s="21"/>
      <c r="G47" s="21"/>
      <c r="H47" s="21"/>
      <c r="I47" s="21"/>
      <c r="J47" s="21"/>
    </row>
    <row r="48" spans="1:10">
      <c r="A48" s="11"/>
      <c r="B48" s="29"/>
      <c r="C48" s="29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767" t="s">
        <v>13</v>
      </c>
      <c r="J49" s="767"/>
    </row>
    <row r="50" spans="1:10" ht="12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14"/>
      <c r="B52" s="14"/>
      <c r="C52" s="14"/>
      <c r="E52" s="14"/>
      <c r="H52" s="747" t="s">
        <v>87</v>
      </c>
      <c r="I52" s="747"/>
      <c r="J52" s="747"/>
    </row>
    <row r="56" spans="1:10">
      <c r="A56" s="845"/>
      <c r="B56" s="845"/>
      <c r="C56" s="845"/>
      <c r="D56" s="845"/>
      <c r="E56" s="845"/>
      <c r="F56" s="845"/>
      <c r="G56" s="845"/>
      <c r="H56" s="845"/>
      <c r="I56" s="845"/>
      <c r="J56" s="845"/>
    </row>
    <row r="58" spans="1:10">
      <c r="A58" s="845"/>
      <c r="B58" s="845"/>
      <c r="C58" s="845"/>
      <c r="D58" s="845"/>
      <c r="E58" s="845"/>
      <c r="F58" s="845"/>
      <c r="G58" s="845"/>
      <c r="H58" s="845"/>
      <c r="I58" s="845"/>
      <c r="J58" s="845"/>
    </row>
  </sheetData>
  <mergeCells count="16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topLeftCell="A31" zoomScale="78" zoomScaleSheetLayoutView="78" workbookViewId="0">
      <selection activeCell="A50" sqref="A50:J50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748"/>
      <c r="F1" s="748"/>
      <c r="G1" s="748"/>
      <c r="H1" s="748"/>
      <c r="I1" s="748"/>
      <c r="J1" s="129" t="s">
        <v>494</v>
      </c>
    </row>
    <row r="2" spans="1:10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0" customFormat="1" ht="14.25" customHeight="1"/>
    <row r="5" spans="1:10" ht="31.5" customHeight="1">
      <c r="A5" s="844" t="s">
        <v>604</v>
      </c>
      <c r="B5" s="844"/>
      <c r="C5" s="844"/>
      <c r="D5" s="844"/>
      <c r="E5" s="844"/>
      <c r="F5" s="844"/>
      <c r="G5" s="844"/>
      <c r="H5" s="844"/>
      <c r="I5" s="844"/>
      <c r="J5" s="844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747" t="s">
        <v>926</v>
      </c>
      <c r="B8" s="747"/>
      <c r="C8" s="30"/>
      <c r="H8" s="811" t="s">
        <v>596</v>
      </c>
      <c r="I8" s="811"/>
      <c r="J8" s="811"/>
    </row>
    <row r="9" spans="1:10">
      <c r="A9" s="741" t="s">
        <v>2</v>
      </c>
      <c r="B9" s="741" t="s">
        <v>3</v>
      </c>
      <c r="C9" s="709" t="s">
        <v>600</v>
      </c>
      <c r="D9" s="710"/>
      <c r="E9" s="710"/>
      <c r="F9" s="711"/>
      <c r="G9" s="709" t="s">
        <v>109</v>
      </c>
      <c r="H9" s="710"/>
      <c r="I9" s="710"/>
      <c r="J9" s="711"/>
    </row>
    <row r="10" spans="1:10" ht="53.25" customHeight="1">
      <c r="A10" s="741"/>
      <c r="B10" s="741"/>
      <c r="C10" s="5" t="s">
        <v>211</v>
      </c>
      <c r="D10" s="5" t="s">
        <v>17</v>
      </c>
      <c r="E10" s="225" t="s">
        <v>416</v>
      </c>
      <c r="F10" s="7" t="s">
        <v>230</v>
      </c>
      <c r="G10" s="5" t="s">
        <v>211</v>
      </c>
      <c r="H10" s="25" t="s">
        <v>18</v>
      </c>
      <c r="I10" s="100" t="s">
        <v>119</v>
      </c>
      <c r="J10" s="5" t="s">
        <v>231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367">
        <v>10</v>
      </c>
    </row>
    <row r="12" spans="1:10" s="361" customFormat="1" ht="18">
      <c r="A12" s="428">
        <v>1</v>
      </c>
      <c r="B12" s="434" t="s">
        <v>879</v>
      </c>
      <c r="C12" s="445"/>
      <c r="D12" s="445">
        <v>32941</v>
      </c>
      <c r="E12" s="445">
        <v>33</v>
      </c>
      <c r="F12" s="446">
        <f>D12*E12</f>
        <v>1087053</v>
      </c>
      <c r="G12" s="445"/>
      <c r="H12" s="447">
        <v>338544</v>
      </c>
      <c r="I12" s="596">
        <v>36</v>
      </c>
      <c r="J12" s="449">
        <v>9404</v>
      </c>
    </row>
    <row r="13" spans="1:10" s="361" customFormat="1" ht="18">
      <c r="A13" s="428">
        <v>2</v>
      </c>
      <c r="B13" s="434" t="s">
        <v>881</v>
      </c>
      <c r="C13" s="445"/>
      <c r="D13" s="445"/>
      <c r="E13" s="445"/>
      <c r="F13" s="446"/>
      <c r="G13" s="445"/>
      <c r="H13" s="447">
        <v>0</v>
      </c>
      <c r="I13" s="596"/>
      <c r="J13" s="449"/>
    </row>
    <row r="14" spans="1:10" s="361" customFormat="1" ht="18">
      <c r="A14" s="428">
        <v>3</v>
      </c>
      <c r="B14" s="434" t="s">
        <v>882</v>
      </c>
      <c r="C14" s="445"/>
      <c r="D14" s="445">
        <v>66687</v>
      </c>
      <c r="E14" s="445">
        <v>33</v>
      </c>
      <c r="F14" s="446">
        <f t="shared" ref="F14:F44" si="0">D14*E14</f>
        <v>2200671</v>
      </c>
      <c r="G14" s="445"/>
      <c r="H14" s="447">
        <v>880272</v>
      </c>
      <c r="I14" s="596">
        <v>36</v>
      </c>
      <c r="J14" s="449">
        <v>24452</v>
      </c>
    </row>
    <row r="15" spans="1:10" s="361" customFormat="1" ht="18">
      <c r="A15" s="428">
        <v>4</v>
      </c>
      <c r="B15" s="434" t="s">
        <v>883</v>
      </c>
      <c r="C15" s="445"/>
      <c r="D15" s="445">
        <v>20020</v>
      </c>
      <c r="E15" s="445">
        <v>33</v>
      </c>
      <c r="F15" s="446">
        <f t="shared" si="0"/>
        <v>660660</v>
      </c>
      <c r="G15" s="445"/>
      <c r="H15" s="447">
        <v>277464</v>
      </c>
      <c r="I15" s="596">
        <v>33</v>
      </c>
      <c r="J15" s="449">
        <v>8408</v>
      </c>
    </row>
    <row r="16" spans="1:10" s="361" customFormat="1" ht="18">
      <c r="A16" s="428">
        <v>5</v>
      </c>
      <c r="B16" s="434" t="s">
        <v>884</v>
      </c>
      <c r="C16" s="445"/>
      <c r="D16" s="445">
        <v>71213</v>
      </c>
      <c r="E16" s="445">
        <v>33</v>
      </c>
      <c r="F16" s="446">
        <f t="shared" si="0"/>
        <v>2350029</v>
      </c>
      <c r="G16" s="445"/>
      <c r="H16" s="447">
        <v>1384848</v>
      </c>
      <c r="I16" s="596">
        <v>36</v>
      </c>
      <c r="J16" s="449">
        <v>38468</v>
      </c>
    </row>
    <row r="17" spans="1:10" s="361" customFormat="1" ht="18">
      <c r="A17" s="428">
        <v>6</v>
      </c>
      <c r="B17" s="434" t="s">
        <v>885</v>
      </c>
      <c r="C17" s="445"/>
      <c r="D17" s="445"/>
      <c r="E17" s="445"/>
      <c r="F17" s="446"/>
      <c r="G17" s="445"/>
      <c r="H17" s="447">
        <v>0</v>
      </c>
      <c r="I17" s="596"/>
      <c r="J17" s="449"/>
    </row>
    <row r="18" spans="1:10" s="361" customFormat="1" ht="18">
      <c r="A18" s="428">
        <v>7</v>
      </c>
      <c r="B18" s="434" t="s">
        <v>886</v>
      </c>
      <c r="C18" s="445"/>
      <c r="D18" s="445">
        <v>93364</v>
      </c>
      <c r="E18" s="445">
        <v>33</v>
      </c>
      <c r="F18" s="446">
        <f t="shared" si="0"/>
        <v>3081012</v>
      </c>
      <c r="G18" s="445"/>
      <c r="H18" s="447">
        <v>741982</v>
      </c>
      <c r="I18" s="596">
        <v>34</v>
      </c>
      <c r="J18" s="449">
        <v>21823</v>
      </c>
    </row>
    <row r="19" spans="1:10" s="361" customFormat="1" ht="18">
      <c r="A19" s="428">
        <v>8</v>
      </c>
      <c r="B19" s="434" t="s">
        <v>887</v>
      </c>
      <c r="C19" s="445"/>
      <c r="D19" s="445"/>
      <c r="E19" s="445"/>
      <c r="F19" s="446"/>
      <c r="G19" s="445"/>
      <c r="H19" s="447">
        <v>0</v>
      </c>
      <c r="I19" s="596"/>
      <c r="J19" s="449"/>
    </row>
    <row r="20" spans="1:10" s="361" customFormat="1" ht="18">
      <c r="A20" s="428">
        <v>9</v>
      </c>
      <c r="B20" s="434" t="s">
        <v>888</v>
      </c>
      <c r="C20" s="445"/>
      <c r="D20" s="445"/>
      <c r="E20" s="445"/>
      <c r="F20" s="446"/>
      <c r="G20" s="445"/>
      <c r="H20" s="447">
        <v>0</v>
      </c>
      <c r="I20" s="596"/>
      <c r="J20" s="449"/>
    </row>
    <row r="21" spans="1:10" s="361" customFormat="1" ht="18">
      <c r="A21" s="428">
        <v>10</v>
      </c>
      <c r="B21" s="434" t="s">
        <v>889</v>
      </c>
      <c r="C21" s="445"/>
      <c r="D21" s="445">
        <v>3666</v>
      </c>
      <c r="E21" s="445">
        <v>33</v>
      </c>
      <c r="F21" s="446">
        <f t="shared" si="0"/>
        <v>120978</v>
      </c>
      <c r="G21" s="445"/>
      <c r="H21" s="447">
        <v>48906</v>
      </c>
      <c r="I21" s="596">
        <v>33</v>
      </c>
      <c r="J21" s="449">
        <v>1482</v>
      </c>
    </row>
    <row r="22" spans="1:10" s="361" customFormat="1" ht="18">
      <c r="A22" s="428">
        <v>11</v>
      </c>
      <c r="B22" s="434" t="s">
        <v>890</v>
      </c>
      <c r="C22" s="445"/>
      <c r="D22" s="445">
        <v>6320</v>
      </c>
      <c r="E22" s="445">
        <v>33</v>
      </c>
      <c r="F22" s="446">
        <f t="shared" si="0"/>
        <v>208560</v>
      </c>
      <c r="G22" s="445"/>
      <c r="H22" s="447">
        <v>82170</v>
      </c>
      <c r="I22" s="596">
        <v>33</v>
      </c>
      <c r="J22" s="449">
        <v>2490</v>
      </c>
    </row>
    <row r="23" spans="1:10" s="361" customFormat="1" ht="18">
      <c r="A23" s="428">
        <v>12</v>
      </c>
      <c r="B23" s="434" t="s">
        <v>891</v>
      </c>
      <c r="C23" s="445"/>
      <c r="D23" s="445"/>
      <c r="E23" s="445"/>
      <c r="F23" s="446"/>
      <c r="G23" s="445"/>
      <c r="H23" s="447">
        <v>0</v>
      </c>
      <c r="I23" s="596"/>
      <c r="J23" s="449"/>
    </row>
    <row r="24" spans="1:10" s="361" customFormat="1" ht="18">
      <c r="A24" s="428">
        <v>13</v>
      </c>
      <c r="B24" s="434" t="s">
        <v>892</v>
      </c>
      <c r="C24" s="445"/>
      <c r="D24" s="445"/>
      <c r="E24" s="445"/>
      <c r="F24" s="446"/>
      <c r="G24" s="445"/>
      <c r="H24" s="447">
        <v>0</v>
      </c>
      <c r="I24" s="596"/>
      <c r="J24" s="449"/>
    </row>
    <row r="25" spans="1:10" s="361" customFormat="1" ht="18">
      <c r="A25" s="428">
        <v>14</v>
      </c>
      <c r="B25" s="434" t="s">
        <v>893</v>
      </c>
      <c r="C25" s="445"/>
      <c r="D25" s="445">
        <v>12566</v>
      </c>
      <c r="E25" s="445">
        <v>33</v>
      </c>
      <c r="F25" s="446">
        <f t="shared" si="0"/>
        <v>414678</v>
      </c>
      <c r="G25" s="445"/>
      <c r="H25" s="447">
        <v>1125880</v>
      </c>
      <c r="I25" s="596">
        <v>40</v>
      </c>
      <c r="J25" s="449">
        <v>28147</v>
      </c>
    </row>
    <row r="26" spans="1:10" s="361" customFormat="1" ht="18">
      <c r="A26" s="428">
        <v>15</v>
      </c>
      <c r="B26" s="434" t="s">
        <v>894</v>
      </c>
      <c r="C26" s="445"/>
      <c r="D26" s="445"/>
      <c r="E26" s="445"/>
      <c r="F26" s="446"/>
      <c r="G26" s="445"/>
      <c r="H26" s="447">
        <v>0</v>
      </c>
      <c r="I26" s="596"/>
      <c r="J26" s="449"/>
    </row>
    <row r="27" spans="1:10" s="361" customFormat="1" ht="18">
      <c r="A27" s="428">
        <v>16</v>
      </c>
      <c r="B27" s="434" t="s">
        <v>895</v>
      </c>
      <c r="C27" s="445"/>
      <c r="D27" s="445">
        <v>2012</v>
      </c>
      <c r="E27" s="445">
        <v>33</v>
      </c>
      <c r="F27" s="446">
        <f t="shared" si="0"/>
        <v>66396</v>
      </c>
      <c r="G27" s="445"/>
      <c r="H27" s="447">
        <v>29029</v>
      </c>
      <c r="I27" s="596">
        <v>29</v>
      </c>
      <c r="J27" s="449">
        <v>1001</v>
      </c>
    </row>
    <row r="28" spans="1:10" s="361" customFormat="1" ht="18">
      <c r="A28" s="428">
        <v>17</v>
      </c>
      <c r="B28" s="434" t="s">
        <v>896</v>
      </c>
      <c r="C28" s="445"/>
      <c r="D28" s="445">
        <v>36134</v>
      </c>
      <c r="E28" s="445">
        <v>33</v>
      </c>
      <c r="F28" s="446">
        <f t="shared" si="0"/>
        <v>1192422</v>
      </c>
      <c r="G28" s="445"/>
      <c r="H28" s="447">
        <v>496551</v>
      </c>
      <c r="I28" s="596">
        <v>33</v>
      </c>
      <c r="J28" s="449">
        <v>15047</v>
      </c>
    </row>
    <row r="29" spans="1:10" s="361" customFormat="1" ht="18">
      <c r="A29" s="428">
        <v>18</v>
      </c>
      <c r="B29" s="434" t="s">
        <v>897</v>
      </c>
      <c r="C29" s="445"/>
      <c r="D29" s="445">
        <v>3575</v>
      </c>
      <c r="E29" s="445">
        <v>33</v>
      </c>
      <c r="F29" s="446">
        <f t="shared" si="0"/>
        <v>117975</v>
      </c>
      <c r="G29" s="445"/>
      <c r="H29" s="447">
        <v>15279</v>
      </c>
      <c r="I29" s="596">
        <v>33</v>
      </c>
      <c r="J29" s="449">
        <v>463</v>
      </c>
    </row>
    <row r="30" spans="1:10" s="361" customFormat="1" ht="18">
      <c r="A30" s="428">
        <v>19</v>
      </c>
      <c r="B30" s="434" t="s">
        <v>898</v>
      </c>
      <c r="C30" s="445"/>
      <c r="D30" s="445">
        <v>21618</v>
      </c>
      <c r="E30" s="445">
        <v>33</v>
      </c>
      <c r="F30" s="446">
        <f t="shared" si="0"/>
        <v>713394</v>
      </c>
      <c r="G30" s="445"/>
      <c r="H30" s="447">
        <v>395284</v>
      </c>
      <c r="I30" s="596">
        <v>34</v>
      </c>
      <c r="J30" s="449">
        <v>11626</v>
      </c>
    </row>
    <row r="31" spans="1:10" ht="18">
      <c r="A31" s="428">
        <v>20</v>
      </c>
      <c r="B31" s="434" t="s">
        <v>899</v>
      </c>
      <c r="C31" s="334"/>
      <c r="D31" s="334"/>
      <c r="E31" s="334"/>
      <c r="F31" s="446"/>
      <c r="G31" s="334"/>
      <c r="H31" s="589">
        <v>0</v>
      </c>
      <c r="I31" s="597"/>
      <c r="J31" s="449"/>
    </row>
    <row r="32" spans="1:10" ht="18">
      <c r="A32" s="428">
        <v>21</v>
      </c>
      <c r="B32" s="434" t="s">
        <v>900</v>
      </c>
      <c r="C32" s="334"/>
      <c r="D32" s="334">
        <v>3578</v>
      </c>
      <c r="E32" s="334">
        <v>33</v>
      </c>
      <c r="F32" s="446">
        <f t="shared" si="0"/>
        <v>118074</v>
      </c>
      <c r="G32" s="334"/>
      <c r="H32" s="589">
        <v>76110</v>
      </c>
      <c r="I32" s="597">
        <v>30</v>
      </c>
      <c r="J32" s="449">
        <v>2537</v>
      </c>
    </row>
    <row r="33" spans="1:10" ht="18">
      <c r="A33" s="428">
        <v>22</v>
      </c>
      <c r="B33" s="434" t="s">
        <v>901</v>
      </c>
      <c r="C33" s="334"/>
      <c r="D33" s="334">
        <v>33903</v>
      </c>
      <c r="E33" s="334">
        <v>33</v>
      </c>
      <c r="F33" s="446">
        <f t="shared" si="0"/>
        <v>1118799</v>
      </c>
      <c r="G33" s="334"/>
      <c r="H33" s="589">
        <v>183552</v>
      </c>
      <c r="I33" s="597">
        <v>32</v>
      </c>
      <c r="J33" s="449">
        <v>5736</v>
      </c>
    </row>
    <row r="34" spans="1:10" ht="18">
      <c r="A34" s="428">
        <v>23</v>
      </c>
      <c r="B34" s="434" t="s">
        <v>902</v>
      </c>
      <c r="C34" s="334"/>
      <c r="D34" s="334"/>
      <c r="E34" s="334"/>
      <c r="F34" s="446"/>
      <c r="G34" s="334"/>
      <c r="H34" s="589">
        <v>0</v>
      </c>
      <c r="I34" s="597"/>
      <c r="J34" s="449"/>
    </row>
    <row r="35" spans="1:10" ht="18">
      <c r="A35" s="428">
        <v>24</v>
      </c>
      <c r="B35" s="434" t="s">
        <v>903</v>
      </c>
      <c r="C35" s="334"/>
      <c r="D35" s="334"/>
      <c r="E35" s="334"/>
      <c r="F35" s="446"/>
      <c r="G35" s="334"/>
      <c r="H35" s="589">
        <v>0</v>
      </c>
      <c r="I35" s="597"/>
      <c r="J35" s="449"/>
    </row>
    <row r="36" spans="1:10" ht="18">
      <c r="A36" s="428">
        <v>25</v>
      </c>
      <c r="B36" s="434" t="s">
        <v>904</v>
      </c>
      <c r="C36" s="334"/>
      <c r="D36" s="334">
        <v>20576</v>
      </c>
      <c r="E36" s="334">
        <v>33</v>
      </c>
      <c r="F36" s="446">
        <f t="shared" si="0"/>
        <v>679008</v>
      </c>
      <c r="G36" s="334"/>
      <c r="H36" s="589">
        <v>118602</v>
      </c>
      <c r="I36" s="597">
        <v>33</v>
      </c>
      <c r="J36" s="449">
        <v>3594</v>
      </c>
    </row>
    <row r="37" spans="1:10" ht="18">
      <c r="A37" s="428">
        <v>26</v>
      </c>
      <c r="B37" s="434" t="s">
        <v>905</v>
      </c>
      <c r="C37" s="334"/>
      <c r="D37" s="334">
        <v>9875</v>
      </c>
      <c r="E37" s="334">
        <v>33</v>
      </c>
      <c r="F37" s="446">
        <f t="shared" si="0"/>
        <v>325875</v>
      </c>
      <c r="G37" s="334"/>
      <c r="H37" s="589">
        <v>325875</v>
      </c>
      <c r="I37" s="597">
        <v>33</v>
      </c>
      <c r="J37" s="449">
        <v>9875</v>
      </c>
    </row>
    <row r="38" spans="1:10" ht="18">
      <c r="A38" s="428">
        <v>27</v>
      </c>
      <c r="B38" s="434" t="s">
        <v>906</v>
      </c>
      <c r="C38" s="334"/>
      <c r="D38" s="334">
        <v>26575</v>
      </c>
      <c r="E38" s="334">
        <v>33</v>
      </c>
      <c r="F38" s="446">
        <f t="shared" si="0"/>
        <v>876975</v>
      </c>
      <c r="G38" s="334"/>
      <c r="H38" s="589">
        <v>694348</v>
      </c>
      <c r="I38" s="597">
        <v>34</v>
      </c>
      <c r="J38" s="449">
        <v>20422</v>
      </c>
    </row>
    <row r="39" spans="1:10" ht="18">
      <c r="A39" s="428">
        <v>28</v>
      </c>
      <c r="B39" s="434" t="s">
        <v>907</v>
      </c>
      <c r="C39" s="334"/>
      <c r="D39" s="334">
        <v>32300</v>
      </c>
      <c r="E39" s="334">
        <v>33</v>
      </c>
      <c r="F39" s="446">
        <f t="shared" si="0"/>
        <v>1065900</v>
      </c>
      <c r="G39" s="334"/>
      <c r="H39" s="589">
        <v>479655</v>
      </c>
      <c r="I39" s="597">
        <v>33</v>
      </c>
      <c r="J39" s="449">
        <v>14535</v>
      </c>
    </row>
    <row r="40" spans="1:10" ht="18">
      <c r="A40" s="428">
        <v>29</v>
      </c>
      <c r="B40" s="434" t="s">
        <v>908</v>
      </c>
      <c r="C40" s="334"/>
      <c r="D40" s="334"/>
      <c r="E40" s="334"/>
      <c r="F40" s="446"/>
      <c r="G40" s="334"/>
      <c r="H40" s="589">
        <v>0</v>
      </c>
      <c r="I40" s="597"/>
      <c r="J40" s="449"/>
    </row>
    <row r="41" spans="1:10" ht="18">
      <c r="A41" s="428">
        <v>30</v>
      </c>
      <c r="B41" s="434" t="s">
        <v>909</v>
      </c>
      <c r="C41" s="334"/>
      <c r="D41" s="334"/>
      <c r="E41" s="334"/>
      <c r="F41" s="446"/>
      <c r="G41" s="334"/>
      <c r="H41" s="589">
        <v>0</v>
      </c>
      <c r="I41" s="597"/>
      <c r="J41" s="449"/>
    </row>
    <row r="42" spans="1:10" ht="18">
      <c r="A42" s="428">
        <v>31</v>
      </c>
      <c r="B42" s="434" t="s">
        <v>910</v>
      </c>
      <c r="C42" s="334"/>
      <c r="D42" s="334"/>
      <c r="E42" s="334"/>
      <c r="F42" s="446"/>
      <c r="G42" s="334"/>
      <c r="H42" s="589">
        <v>0</v>
      </c>
      <c r="I42" s="597"/>
      <c r="J42" s="449"/>
    </row>
    <row r="43" spans="1:10" ht="18">
      <c r="A43" s="428">
        <v>32</v>
      </c>
      <c r="B43" s="434" t="s">
        <v>911</v>
      </c>
      <c r="C43" s="334"/>
      <c r="D43" s="334"/>
      <c r="E43" s="334"/>
      <c r="F43" s="446"/>
      <c r="G43" s="334"/>
      <c r="H43" s="589">
        <v>0</v>
      </c>
      <c r="I43" s="597"/>
      <c r="J43" s="449"/>
    </row>
    <row r="44" spans="1:10" ht="18">
      <c r="A44" s="428">
        <v>33</v>
      </c>
      <c r="B44" s="434" t="s">
        <v>912</v>
      </c>
      <c r="C44" s="334"/>
      <c r="D44" s="334">
        <v>54365</v>
      </c>
      <c r="E44" s="334">
        <v>33</v>
      </c>
      <c r="F44" s="446">
        <f t="shared" si="0"/>
        <v>1794045</v>
      </c>
      <c r="G44" s="334"/>
      <c r="H44" s="589">
        <v>1009344</v>
      </c>
      <c r="I44" s="597">
        <v>32</v>
      </c>
      <c r="J44" s="449">
        <v>31542</v>
      </c>
    </row>
    <row r="45" spans="1:10" ht="18">
      <c r="A45" s="455"/>
      <c r="B45" s="352" t="s">
        <v>19</v>
      </c>
      <c r="C45" s="28"/>
      <c r="D45" s="28">
        <f>SUM(D12:D44)</f>
        <v>551288</v>
      </c>
      <c r="E45" s="28"/>
      <c r="F45" s="28">
        <f>SUM(F12:F44)</f>
        <v>18192504</v>
      </c>
      <c r="G45" s="28">
        <f t="shared" ref="G45:J45" si="1">SUM(G12:G44)</f>
        <v>0</v>
      </c>
      <c r="H45" s="28">
        <f t="shared" si="1"/>
        <v>8703695</v>
      </c>
      <c r="I45" s="28"/>
      <c r="J45" s="456">
        <f t="shared" si="1"/>
        <v>251052</v>
      </c>
    </row>
    <row r="46" spans="1:10">
      <c r="A46" s="11"/>
      <c r="B46" s="29"/>
      <c r="C46" s="29"/>
      <c r="D46" s="21"/>
      <c r="E46" s="21"/>
      <c r="F46" s="21"/>
      <c r="G46" s="21"/>
      <c r="H46" s="21"/>
      <c r="I46" s="21"/>
      <c r="J46" s="21"/>
    </row>
    <row r="47" spans="1:10">
      <c r="A47" s="11"/>
      <c r="B47" s="29"/>
      <c r="C47" s="29"/>
      <c r="D47" s="21"/>
      <c r="E47" s="21"/>
      <c r="F47" s="21"/>
      <c r="G47" s="21"/>
      <c r="H47" s="21"/>
      <c r="I47" s="21"/>
      <c r="J47" s="21"/>
    </row>
    <row r="48" spans="1:10">
      <c r="A48" s="11"/>
      <c r="B48" s="29"/>
      <c r="C48" s="29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767" t="s">
        <v>13</v>
      </c>
      <c r="J49" s="767"/>
    </row>
    <row r="50" spans="1:10" ht="12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</row>
    <row r="51" spans="1:10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</row>
    <row r="52" spans="1:10">
      <c r="A52" s="14"/>
      <c r="B52" s="14"/>
      <c r="C52" s="14"/>
      <c r="E52" s="14"/>
      <c r="H52" s="747" t="s">
        <v>87</v>
      </c>
      <c r="I52" s="747"/>
      <c r="J52" s="747"/>
    </row>
    <row r="56" spans="1:10">
      <c r="A56" s="845"/>
      <c r="B56" s="845"/>
      <c r="C56" s="845"/>
      <c r="D56" s="845"/>
      <c r="E56" s="845"/>
      <c r="F56" s="845"/>
      <c r="G56" s="845"/>
      <c r="H56" s="845"/>
      <c r="I56" s="845"/>
      <c r="J56" s="845"/>
    </row>
    <row r="58" spans="1:10">
      <c r="A58" s="845"/>
      <c r="B58" s="845"/>
      <c r="C58" s="845"/>
      <c r="D58" s="845"/>
      <c r="E58" s="845"/>
      <c r="F58" s="845"/>
      <c r="G58" s="845"/>
      <c r="H58" s="845"/>
      <c r="I58" s="845"/>
      <c r="J58" s="845"/>
    </row>
  </sheetData>
  <mergeCells count="16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topLeftCell="A34" zoomScale="90" zoomScaleSheetLayoutView="90" workbookViewId="0">
      <selection activeCell="N10" sqref="N10"/>
    </sheetView>
  </sheetViews>
  <sheetFormatPr defaultRowHeight="12.75"/>
  <cols>
    <col min="1" max="1" width="6.7109375" style="319" customWidth="1"/>
    <col min="2" max="2" width="15.7109375" style="319" bestFit="1" customWidth="1"/>
    <col min="3" max="3" width="12" style="319" customWidth="1"/>
    <col min="4" max="4" width="10.42578125" style="319" customWidth="1"/>
    <col min="5" max="5" width="11.5703125" style="319" customWidth="1"/>
    <col min="6" max="6" width="13" style="319" customWidth="1"/>
    <col min="7" max="7" width="15.140625" style="319" customWidth="1"/>
    <col min="8" max="8" width="12.42578125" style="319" customWidth="1"/>
    <col min="9" max="9" width="12.140625" style="319" customWidth="1"/>
    <col min="10" max="10" width="11.7109375" style="319" customWidth="1"/>
    <col min="11" max="11" width="12" style="319" customWidth="1"/>
    <col min="12" max="12" width="14.140625" style="319" customWidth="1"/>
    <col min="13" max="16384" width="9.140625" style="319"/>
  </cols>
  <sheetData>
    <row r="1" spans="1:12" customFormat="1">
      <c r="D1" s="34"/>
      <c r="E1" s="34"/>
      <c r="F1" s="34"/>
      <c r="G1" s="34"/>
      <c r="H1" s="34"/>
      <c r="I1" s="34"/>
      <c r="J1" s="34"/>
      <c r="K1" s="34"/>
      <c r="L1" s="631" t="s">
        <v>66</v>
      </c>
    </row>
    <row r="2" spans="1:12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</row>
    <row r="4" spans="1:12" customFormat="1" ht="10.5" customHeight="1"/>
    <row r="5" spans="1:12" ht="19.5" customHeight="1">
      <c r="A5" s="844" t="s">
        <v>605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>
      <c r="A7" s="747" t="s">
        <v>913</v>
      </c>
      <c r="B7" s="747"/>
      <c r="F7" s="848" t="s">
        <v>21</v>
      </c>
      <c r="G7" s="848"/>
      <c r="H7" s="848"/>
      <c r="I7" s="848"/>
      <c r="J7" s="848"/>
      <c r="K7" s="848"/>
      <c r="L7" s="848"/>
    </row>
    <row r="8" spans="1:12">
      <c r="A8" s="14"/>
      <c r="F8" s="320"/>
      <c r="G8" s="98"/>
      <c r="H8" s="98"/>
      <c r="I8" s="847" t="s">
        <v>626</v>
      </c>
      <c r="J8" s="847"/>
      <c r="K8" s="847"/>
      <c r="L8" s="847"/>
    </row>
    <row r="9" spans="1:12" s="14" customFormat="1">
      <c r="A9" s="741" t="s">
        <v>2</v>
      </c>
      <c r="B9" s="741" t="s">
        <v>3</v>
      </c>
      <c r="C9" s="724" t="s">
        <v>22</v>
      </c>
      <c r="D9" s="725"/>
      <c r="E9" s="725"/>
      <c r="F9" s="725"/>
      <c r="G9" s="725"/>
      <c r="H9" s="724" t="s">
        <v>45</v>
      </c>
      <c r="I9" s="725"/>
      <c r="J9" s="725"/>
      <c r="K9" s="725"/>
      <c r="L9" s="725"/>
    </row>
    <row r="10" spans="1:12" s="14" customFormat="1" ht="77.45" customHeight="1">
      <c r="A10" s="741"/>
      <c r="B10" s="741"/>
      <c r="C10" s="312" t="s">
        <v>606</v>
      </c>
      <c r="D10" s="312" t="s">
        <v>627</v>
      </c>
      <c r="E10" s="312" t="s">
        <v>73</v>
      </c>
      <c r="F10" s="691" t="s">
        <v>74</v>
      </c>
      <c r="G10" s="312" t="s">
        <v>417</v>
      </c>
      <c r="H10" s="312" t="s">
        <v>606</v>
      </c>
      <c r="I10" s="312" t="s">
        <v>627</v>
      </c>
      <c r="J10" s="312" t="s">
        <v>73</v>
      </c>
      <c r="K10" s="663" t="s">
        <v>74</v>
      </c>
      <c r="L10" s="312" t="s">
        <v>418</v>
      </c>
    </row>
    <row r="11" spans="1:12" s="14" customFormat="1">
      <c r="A11" s="312">
        <v>1</v>
      </c>
      <c r="B11" s="312">
        <v>2</v>
      </c>
      <c r="C11" s="312">
        <v>3</v>
      </c>
      <c r="D11" s="576">
        <v>4</v>
      </c>
      <c r="E11" s="312">
        <v>5</v>
      </c>
      <c r="F11" s="576">
        <v>6</v>
      </c>
      <c r="G11" s="312">
        <v>7</v>
      </c>
      <c r="H11" s="312">
        <v>8</v>
      </c>
      <c r="I11" s="576">
        <v>9</v>
      </c>
      <c r="J11" s="312">
        <v>10</v>
      </c>
      <c r="K11" s="576">
        <v>11</v>
      </c>
      <c r="L11" s="312">
        <v>12</v>
      </c>
    </row>
    <row r="12" spans="1:12" ht="14.25">
      <c r="A12" s="317">
        <v>1</v>
      </c>
      <c r="B12" s="562" t="s">
        <v>879</v>
      </c>
      <c r="C12" s="354">
        <v>680.03800000000012</v>
      </c>
      <c r="D12" s="333">
        <v>58.878</v>
      </c>
      <c r="E12" s="600">
        <v>561.91999999999996</v>
      </c>
      <c r="F12" s="333">
        <v>460.30799999999999</v>
      </c>
      <c r="G12" s="598">
        <f>D12+E12-F12</f>
        <v>160.49</v>
      </c>
      <c r="H12" s="354">
        <v>1867.9580000000001</v>
      </c>
      <c r="I12" s="333">
        <v>258.02800000000002</v>
      </c>
      <c r="J12" s="354">
        <v>1486.1790000000001</v>
      </c>
      <c r="K12" s="333">
        <v>1074.0530000000001</v>
      </c>
      <c r="L12" s="561">
        <f>I12+J12-K12</f>
        <v>670.154</v>
      </c>
    </row>
    <row r="13" spans="1:12" ht="14.25">
      <c r="A13" s="317">
        <v>2</v>
      </c>
      <c r="B13" s="562" t="s">
        <v>881</v>
      </c>
      <c r="C13" s="354">
        <v>975.11300000000006</v>
      </c>
      <c r="D13" s="333">
        <v>52.262999999999998</v>
      </c>
      <c r="E13" s="600">
        <v>782.84999999999991</v>
      </c>
      <c r="F13" s="333">
        <v>694.52300000000002</v>
      </c>
      <c r="G13" s="598">
        <f t="shared" ref="G13:G44" si="0">D13+E13-F13</f>
        <v>140.58999999999992</v>
      </c>
      <c r="H13" s="354">
        <v>2545.6979999999999</v>
      </c>
      <c r="I13" s="333">
        <v>214.94800000000001</v>
      </c>
      <c r="J13" s="354">
        <v>1750.75</v>
      </c>
      <c r="K13" s="333">
        <v>1620.5540000000001</v>
      </c>
      <c r="L13" s="561">
        <f t="shared" ref="L13:L44" si="1">I13+J13-K13</f>
        <v>345.14400000000001</v>
      </c>
    </row>
    <row r="14" spans="1:12" ht="14.25">
      <c r="A14" s="317">
        <v>3</v>
      </c>
      <c r="B14" s="562" t="s">
        <v>882</v>
      </c>
      <c r="C14" s="354">
        <v>915.12200000000007</v>
      </c>
      <c r="D14" s="333">
        <v>93.921999999999997</v>
      </c>
      <c r="E14" s="600">
        <v>721.2</v>
      </c>
      <c r="F14" s="333">
        <v>611.50099999999998</v>
      </c>
      <c r="G14" s="598">
        <f t="shared" si="0"/>
        <v>203.62100000000009</v>
      </c>
      <c r="H14" s="354">
        <v>2140.7709999999997</v>
      </c>
      <c r="I14" s="333">
        <v>185.98099999999999</v>
      </c>
      <c r="J14" s="354">
        <v>1654.7900000000002</v>
      </c>
      <c r="K14" s="333">
        <v>1426.837</v>
      </c>
      <c r="L14" s="561">
        <f t="shared" si="1"/>
        <v>413.9340000000002</v>
      </c>
    </row>
    <row r="15" spans="1:12" ht="14.25">
      <c r="A15" s="317">
        <v>4</v>
      </c>
      <c r="B15" s="562" t="s">
        <v>883</v>
      </c>
      <c r="C15" s="354">
        <v>421.10599999999999</v>
      </c>
      <c r="D15" s="333">
        <v>20.696000000000002</v>
      </c>
      <c r="E15" s="600">
        <v>370.40999999999997</v>
      </c>
      <c r="F15" s="333">
        <v>290.88400000000001</v>
      </c>
      <c r="G15" s="598">
        <f t="shared" si="0"/>
        <v>100.22199999999998</v>
      </c>
      <c r="H15" s="354">
        <v>972.173</v>
      </c>
      <c r="I15" s="333">
        <v>23.893000000000001</v>
      </c>
      <c r="J15" s="354">
        <v>803.28</v>
      </c>
      <c r="K15" s="333">
        <v>678.72799999999995</v>
      </c>
      <c r="L15" s="561">
        <f t="shared" si="1"/>
        <v>148.44500000000005</v>
      </c>
    </row>
    <row r="16" spans="1:12" ht="14.25">
      <c r="A16" s="317">
        <v>5</v>
      </c>
      <c r="B16" s="562" t="s">
        <v>884</v>
      </c>
      <c r="C16" s="354">
        <v>1417.364</v>
      </c>
      <c r="D16" s="333">
        <v>49.304000000000002</v>
      </c>
      <c r="E16" s="600">
        <v>1128.06</v>
      </c>
      <c r="F16" s="333">
        <v>994.88599999999997</v>
      </c>
      <c r="G16" s="598">
        <f t="shared" si="0"/>
        <v>182.47800000000007</v>
      </c>
      <c r="H16" s="354">
        <v>3673.1590000000001</v>
      </c>
      <c r="I16" s="333">
        <v>354.339</v>
      </c>
      <c r="J16" s="354">
        <v>2518.8200000000002</v>
      </c>
      <c r="K16" s="333">
        <v>2321.4</v>
      </c>
      <c r="L16" s="561">
        <f t="shared" si="1"/>
        <v>551.75900000000001</v>
      </c>
    </row>
    <row r="17" spans="1:12" ht="14.25">
      <c r="A17" s="317">
        <v>6</v>
      </c>
      <c r="B17" s="562" t="s">
        <v>885</v>
      </c>
      <c r="C17" s="354">
        <v>707.63900000000001</v>
      </c>
      <c r="D17" s="333">
        <v>85.638999999999996</v>
      </c>
      <c r="E17" s="600">
        <v>472</v>
      </c>
      <c r="F17" s="333">
        <v>387.10199999999998</v>
      </c>
      <c r="G17" s="598">
        <f t="shared" si="0"/>
        <v>170.53700000000003</v>
      </c>
      <c r="H17" s="354">
        <v>1624.07</v>
      </c>
      <c r="I17" s="333">
        <v>177.07</v>
      </c>
      <c r="J17" s="354">
        <v>1147</v>
      </c>
      <c r="K17" s="333">
        <v>903.23900000000003</v>
      </c>
      <c r="L17" s="561">
        <f t="shared" si="1"/>
        <v>420.8309999999999</v>
      </c>
    </row>
    <row r="18" spans="1:12" ht="14.25">
      <c r="A18" s="317">
        <v>7</v>
      </c>
      <c r="B18" s="562" t="s">
        <v>886</v>
      </c>
      <c r="C18" s="354">
        <v>949.69799999999998</v>
      </c>
      <c r="D18" s="333">
        <v>35.167999999999999</v>
      </c>
      <c r="E18" s="600">
        <v>839.53</v>
      </c>
      <c r="F18" s="333">
        <v>615.38099999999997</v>
      </c>
      <c r="G18" s="598">
        <f t="shared" si="0"/>
        <v>259.31700000000001</v>
      </c>
      <c r="H18" s="354">
        <v>2326.1439999999998</v>
      </c>
      <c r="I18" s="333">
        <v>74.903999999999996</v>
      </c>
      <c r="J18" s="354">
        <v>1851.24</v>
      </c>
      <c r="K18" s="333">
        <v>1435.8879999999999</v>
      </c>
      <c r="L18" s="561">
        <f t="shared" si="1"/>
        <v>490.25600000000009</v>
      </c>
    </row>
    <row r="19" spans="1:12" ht="14.25">
      <c r="A19" s="317">
        <v>8</v>
      </c>
      <c r="B19" s="562" t="s">
        <v>887</v>
      </c>
      <c r="C19" s="354">
        <v>554.55799999999999</v>
      </c>
      <c r="D19" s="333">
        <v>49.558</v>
      </c>
      <c r="E19" s="600">
        <v>405</v>
      </c>
      <c r="F19" s="333">
        <v>373.26</v>
      </c>
      <c r="G19" s="598">
        <f t="shared" si="0"/>
        <v>81.298000000000002</v>
      </c>
      <c r="H19" s="354">
        <v>1353.838</v>
      </c>
      <c r="I19" s="333">
        <v>157.83799999999999</v>
      </c>
      <c r="J19" s="354">
        <v>996</v>
      </c>
      <c r="K19" s="333">
        <v>870.93899999999996</v>
      </c>
      <c r="L19" s="561">
        <f t="shared" si="1"/>
        <v>282.899</v>
      </c>
    </row>
    <row r="20" spans="1:12" ht="14.25">
      <c r="A20" s="317">
        <v>9</v>
      </c>
      <c r="B20" s="562" t="s">
        <v>888</v>
      </c>
      <c r="C20" s="354">
        <v>377.23399999999998</v>
      </c>
      <c r="D20" s="333">
        <v>43.234000000000002</v>
      </c>
      <c r="E20" s="600">
        <v>284.95699999999999</v>
      </c>
      <c r="F20" s="333">
        <v>228.45</v>
      </c>
      <c r="G20" s="598">
        <f t="shared" si="0"/>
        <v>99.740999999999985</v>
      </c>
      <c r="H20" s="354">
        <v>938.96299999999997</v>
      </c>
      <c r="I20" s="333">
        <v>126.96299999999999</v>
      </c>
      <c r="J20" s="354">
        <v>657.68000000000006</v>
      </c>
      <c r="K20" s="333">
        <v>533.04999999999995</v>
      </c>
      <c r="L20" s="561">
        <f t="shared" si="1"/>
        <v>251.59300000000007</v>
      </c>
    </row>
    <row r="21" spans="1:12" ht="14.25">
      <c r="A21" s="317">
        <v>10</v>
      </c>
      <c r="B21" s="562" t="s">
        <v>889</v>
      </c>
      <c r="C21" s="354">
        <v>449.26700000000005</v>
      </c>
      <c r="D21" s="333">
        <v>154.84700000000001</v>
      </c>
      <c r="E21" s="600">
        <v>204.42000000000002</v>
      </c>
      <c r="F21" s="333">
        <v>316.38900000000001</v>
      </c>
      <c r="G21" s="598">
        <f t="shared" si="0"/>
        <v>42.878000000000043</v>
      </c>
      <c r="H21" s="354">
        <v>975.48299999999995</v>
      </c>
      <c r="I21" s="333">
        <v>202.49299999999999</v>
      </c>
      <c r="J21" s="354">
        <v>632.99</v>
      </c>
      <c r="K21" s="333">
        <v>738.24099999999999</v>
      </c>
      <c r="L21" s="561">
        <f t="shared" si="1"/>
        <v>97.241999999999962</v>
      </c>
    </row>
    <row r="22" spans="1:12" ht="14.25">
      <c r="A22" s="317">
        <v>11</v>
      </c>
      <c r="B22" s="562" t="s">
        <v>890</v>
      </c>
      <c r="C22" s="354">
        <v>503.06</v>
      </c>
      <c r="D22" s="333">
        <v>77.040000000000006</v>
      </c>
      <c r="E22" s="600">
        <v>500.02</v>
      </c>
      <c r="F22" s="333">
        <v>331.07799999999997</v>
      </c>
      <c r="G22" s="598">
        <f t="shared" si="0"/>
        <v>245.98199999999997</v>
      </c>
      <c r="H22" s="354">
        <v>1316.9929999999999</v>
      </c>
      <c r="I22" s="333">
        <v>220.93299999999999</v>
      </c>
      <c r="J22" s="354">
        <v>856.06</v>
      </c>
      <c r="K22" s="333">
        <v>772.51400000000001</v>
      </c>
      <c r="L22" s="561">
        <f t="shared" si="1"/>
        <v>304.47899999999993</v>
      </c>
    </row>
    <row r="23" spans="1:12" ht="14.25">
      <c r="A23" s="317">
        <v>12</v>
      </c>
      <c r="B23" s="562" t="s">
        <v>891</v>
      </c>
      <c r="C23" s="354">
        <v>467.82</v>
      </c>
      <c r="D23" s="333">
        <v>61.82</v>
      </c>
      <c r="E23" s="600">
        <v>336</v>
      </c>
      <c r="F23" s="333">
        <v>311.05500000000001</v>
      </c>
      <c r="G23" s="598">
        <f t="shared" si="0"/>
        <v>86.764999999999986</v>
      </c>
      <c r="H23" s="354">
        <v>1168.7370000000001</v>
      </c>
      <c r="I23" s="333">
        <v>135.73699999999999</v>
      </c>
      <c r="J23" s="354">
        <v>783</v>
      </c>
      <c r="K23" s="333">
        <v>725.79499999999996</v>
      </c>
      <c r="L23" s="561">
        <f t="shared" si="1"/>
        <v>192.94200000000001</v>
      </c>
    </row>
    <row r="24" spans="1:12" ht="14.25">
      <c r="A24" s="317">
        <v>13</v>
      </c>
      <c r="B24" s="562" t="s">
        <v>892</v>
      </c>
      <c r="C24" s="354">
        <v>492.358</v>
      </c>
      <c r="D24" s="333">
        <v>12.358000000000001</v>
      </c>
      <c r="E24" s="600">
        <v>460</v>
      </c>
      <c r="F24" s="333">
        <v>310.22399999999999</v>
      </c>
      <c r="G24" s="598">
        <f t="shared" si="0"/>
        <v>162.13400000000001</v>
      </c>
      <c r="H24" s="354">
        <v>1218.1179999999999</v>
      </c>
      <c r="I24" s="333">
        <v>26.117999999999999</v>
      </c>
      <c r="J24" s="354">
        <v>831.36599999999999</v>
      </c>
      <c r="K24" s="333">
        <v>723.85599999999999</v>
      </c>
      <c r="L24" s="561">
        <f t="shared" si="1"/>
        <v>133.62800000000004</v>
      </c>
    </row>
    <row r="25" spans="1:12" ht="14.25">
      <c r="A25" s="317">
        <v>14</v>
      </c>
      <c r="B25" s="562" t="s">
        <v>893</v>
      </c>
      <c r="C25" s="354">
        <v>664.596</v>
      </c>
      <c r="D25" s="333">
        <v>49.125999999999998</v>
      </c>
      <c r="E25" s="600">
        <v>515.47</v>
      </c>
      <c r="F25" s="333">
        <v>499.625</v>
      </c>
      <c r="G25" s="598">
        <f t="shared" si="0"/>
        <v>64.971000000000004</v>
      </c>
      <c r="H25" s="354">
        <v>1695.8440000000001</v>
      </c>
      <c r="I25" s="333">
        <v>135.084</v>
      </c>
      <c r="J25" s="354">
        <v>1260.76</v>
      </c>
      <c r="K25" s="333">
        <v>1165.7909999999999</v>
      </c>
      <c r="L25" s="561">
        <f t="shared" si="1"/>
        <v>230.05300000000011</v>
      </c>
    </row>
    <row r="26" spans="1:12" ht="14.25">
      <c r="A26" s="317">
        <v>15</v>
      </c>
      <c r="B26" s="562" t="s">
        <v>894</v>
      </c>
      <c r="C26" s="354">
        <v>529.928</v>
      </c>
      <c r="D26" s="333">
        <v>33.927999999999997</v>
      </c>
      <c r="E26" s="600">
        <v>366</v>
      </c>
      <c r="F26" s="333">
        <v>324.77800000000002</v>
      </c>
      <c r="G26" s="598">
        <f t="shared" si="0"/>
        <v>75.149999999999977</v>
      </c>
      <c r="H26" s="354">
        <v>1116.971</v>
      </c>
      <c r="I26" s="333">
        <v>89.971000000000004</v>
      </c>
      <c r="J26" s="354">
        <v>877</v>
      </c>
      <c r="K26" s="333">
        <v>757.81399999999996</v>
      </c>
      <c r="L26" s="561">
        <f t="shared" si="1"/>
        <v>209.15700000000004</v>
      </c>
    </row>
    <row r="27" spans="1:12" ht="14.25">
      <c r="A27" s="317">
        <v>16</v>
      </c>
      <c r="B27" s="562" t="s">
        <v>895</v>
      </c>
      <c r="C27" s="354">
        <v>443.52099999999996</v>
      </c>
      <c r="D27" s="333">
        <v>69.450999999999993</v>
      </c>
      <c r="E27" s="600">
        <v>280</v>
      </c>
      <c r="F27" s="333">
        <v>253.25</v>
      </c>
      <c r="G27" s="598">
        <f t="shared" si="0"/>
        <v>96.201000000000022</v>
      </c>
      <c r="H27" s="354">
        <v>1054.4380000000001</v>
      </c>
      <c r="I27" s="333">
        <v>171.608</v>
      </c>
      <c r="J27" s="354">
        <v>561</v>
      </c>
      <c r="K27" s="333">
        <v>590.91600000000005</v>
      </c>
      <c r="L27" s="561">
        <f t="shared" si="1"/>
        <v>141.69199999999989</v>
      </c>
    </row>
    <row r="28" spans="1:12" ht="14.25">
      <c r="A28" s="317">
        <v>17</v>
      </c>
      <c r="B28" s="562" t="s">
        <v>896</v>
      </c>
      <c r="C28" s="354">
        <v>1057.134</v>
      </c>
      <c r="D28" s="333">
        <v>111.84399999999999</v>
      </c>
      <c r="E28" s="600">
        <v>745.29</v>
      </c>
      <c r="F28" s="333">
        <v>699.62800000000004</v>
      </c>
      <c r="G28" s="598">
        <f t="shared" si="0"/>
        <v>157.50599999999997</v>
      </c>
      <c r="H28" s="354">
        <v>2500.9789999999998</v>
      </c>
      <c r="I28" s="333">
        <v>396.29899999999998</v>
      </c>
      <c r="J28" s="354">
        <v>1804.68</v>
      </c>
      <c r="K28" s="333">
        <v>1632.4639999999999</v>
      </c>
      <c r="L28" s="561">
        <f t="shared" si="1"/>
        <v>568.51500000000033</v>
      </c>
    </row>
    <row r="29" spans="1:12" ht="14.25">
      <c r="A29" s="317">
        <v>18</v>
      </c>
      <c r="B29" s="562" t="s">
        <v>897</v>
      </c>
      <c r="C29" s="354">
        <v>426.39</v>
      </c>
      <c r="D29" s="333">
        <v>84.31</v>
      </c>
      <c r="E29" s="600">
        <v>262.08</v>
      </c>
      <c r="F29" s="333">
        <v>226.10400000000001</v>
      </c>
      <c r="G29" s="598">
        <f t="shared" si="0"/>
        <v>120.28599999999997</v>
      </c>
      <c r="H29" s="354">
        <v>881.79500000000007</v>
      </c>
      <c r="I29" s="333">
        <v>164.94499999999999</v>
      </c>
      <c r="J29" s="354">
        <v>606.85</v>
      </c>
      <c r="K29" s="333">
        <v>527.57500000000005</v>
      </c>
      <c r="L29" s="561">
        <f t="shared" si="1"/>
        <v>244.22000000000003</v>
      </c>
    </row>
    <row r="30" spans="1:12" ht="14.25">
      <c r="A30" s="317">
        <v>19</v>
      </c>
      <c r="B30" s="562" t="s">
        <v>898</v>
      </c>
      <c r="C30" s="354">
        <v>677.82900000000006</v>
      </c>
      <c r="D30" s="333">
        <v>50.738999999999997</v>
      </c>
      <c r="E30" s="600">
        <v>477.09000000000003</v>
      </c>
      <c r="F30" s="333">
        <v>497.27800000000002</v>
      </c>
      <c r="G30" s="598">
        <f t="shared" si="0"/>
        <v>30.551000000000045</v>
      </c>
      <c r="H30" s="354">
        <v>1735.779</v>
      </c>
      <c r="I30" s="333">
        <v>202.559</v>
      </c>
      <c r="J30" s="354">
        <v>1483.22</v>
      </c>
      <c r="K30" s="333">
        <v>1160.3150000000001</v>
      </c>
      <c r="L30" s="561">
        <f t="shared" si="1"/>
        <v>525.46399999999994</v>
      </c>
    </row>
    <row r="31" spans="1:12" ht="14.25">
      <c r="A31" s="317">
        <v>20</v>
      </c>
      <c r="B31" s="562" t="s">
        <v>899</v>
      </c>
      <c r="C31" s="354">
        <v>426.053</v>
      </c>
      <c r="D31" s="333">
        <v>52.052999999999997</v>
      </c>
      <c r="E31" s="600">
        <v>309</v>
      </c>
      <c r="F31" s="333">
        <v>334.858</v>
      </c>
      <c r="G31" s="598">
        <f t="shared" si="0"/>
        <v>26.194999999999993</v>
      </c>
      <c r="H31" s="354">
        <v>1009.232</v>
      </c>
      <c r="I31" s="333">
        <v>112.232</v>
      </c>
      <c r="J31" s="354">
        <v>782</v>
      </c>
      <c r="K31" s="333">
        <v>781.33399999999995</v>
      </c>
      <c r="L31" s="561">
        <f t="shared" si="1"/>
        <v>112.89800000000002</v>
      </c>
    </row>
    <row r="32" spans="1:12" ht="14.25">
      <c r="A32" s="317">
        <v>21</v>
      </c>
      <c r="B32" s="562" t="s">
        <v>900</v>
      </c>
      <c r="C32" s="354">
        <v>458.78300000000002</v>
      </c>
      <c r="D32" s="333">
        <v>140.34299999999999</v>
      </c>
      <c r="E32" s="600">
        <v>164.44</v>
      </c>
      <c r="F32" s="333">
        <v>245.876</v>
      </c>
      <c r="G32" s="598">
        <f t="shared" si="0"/>
        <v>58.907000000000011</v>
      </c>
      <c r="H32" s="354">
        <v>876.928</v>
      </c>
      <c r="I32" s="333">
        <v>83.897999999999996</v>
      </c>
      <c r="J32" s="354">
        <v>723.03</v>
      </c>
      <c r="K32" s="333">
        <v>573.71199999999999</v>
      </c>
      <c r="L32" s="561">
        <f t="shared" si="1"/>
        <v>233.21600000000001</v>
      </c>
    </row>
    <row r="33" spans="1:12" ht="14.25">
      <c r="A33" s="317">
        <v>22</v>
      </c>
      <c r="B33" s="562" t="s">
        <v>901</v>
      </c>
      <c r="C33" s="354">
        <v>1041.8219999999999</v>
      </c>
      <c r="D33" s="333">
        <v>12.981999999999999</v>
      </c>
      <c r="E33" s="600">
        <v>928.84</v>
      </c>
      <c r="F33" s="333">
        <v>737.15499999999997</v>
      </c>
      <c r="G33" s="598">
        <f t="shared" si="0"/>
        <v>204.66700000000003</v>
      </c>
      <c r="H33" s="354">
        <v>2200.6909999999998</v>
      </c>
      <c r="I33" s="333">
        <v>299.721</v>
      </c>
      <c r="J33" s="354">
        <v>1750.97</v>
      </c>
      <c r="K33" s="333">
        <v>1720.027</v>
      </c>
      <c r="L33" s="561">
        <f t="shared" si="1"/>
        <v>330.66399999999976</v>
      </c>
    </row>
    <row r="34" spans="1:12" ht="14.25">
      <c r="A34" s="317">
        <v>23</v>
      </c>
      <c r="B34" s="562" t="s">
        <v>902</v>
      </c>
      <c r="C34" s="354">
        <v>403.23700000000002</v>
      </c>
      <c r="D34" s="333">
        <v>42.237000000000002</v>
      </c>
      <c r="E34" s="600">
        <v>341</v>
      </c>
      <c r="F34" s="333">
        <v>253.27099999999999</v>
      </c>
      <c r="G34" s="598">
        <f t="shared" si="0"/>
        <v>129.96600000000004</v>
      </c>
      <c r="H34" s="354">
        <v>913.86400000000003</v>
      </c>
      <c r="I34" s="333">
        <v>114.864</v>
      </c>
      <c r="J34" s="354">
        <v>749</v>
      </c>
      <c r="K34" s="333">
        <v>590.96500000000003</v>
      </c>
      <c r="L34" s="561">
        <f t="shared" si="1"/>
        <v>272.899</v>
      </c>
    </row>
    <row r="35" spans="1:12" ht="14.25">
      <c r="A35" s="317">
        <v>24</v>
      </c>
      <c r="B35" s="562" t="s">
        <v>903</v>
      </c>
      <c r="C35" s="354">
        <v>406.59000000000003</v>
      </c>
      <c r="D35" s="333">
        <v>57.59</v>
      </c>
      <c r="E35" s="600">
        <v>249</v>
      </c>
      <c r="F35" s="333">
        <v>260.24200000000002</v>
      </c>
      <c r="G35" s="598">
        <f t="shared" si="0"/>
        <v>46.348000000000013</v>
      </c>
      <c r="H35" s="354">
        <v>974.505</v>
      </c>
      <c r="I35" s="333">
        <v>115.505</v>
      </c>
      <c r="J35" s="354">
        <v>609</v>
      </c>
      <c r="K35" s="333">
        <v>607.23199999999997</v>
      </c>
      <c r="L35" s="561">
        <f t="shared" si="1"/>
        <v>117.27300000000002</v>
      </c>
    </row>
    <row r="36" spans="1:12" ht="14.25">
      <c r="A36" s="317">
        <v>25</v>
      </c>
      <c r="B36" s="562" t="s">
        <v>904</v>
      </c>
      <c r="C36" s="354">
        <v>1010.708</v>
      </c>
      <c r="D36" s="333">
        <v>185.708</v>
      </c>
      <c r="E36" s="600">
        <v>400</v>
      </c>
      <c r="F36" s="333">
        <v>568.95600000000002</v>
      </c>
      <c r="G36" s="598">
        <f t="shared" si="0"/>
        <v>16.751999999999953</v>
      </c>
      <c r="H36" s="354">
        <v>2037.9259999999999</v>
      </c>
      <c r="I36" s="333">
        <v>525.24599999999998</v>
      </c>
      <c r="J36" s="354">
        <v>837.68</v>
      </c>
      <c r="K36" s="333">
        <v>1327.5630000000001</v>
      </c>
      <c r="L36" s="561">
        <f t="shared" si="1"/>
        <v>35.362999999999829</v>
      </c>
    </row>
    <row r="37" spans="1:12" ht="14.25">
      <c r="A37" s="317">
        <v>26</v>
      </c>
      <c r="B37" s="562" t="s">
        <v>905</v>
      </c>
      <c r="C37" s="354">
        <v>645.56400000000008</v>
      </c>
      <c r="D37" s="333">
        <v>69.744</v>
      </c>
      <c r="E37" s="600">
        <v>475.81999999999994</v>
      </c>
      <c r="F37" s="333">
        <v>392.05399999999997</v>
      </c>
      <c r="G37" s="598">
        <f t="shared" si="0"/>
        <v>153.51</v>
      </c>
      <c r="H37" s="354">
        <v>1433.1619999999998</v>
      </c>
      <c r="I37" s="333">
        <v>168.58199999999999</v>
      </c>
      <c r="J37" s="354">
        <v>1014.58</v>
      </c>
      <c r="K37" s="333">
        <v>914.79300000000001</v>
      </c>
      <c r="L37" s="561">
        <f t="shared" si="1"/>
        <v>268.36900000000003</v>
      </c>
    </row>
    <row r="38" spans="1:12" ht="14.25">
      <c r="A38" s="317">
        <v>27</v>
      </c>
      <c r="B38" s="562" t="s">
        <v>906</v>
      </c>
      <c r="C38" s="354">
        <v>468.03800000000001</v>
      </c>
      <c r="D38" s="333">
        <v>32.738</v>
      </c>
      <c r="E38" s="600">
        <v>370.3</v>
      </c>
      <c r="F38" s="333">
        <v>284.90100000000001</v>
      </c>
      <c r="G38" s="598">
        <f t="shared" si="0"/>
        <v>118.137</v>
      </c>
      <c r="H38" s="354">
        <v>1090.259</v>
      </c>
      <c r="I38" s="333">
        <v>80.558999999999997</v>
      </c>
      <c r="J38" s="354">
        <v>859.7</v>
      </c>
      <c r="K38" s="333">
        <v>664.76900000000001</v>
      </c>
      <c r="L38" s="561">
        <f t="shared" si="1"/>
        <v>275.49</v>
      </c>
    </row>
    <row r="39" spans="1:12" ht="14.25">
      <c r="A39" s="317">
        <v>28</v>
      </c>
      <c r="B39" s="562" t="s">
        <v>907</v>
      </c>
      <c r="C39" s="354">
        <v>560.06600000000003</v>
      </c>
      <c r="D39" s="333">
        <v>31.706</v>
      </c>
      <c r="E39" s="600">
        <v>478.35999999999996</v>
      </c>
      <c r="F39" s="333">
        <v>340.21</v>
      </c>
      <c r="G39" s="598">
        <f t="shared" si="0"/>
        <v>169.85599999999999</v>
      </c>
      <c r="H39" s="354">
        <v>1217.117</v>
      </c>
      <c r="I39" s="333">
        <v>108.617</v>
      </c>
      <c r="J39" s="354">
        <v>992.50000000000011</v>
      </c>
      <c r="K39" s="333">
        <v>793.82399999999996</v>
      </c>
      <c r="L39" s="561">
        <f t="shared" si="1"/>
        <v>307.29300000000023</v>
      </c>
    </row>
    <row r="40" spans="1:12" ht="14.25">
      <c r="A40" s="317">
        <v>29</v>
      </c>
      <c r="B40" s="562" t="s">
        <v>908</v>
      </c>
      <c r="C40" s="354">
        <v>282.57799999999997</v>
      </c>
      <c r="D40" s="333">
        <v>63.578000000000003</v>
      </c>
      <c r="E40" s="600">
        <v>199</v>
      </c>
      <c r="F40" s="333">
        <v>229.10599999999999</v>
      </c>
      <c r="G40" s="598">
        <f t="shared" si="0"/>
        <v>33.47199999999998</v>
      </c>
      <c r="H40" s="354">
        <v>594.18399999999997</v>
      </c>
      <c r="I40" s="333">
        <v>71.183999999999997</v>
      </c>
      <c r="J40" s="354">
        <v>523</v>
      </c>
      <c r="K40" s="333">
        <v>534.58000000000004</v>
      </c>
      <c r="L40" s="561">
        <f t="shared" si="1"/>
        <v>59.603999999999928</v>
      </c>
    </row>
    <row r="41" spans="1:12" ht="14.25">
      <c r="A41" s="317">
        <v>30</v>
      </c>
      <c r="B41" s="562" t="s">
        <v>909</v>
      </c>
      <c r="C41" s="354">
        <v>523.57399999999996</v>
      </c>
      <c r="D41" s="333">
        <v>59.573999999999998</v>
      </c>
      <c r="E41" s="600">
        <v>414</v>
      </c>
      <c r="F41" s="333">
        <v>373.19499999999999</v>
      </c>
      <c r="G41" s="598">
        <f t="shared" si="0"/>
        <v>100.37900000000002</v>
      </c>
      <c r="H41" s="354">
        <v>1104.472</v>
      </c>
      <c r="I41" s="333">
        <v>73.471999999999994</v>
      </c>
      <c r="J41" s="354">
        <v>956</v>
      </c>
      <c r="K41" s="333">
        <v>870.78800000000001</v>
      </c>
      <c r="L41" s="561">
        <f t="shared" si="1"/>
        <v>158.68399999999997</v>
      </c>
    </row>
    <row r="42" spans="1:12" ht="14.25">
      <c r="A42" s="317">
        <v>31</v>
      </c>
      <c r="B42" s="562" t="s">
        <v>910</v>
      </c>
      <c r="C42" s="354">
        <v>437.596</v>
      </c>
      <c r="D42" s="333">
        <v>146.596</v>
      </c>
      <c r="E42" s="600">
        <v>165.126</v>
      </c>
      <c r="F42" s="333">
        <v>250.88399999999999</v>
      </c>
      <c r="G42" s="598">
        <f t="shared" si="0"/>
        <v>60.837999999999994</v>
      </c>
      <c r="H42" s="354">
        <v>1089.6890000000001</v>
      </c>
      <c r="I42" s="333">
        <v>307.68900000000002</v>
      </c>
      <c r="J42" s="354">
        <v>315.315</v>
      </c>
      <c r="K42" s="333">
        <v>585.39700000000005</v>
      </c>
      <c r="L42" s="561">
        <f t="shared" si="1"/>
        <v>37.606999999999971</v>
      </c>
    </row>
    <row r="43" spans="1:12" ht="14.25">
      <c r="A43" s="317">
        <v>32</v>
      </c>
      <c r="B43" s="562" t="s">
        <v>911</v>
      </c>
      <c r="C43" s="354">
        <v>464.47</v>
      </c>
      <c r="D43" s="333">
        <v>169.47</v>
      </c>
      <c r="E43" s="600">
        <v>145</v>
      </c>
      <c r="F43" s="333">
        <v>257.93599999999998</v>
      </c>
      <c r="G43" s="598">
        <f t="shared" si="0"/>
        <v>56.534000000000049</v>
      </c>
      <c r="H43" s="354">
        <v>975.80899999999997</v>
      </c>
      <c r="I43" s="333">
        <v>340.80900000000003</v>
      </c>
      <c r="J43" s="354">
        <v>335</v>
      </c>
      <c r="K43" s="333">
        <v>601.85</v>
      </c>
      <c r="L43" s="561">
        <f t="shared" si="1"/>
        <v>73.958999999999946</v>
      </c>
    </row>
    <row r="44" spans="1:12" ht="14.25">
      <c r="A44" s="317">
        <v>33</v>
      </c>
      <c r="B44" s="562" t="s">
        <v>912</v>
      </c>
      <c r="C44" s="354">
        <v>1430.3629999999998</v>
      </c>
      <c r="D44" s="333">
        <v>307.03300000000002</v>
      </c>
      <c r="E44" s="600">
        <v>593.33000000000004</v>
      </c>
      <c r="F44" s="333">
        <v>852.99</v>
      </c>
      <c r="G44" s="598">
        <f t="shared" si="0"/>
        <v>47.373000000000047</v>
      </c>
      <c r="H44" s="354">
        <v>3002.4369999999999</v>
      </c>
      <c r="I44" s="333">
        <v>625.66700000000003</v>
      </c>
      <c r="J44" s="354">
        <v>1376.77</v>
      </c>
      <c r="K44" s="333">
        <v>1990.309</v>
      </c>
      <c r="L44" s="561">
        <f t="shared" si="1"/>
        <v>12.127999999999929</v>
      </c>
    </row>
    <row r="45" spans="1:12">
      <c r="A45" s="316" t="s">
        <v>19</v>
      </c>
      <c r="B45" s="18"/>
      <c r="C45" s="563">
        <f>SUM(C12:C44)</f>
        <v>21269.217000000004</v>
      </c>
      <c r="D45" s="599">
        <f t="shared" ref="D45:L45" si="2">SUM(D12:D44)</f>
        <v>2565.4769999999999</v>
      </c>
      <c r="E45" s="563">
        <f t="shared" si="2"/>
        <v>14945.513000000001</v>
      </c>
      <c r="F45" s="599">
        <f t="shared" si="2"/>
        <v>13807.338000000002</v>
      </c>
      <c r="G45" s="563">
        <f t="shared" si="2"/>
        <v>3703.6520000000005</v>
      </c>
      <c r="H45" s="563">
        <f t="shared" si="2"/>
        <v>49628.185999999987</v>
      </c>
      <c r="I45" s="599">
        <f t="shared" si="2"/>
        <v>6347.7560000000021</v>
      </c>
      <c r="J45" s="563">
        <f t="shared" si="2"/>
        <v>34387.21</v>
      </c>
      <c r="K45" s="599">
        <f t="shared" si="2"/>
        <v>32217.112000000001</v>
      </c>
      <c r="L45" s="563">
        <f t="shared" si="2"/>
        <v>8517.8540000000012</v>
      </c>
    </row>
    <row r="46" spans="1:12">
      <c r="A46" s="21" t="s">
        <v>420</v>
      </c>
      <c r="B46" s="21"/>
      <c r="C46" s="21"/>
      <c r="D46" s="579"/>
      <c r="E46" s="21"/>
      <c r="F46" s="21"/>
      <c r="G46" s="21"/>
      <c r="H46" s="21"/>
      <c r="I46" s="580"/>
      <c r="J46" s="21"/>
      <c r="K46" s="21"/>
      <c r="L46" s="21"/>
    </row>
    <row r="47" spans="1:12">
      <c r="A47" s="20" t="s">
        <v>419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" customHeight="1">
      <c r="A49" s="749" t="s">
        <v>13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</row>
    <row r="50" spans="1:12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1:12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1:12">
      <c r="A52" s="14" t="s">
        <v>23</v>
      </c>
      <c r="B52" s="14"/>
      <c r="C52" s="14"/>
      <c r="D52" s="14"/>
      <c r="E52" s="14"/>
      <c r="F52" s="14"/>
      <c r="J52" s="747" t="s">
        <v>87</v>
      </c>
      <c r="K52" s="747"/>
      <c r="L52" s="747"/>
    </row>
    <row r="53" spans="1:12">
      <c r="A53" s="14"/>
    </row>
    <row r="54" spans="1:12">
      <c r="A54" s="846"/>
      <c r="B54" s="846"/>
      <c r="C54" s="846"/>
      <c r="D54" s="846"/>
      <c r="E54" s="846"/>
      <c r="F54" s="846"/>
      <c r="G54" s="846"/>
      <c r="H54" s="846"/>
      <c r="I54" s="846"/>
      <c r="J54" s="846"/>
      <c r="K54" s="846"/>
      <c r="L54" s="846"/>
    </row>
  </sheetData>
  <mergeCells count="15">
    <mergeCell ref="A2:L2"/>
    <mergeCell ref="A3:L3"/>
    <mergeCell ref="A5:L5"/>
    <mergeCell ref="A7:B7"/>
    <mergeCell ref="F7:L7"/>
    <mergeCell ref="A50:L50"/>
    <mergeCell ref="A51:L51"/>
    <mergeCell ref="J52:L52"/>
    <mergeCell ref="A54:L54"/>
    <mergeCell ref="I8:L8"/>
    <mergeCell ref="A9:A10"/>
    <mergeCell ref="B9:B10"/>
    <mergeCell ref="C9:G9"/>
    <mergeCell ref="H9:L9"/>
    <mergeCell ref="A49:L49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rowBreaks count="1" manualBreakCount="1">
    <brk id="5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topLeftCell="A39" zoomScaleSheetLayoutView="100" workbookViewId="0">
      <selection activeCell="I58" sqref="I58"/>
    </sheetView>
  </sheetViews>
  <sheetFormatPr defaultRowHeight="12.75"/>
  <cols>
    <col min="1" max="1" width="6" style="319" customWidth="1"/>
    <col min="2" max="2" width="15.42578125" style="319" bestFit="1" customWidth="1"/>
    <col min="3" max="3" width="10.5703125" style="319" customWidth="1"/>
    <col min="4" max="4" width="9.85546875" style="319" customWidth="1"/>
    <col min="5" max="5" width="10.140625" style="319" customWidth="1"/>
    <col min="6" max="6" width="10.85546875" style="319" customWidth="1"/>
    <col min="7" max="7" width="15.85546875" style="319" customWidth="1"/>
    <col min="8" max="8" width="12.42578125" style="319" customWidth="1"/>
    <col min="9" max="9" width="12.140625" style="319" customWidth="1"/>
    <col min="10" max="10" width="10.28515625" style="319" customWidth="1"/>
    <col min="11" max="11" width="12" style="319" customWidth="1"/>
    <col min="12" max="12" width="13.7109375" style="319" customWidth="1"/>
    <col min="13" max="13" width="9.140625" style="319" hidden="1" customWidth="1"/>
    <col min="14" max="16384" width="9.140625" style="319"/>
  </cols>
  <sheetData>
    <row r="1" spans="1:13" customFormat="1">
      <c r="D1" s="34"/>
      <c r="E1" s="34"/>
      <c r="F1" s="34"/>
      <c r="G1" s="34"/>
      <c r="H1" s="34"/>
      <c r="I1" s="34"/>
      <c r="J1" s="34"/>
      <c r="K1" s="34"/>
      <c r="L1" s="849" t="s">
        <v>75</v>
      </c>
      <c r="M1" s="849"/>
    </row>
    <row r="2" spans="1:13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42"/>
    </row>
    <row r="3" spans="1:13" customFormat="1" ht="20.25">
      <c r="A3" s="850" t="s">
        <v>582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41"/>
    </row>
    <row r="4" spans="1:13" customFormat="1" ht="10.5" customHeight="1"/>
    <row r="5" spans="1:13" ht="19.5" customHeight="1">
      <c r="A5" s="844" t="s">
        <v>607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</row>
    <row r="6" spans="1:1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>
      <c r="A7" s="747" t="s">
        <v>913</v>
      </c>
      <c r="B7" s="747"/>
      <c r="F7" s="848" t="s">
        <v>21</v>
      </c>
      <c r="G7" s="848"/>
      <c r="H7" s="848"/>
      <c r="I7" s="848"/>
      <c r="J7" s="848"/>
      <c r="K7" s="848"/>
      <c r="L7" s="848"/>
    </row>
    <row r="8" spans="1:13">
      <c r="A8" s="14"/>
      <c r="F8" s="320"/>
      <c r="G8" s="98"/>
      <c r="H8" s="98"/>
      <c r="I8" s="847" t="s">
        <v>626</v>
      </c>
      <c r="J8" s="847"/>
      <c r="K8" s="847"/>
      <c r="L8" s="847"/>
    </row>
    <row r="9" spans="1:13" s="14" customFormat="1">
      <c r="A9" s="741" t="s">
        <v>2</v>
      </c>
      <c r="B9" s="741" t="s">
        <v>3</v>
      </c>
      <c r="C9" s="724" t="s">
        <v>22</v>
      </c>
      <c r="D9" s="725"/>
      <c r="E9" s="725"/>
      <c r="F9" s="725"/>
      <c r="G9" s="725"/>
      <c r="H9" s="724" t="s">
        <v>45</v>
      </c>
      <c r="I9" s="725"/>
      <c r="J9" s="725"/>
      <c r="K9" s="725"/>
      <c r="L9" s="725"/>
    </row>
    <row r="10" spans="1:13" s="14" customFormat="1" ht="77.45" customHeight="1">
      <c r="A10" s="741"/>
      <c r="B10" s="741"/>
      <c r="C10" s="312" t="s">
        <v>606</v>
      </c>
      <c r="D10" s="312" t="s">
        <v>628</v>
      </c>
      <c r="E10" s="312" t="s">
        <v>73</v>
      </c>
      <c r="F10" s="663" t="s">
        <v>74</v>
      </c>
      <c r="G10" s="312" t="s">
        <v>421</v>
      </c>
      <c r="H10" s="312" t="s">
        <v>606</v>
      </c>
      <c r="I10" s="312" t="s">
        <v>628</v>
      </c>
      <c r="J10" s="312" t="s">
        <v>73</v>
      </c>
      <c r="K10" s="663" t="s">
        <v>74</v>
      </c>
      <c r="L10" s="312" t="s">
        <v>422</v>
      </c>
    </row>
    <row r="11" spans="1:13" s="14" customFormat="1">
      <c r="A11" s="312">
        <v>1</v>
      </c>
      <c r="B11" s="312">
        <v>2</v>
      </c>
      <c r="C11" s="312">
        <v>3</v>
      </c>
      <c r="D11" s="576">
        <v>4</v>
      </c>
      <c r="E11" s="312">
        <v>5</v>
      </c>
      <c r="F11" s="576">
        <v>6</v>
      </c>
      <c r="G11" s="312">
        <v>7</v>
      </c>
      <c r="H11" s="312">
        <v>8</v>
      </c>
      <c r="I11" s="576">
        <v>9</v>
      </c>
      <c r="J11" s="312">
        <v>10</v>
      </c>
      <c r="K11" s="576">
        <v>11</v>
      </c>
      <c r="L11" s="312">
        <v>12</v>
      </c>
    </row>
    <row r="12" spans="1:13" ht="14.25">
      <c r="A12" s="317">
        <v>1</v>
      </c>
      <c r="B12" s="562" t="s">
        <v>879</v>
      </c>
      <c r="C12" s="354">
        <v>566.745</v>
      </c>
      <c r="D12" s="333">
        <v>52.255000000000003</v>
      </c>
      <c r="E12" s="600">
        <v>476.38</v>
      </c>
      <c r="F12" s="333">
        <v>493.05500000000001</v>
      </c>
      <c r="G12" s="598">
        <f>D12+E12-F12</f>
        <v>35.579999999999984</v>
      </c>
      <c r="H12" s="354">
        <v>1367.2950000000001</v>
      </c>
      <c r="I12" s="333">
        <v>11.345000000000001</v>
      </c>
      <c r="J12" s="354">
        <v>1211.509</v>
      </c>
      <c r="K12" s="333">
        <v>1150.462</v>
      </c>
      <c r="L12" s="561">
        <f>I12+J12-K12</f>
        <v>72.392000000000053</v>
      </c>
    </row>
    <row r="13" spans="1:13" ht="14.25">
      <c r="A13" s="317">
        <v>2</v>
      </c>
      <c r="B13" s="562" t="s">
        <v>881</v>
      </c>
      <c r="C13" s="354">
        <v>744.721</v>
      </c>
      <c r="D13" s="333">
        <v>22.210999999999999</v>
      </c>
      <c r="E13" s="600">
        <v>682.51</v>
      </c>
      <c r="F13" s="333">
        <v>544.30499999999995</v>
      </c>
      <c r="G13" s="598">
        <f t="shared" ref="G13:G44" si="0">D13+E13-F13</f>
        <v>160.41600000000005</v>
      </c>
      <c r="H13" s="354">
        <v>1805.2190000000001</v>
      </c>
      <c r="I13" s="333">
        <v>91.778999999999996</v>
      </c>
      <c r="J13" s="354">
        <v>1513.44</v>
      </c>
      <c r="K13" s="333">
        <v>1270.046</v>
      </c>
      <c r="L13" s="561">
        <f t="shared" ref="L13:L44" si="1">I13+J13-K13</f>
        <v>335.173</v>
      </c>
    </row>
    <row r="14" spans="1:13" ht="14.25">
      <c r="A14" s="317">
        <v>3</v>
      </c>
      <c r="B14" s="562" t="s">
        <v>882</v>
      </c>
      <c r="C14" s="354">
        <v>668.74799999999993</v>
      </c>
      <c r="D14" s="333">
        <v>31.718</v>
      </c>
      <c r="E14" s="600">
        <v>507.03</v>
      </c>
      <c r="F14" s="333">
        <v>495.17</v>
      </c>
      <c r="G14" s="598">
        <f t="shared" si="0"/>
        <v>43.577999999999918</v>
      </c>
      <c r="H14" s="354">
        <v>1634.44</v>
      </c>
      <c r="I14" s="333">
        <v>82.37</v>
      </c>
      <c r="J14" s="354">
        <v>1302.07</v>
      </c>
      <c r="K14" s="333">
        <v>1155.3969999999999</v>
      </c>
      <c r="L14" s="561">
        <f t="shared" si="1"/>
        <v>229.04300000000012</v>
      </c>
    </row>
    <row r="15" spans="1:13" ht="14.25">
      <c r="A15" s="317">
        <v>4</v>
      </c>
      <c r="B15" s="562" t="s">
        <v>883</v>
      </c>
      <c r="C15" s="354">
        <v>319.80900000000003</v>
      </c>
      <c r="D15" s="333">
        <v>21.079000000000001</v>
      </c>
      <c r="E15" s="600">
        <v>278.73</v>
      </c>
      <c r="F15" s="333">
        <v>196.01599999999999</v>
      </c>
      <c r="G15" s="598">
        <f t="shared" si="0"/>
        <v>103.79300000000003</v>
      </c>
      <c r="H15" s="354">
        <v>785.52599999999995</v>
      </c>
      <c r="I15" s="333">
        <v>17.155999999999999</v>
      </c>
      <c r="J15" s="354">
        <v>673.37</v>
      </c>
      <c r="K15" s="333">
        <v>457.37</v>
      </c>
      <c r="L15" s="561">
        <f t="shared" si="1"/>
        <v>233.15599999999995</v>
      </c>
    </row>
    <row r="16" spans="1:13" ht="14.25">
      <c r="A16" s="317">
        <v>5</v>
      </c>
      <c r="B16" s="562" t="s">
        <v>884</v>
      </c>
      <c r="C16" s="354">
        <v>973.20699999999999</v>
      </c>
      <c r="D16" s="333">
        <v>69.456999999999994</v>
      </c>
      <c r="E16" s="600">
        <v>683.75</v>
      </c>
      <c r="F16" s="333">
        <v>712.20500000000004</v>
      </c>
      <c r="G16" s="598">
        <f t="shared" si="0"/>
        <v>41.001999999999953</v>
      </c>
      <c r="H16" s="354">
        <v>2443.5839999999998</v>
      </c>
      <c r="I16" s="333">
        <v>251.834</v>
      </c>
      <c r="J16" s="354">
        <v>1651.75</v>
      </c>
      <c r="K16" s="333">
        <v>1661.8109999999999</v>
      </c>
      <c r="L16" s="561">
        <f t="shared" si="1"/>
        <v>241.77300000000014</v>
      </c>
    </row>
    <row r="17" spans="1:12" ht="14.25">
      <c r="A17" s="317">
        <v>6</v>
      </c>
      <c r="B17" s="562" t="s">
        <v>885</v>
      </c>
      <c r="C17" s="354">
        <v>465.166</v>
      </c>
      <c r="D17" s="333">
        <v>9.1660000000000004</v>
      </c>
      <c r="E17" s="600">
        <v>356</v>
      </c>
      <c r="F17" s="333">
        <v>296.81299999999999</v>
      </c>
      <c r="G17" s="598">
        <f t="shared" si="0"/>
        <v>68.353000000000009</v>
      </c>
      <c r="H17" s="354">
        <v>1308.8420000000001</v>
      </c>
      <c r="I17" s="333">
        <v>237.84200000000001</v>
      </c>
      <c r="J17" s="354">
        <v>821</v>
      </c>
      <c r="K17" s="333">
        <v>692.56399999999996</v>
      </c>
      <c r="L17" s="561">
        <f t="shared" si="1"/>
        <v>366.27800000000013</v>
      </c>
    </row>
    <row r="18" spans="1:12" ht="14.25">
      <c r="A18" s="317">
        <v>7</v>
      </c>
      <c r="B18" s="562" t="s">
        <v>886</v>
      </c>
      <c r="C18" s="354">
        <v>686.97199999999998</v>
      </c>
      <c r="D18" s="333">
        <v>55.322000000000003</v>
      </c>
      <c r="E18" s="600">
        <v>561.65</v>
      </c>
      <c r="F18" s="333">
        <v>501.64100000000002</v>
      </c>
      <c r="G18" s="598">
        <f t="shared" si="0"/>
        <v>115.33099999999996</v>
      </c>
      <c r="H18" s="354">
        <v>1825.924</v>
      </c>
      <c r="I18" s="333">
        <v>81.414000000000001</v>
      </c>
      <c r="J18" s="354">
        <v>1344.51</v>
      </c>
      <c r="K18" s="333">
        <v>1170.4949999999999</v>
      </c>
      <c r="L18" s="561">
        <f t="shared" si="1"/>
        <v>255.42900000000009</v>
      </c>
    </row>
    <row r="19" spans="1:12" ht="14.25">
      <c r="A19" s="317">
        <v>8</v>
      </c>
      <c r="B19" s="562" t="s">
        <v>887</v>
      </c>
      <c r="C19" s="354">
        <v>378.02300000000002</v>
      </c>
      <c r="D19" s="333">
        <v>18.023</v>
      </c>
      <c r="E19" s="600">
        <v>290</v>
      </c>
      <c r="F19" s="333">
        <v>260.721</v>
      </c>
      <c r="G19" s="598">
        <f>D19+E19-F19</f>
        <v>47.302000000000021</v>
      </c>
      <c r="H19" s="354">
        <v>1157.21</v>
      </c>
      <c r="I19" s="333">
        <v>243.21</v>
      </c>
      <c r="J19" s="354">
        <v>764</v>
      </c>
      <c r="K19" s="333">
        <v>608.35</v>
      </c>
      <c r="L19" s="561">
        <f t="shared" si="1"/>
        <v>398.86</v>
      </c>
    </row>
    <row r="20" spans="1:12" ht="14.25">
      <c r="A20" s="317">
        <v>9</v>
      </c>
      <c r="B20" s="562" t="s">
        <v>888</v>
      </c>
      <c r="C20" s="354">
        <v>334.42500000000001</v>
      </c>
      <c r="D20" s="333">
        <v>43.424999999999997</v>
      </c>
      <c r="E20" s="600">
        <v>200.607</v>
      </c>
      <c r="F20" s="333">
        <v>184.357</v>
      </c>
      <c r="G20" s="598">
        <f t="shared" si="0"/>
        <v>59.674999999999983</v>
      </c>
      <c r="H20" s="354">
        <v>743.61300000000006</v>
      </c>
      <c r="I20" s="333">
        <v>115.613</v>
      </c>
      <c r="J20" s="354">
        <v>391.096</v>
      </c>
      <c r="K20" s="333">
        <v>430.16500000000002</v>
      </c>
      <c r="L20" s="561">
        <f t="shared" si="1"/>
        <v>76.543999999999983</v>
      </c>
    </row>
    <row r="21" spans="1:12" ht="14.25">
      <c r="A21" s="317">
        <v>10</v>
      </c>
      <c r="B21" s="562" t="s">
        <v>889</v>
      </c>
      <c r="C21" s="354">
        <v>386.11</v>
      </c>
      <c r="D21" s="333">
        <v>86.67</v>
      </c>
      <c r="E21" s="600">
        <v>199.44</v>
      </c>
      <c r="F21" s="333">
        <v>280.32499999999999</v>
      </c>
      <c r="G21" s="598">
        <f t="shared" si="0"/>
        <v>5.785000000000025</v>
      </c>
      <c r="H21" s="354">
        <v>856.649</v>
      </c>
      <c r="I21" s="333">
        <v>103.949</v>
      </c>
      <c r="J21" s="354">
        <v>602.70000000000005</v>
      </c>
      <c r="K21" s="333">
        <v>654.09100000000001</v>
      </c>
      <c r="L21" s="561">
        <f t="shared" si="1"/>
        <v>52.557999999999993</v>
      </c>
    </row>
    <row r="22" spans="1:12" ht="14.25">
      <c r="A22" s="317">
        <v>11</v>
      </c>
      <c r="B22" s="562" t="s">
        <v>890</v>
      </c>
      <c r="C22" s="354">
        <v>482.72999999999996</v>
      </c>
      <c r="D22" s="333">
        <v>12.34</v>
      </c>
      <c r="E22" s="600">
        <v>495.39</v>
      </c>
      <c r="F22" s="333">
        <v>295.20400000000001</v>
      </c>
      <c r="G22" s="598">
        <f t="shared" si="0"/>
        <v>212.52599999999995</v>
      </c>
      <c r="H22" s="354">
        <v>1234.971</v>
      </c>
      <c r="I22" s="333">
        <v>71.070999999999998</v>
      </c>
      <c r="J22" s="354">
        <v>913.9</v>
      </c>
      <c r="K22" s="333">
        <v>688.80799999999999</v>
      </c>
      <c r="L22" s="561">
        <f t="shared" si="1"/>
        <v>296.16300000000001</v>
      </c>
    </row>
    <row r="23" spans="1:12" ht="14.25">
      <c r="A23" s="317">
        <v>12</v>
      </c>
      <c r="B23" s="562" t="s">
        <v>891</v>
      </c>
      <c r="C23" s="354">
        <v>424.11700000000002</v>
      </c>
      <c r="D23" s="333">
        <v>49.116999999999997</v>
      </c>
      <c r="E23" s="600">
        <v>315</v>
      </c>
      <c r="F23" s="333">
        <v>290.04300000000001</v>
      </c>
      <c r="G23" s="598">
        <f t="shared" si="0"/>
        <v>74.074000000000012</v>
      </c>
      <c r="H23" s="354">
        <v>1100.0050000000001</v>
      </c>
      <c r="I23" s="333">
        <v>93.004999999999995</v>
      </c>
      <c r="J23" s="354">
        <v>757</v>
      </c>
      <c r="K23" s="333">
        <v>676.76700000000005</v>
      </c>
      <c r="L23" s="561">
        <f t="shared" si="1"/>
        <v>173.23799999999994</v>
      </c>
    </row>
    <row r="24" spans="1:12" ht="14.25">
      <c r="A24" s="317">
        <v>13</v>
      </c>
      <c r="B24" s="562" t="s">
        <v>892</v>
      </c>
      <c r="C24" s="354">
        <v>423.90899999999999</v>
      </c>
      <c r="D24" s="333">
        <v>63.908999999999999</v>
      </c>
      <c r="E24" s="600">
        <v>290.57900000000001</v>
      </c>
      <c r="F24" s="333">
        <v>315.95600000000002</v>
      </c>
      <c r="G24" s="598">
        <f t="shared" si="0"/>
        <v>38.531999999999982</v>
      </c>
      <c r="H24" s="354">
        <v>1291.942</v>
      </c>
      <c r="I24" s="333">
        <v>470.94200000000001</v>
      </c>
      <c r="J24" s="354">
        <v>371</v>
      </c>
      <c r="K24" s="333">
        <v>737.23</v>
      </c>
      <c r="L24" s="561">
        <f t="shared" si="1"/>
        <v>104.71199999999999</v>
      </c>
    </row>
    <row r="25" spans="1:12" ht="14.25">
      <c r="A25" s="317">
        <v>14</v>
      </c>
      <c r="B25" s="562" t="s">
        <v>893</v>
      </c>
      <c r="C25" s="354">
        <v>556.27499999999998</v>
      </c>
      <c r="D25" s="333">
        <v>17.614999999999998</v>
      </c>
      <c r="E25" s="600">
        <v>448.66</v>
      </c>
      <c r="F25" s="333">
        <v>394.97300000000001</v>
      </c>
      <c r="G25" s="598">
        <f t="shared" si="0"/>
        <v>71.302000000000021</v>
      </c>
      <c r="H25" s="354">
        <v>1426.8620000000001</v>
      </c>
      <c r="I25" s="333">
        <v>103.322</v>
      </c>
      <c r="J25" s="354">
        <v>1073.54</v>
      </c>
      <c r="K25" s="333">
        <v>921.60500000000002</v>
      </c>
      <c r="L25" s="561">
        <f t="shared" si="1"/>
        <v>255.25700000000006</v>
      </c>
    </row>
    <row r="26" spans="1:12" ht="14.25">
      <c r="A26" s="317">
        <v>15</v>
      </c>
      <c r="B26" s="562" t="s">
        <v>894</v>
      </c>
      <c r="C26" s="354">
        <v>497.75700000000001</v>
      </c>
      <c r="D26" s="333">
        <v>51.756999999999998</v>
      </c>
      <c r="E26" s="600">
        <v>337.5</v>
      </c>
      <c r="F26" s="333">
        <v>301.16800000000001</v>
      </c>
      <c r="G26" s="598">
        <f t="shared" si="0"/>
        <v>88.088999999999999</v>
      </c>
      <c r="H26" s="354">
        <v>1147.3119999999999</v>
      </c>
      <c r="I26" s="333">
        <v>154.31200000000001</v>
      </c>
      <c r="J26" s="354">
        <v>793</v>
      </c>
      <c r="K26" s="333">
        <v>702.72500000000002</v>
      </c>
      <c r="L26" s="561">
        <f t="shared" si="1"/>
        <v>244.58699999999999</v>
      </c>
    </row>
    <row r="27" spans="1:12" ht="14.25">
      <c r="A27" s="317">
        <v>16</v>
      </c>
      <c r="B27" s="562" t="s">
        <v>895</v>
      </c>
      <c r="C27" s="354">
        <v>400.48099999999999</v>
      </c>
      <c r="D27" s="333">
        <v>33.491</v>
      </c>
      <c r="E27" s="600">
        <v>278.5</v>
      </c>
      <c r="F27" s="333">
        <v>226.47499999999999</v>
      </c>
      <c r="G27" s="598">
        <f t="shared" si="0"/>
        <v>85.515999999999991</v>
      </c>
      <c r="H27" s="354">
        <v>979.702</v>
      </c>
      <c r="I27" s="333">
        <v>121.732</v>
      </c>
      <c r="J27" s="354">
        <v>543</v>
      </c>
      <c r="K27" s="333">
        <v>528.44100000000003</v>
      </c>
      <c r="L27" s="561">
        <f t="shared" si="1"/>
        <v>136.29099999999994</v>
      </c>
    </row>
    <row r="28" spans="1:12" ht="14.25">
      <c r="A28" s="317">
        <v>17</v>
      </c>
      <c r="B28" s="562" t="s">
        <v>896</v>
      </c>
      <c r="C28" s="354">
        <v>869.68700000000001</v>
      </c>
      <c r="D28" s="333">
        <v>58.027000000000001</v>
      </c>
      <c r="E28" s="600">
        <v>636.66</v>
      </c>
      <c r="F28" s="333">
        <v>590.43600000000004</v>
      </c>
      <c r="G28" s="598">
        <f t="shared" si="0"/>
        <v>104.25099999999998</v>
      </c>
      <c r="H28" s="354">
        <v>1899.105</v>
      </c>
      <c r="I28" s="333">
        <v>66.905000000000001</v>
      </c>
      <c r="J28" s="354">
        <v>1469.2060000000001</v>
      </c>
      <c r="K28" s="333">
        <v>1377.684</v>
      </c>
      <c r="L28" s="561">
        <f t="shared" si="1"/>
        <v>158.42700000000013</v>
      </c>
    </row>
    <row r="29" spans="1:12" ht="14.25">
      <c r="A29" s="317">
        <v>18</v>
      </c>
      <c r="B29" s="562" t="s">
        <v>897</v>
      </c>
      <c r="C29" s="354">
        <v>291.47399999999999</v>
      </c>
      <c r="D29" s="333">
        <v>53.164000000000001</v>
      </c>
      <c r="E29" s="600">
        <v>188.31</v>
      </c>
      <c r="F29" s="333">
        <v>139.76900000000001</v>
      </c>
      <c r="G29" s="598">
        <f t="shared" si="0"/>
        <v>101.70499999999998</v>
      </c>
      <c r="H29" s="354">
        <v>478.346</v>
      </c>
      <c r="I29" s="333">
        <v>85.956000000000003</v>
      </c>
      <c r="J29" s="354">
        <v>292.39</v>
      </c>
      <c r="K29" s="333">
        <v>326.12799999999999</v>
      </c>
      <c r="L29" s="561">
        <f t="shared" si="1"/>
        <v>52.218000000000018</v>
      </c>
    </row>
    <row r="30" spans="1:12" ht="14.25">
      <c r="A30" s="317">
        <v>19</v>
      </c>
      <c r="B30" s="562" t="s">
        <v>898</v>
      </c>
      <c r="C30" s="354">
        <v>501.66500000000002</v>
      </c>
      <c r="D30" s="333">
        <v>65.564999999999998</v>
      </c>
      <c r="E30" s="600">
        <v>356.1</v>
      </c>
      <c r="F30" s="333">
        <v>386.16899999999998</v>
      </c>
      <c r="G30" s="598">
        <f t="shared" si="0"/>
        <v>35.496000000000038</v>
      </c>
      <c r="H30" s="354">
        <v>1233.337</v>
      </c>
      <c r="I30" s="333">
        <v>59.427</v>
      </c>
      <c r="J30" s="354">
        <v>1073.9099999999999</v>
      </c>
      <c r="K30" s="333">
        <v>901.06100000000004</v>
      </c>
      <c r="L30" s="561">
        <f t="shared" si="1"/>
        <v>232.27599999999973</v>
      </c>
    </row>
    <row r="31" spans="1:12" ht="14.25">
      <c r="A31" s="317">
        <v>20</v>
      </c>
      <c r="B31" s="562" t="s">
        <v>899</v>
      </c>
      <c r="C31" s="354">
        <v>410.35500000000002</v>
      </c>
      <c r="D31" s="333">
        <v>84.355000000000004</v>
      </c>
      <c r="E31" s="600">
        <v>246</v>
      </c>
      <c r="F31" s="333">
        <v>261.06299999999999</v>
      </c>
      <c r="G31" s="598">
        <f t="shared" si="0"/>
        <v>69.29200000000003</v>
      </c>
      <c r="H31" s="354">
        <v>729.67200000000003</v>
      </c>
      <c r="I31" s="333">
        <v>146.672</v>
      </c>
      <c r="J31" s="354">
        <v>558</v>
      </c>
      <c r="K31" s="333">
        <v>609.14800000000002</v>
      </c>
      <c r="L31" s="561">
        <f t="shared" si="1"/>
        <v>95.524000000000001</v>
      </c>
    </row>
    <row r="32" spans="1:12" ht="14.25">
      <c r="A32" s="317">
        <v>21</v>
      </c>
      <c r="B32" s="562" t="s">
        <v>900</v>
      </c>
      <c r="C32" s="354">
        <v>439.38400000000001</v>
      </c>
      <c r="D32" s="333">
        <v>102.074</v>
      </c>
      <c r="E32" s="600">
        <v>192.31</v>
      </c>
      <c r="F32" s="333">
        <v>245.012</v>
      </c>
      <c r="G32" s="598">
        <f t="shared" si="0"/>
        <v>49.372000000000014</v>
      </c>
      <c r="H32" s="354">
        <v>815.952</v>
      </c>
      <c r="I32" s="333">
        <v>2.552</v>
      </c>
      <c r="J32" s="354">
        <v>713.4</v>
      </c>
      <c r="K32" s="333">
        <v>571.69500000000005</v>
      </c>
      <c r="L32" s="561">
        <f t="shared" si="1"/>
        <v>144.25699999999995</v>
      </c>
    </row>
    <row r="33" spans="1:13" ht="14.25">
      <c r="A33" s="317">
        <v>22</v>
      </c>
      <c r="B33" s="562" t="s">
        <v>901</v>
      </c>
      <c r="C33" s="354">
        <v>598.37400000000002</v>
      </c>
      <c r="D33" s="333">
        <v>83.024000000000001</v>
      </c>
      <c r="E33" s="600">
        <v>485.35</v>
      </c>
      <c r="F33" s="333">
        <v>545.78</v>
      </c>
      <c r="G33" s="598">
        <f t="shared" si="0"/>
        <v>22.594000000000051</v>
      </c>
      <c r="H33" s="354">
        <v>1459.3340000000001</v>
      </c>
      <c r="I33" s="333">
        <v>288.86399999999998</v>
      </c>
      <c r="J33" s="354">
        <v>1070.47</v>
      </c>
      <c r="K33" s="333">
        <v>1273.4870000000001</v>
      </c>
      <c r="L33" s="561">
        <f t="shared" si="1"/>
        <v>85.84699999999998</v>
      </c>
    </row>
    <row r="34" spans="1:13" ht="14.25">
      <c r="A34" s="317">
        <v>23</v>
      </c>
      <c r="B34" s="562" t="s">
        <v>902</v>
      </c>
      <c r="C34" s="354">
        <v>222.52099999999999</v>
      </c>
      <c r="D34" s="333">
        <v>5.5209999999999999</v>
      </c>
      <c r="E34" s="600">
        <v>197</v>
      </c>
      <c r="F34" s="333">
        <v>180.55500000000001</v>
      </c>
      <c r="G34" s="598">
        <f t="shared" si="0"/>
        <v>21.96599999999998</v>
      </c>
      <c r="H34" s="354">
        <v>529.05399999999997</v>
      </c>
      <c r="I34" s="333">
        <v>43.054000000000002</v>
      </c>
      <c r="J34" s="354">
        <v>416</v>
      </c>
      <c r="K34" s="333">
        <v>421.29599999999999</v>
      </c>
      <c r="L34" s="561">
        <f t="shared" si="1"/>
        <v>37.757999999999981</v>
      </c>
    </row>
    <row r="35" spans="1:13" ht="14.25">
      <c r="A35" s="317">
        <v>24</v>
      </c>
      <c r="B35" s="562" t="s">
        <v>903</v>
      </c>
      <c r="C35" s="354">
        <v>353.25200000000001</v>
      </c>
      <c r="D35" s="333">
        <v>55.252000000000002</v>
      </c>
      <c r="E35" s="600">
        <v>214.32599999999999</v>
      </c>
      <c r="F35" s="333">
        <v>183.14099999999999</v>
      </c>
      <c r="G35" s="598">
        <f t="shared" si="0"/>
        <v>86.436999999999983</v>
      </c>
      <c r="H35" s="354">
        <v>805.952</v>
      </c>
      <c r="I35" s="333">
        <v>93.951999999999998</v>
      </c>
      <c r="J35" s="354">
        <v>526</v>
      </c>
      <c r="K35" s="333">
        <v>427.32900000000001</v>
      </c>
      <c r="L35" s="561">
        <f t="shared" si="1"/>
        <v>192.62299999999999</v>
      </c>
    </row>
    <row r="36" spans="1:13" ht="14.25">
      <c r="A36" s="317">
        <v>25</v>
      </c>
      <c r="B36" s="562" t="s">
        <v>904</v>
      </c>
      <c r="C36" s="354">
        <v>967.72599999999989</v>
      </c>
      <c r="D36" s="333">
        <v>327.166</v>
      </c>
      <c r="E36" s="600">
        <v>180.56</v>
      </c>
      <c r="F36" s="333">
        <v>470.58600000000001</v>
      </c>
      <c r="G36" s="598">
        <f t="shared" si="0"/>
        <v>37.139999999999986</v>
      </c>
      <c r="H36" s="354">
        <v>1778.0949999999998</v>
      </c>
      <c r="I36" s="333">
        <v>644.79499999999996</v>
      </c>
      <c r="J36" s="354">
        <v>533.29999999999995</v>
      </c>
      <c r="K36" s="333">
        <v>1098.0329999999999</v>
      </c>
      <c r="L36" s="561">
        <f t="shared" si="1"/>
        <v>80.061999999999898</v>
      </c>
    </row>
    <row r="37" spans="1:13" ht="14.25">
      <c r="A37" s="317">
        <v>26</v>
      </c>
      <c r="B37" s="562" t="s">
        <v>905</v>
      </c>
      <c r="C37" s="354">
        <v>738.43399999999997</v>
      </c>
      <c r="D37" s="333">
        <v>29.774000000000001</v>
      </c>
      <c r="E37" s="600">
        <v>657.76700000000005</v>
      </c>
      <c r="F37" s="333">
        <v>418.49799999999999</v>
      </c>
      <c r="G37" s="598">
        <f t="shared" si="0"/>
        <v>269.04300000000006</v>
      </c>
      <c r="H37" s="354">
        <v>1447.212</v>
      </c>
      <c r="I37" s="333">
        <v>51.991999999999997</v>
      </c>
      <c r="J37" s="354">
        <v>1245.22</v>
      </c>
      <c r="K37" s="333">
        <v>976.495</v>
      </c>
      <c r="L37" s="561">
        <f t="shared" si="1"/>
        <v>320.71699999999998</v>
      </c>
    </row>
    <row r="38" spans="1:13" ht="14.25">
      <c r="A38" s="317">
        <v>27</v>
      </c>
      <c r="B38" s="562" t="s">
        <v>906</v>
      </c>
      <c r="C38" s="354">
        <v>410.11799999999999</v>
      </c>
      <c r="D38" s="333">
        <v>42.658000000000001</v>
      </c>
      <c r="E38" s="600">
        <v>342.46</v>
      </c>
      <c r="F38" s="333">
        <v>223.23699999999999</v>
      </c>
      <c r="G38" s="598">
        <f t="shared" si="0"/>
        <v>161.881</v>
      </c>
      <c r="H38" s="354">
        <v>827.44299999999998</v>
      </c>
      <c r="I38" s="333">
        <v>67.363</v>
      </c>
      <c r="J38" s="354">
        <v>660.08</v>
      </c>
      <c r="K38" s="333">
        <v>520.88499999999999</v>
      </c>
      <c r="L38" s="561">
        <f t="shared" si="1"/>
        <v>206.55799999999999</v>
      </c>
    </row>
    <row r="39" spans="1:13" ht="14.25">
      <c r="A39" s="317">
        <v>28</v>
      </c>
      <c r="B39" s="562" t="s">
        <v>907</v>
      </c>
      <c r="C39" s="354">
        <v>436.68700000000001</v>
      </c>
      <c r="D39" s="333">
        <v>9.7170000000000005</v>
      </c>
      <c r="E39" s="600">
        <v>406.96</v>
      </c>
      <c r="F39" s="333">
        <v>296.03899999999999</v>
      </c>
      <c r="G39" s="598">
        <f t="shared" si="0"/>
        <v>120.63799999999998</v>
      </c>
      <c r="H39" s="354">
        <v>992.43</v>
      </c>
      <c r="I39" s="333">
        <v>54.51</v>
      </c>
      <c r="J39" s="354">
        <v>813.92000000000007</v>
      </c>
      <c r="K39" s="333">
        <v>690.75699999999995</v>
      </c>
      <c r="L39" s="561">
        <f t="shared" si="1"/>
        <v>177.67300000000012</v>
      </c>
    </row>
    <row r="40" spans="1:13" ht="14.25">
      <c r="A40" s="317">
        <v>29</v>
      </c>
      <c r="B40" s="562" t="s">
        <v>908</v>
      </c>
      <c r="C40" s="354">
        <v>255.267</v>
      </c>
      <c r="D40" s="333">
        <v>65.266999999999996</v>
      </c>
      <c r="E40" s="600">
        <v>170</v>
      </c>
      <c r="F40" s="333">
        <v>189.977</v>
      </c>
      <c r="G40" s="598">
        <f t="shared" si="0"/>
        <v>45.289999999999992</v>
      </c>
      <c r="H40" s="354">
        <v>502.80700000000002</v>
      </c>
      <c r="I40" s="333">
        <v>106.807</v>
      </c>
      <c r="J40" s="354">
        <v>396</v>
      </c>
      <c r="K40" s="333">
        <v>443.28</v>
      </c>
      <c r="L40" s="561">
        <f t="shared" si="1"/>
        <v>59.527000000000044</v>
      </c>
    </row>
    <row r="41" spans="1:13" ht="14.25">
      <c r="A41" s="317">
        <v>30</v>
      </c>
      <c r="B41" s="562" t="s">
        <v>909</v>
      </c>
      <c r="C41" s="354">
        <v>476.58600000000001</v>
      </c>
      <c r="D41" s="333">
        <v>9.5860000000000003</v>
      </c>
      <c r="E41" s="600">
        <v>417</v>
      </c>
      <c r="F41" s="333">
        <v>353.27</v>
      </c>
      <c r="G41" s="598">
        <f t="shared" si="0"/>
        <v>73.316000000000031</v>
      </c>
      <c r="H41" s="354">
        <v>1143.1130000000001</v>
      </c>
      <c r="I41" s="333">
        <v>90.113</v>
      </c>
      <c r="J41" s="354">
        <v>883</v>
      </c>
      <c r="K41" s="333">
        <v>824.29600000000005</v>
      </c>
      <c r="L41" s="561">
        <f t="shared" si="1"/>
        <v>148.81700000000001</v>
      </c>
    </row>
    <row r="42" spans="1:13" ht="14.25">
      <c r="A42" s="317">
        <v>31</v>
      </c>
      <c r="B42" s="562" t="s">
        <v>910</v>
      </c>
      <c r="C42" s="354">
        <v>391.09800000000001</v>
      </c>
      <c r="D42" s="333">
        <v>134.09800000000001</v>
      </c>
      <c r="E42" s="600">
        <v>131.59</v>
      </c>
      <c r="F42" s="333">
        <v>215.09700000000001</v>
      </c>
      <c r="G42" s="598">
        <f t="shared" si="0"/>
        <v>50.59099999999998</v>
      </c>
      <c r="H42" s="354">
        <v>948.10699999999997</v>
      </c>
      <c r="I42" s="333">
        <v>234.107</v>
      </c>
      <c r="J42" s="354">
        <v>333.85</v>
      </c>
      <c r="K42" s="333">
        <v>501.892</v>
      </c>
      <c r="L42" s="561">
        <f t="shared" si="1"/>
        <v>66.064999999999998</v>
      </c>
    </row>
    <row r="43" spans="1:13" ht="14.25">
      <c r="A43" s="317">
        <v>32</v>
      </c>
      <c r="B43" s="562" t="s">
        <v>911</v>
      </c>
      <c r="C43" s="354">
        <v>379.70799999999997</v>
      </c>
      <c r="D43" s="333">
        <v>95.707999999999998</v>
      </c>
      <c r="E43" s="600">
        <v>134</v>
      </c>
      <c r="F43" s="333">
        <v>207.62799999999999</v>
      </c>
      <c r="G43" s="598">
        <f t="shared" si="0"/>
        <v>22.080000000000013</v>
      </c>
      <c r="H43" s="354">
        <v>866.399</v>
      </c>
      <c r="I43" s="333">
        <v>256.399</v>
      </c>
      <c r="J43" s="354">
        <v>310</v>
      </c>
      <c r="K43" s="333">
        <v>484.46499999999997</v>
      </c>
      <c r="L43" s="561">
        <f t="shared" si="1"/>
        <v>81.934000000000026</v>
      </c>
    </row>
    <row r="44" spans="1:13" ht="14.25">
      <c r="A44" s="317">
        <v>33</v>
      </c>
      <c r="B44" s="562" t="s">
        <v>912</v>
      </c>
      <c r="C44" s="354">
        <v>951.06100000000004</v>
      </c>
      <c r="D44" s="333">
        <v>212.33099999999999</v>
      </c>
      <c r="E44" s="600">
        <v>438.73</v>
      </c>
      <c r="F44" s="333">
        <v>625.05700000000002</v>
      </c>
      <c r="G44" s="598">
        <f t="shared" si="0"/>
        <v>26.004000000000019</v>
      </c>
      <c r="H44" s="354">
        <v>2107.2619999999997</v>
      </c>
      <c r="I44" s="333">
        <v>537.89200000000005</v>
      </c>
      <c r="J44" s="354">
        <v>1019.37</v>
      </c>
      <c r="K44" s="333">
        <v>1458.4649999999999</v>
      </c>
      <c r="L44" s="561">
        <f t="shared" si="1"/>
        <v>98.797000000000253</v>
      </c>
    </row>
    <row r="45" spans="1:13">
      <c r="A45" s="316" t="s">
        <v>19</v>
      </c>
      <c r="B45" s="18"/>
      <c r="C45" s="28">
        <f>SUM(C12:C44)</f>
        <v>17002.592000000001</v>
      </c>
      <c r="D45" s="456">
        <f t="shared" ref="D45:M45" si="2">SUM(D12:D44)</f>
        <v>2070.8420000000001</v>
      </c>
      <c r="E45" s="28">
        <f t="shared" si="2"/>
        <v>11796.848999999997</v>
      </c>
      <c r="F45" s="456">
        <f t="shared" si="2"/>
        <v>11319.741</v>
      </c>
      <c r="G45" s="28">
        <f t="shared" si="2"/>
        <v>2547.9499999999994</v>
      </c>
      <c r="H45" s="28">
        <f t="shared" si="2"/>
        <v>39672.715999999993</v>
      </c>
      <c r="I45" s="456">
        <f t="shared" si="2"/>
        <v>5082.2560000000012</v>
      </c>
      <c r="J45" s="28">
        <f t="shared" si="2"/>
        <v>27041.001</v>
      </c>
      <c r="K45" s="456">
        <f t="shared" si="2"/>
        <v>26412.722999999998</v>
      </c>
      <c r="L45" s="28">
        <f t="shared" si="2"/>
        <v>5710.5339999999987</v>
      </c>
      <c r="M45" s="28">
        <f t="shared" si="2"/>
        <v>0</v>
      </c>
    </row>
    <row r="46" spans="1:13">
      <c r="A46" s="21" t="s">
        <v>420</v>
      </c>
      <c r="B46" s="21"/>
      <c r="C46" s="21"/>
      <c r="D46" s="579"/>
      <c r="E46" s="21"/>
      <c r="F46" s="21"/>
      <c r="G46" s="21"/>
      <c r="H46" s="21"/>
      <c r="I46" s="580"/>
      <c r="J46" s="21"/>
      <c r="K46" s="21"/>
      <c r="L46" s="21"/>
    </row>
    <row r="47" spans="1:13">
      <c r="A47" s="20" t="s">
        <v>419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3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3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ht="14.25" customHeight="1">
      <c r="A50" s="749" t="s">
        <v>13</v>
      </c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</row>
    <row r="51" spans="1:13">
      <c r="A51" s="749" t="s">
        <v>14</v>
      </c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</row>
    <row r="52" spans="1:13">
      <c r="A52" s="749" t="s">
        <v>20</v>
      </c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</row>
    <row r="53" spans="1:13">
      <c r="A53" s="14" t="s">
        <v>23</v>
      </c>
      <c r="B53" s="14"/>
      <c r="C53" s="14"/>
      <c r="D53" s="14"/>
      <c r="E53" s="14"/>
      <c r="F53" s="14"/>
      <c r="J53" s="747" t="s">
        <v>87</v>
      </c>
      <c r="K53" s="747"/>
      <c r="L53" s="747"/>
      <c r="M53" s="747"/>
    </row>
    <row r="54" spans="1:13">
      <c r="A54" s="14"/>
    </row>
    <row r="55" spans="1:13">
      <c r="A55" s="846"/>
      <c r="B55" s="846"/>
      <c r="C55" s="846"/>
      <c r="D55" s="846"/>
      <c r="E55" s="846"/>
      <c r="F55" s="846"/>
      <c r="G55" s="846"/>
      <c r="H55" s="846"/>
      <c r="I55" s="846"/>
      <c r="J55" s="846"/>
      <c r="K55" s="846"/>
      <c r="L55" s="846"/>
    </row>
  </sheetData>
  <mergeCells count="16">
    <mergeCell ref="L1:M1"/>
    <mergeCell ref="A2:L2"/>
    <mergeCell ref="A3:L3"/>
    <mergeCell ref="A5:L5"/>
    <mergeCell ref="A7:B7"/>
    <mergeCell ref="F7:L7"/>
    <mergeCell ref="A51:L51"/>
    <mergeCell ref="A52:L52"/>
    <mergeCell ref="J53:M53"/>
    <mergeCell ref="A55:L55"/>
    <mergeCell ref="I8:L8"/>
    <mergeCell ref="A9:A10"/>
    <mergeCell ref="B9:B10"/>
    <mergeCell ref="C9:G9"/>
    <mergeCell ref="H9:L9"/>
    <mergeCell ref="A50:L50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120" zoomScaleSheetLayoutView="120" workbookViewId="0">
      <selection activeCell="C2" sqref="C2"/>
    </sheetView>
  </sheetViews>
  <sheetFormatPr defaultRowHeight="12.75"/>
  <cols>
    <col min="1" max="1" width="8.7109375" customWidth="1"/>
    <col min="2" max="2" width="11" customWidth="1"/>
    <col min="3" max="3" width="114.5703125" customWidth="1"/>
  </cols>
  <sheetData>
    <row r="1" spans="1:7" ht="21.75" customHeight="1">
      <c r="A1" s="705" t="s">
        <v>714</v>
      </c>
      <c r="B1" s="705"/>
      <c r="C1" s="705"/>
      <c r="D1" s="705"/>
      <c r="E1" s="273"/>
      <c r="F1" s="273"/>
      <c r="G1" s="273"/>
    </row>
    <row r="2" spans="1:7">
      <c r="A2" s="3" t="s">
        <v>77</v>
      </c>
      <c r="B2" s="3" t="s">
        <v>715</v>
      </c>
      <c r="C2" s="3" t="s">
        <v>716</v>
      </c>
    </row>
    <row r="3" spans="1:7">
      <c r="A3" s="8">
        <v>1</v>
      </c>
      <c r="B3" s="274" t="s">
        <v>717</v>
      </c>
      <c r="C3" s="274" t="s">
        <v>718</v>
      </c>
    </row>
    <row r="4" spans="1:7">
      <c r="A4" s="8">
        <v>2</v>
      </c>
      <c r="B4" s="274" t="s">
        <v>719</v>
      </c>
      <c r="C4" s="274" t="s">
        <v>720</v>
      </c>
    </row>
    <row r="5" spans="1:7">
      <c r="A5" s="8">
        <v>3</v>
      </c>
      <c r="B5" s="274" t="s">
        <v>721</v>
      </c>
      <c r="C5" s="274" t="s">
        <v>722</v>
      </c>
    </row>
    <row r="6" spans="1:7">
      <c r="A6" s="8">
        <v>4</v>
      </c>
      <c r="B6" s="274" t="s">
        <v>723</v>
      </c>
      <c r="C6" s="274" t="s">
        <v>724</v>
      </c>
    </row>
    <row r="7" spans="1:7">
      <c r="A7" s="8">
        <v>5</v>
      </c>
      <c r="B7" s="274" t="s">
        <v>725</v>
      </c>
      <c r="C7" s="274" t="s">
        <v>726</v>
      </c>
    </row>
    <row r="8" spans="1:7">
      <c r="A8" s="8">
        <v>6</v>
      </c>
      <c r="B8" s="274" t="s">
        <v>727</v>
      </c>
      <c r="C8" s="274" t="s">
        <v>728</v>
      </c>
    </row>
    <row r="9" spans="1:7">
      <c r="A9" s="8">
        <v>7</v>
      </c>
      <c r="B9" s="274" t="s">
        <v>729</v>
      </c>
      <c r="C9" s="274" t="s">
        <v>730</v>
      </c>
    </row>
    <row r="10" spans="1:7">
      <c r="A10" s="8">
        <v>8</v>
      </c>
      <c r="B10" s="274" t="s">
        <v>731</v>
      </c>
      <c r="C10" s="274" t="s">
        <v>732</v>
      </c>
    </row>
    <row r="11" spans="1:7">
      <c r="A11" s="8">
        <v>9</v>
      </c>
      <c r="B11" s="274" t="s">
        <v>733</v>
      </c>
      <c r="C11" s="274" t="s">
        <v>734</v>
      </c>
    </row>
    <row r="12" spans="1:7">
      <c r="A12" s="8">
        <v>10</v>
      </c>
      <c r="B12" s="274" t="s">
        <v>735</v>
      </c>
      <c r="C12" s="274" t="s">
        <v>736</v>
      </c>
    </row>
    <row r="13" spans="1:7">
      <c r="A13" s="8">
        <v>11</v>
      </c>
      <c r="B13" s="274" t="s">
        <v>737</v>
      </c>
      <c r="C13" s="274" t="s">
        <v>738</v>
      </c>
    </row>
    <row r="14" spans="1:7">
      <c r="A14" s="8">
        <v>12</v>
      </c>
      <c r="B14" s="274" t="s">
        <v>739</v>
      </c>
      <c r="C14" s="274" t="s">
        <v>740</v>
      </c>
    </row>
    <row r="15" spans="1:7">
      <c r="A15" s="8">
        <v>13</v>
      </c>
      <c r="B15" s="274" t="s">
        <v>741</v>
      </c>
      <c r="C15" s="274" t="s">
        <v>742</v>
      </c>
    </row>
    <row r="16" spans="1:7">
      <c r="A16" s="8">
        <v>14</v>
      </c>
      <c r="B16" s="274" t="s">
        <v>743</v>
      </c>
      <c r="C16" s="274" t="s">
        <v>744</v>
      </c>
    </row>
    <row r="17" spans="1:3">
      <c r="A17" s="8">
        <v>15</v>
      </c>
      <c r="B17" s="274" t="s">
        <v>745</v>
      </c>
      <c r="C17" s="274" t="s">
        <v>746</v>
      </c>
    </row>
    <row r="18" spans="1:3">
      <c r="A18" s="8">
        <v>16</v>
      </c>
      <c r="B18" s="274" t="s">
        <v>747</v>
      </c>
      <c r="C18" s="274" t="s">
        <v>748</v>
      </c>
    </row>
    <row r="19" spans="1:3">
      <c r="A19" s="8">
        <v>17</v>
      </c>
      <c r="B19" s="274" t="s">
        <v>749</v>
      </c>
      <c r="C19" s="274" t="s">
        <v>750</v>
      </c>
    </row>
    <row r="20" spans="1:3">
      <c r="A20" s="8">
        <v>18</v>
      </c>
      <c r="B20" s="274" t="s">
        <v>751</v>
      </c>
      <c r="C20" s="274" t="s">
        <v>752</v>
      </c>
    </row>
    <row r="21" spans="1:3">
      <c r="A21" s="8">
        <v>19</v>
      </c>
      <c r="B21" s="274" t="s">
        <v>753</v>
      </c>
      <c r="C21" s="274" t="s">
        <v>754</v>
      </c>
    </row>
    <row r="22" spans="1:3">
      <c r="A22" s="8">
        <v>20</v>
      </c>
      <c r="B22" s="274" t="s">
        <v>755</v>
      </c>
      <c r="C22" s="274" t="s">
        <v>756</v>
      </c>
    </row>
    <row r="23" spans="1:3">
      <c r="A23" s="8">
        <v>21</v>
      </c>
      <c r="B23" s="274" t="s">
        <v>757</v>
      </c>
      <c r="C23" s="274" t="s">
        <v>758</v>
      </c>
    </row>
    <row r="24" spans="1:3">
      <c r="A24" s="8">
        <v>22</v>
      </c>
      <c r="B24" s="274" t="s">
        <v>759</v>
      </c>
      <c r="C24" s="274" t="s">
        <v>760</v>
      </c>
    </row>
    <row r="25" spans="1:3">
      <c r="A25" s="8">
        <v>23</v>
      </c>
      <c r="B25" s="274" t="s">
        <v>761</v>
      </c>
      <c r="C25" s="274" t="s">
        <v>762</v>
      </c>
    </row>
    <row r="26" spans="1:3">
      <c r="A26" s="8">
        <v>24</v>
      </c>
      <c r="B26" s="274" t="s">
        <v>763</v>
      </c>
      <c r="C26" s="274" t="s">
        <v>764</v>
      </c>
    </row>
    <row r="27" spans="1:3">
      <c r="A27" s="8">
        <v>25</v>
      </c>
      <c r="B27" s="274" t="s">
        <v>765</v>
      </c>
      <c r="C27" s="274" t="s">
        <v>766</v>
      </c>
    </row>
    <row r="28" spans="1:3">
      <c r="A28" s="8">
        <v>26</v>
      </c>
      <c r="B28" s="274" t="s">
        <v>767</v>
      </c>
      <c r="C28" s="274" t="s">
        <v>768</v>
      </c>
    </row>
    <row r="29" spans="1:3">
      <c r="A29" s="8">
        <v>27</v>
      </c>
      <c r="B29" s="274" t="s">
        <v>769</v>
      </c>
      <c r="C29" s="274" t="s">
        <v>770</v>
      </c>
    </row>
    <row r="30" spans="1:3">
      <c r="A30" s="8">
        <v>28</v>
      </c>
      <c r="B30" s="274" t="s">
        <v>771</v>
      </c>
      <c r="C30" s="274" t="s">
        <v>772</v>
      </c>
    </row>
    <row r="31" spans="1:3">
      <c r="A31" s="8">
        <v>29</v>
      </c>
      <c r="B31" s="274" t="s">
        <v>773</v>
      </c>
      <c r="C31" s="274" t="s">
        <v>774</v>
      </c>
    </row>
    <row r="32" spans="1:3">
      <c r="A32" s="8">
        <v>30</v>
      </c>
      <c r="B32" s="274" t="s">
        <v>775</v>
      </c>
      <c r="C32" s="274" t="s">
        <v>774</v>
      </c>
    </row>
    <row r="33" spans="1:3">
      <c r="A33" s="8">
        <v>31</v>
      </c>
      <c r="B33" s="274" t="s">
        <v>776</v>
      </c>
      <c r="C33" s="274" t="s">
        <v>777</v>
      </c>
    </row>
    <row r="34" spans="1:3">
      <c r="A34" s="8">
        <v>32</v>
      </c>
      <c r="B34" s="274" t="s">
        <v>778</v>
      </c>
      <c r="C34" s="274" t="s">
        <v>779</v>
      </c>
    </row>
    <row r="35" spans="1:3">
      <c r="A35" s="8">
        <v>33</v>
      </c>
      <c r="B35" s="274" t="s">
        <v>780</v>
      </c>
      <c r="C35" s="274" t="s">
        <v>781</v>
      </c>
    </row>
    <row r="36" spans="1:3">
      <c r="A36" s="8">
        <v>34</v>
      </c>
      <c r="B36" s="274" t="s">
        <v>782</v>
      </c>
      <c r="C36" s="274" t="s">
        <v>783</v>
      </c>
    </row>
    <row r="37" spans="1:3">
      <c r="A37" s="8">
        <v>35</v>
      </c>
      <c r="B37" s="274" t="s">
        <v>784</v>
      </c>
      <c r="C37" s="274" t="s">
        <v>785</v>
      </c>
    </row>
    <row r="38" spans="1:3">
      <c r="A38" s="8">
        <v>36</v>
      </c>
      <c r="B38" s="274" t="s">
        <v>786</v>
      </c>
      <c r="C38" s="274" t="s">
        <v>787</v>
      </c>
    </row>
    <row r="39" spans="1:3">
      <c r="A39" s="8">
        <v>37</v>
      </c>
      <c r="B39" s="274" t="s">
        <v>788</v>
      </c>
      <c r="C39" s="274" t="s">
        <v>789</v>
      </c>
    </row>
    <row r="40" spans="1:3">
      <c r="A40" s="8">
        <v>38</v>
      </c>
      <c r="B40" s="274" t="s">
        <v>790</v>
      </c>
      <c r="C40" s="274" t="s">
        <v>791</v>
      </c>
    </row>
    <row r="41" spans="1:3">
      <c r="A41" s="8">
        <v>39</v>
      </c>
      <c r="B41" s="274" t="s">
        <v>792</v>
      </c>
      <c r="C41" s="274" t="s">
        <v>793</v>
      </c>
    </row>
    <row r="42" spans="1:3">
      <c r="A42" s="8">
        <v>40</v>
      </c>
      <c r="B42" s="274" t="s">
        <v>794</v>
      </c>
      <c r="C42" s="274" t="s">
        <v>795</v>
      </c>
    </row>
    <row r="43" spans="1:3">
      <c r="A43" s="8">
        <v>41</v>
      </c>
      <c r="B43" s="274" t="s">
        <v>796</v>
      </c>
      <c r="C43" s="274" t="s">
        <v>797</v>
      </c>
    </row>
    <row r="44" spans="1:3">
      <c r="A44" s="8">
        <v>42</v>
      </c>
      <c r="B44" s="274" t="s">
        <v>798</v>
      </c>
      <c r="C44" s="274" t="s">
        <v>799</v>
      </c>
    </row>
    <row r="45" spans="1:3">
      <c r="A45" s="8">
        <v>43</v>
      </c>
      <c r="B45" s="274" t="s">
        <v>800</v>
      </c>
      <c r="C45" s="274" t="s">
        <v>801</v>
      </c>
    </row>
    <row r="46" spans="1:3">
      <c r="A46" s="8">
        <v>44</v>
      </c>
      <c r="B46" s="274" t="s">
        <v>802</v>
      </c>
      <c r="C46" s="274" t="s">
        <v>803</v>
      </c>
    </row>
    <row r="47" spans="1:3">
      <c r="A47" s="8">
        <v>45</v>
      </c>
      <c r="B47" s="274" t="s">
        <v>804</v>
      </c>
      <c r="C47" s="274" t="s">
        <v>805</v>
      </c>
    </row>
    <row r="48" spans="1:3">
      <c r="A48" s="8">
        <v>46</v>
      </c>
      <c r="B48" s="274" t="s">
        <v>806</v>
      </c>
      <c r="C48" s="274" t="s">
        <v>807</v>
      </c>
    </row>
    <row r="49" spans="1:3">
      <c r="A49" s="8">
        <v>47</v>
      </c>
      <c r="B49" s="274" t="s">
        <v>808</v>
      </c>
      <c r="C49" s="274" t="s">
        <v>809</v>
      </c>
    </row>
    <row r="50" spans="1:3">
      <c r="A50" s="8">
        <v>48</v>
      </c>
      <c r="B50" s="274" t="s">
        <v>810</v>
      </c>
      <c r="C50" s="274" t="s">
        <v>811</v>
      </c>
    </row>
    <row r="51" spans="1:3">
      <c r="A51" s="8">
        <v>49</v>
      </c>
      <c r="B51" s="274" t="s">
        <v>812</v>
      </c>
      <c r="C51" s="274" t="s">
        <v>813</v>
      </c>
    </row>
    <row r="52" spans="1:3">
      <c r="A52" s="8">
        <v>50</v>
      </c>
      <c r="B52" s="274" t="s">
        <v>814</v>
      </c>
      <c r="C52" s="274" t="s">
        <v>815</v>
      </c>
    </row>
    <row r="53" spans="1:3">
      <c r="A53" s="8">
        <v>51</v>
      </c>
      <c r="B53" s="274" t="s">
        <v>816</v>
      </c>
      <c r="C53" s="274" t="s">
        <v>817</v>
      </c>
    </row>
    <row r="54" spans="1:3">
      <c r="A54" s="8">
        <v>52</v>
      </c>
      <c r="B54" s="274" t="s">
        <v>818</v>
      </c>
      <c r="C54" s="274" t="s">
        <v>819</v>
      </c>
    </row>
    <row r="55" spans="1:3">
      <c r="A55" s="8">
        <v>53</v>
      </c>
      <c r="B55" s="274" t="s">
        <v>820</v>
      </c>
      <c r="C55" s="274" t="s">
        <v>821</v>
      </c>
    </row>
    <row r="56" spans="1:3">
      <c r="A56" s="8">
        <v>54</v>
      </c>
      <c r="B56" s="274" t="s">
        <v>822</v>
      </c>
      <c r="C56" s="274" t="s">
        <v>823</v>
      </c>
    </row>
    <row r="57" spans="1:3">
      <c r="A57" s="8">
        <v>55</v>
      </c>
      <c r="B57" s="274" t="s">
        <v>824</v>
      </c>
      <c r="C57" s="274" t="s">
        <v>825</v>
      </c>
    </row>
    <row r="58" spans="1:3">
      <c r="A58" s="8">
        <v>56</v>
      </c>
      <c r="B58" s="274" t="s">
        <v>826</v>
      </c>
      <c r="C58" s="274" t="s">
        <v>827</v>
      </c>
    </row>
    <row r="59" spans="1:3">
      <c r="A59" s="8">
        <v>57</v>
      </c>
      <c r="B59" s="274" t="s">
        <v>828</v>
      </c>
      <c r="C59" s="274" t="s">
        <v>843</v>
      </c>
    </row>
    <row r="60" spans="1:3">
      <c r="A60" s="8">
        <v>58</v>
      </c>
      <c r="B60" s="274" t="s">
        <v>829</v>
      </c>
      <c r="C60" s="274" t="s">
        <v>830</v>
      </c>
    </row>
    <row r="61" spans="1:3">
      <c r="A61" s="8">
        <v>59</v>
      </c>
      <c r="B61" s="274" t="s">
        <v>831</v>
      </c>
      <c r="C61" s="274" t="s">
        <v>832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topLeftCell="A31" zoomScaleSheetLayoutView="100" workbookViewId="0">
      <selection activeCell="E53" sqref="E53"/>
    </sheetView>
  </sheetViews>
  <sheetFormatPr defaultRowHeight="12.75"/>
  <cols>
    <col min="1" max="1" width="5.7109375" style="130" customWidth="1"/>
    <col min="2" max="2" width="19.7109375" style="130" customWidth="1"/>
    <col min="3" max="3" width="13" style="130" customWidth="1"/>
    <col min="4" max="4" width="12" style="130" customWidth="1"/>
    <col min="5" max="5" width="12.42578125" style="130" customWidth="1"/>
    <col min="6" max="6" width="12.7109375" style="130" customWidth="1"/>
    <col min="7" max="7" width="13.140625" style="130" customWidth="1"/>
    <col min="8" max="8" width="12.7109375" style="130" customWidth="1"/>
    <col min="9" max="9" width="12.140625" style="130" customWidth="1"/>
    <col min="10" max="10" width="12.140625" style="238" customWidth="1"/>
    <col min="11" max="11" width="16.5703125" style="130" customWidth="1"/>
    <col min="12" max="12" width="13.140625" style="130" customWidth="1"/>
    <col min="13" max="13" width="12.7109375" style="130" customWidth="1"/>
    <col min="14" max="16384" width="9.140625" style="130"/>
  </cols>
  <sheetData>
    <row r="1" spans="1:14">
      <c r="K1" s="743" t="s">
        <v>237</v>
      </c>
      <c r="L1" s="743"/>
      <c r="M1" s="743"/>
    </row>
    <row r="2" spans="1:14" ht="12.75" customHeight="1"/>
    <row r="3" spans="1:14" ht="15.75">
      <c r="B3" s="859" t="s">
        <v>0</v>
      </c>
      <c r="C3" s="859"/>
      <c r="D3" s="859"/>
      <c r="E3" s="859"/>
      <c r="F3" s="859"/>
      <c r="G3" s="859"/>
      <c r="H3" s="859"/>
      <c r="I3" s="859"/>
      <c r="J3" s="859"/>
      <c r="K3" s="859"/>
    </row>
    <row r="4" spans="1:14" ht="20.25">
      <c r="B4" s="860" t="s">
        <v>582</v>
      </c>
      <c r="C4" s="860"/>
      <c r="D4" s="860"/>
      <c r="E4" s="860"/>
      <c r="F4" s="860"/>
      <c r="G4" s="860"/>
      <c r="H4" s="860"/>
      <c r="I4" s="860"/>
      <c r="J4" s="860"/>
      <c r="K4" s="860"/>
    </row>
    <row r="5" spans="1:14" ht="10.5" customHeight="1"/>
    <row r="6" spans="1:14" ht="15.75">
      <c r="A6" s="222" t="s">
        <v>608</v>
      </c>
      <c r="B6" s="222"/>
      <c r="C6" s="222"/>
      <c r="D6" s="222"/>
      <c r="E6" s="222"/>
      <c r="F6" s="222"/>
      <c r="G6" s="222"/>
      <c r="H6" s="222"/>
      <c r="I6" s="222"/>
      <c r="J6" s="239"/>
      <c r="K6" s="222"/>
    </row>
    <row r="7" spans="1:14" ht="15.75">
      <c r="B7" s="131"/>
      <c r="C7" s="131"/>
      <c r="D7" s="131"/>
      <c r="E7" s="131"/>
      <c r="F7" s="131"/>
      <c r="G7" s="131"/>
      <c r="H7" s="131"/>
      <c r="L7" s="864" t="s">
        <v>215</v>
      </c>
      <c r="M7" s="864"/>
    </row>
    <row r="8" spans="1:14" ht="15.75">
      <c r="C8" s="126" t="s">
        <v>877</v>
      </c>
      <c r="D8" s="131"/>
      <c r="E8" s="131"/>
      <c r="F8" s="131"/>
      <c r="G8" s="811" t="s">
        <v>626</v>
      </c>
      <c r="H8" s="811"/>
      <c r="I8" s="811"/>
      <c r="J8" s="811"/>
      <c r="K8" s="811"/>
      <c r="L8" s="811"/>
      <c r="M8" s="811"/>
    </row>
    <row r="9" spans="1:14" ht="15.75" customHeight="1">
      <c r="A9" s="852" t="s">
        <v>26</v>
      </c>
      <c r="B9" s="855" t="s">
        <v>3</v>
      </c>
      <c r="C9" s="851" t="s">
        <v>609</v>
      </c>
      <c r="D9" s="851" t="s">
        <v>628</v>
      </c>
      <c r="E9" s="851" t="s">
        <v>256</v>
      </c>
      <c r="F9" s="851" t="s">
        <v>255</v>
      </c>
      <c r="G9" s="851"/>
      <c r="H9" s="851" t="s">
        <v>212</v>
      </c>
      <c r="I9" s="851"/>
      <c r="J9" s="861" t="s">
        <v>495</v>
      </c>
      <c r="K9" s="851" t="s">
        <v>214</v>
      </c>
      <c r="L9" s="851" t="s">
        <v>469</v>
      </c>
      <c r="M9" s="851" t="s">
        <v>279</v>
      </c>
    </row>
    <row r="10" spans="1:14">
      <c r="A10" s="853"/>
      <c r="B10" s="855"/>
      <c r="C10" s="851"/>
      <c r="D10" s="851"/>
      <c r="E10" s="851"/>
      <c r="F10" s="851"/>
      <c r="G10" s="851"/>
      <c r="H10" s="851"/>
      <c r="I10" s="851"/>
      <c r="J10" s="862"/>
      <c r="K10" s="851"/>
      <c r="L10" s="851"/>
      <c r="M10" s="851"/>
    </row>
    <row r="11" spans="1:14" ht="27" customHeight="1">
      <c r="A11" s="854"/>
      <c r="B11" s="855"/>
      <c r="C11" s="851"/>
      <c r="D11" s="851"/>
      <c r="E11" s="851"/>
      <c r="F11" s="132" t="s">
        <v>213</v>
      </c>
      <c r="G11" s="132" t="s">
        <v>280</v>
      </c>
      <c r="H11" s="132" t="s">
        <v>213</v>
      </c>
      <c r="I11" s="132" t="s">
        <v>280</v>
      </c>
      <c r="J11" s="863"/>
      <c r="K11" s="851"/>
      <c r="L11" s="851"/>
      <c r="M11" s="851"/>
    </row>
    <row r="12" spans="1:14">
      <c r="A12" s="134">
        <v>1</v>
      </c>
      <c r="B12" s="134">
        <v>2</v>
      </c>
      <c r="C12" s="602">
        <v>3</v>
      </c>
      <c r="D12" s="602">
        <v>4</v>
      </c>
      <c r="E12" s="602">
        <v>5</v>
      </c>
      <c r="F12" s="602">
        <v>6</v>
      </c>
      <c r="G12" s="602">
        <v>7</v>
      </c>
      <c r="H12" s="602">
        <v>8</v>
      </c>
      <c r="I12" s="602">
        <v>9</v>
      </c>
      <c r="J12" s="240"/>
      <c r="K12" s="134">
        <v>10</v>
      </c>
      <c r="L12" s="152">
        <v>11</v>
      </c>
      <c r="M12" s="152">
        <v>12</v>
      </c>
    </row>
    <row r="13" spans="1:14" ht="21.75" customHeight="1">
      <c r="A13" s="285">
        <v>1</v>
      </c>
      <c r="B13" s="601" t="s">
        <v>844</v>
      </c>
      <c r="C13" s="606">
        <v>88.114542983354951</v>
      </c>
      <c r="D13" s="605">
        <v>-51.71</v>
      </c>
      <c r="E13" s="605">
        <v>198.1</v>
      </c>
      <c r="F13" s="606">
        <v>4723.79</v>
      </c>
      <c r="G13" s="605">
        <v>129.79</v>
      </c>
      <c r="H13" s="606">
        <v>4723.79</v>
      </c>
      <c r="I13" s="605">
        <v>129.79</v>
      </c>
      <c r="J13" s="856" t="s">
        <v>1016</v>
      </c>
      <c r="K13" s="564">
        <f>D13+E13-I13</f>
        <v>16.599999999999994</v>
      </c>
      <c r="L13" s="284">
        <v>0</v>
      </c>
      <c r="M13" s="284"/>
      <c r="N13" s="130">
        <f>C13/5868.353*2566.47</f>
        <v>38.536081781462528</v>
      </c>
    </row>
    <row r="14" spans="1:14" ht="15.75">
      <c r="A14" s="285">
        <v>2</v>
      </c>
      <c r="B14" s="601" t="s">
        <v>845</v>
      </c>
      <c r="C14" s="606">
        <v>124.58526419593368</v>
      </c>
      <c r="D14" s="605">
        <v>-232.2</v>
      </c>
      <c r="E14" s="605">
        <v>291.07</v>
      </c>
      <c r="F14" s="606">
        <v>3295.6309999999999</v>
      </c>
      <c r="G14" s="605">
        <v>118.44</v>
      </c>
      <c r="H14" s="606">
        <v>159.102</v>
      </c>
      <c r="I14" s="605">
        <v>45.82</v>
      </c>
      <c r="J14" s="857"/>
      <c r="K14" s="564">
        <f t="shared" ref="K14:K46" si="0">D14+E14-I14</f>
        <v>13.050000000000004</v>
      </c>
      <c r="L14" s="284">
        <v>0</v>
      </c>
      <c r="M14" s="284">
        <v>7.02</v>
      </c>
      <c r="N14" s="130">
        <f t="shared" ref="N14:N45" si="1">C14/5868.353*2566.47</f>
        <v>54.486214956894699</v>
      </c>
    </row>
    <row r="15" spans="1:14" ht="15.75">
      <c r="A15" s="285">
        <v>3</v>
      </c>
      <c r="B15" s="601" t="s">
        <v>846</v>
      </c>
      <c r="C15" s="606">
        <v>117.40850221518711</v>
      </c>
      <c r="D15" s="605">
        <v>-189.57</v>
      </c>
      <c r="E15" s="605">
        <v>246.33</v>
      </c>
      <c r="F15" s="606">
        <v>4185</v>
      </c>
      <c r="G15" s="605">
        <v>95.97</v>
      </c>
      <c r="H15" s="606">
        <v>4185</v>
      </c>
      <c r="I15" s="605">
        <v>95.97</v>
      </c>
      <c r="J15" s="857"/>
      <c r="K15" s="564">
        <f t="shared" si="0"/>
        <v>-39.20999999999998</v>
      </c>
      <c r="L15" s="284">
        <v>0</v>
      </c>
      <c r="M15" s="284"/>
      <c r="N15" s="130">
        <f t="shared" si="1"/>
        <v>51.347524370161651</v>
      </c>
    </row>
    <row r="16" spans="1:14" ht="15.75">
      <c r="A16" s="285">
        <v>4</v>
      </c>
      <c r="B16" s="601" t="s">
        <v>847</v>
      </c>
      <c r="C16" s="606">
        <v>49.419506631588106</v>
      </c>
      <c r="D16" s="605">
        <v>-145.28</v>
      </c>
      <c r="E16" s="605">
        <v>141.34</v>
      </c>
      <c r="F16" s="606">
        <v>1085.826</v>
      </c>
      <c r="G16" s="605">
        <v>25.1</v>
      </c>
      <c r="H16" s="606">
        <v>696.48599999999999</v>
      </c>
      <c r="I16" s="605">
        <v>16.100000000000001</v>
      </c>
      <c r="J16" s="857"/>
      <c r="K16" s="564">
        <f t="shared" si="0"/>
        <v>-20.04</v>
      </c>
      <c r="L16" s="284">
        <v>0</v>
      </c>
      <c r="M16" s="284"/>
      <c r="N16" s="130">
        <f t="shared" si="1"/>
        <v>21.613164917783902</v>
      </c>
    </row>
    <row r="17" spans="1:14" ht="15.75">
      <c r="A17" s="285">
        <v>5</v>
      </c>
      <c r="B17" s="601" t="s">
        <v>848</v>
      </c>
      <c r="C17" s="606">
        <v>171.73759629320185</v>
      </c>
      <c r="D17" s="605">
        <v>-123.87</v>
      </c>
      <c r="E17" s="605">
        <v>339.5</v>
      </c>
      <c r="F17" s="606">
        <v>6007.5479999999998</v>
      </c>
      <c r="G17" s="605">
        <v>213.38</v>
      </c>
      <c r="H17" s="606">
        <v>6007.5479999999998</v>
      </c>
      <c r="I17" s="605">
        <v>213.38</v>
      </c>
      <c r="J17" s="857"/>
      <c r="K17" s="564">
        <f t="shared" si="0"/>
        <v>2.25</v>
      </c>
      <c r="L17" s="284">
        <v>0</v>
      </c>
      <c r="M17" s="284">
        <v>69.599999999999994</v>
      </c>
      <c r="N17" s="130">
        <f t="shared" si="1"/>
        <v>75.10785202570699</v>
      </c>
    </row>
    <row r="18" spans="1:14" ht="15.75">
      <c r="A18" s="285">
        <v>6</v>
      </c>
      <c r="B18" s="601" t="s">
        <v>849</v>
      </c>
      <c r="C18" s="606">
        <v>82.252864687928621</v>
      </c>
      <c r="D18" s="605">
        <v>-84.11</v>
      </c>
      <c r="E18" s="605">
        <v>162.9</v>
      </c>
      <c r="F18" s="606">
        <v>4066</v>
      </c>
      <c r="G18" s="605">
        <v>129.5</v>
      </c>
      <c r="H18" s="606">
        <v>1570</v>
      </c>
      <c r="I18" s="605">
        <v>72.19</v>
      </c>
      <c r="J18" s="857"/>
      <c r="K18" s="564">
        <f t="shared" si="0"/>
        <v>6.6000000000000085</v>
      </c>
      <c r="L18" s="284">
        <v>0</v>
      </c>
      <c r="M18" s="284">
        <v>100</v>
      </c>
      <c r="N18" s="130">
        <f t="shared" si="1"/>
        <v>35.972530901877946</v>
      </c>
    </row>
    <row r="19" spans="1:14" ht="15.75">
      <c r="A19" s="285">
        <v>7</v>
      </c>
      <c r="B19" s="601" t="s">
        <v>850</v>
      </c>
      <c r="C19" s="606">
        <v>108.89741355538769</v>
      </c>
      <c r="D19" s="605">
        <v>-174.36</v>
      </c>
      <c r="E19" s="605">
        <v>311.79000000000002</v>
      </c>
      <c r="F19" s="606">
        <v>5541</v>
      </c>
      <c r="G19" s="605">
        <v>126.3</v>
      </c>
      <c r="H19" s="606">
        <v>3909</v>
      </c>
      <c r="I19" s="605">
        <v>105.95</v>
      </c>
      <c r="J19" s="857"/>
      <c r="K19" s="564">
        <f t="shared" si="0"/>
        <v>31.480000000000004</v>
      </c>
      <c r="L19" s="284">
        <v>0</v>
      </c>
      <c r="M19" s="284"/>
      <c r="N19" s="130">
        <f t="shared" si="1"/>
        <v>47.625278330648449</v>
      </c>
    </row>
    <row r="20" spans="1:14" ht="15.75">
      <c r="A20" s="285">
        <v>8</v>
      </c>
      <c r="B20" s="601" t="s">
        <v>851</v>
      </c>
      <c r="C20" s="606">
        <v>83.581068596248372</v>
      </c>
      <c r="D20" s="605">
        <v>-163.24</v>
      </c>
      <c r="E20" s="605">
        <v>182.33</v>
      </c>
      <c r="F20" s="606">
        <v>2455</v>
      </c>
      <c r="G20" s="605">
        <v>56.05</v>
      </c>
      <c r="H20" s="606">
        <v>2455</v>
      </c>
      <c r="I20" s="605">
        <v>56.05</v>
      </c>
      <c r="J20" s="857"/>
      <c r="K20" s="564">
        <f t="shared" si="0"/>
        <v>-36.959999999999994</v>
      </c>
      <c r="L20" s="284">
        <v>0</v>
      </c>
      <c r="M20" s="284">
        <v>27.6</v>
      </c>
      <c r="N20" s="130">
        <f t="shared" si="1"/>
        <v>36.553408617411655</v>
      </c>
    </row>
    <row r="21" spans="1:14" ht="15.75">
      <c r="A21" s="285">
        <v>9</v>
      </c>
      <c r="B21" s="601" t="s">
        <v>852</v>
      </c>
      <c r="C21" s="606">
        <v>44.600886064624945</v>
      </c>
      <c r="D21" s="605">
        <v>-67.09</v>
      </c>
      <c r="E21" s="605">
        <v>130.32</v>
      </c>
      <c r="F21" s="606">
        <v>1768.518</v>
      </c>
      <c r="G21" s="605">
        <v>55</v>
      </c>
      <c r="H21" s="606">
        <v>1768.518</v>
      </c>
      <c r="I21" s="605">
        <v>55</v>
      </c>
      <c r="J21" s="857"/>
      <c r="K21" s="564">
        <f t="shared" si="0"/>
        <v>8.2299999999999898</v>
      </c>
      <c r="L21" s="284">
        <v>0</v>
      </c>
      <c r="M21" s="284">
        <v>28.2</v>
      </c>
      <c r="N21" s="130">
        <f t="shared" si="1"/>
        <v>19.505785704826888</v>
      </c>
    </row>
    <row r="22" spans="1:14" ht="15.75">
      <c r="A22" s="285">
        <v>10</v>
      </c>
      <c r="B22" s="601" t="s">
        <v>853</v>
      </c>
      <c r="C22" s="606">
        <v>63.029113949007488</v>
      </c>
      <c r="D22" s="605">
        <v>-92.44</v>
      </c>
      <c r="E22" s="605">
        <v>126.73</v>
      </c>
      <c r="F22" s="606">
        <v>1913.32</v>
      </c>
      <c r="G22" s="605">
        <v>91.87</v>
      </c>
      <c r="H22" s="606">
        <v>1639.55</v>
      </c>
      <c r="I22" s="605">
        <v>78.7</v>
      </c>
      <c r="J22" s="857"/>
      <c r="K22" s="564">
        <f t="shared" si="0"/>
        <v>-44.41</v>
      </c>
      <c r="L22" s="284">
        <v>0</v>
      </c>
      <c r="M22" s="284">
        <v>23.01</v>
      </c>
      <c r="N22" s="130">
        <f t="shared" si="1"/>
        <v>27.565201015806178</v>
      </c>
    </row>
    <row r="23" spans="1:14" ht="15.75">
      <c r="A23" s="285">
        <v>11</v>
      </c>
      <c r="B23" s="601" t="s">
        <v>854</v>
      </c>
      <c r="C23" s="606">
        <v>66.640236659246639</v>
      </c>
      <c r="D23" s="605">
        <v>-109.83</v>
      </c>
      <c r="E23" s="605">
        <v>192.9</v>
      </c>
      <c r="F23" s="606">
        <v>3304.37</v>
      </c>
      <c r="G23" s="605">
        <v>99.65</v>
      </c>
      <c r="H23" s="606">
        <v>3304.37</v>
      </c>
      <c r="I23" s="605">
        <v>99.65</v>
      </c>
      <c r="J23" s="857"/>
      <c r="K23" s="564">
        <f t="shared" si="0"/>
        <v>-16.579999999999998</v>
      </c>
      <c r="L23" s="284">
        <v>0</v>
      </c>
      <c r="M23" s="284">
        <v>46</v>
      </c>
      <c r="N23" s="130">
        <f t="shared" si="1"/>
        <v>29.144492190373807</v>
      </c>
    </row>
    <row r="24" spans="1:14" ht="15.75">
      <c r="A24" s="285">
        <v>12</v>
      </c>
      <c r="B24" s="601" t="s">
        <v>855</v>
      </c>
      <c r="C24" s="606">
        <v>58.390677777904635</v>
      </c>
      <c r="D24" s="605">
        <v>-114.34</v>
      </c>
      <c r="E24" s="605">
        <v>166.5</v>
      </c>
      <c r="F24" s="606">
        <v>2821</v>
      </c>
      <c r="G24" s="605">
        <v>72.53</v>
      </c>
      <c r="H24" s="606">
        <v>2821</v>
      </c>
      <c r="I24" s="605">
        <v>72.53</v>
      </c>
      <c r="J24" s="857"/>
      <c r="K24" s="564">
        <f t="shared" si="0"/>
        <v>-20.370000000000005</v>
      </c>
      <c r="L24" s="284">
        <v>0</v>
      </c>
      <c r="M24" s="284">
        <v>33.75</v>
      </c>
      <c r="N24" s="130">
        <f t="shared" si="1"/>
        <v>25.536623784673296</v>
      </c>
    </row>
    <row r="25" spans="1:14" ht="15.75">
      <c r="A25" s="285">
        <v>13</v>
      </c>
      <c r="B25" s="601" t="s">
        <v>856</v>
      </c>
      <c r="C25" s="606">
        <v>61.238203509570738</v>
      </c>
      <c r="D25" s="605">
        <v>-91.75</v>
      </c>
      <c r="E25" s="605">
        <v>139.36000000000001</v>
      </c>
      <c r="F25" s="606">
        <v>1444.944</v>
      </c>
      <c r="G25" s="605">
        <v>64.400000000000006</v>
      </c>
      <c r="H25" s="606">
        <v>1444.944</v>
      </c>
      <c r="I25" s="605">
        <v>64.400000000000006</v>
      </c>
      <c r="J25" s="857"/>
      <c r="K25" s="564">
        <f t="shared" si="0"/>
        <v>-16.789999999999992</v>
      </c>
      <c r="L25" s="284">
        <v>0</v>
      </c>
      <c r="M25" s="284"/>
      <c r="N25" s="130">
        <f t="shared" si="1"/>
        <v>26.781962871219232</v>
      </c>
    </row>
    <row r="26" spans="1:14" ht="15.75">
      <c r="A26" s="285">
        <v>14</v>
      </c>
      <c r="B26" s="601" t="s">
        <v>857</v>
      </c>
      <c r="C26" s="606">
        <v>86.534430793444088</v>
      </c>
      <c r="D26" s="605">
        <v>-140.44999999999999</v>
      </c>
      <c r="E26" s="605">
        <v>233.84</v>
      </c>
      <c r="F26" s="606">
        <v>5437.7820000000002</v>
      </c>
      <c r="G26" s="605">
        <v>125.7</v>
      </c>
      <c r="H26" s="606">
        <v>4579.5039999999999</v>
      </c>
      <c r="I26" s="605">
        <v>105.86</v>
      </c>
      <c r="J26" s="857"/>
      <c r="K26" s="564">
        <f t="shared" si="0"/>
        <v>-12.469999999999985</v>
      </c>
      <c r="L26" s="284">
        <v>0</v>
      </c>
      <c r="M26" s="284">
        <v>48.35</v>
      </c>
      <c r="N26" s="130">
        <f t="shared" si="1"/>
        <v>37.845034304931971</v>
      </c>
    </row>
    <row r="27" spans="1:14" ht="15.75">
      <c r="A27" s="285">
        <v>15</v>
      </c>
      <c r="B27" s="601" t="s">
        <v>858</v>
      </c>
      <c r="C27" s="606">
        <v>60.439181928898954</v>
      </c>
      <c r="D27" s="605">
        <v>-164.13</v>
      </c>
      <c r="E27" s="605">
        <v>183.29</v>
      </c>
      <c r="F27" s="606">
        <v>3465.52</v>
      </c>
      <c r="G27" s="605">
        <v>58.06</v>
      </c>
      <c r="H27" s="606">
        <v>2492</v>
      </c>
      <c r="I27" s="605">
        <v>41.75</v>
      </c>
      <c r="J27" s="857"/>
      <c r="K27" s="564">
        <f t="shared" si="0"/>
        <v>-22.590000000000003</v>
      </c>
      <c r="L27" s="284">
        <v>0</v>
      </c>
      <c r="M27" s="284">
        <v>25.83</v>
      </c>
      <c r="N27" s="130">
        <f t="shared" si="1"/>
        <v>26.432518160557361</v>
      </c>
    </row>
    <row r="28" spans="1:14" ht="15.75">
      <c r="A28" s="285">
        <v>16</v>
      </c>
      <c r="B28" s="601" t="s">
        <v>859</v>
      </c>
      <c r="C28" s="606">
        <v>51.925469224499615</v>
      </c>
      <c r="D28" s="605">
        <v>-103.53</v>
      </c>
      <c r="E28" s="605">
        <v>138.43</v>
      </c>
      <c r="F28" s="606">
        <v>1514</v>
      </c>
      <c r="G28" s="605">
        <v>35.28</v>
      </c>
      <c r="H28" s="606">
        <v>1514</v>
      </c>
      <c r="I28" s="605">
        <v>35.28</v>
      </c>
      <c r="J28" s="857"/>
      <c r="K28" s="564">
        <f t="shared" si="0"/>
        <v>-0.37999999999999545</v>
      </c>
      <c r="L28" s="284">
        <v>0</v>
      </c>
      <c r="M28" s="284"/>
      <c r="N28" s="130">
        <f t="shared" si="1"/>
        <v>22.709124519367105</v>
      </c>
    </row>
    <row r="29" spans="1:14" ht="15.75">
      <c r="A29" s="285">
        <v>17</v>
      </c>
      <c r="B29" s="601" t="s">
        <v>860</v>
      </c>
      <c r="C29" s="606">
        <v>139.43516992757591</v>
      </c>
      <c r="D29" s="605">
        <v>-126.88</v>
      </c>
      <c r="E29" s="605">
        <v>280.5</v>
      </c>
      <c r="F29" s="606">
        <v>3145.2</v>
      </c>
      <c r="G29" s="605">
        <v>166.58</v>
      </c>
      <c r="H29" s="606">
        <v>3145.2</v>
      </c>
      <c r="I29" s="605">
        <v>166.58</v>
      </c>
      <c r="J29" s="857"/>
      <c r="K29" s="564">
        <f t="shared" si="0"/>
        <v>-12.960000000000008</v>
      </c>
      <c r="L29" s="284">
        <v>0</v>
      </c>
      <c r="M29" s="284">
        <v>90.52</v>
      </c>
      <c r="N29" s="130">
        <f t="shared" si="1"/>
        <v>60.980684114269494</v>
      </c>
    </row>
    <row r="30" spans="1:14" ht="15.75">
      <c r="A30" s="285">
        <v>18</v>
      </c>
      <c r="B30" s="601" t="s">
        <v>861</v>
      </c>
      <c r="C30" s="606">
        <v>40.433028558438792</v>
      </c>
      <c r="D30" s="605">
        <v>-52.3</v>
      </c>
      <c r="E30" s="605">
        <v>82.55</v>
      </c>
      <c r="F30" s="606">
        <v>2409.1489999999999</v>
      </c>
      <c r="G30" s="605">
        <v>55.69</v>
      </c>
      <c r="H30" s="606">
        <v>2205.8270000000002</v>
      </c>
      <c r="I30" s="605">
        <v>50.99</v>
      </c>
      <c r="J30" s="857"/>
      <c r="K30" s="564">
        <f t="shared" si="0"/>
        <v>-20.740000000000002</v>
      </c>
      <c r="L30" s="284">
        <v>0</v>
      </c>
      <c r="M30" s="284">
        <v>10.28</v>
      </c>
      <c r="N30" s="130">
        <f t="shared" si="1"/>
        <v>17.683011707778384</v>
      </c>
    </row>
    <row r="31" spans="1:14" ht="15.75">
      <c r="A31" s="285">
        <v>19</v>
      </c>
      <c r="B31" s="601" t="s">
        <v>862</v>
      </c>
      <c r="C31" s="606">
        <v>86.532244089610828</v>
      </c>
      <c r="D31" s="605">
        <v>-98.02</v>
      </c>
      <c r="E31" s="605">
        <v>184.52</v>
      </c>
      <c r="F31" s="606">
        <v>4083.7</v>
      </c>
      <c r="G31" s="605">
        <v>122.89</v>
      </c>
      <c r="H31" s="606">
        <v>4083.7</v>
      </c>
      <c r="I31" s="605">
        <v>122.89</v>
      </c>
      <c r="J31" s="857"/>
      <c r="K31" s="564">
        <f t="shared" si="0"/>
        <v>-36.389999999999986</v>
      </c>
      <c r="L31" s="284">
        <v>0</v>
      </c>
      <c r="M31" s="284">
        <v>60.22</v>
      </c>
      <c r="N31" s="130">
        <f t="shared" si="1"/>
        <v>37.844077970201091</v>
      </c>
    </row>
    <row r="32" spans="1:14" ht="15.75">
      <c r="A32" s="285">
        <v>20</v>
      </c>
      <c r="B32" s="601" t="s">
        <v>863</v>
      </c>
      <c r="C32" s="606">
        <v>65.033446682570045</v>
      </c>
      <c r="D32" s="605">
        <v>-30.58</v>
      </c>
      <c r="E32" s="605">
        <v>75.739999999999995</v>
      </c>
      <c r="F32" s="606">
        <v>1380</v>
      </c>
      <c r="G32" s="605">
        <v>31.9</v>
      </c>
      <c r="H32" s="606">
        <v>1380</v>
      </c>
      <c r="I32" s="605">
        <v>31.9</v>
      </c>
      <c r="J32" s="857"/>
      <c r="K32" s="564">
        <f t="shared" si="0"/>
        <v>13.259999999999998</v>
      </c>
      <c r="L32" s="284">
        <v>0</v>
      </c>
      <c r="M32" s="284"/>
      <c r="N32" s="130">
        <f t="shared" si="1"/>
        <v>28.441777430126567</v>
      </c>
    </row>
    <row r="33" spans="1:14" ht="15.75">
      <c r="A33" s="285">
        <v>21</v>
      </c>
      <c r="B33" s="601" t="s">
        <v>864</v>
      </c>
      <c r="C33" s="606">
        <v>44.032343067978353</v>
      </c>
      <c r="D33" s="605">
        <v>-161.6</v>
      </c>
      <c r="E33" s="605">
        <v>127.97</v>
      </c>
      <c r="F33" s="606">
        <v>1111.3489999999999</v>
      </c>
      <c r="G33" s="605">
        <v>25.69</v>
      </c>
      <c r="H33" s="606">
        <v>795.55100000000004</v>
      </c>
      <c r="I33" s="605">
        <v>18.39</v>
      </c>
      <c r="J33" s="857"/>
      <c r="K33" s="564">
        <f t="shared" si="0"/>
        <v>-52.019999999999996</v>
      </c>
      <c r="L33" s="284">
        <v>0</v>
      </c>
      <c r="M33" s="284"/>
      <c r="N33" s="130">
        <f t="shared" si="1"/>
        <v>19.257138674799283</v>
      </c>
    </row>
    <row r="34" spans="1:14" ht="15.75">
      <c r="A34" s="285">
        <v>22</v>
      </c>
      <c r="B34" s="601" t="s">
        <v>865</v>
      </c>
      <c r="C34" s="606">
        <v>121.90392795559501</v>
      </c>
      <c r="D34" s="605">
        <v>-6.24</v>
      </c>
      <c r="E34" s="605">
        <v>242.98</v>
      </c>
      <c r="F34" s="606">
        <v>3673.33</v>
      </c>
      <c r="G34" s="605">
        <v>260.55</v>
      </c>
      <c r="H34" s="606">
        <v>3673.33</v>
      </c>
      <c r="I34" s="605">
        <v>260.55</v>
      </c>
      <c r="J34" s="857"/>
      <c r="K34" s="564">
        <f t="shared" si="0"/>
        <v>-23.810000000000031</v>
      </c>
      <c r="L34" s="284">
        <v>0</v>
      </c>
      <c r="M34" s="284">
        <v>80.25</v>
      </c>
      <c r="N34" s="130">
        <f t="shared" si="1"/>
        <v>53.31355730989528</v>
      </c>
    </row>
    <row r="35" spans="1:14" ht="15.75">
      <c r="A35" s="285">
        <v>23</v>
      </c>
      <c r="B35" s="601" t="s">
        <v>866</v>
      </c>
      <c r="C35" s="606">
        <v>34.14188163016096</v>
      </c>
      <c r="D35" s="605">
        <v>-15.29</v>
      </c>
      <c r="E35" s="605">
        <v>107.86</v>
      </c>
      <c r="F35" s="606">
        <v>1703</v>
      </c>
      <c r="G35" s="605">
        <v>39.44</v>
      </c>
      <c r="H35" s="606">
        <v>700</v>
      </c>
      <c r="I35" s="605">
        <v>16.100000000000001</v>
      </c>
      <c r="J35" s="857"/>
      <c r="K35" s="564">
        <f t="shared" si="0"/>
        <v>76.47</v>
      </c>
      <c r="L35" s="284">
        <v>0</v>
      </c>
      <c r="M35" s="284">
        <v>48.79</v>
      </c>
      <c r="N35" s="130">
        <f t="shared" si="1"/>
        <v>14.931636687049874</v>
      </c>
    </row>
    <row r="36" spans="1:14" ht="15.75">
      <c r="A36" s="285">
        <v>24</v>
      </c>
      <c r="B36" s="601" t="s">
        <v>867</v>
      </c>
      <c r="C36" s="606">
        <v>46.500694354957844</v>
      </c>
      <c r="D36" s="605">
        <v>-49.94</v>
      </c>
      <c r="E36" s="605">
        <v>85.04</v>
      </c>
      <c r="F36" s="606">
        <v>1205</v>
      </c>
      <c r="G36" s="605">
        <v>27.56</v>
      </c>
      <c r="H36" s="606">
        <v>1205</v>
      </c>
      <c r="I36" s="605">
        <v>27.56</v>
      </c>
      <c r="J36" s="857"/>
      <c r="K36" s="564">
        <f t="shared" si="0"/>
        <v>7.5400000000000098</v>
      </c>
      <c r="L36" s="284">
        <v>0</v>
      </c>
      <c r="M36" s="284"/>
      <c r="N36" s="130">
        <f t="shared" si="1"/>
        <v>20.336649319011425</v>
      </c>
    </row>
    <row r="37" spans="1:14" ht="15.75">
      <c r="A37" s="285">
        <v>25</v>
      </c>
      <c r="B37" s="601" t="s">
        <v>868</v>
      </c>
      <c r="C37" s="606">
        <v>111.39944008139932</v>
      </c>
      <c r="D37" s="605">
        <v>-38.229999999999997</v>
      </c>
      <c r="E37" s="605">
        <v>212.5</v>
      </c>
      <c r="F37" s="606">
        <v>1770.98</v>
      </c>
      <c r="G37" s="605">
        <v>44.83</v>
      </c>
      <c r="H37" s="606">
        <v>1770.98</v>
      </c>
      <c r="I37" s="605">
        <v>44.83</v>
      </c>
      <c r="J37" s="857"/>
      <c r="K37" s="564">
        <f t="shared" si="0"/>
        <v>129.44</v>
      </c>
      <c r="L37" s="284">
        <v>0</v>
      </c>
      <c r="M37" s="284"/>
      <c r="N37" s="130">
        <f t="shared" si="1"/>
        <v>48.719516529716074</v>
      </c>
    </row>
    <row r="38" spans="1:14" s="133" customFormat="1" ht="15.75">
      <c r="A38" s="285">
        <v>26</v>
      </c>
      <c r="B38" s="601" t="s">
        <v>869</v>
      </c>
      <c r="C38" s="606">
        <v>81.89074653314141</v>
      </c>
      <c r="D38" s="605">
        <v>-71.72</v>
      </c>
      <c r="E38" s="605">
        <v>196.35</v>
      </c>
      <c r="F38" s="606">
        <v>7579.152</v>
      </c>
      <c r="G38" s="605">
        <v>175.2</v>
      </c>
      <c r="H38" s="606">
        <v>6864.0640000000003</v>
      </c>
      <c r="I38" s="605">
        <v>158.66999999999999</v>
      </c>
      <c r="J38" s="857"/>
      <c r="K38" s="564">
        <f t="shared" si="0"/>
        <v>-34.039999999999992</v>
      </c>
      <c r="L38" s="284">
        <v>0</v>
      </c>
      <c r="M38" s="284">
        <v>46</v>
      </c>
      <c r="N38" s="130">
        <f t="shared" si="1"/>
        <v>35.814161870444984</v>
      </c>
    </row>
    <row r="39" spans="1:14" s="133" customFormat="1" ht="15.75">
      <c r="A39" s="285">
        <v>27</v>
      </c>
      <c r="B39" s="601" t="s">
        <v>870</v>
      </c>
      <c r="C39" s="606">
        <v>52.601160708975748</v>
      </c>
      <c r="D39" s="605">
        <v>-61.16</v>
      </c>
      <c r="E39" s="605">
        <v>151.69999999999999</v>
      </c>
      <c r="F39" s="606">
        <v>2232.54</v>
      </c>
      <c r="G39" s="605">
        <v>41.64</v>
      </c>
      <c r="H39" s="606">
        <v>2232.54</v>
      </c>
      <c r="I39" s="605">
        <v>41.64</v>
      </c>
      <c r="J39" s="857"/>
      <c r="K39" s="564">
        <f t="shared" si="0"/>
        <v>48.899999999999991</v>
      </c>
      <c r="L39" s="284">
        <v>0</v>
      </c>
      <c r="M39" s="284">
        <v>44.41</v>
      </c>
      <c r="N39" s="130">
        <f t="shared" si="1"/>
        <v>23.004631951207603</v>
      </c>
    </row>
    <row r="40" spans="1:14" ht="15.75" customHeight="1">
      <c r="A40" s="285">
        <v>28</v>
      </c>
      <c r="B40" s="601" t="s">
        <v>871</v>
      </c>
      <c r="C40" s="606">
        <v>61.741145391219639</v>
      </c>
      <c r="D40" s="605">
        <v>-68.81</v>
      </c>
      <c r="E40" s="605">
        <v>168.34</v>
      </c>
      <c r="F40" s="606">
        <v>2265.6</v>
      </c>
      <c r="G40" s="605">
        <v>62.93</v>
      </c>
      <c r="H40" s="606">
        <v>2265.6</v>
      </c>
      <c r="I40" s="605">
        <v>62.93</v>
      </c>
      <c r="J40" s="857"/>
      <c r="K40" s="564">
        <f t="shared" si="0"/>
        <v>36.6</v>
      </c>
      <c r="L40" s="284">
        <v>0</v>
      </c>
      <c r="M40" s="284">
        <v>60.21</v>
      </c>
      <c r="N40" s="130">
        <f t="shared" si="1"/>
        <v>27.001919859320573</v>
      </c>
    </row>
    <row r="41" spans="1:14" ht="15.75" customHeight="1">
      <c r="A41" s="285">
        <v>29</v>
      </c>
      <c r="B41" s="601" t="s">
        <v>872</v>
      </c>
      <c r="C41" s="606">
        <v>44.992306050777785</v>
      </c>
      <c r="D41" s="605">
        <v>-101.5</v>
      </c>
      <c r="E41" s="605">
        <v>96.76</v>
      </c>
      <c r="F41" s="606">
        <v>1789</v>
      </c>
      <c r="G41" s="605">
        <v>51.02</v>
      </c>
      <c r="H41" s="606">
        <v>501</v>
      </c>
      <c r="I41" s="605">
        <v>21.57</v>
      </c>
      <c r="J41" s="857"/>
      <c r="K41" s="564">
        <f t="shared" si="0"/>
        <v>-26.309999999999995</v>
      </c>
      <c r="L41" s="284">
        <v>0</v>
      </c>
      <c r="M41" s="284">
        <v>21.57</v>
      </c>
      <c r="N41" s="130">
        <f t="shared" si="1"/>
        <v>19.67696962165358</v>
      </c>
    </row>
    <row r="42" spans="1:14" ht="15.75" customHeight="1">
      <c r="A42" s="285">
        <v>30</v>
      </c>
      <c r="B42" s="601" t="s">
        <v>873</v>
      </c>
      <c r="C42" s="606">
        <v>72.048829920422293</v>
      </c>
      <c r="D42" s="605">
        <v>-124.18</v>
      </c>
      <c r="E42" s="605">
        <v>173.05</v>
      </c>
      <c r="F42" s="606">
        <v>2053</v>
      </c>
      <c r="G42" s="605">
        <v>47.49</v>
      </c>
      <c r="H42" s="606">
        <v>2053</v>
      </c>
      <c r="I42" s="605">
        <v>47.49</v>
      </c>
      <c r="J42" s="857"/>
      <c r="K42" s="564">
        <f t="shared" si="0"/>
        <v>1.3800000000000026</v>
      </c>
      <c r="L42" s="284">
        <v>0</v>
      </c>
      <c r="M42" s="284"/>
      <c r="N42" s="130">
        <f t="shared" si="1"/>
        <v>31.509890513721004</v>
      </c>
    </row>
    <row r="43" spans="1:14" ht="15.75">
      <c r="A43" s="285">
        <v>31</v>
      </c>
      <c r="B43" s="601" t="s">
        <v>874</v>
      </c>
      <c r="C43" s="606">
        <v>47.137899851968683</v>
      </c>
      <c r="D43" s="605">
        <v>-122.43</v>
      </c>
      <c r="E43" s="605">
        <v>128.25</v>
      </c>
      <c r="F43" s="606">
        <v>945.89099999999996</v>
      </c>
      <c r="G43" s="605">
        <v>21.87</v>
      </c>
      <c r="H43" s="606">
        <v>945.89099999999996</v>
      </c>
      <c r="I43" s="605">
        <v>21.87</v>
      </c>
      <c r="J43" s="857"/>
      <c r="K43" s="564">
        <f t="shared" si="0"/>
        <v>-16.050000000000008</v>
      </c>
      <c r="L43" s="284">
        <v>0</v>
      </c>
      <c r="M43" s="284"/>
      <c r="N43" s="130">
        <f t="shared" si="1"/>
        <v>20.615325259588516</v>
      </c>
    </row>
    <row r="44" spans="1:14" ht="15.75">
      <c r="A44" s="285">
        <v>32</v>
      </c>
      <c r="B44" s="601" t="s">
        <v>875</v>
      </c>
      <c r="C44" s="606">
        <v>49.495603924985431</v>
      </c>
      <c r="D44" s="605">
        <v>-46.15</v>
      </c>
      <c r="E44" s="605">
        <v>51.98</v>
      </c>
      <c r="F44" s="606">
        <v>924</v>
      </c>
      <c r="G44" s="605">
        <v>21.27</v>
      </c>
      <c r="H44" s="606">
        <v>924</v>
      </c>
      <c r="I44" s="605">
        <v>21.27</v>
      </c>
      <c r="J44" s="857"/>
      <c r="K44" s="564">
        <f t="shared" si="0"/>
        <v>-15.440000000000001</v>
      </c>
      <c r="L44" s="284">
        <v>0</v>
      </c>
      <c r="M44" s="284"/>
      <c r="N44" s="130">
        <f t="shared" si="1"/>
        <v>21.646445366418369</v>
      </c>
    </row>
    <row r="45" spans="1:14" ht="15.75">
      <c r="A45" s="285">
        <v>33</v>
      </c>
      <c r="B45" s="601" t="s">
        <v>876</v>
      </c>
      <c r="C45" s="606">
        <v>148.35517220419425</v>
      </c>
      <c r="D45" s="605">
        <v>-141.84</v>
      </c>
      <c r="E45" s="605">
        <v>234.2</v>
      </c>
      <c r="F45" s="606">
        <v>6113.96</v>
      </c>
      <c r="G45" s="605">
        <v>141.88</v>
      </c>
      <c r="H45" s="606">
        <v>6113.96</v>
      </c>
      <c r="I45" s="605">
        <v>141.88</v>
      </c>
      <c r="J45" s="858"/>
      <c r="K45" s="564">
        <f t="shared" si="0"/>
        <v>-49.52000000000001</v>
      </c>
      <c r="L45" s="284">
        <v>0</v>
      </c>
      <c r="M45" s="284">
        <v>105.09</v>
      </c>
      <c r="N45" s="130">
        <f t="shared" si="1"/>
        <v>64.881764748456405</v>
      </c>
    </row>
    <row r="46" spans="1:14" ht="15.75">
      <c r="A46" s="292" t="s">
        <v>19</v>
      </c>
      <c r="B46" s="293"/>
      <c r="C46" s="603">
        <f t="shared" ref="C46" si="2">SUM(C13:C45)</f>
        <v>2566.4699999999998</v>
      </c>
      <c r="D46" s="612">
        <f>SUM(D13:D45)</f>
        <v>-3364.7699999999991</v>
      </c>
      <c r="E46" s="612">
        <f t="shared" ref="E46:M46" si="3">SUM(E13:E45)</f>
        <v>5785.0199999999995</v>
      </c>
      <c r="F46" s="603">
        <f t="shared" si="3"/>
        <v>97414.099999999991</v>
      </c>
      <c r="G46" s="612">
        <f t="shared" si="3"/>
        <v>2835.45</v>
      </c>
      <c r="H46" s="603">
        <f>SUM(H13:H45)</f>
        <v>84129.455000000016</v>
      </c>
      <c r="I46" s="612">
        <f t="shared" si="3"/>
        <v>2545.5299999999997</v>
      </c>
      <c r="J46" s="294">
        <f t="shared" si="3"/>
        <v>0</v>
      </c>
      <c r="K46" s="284">
        <f t="shared" si="0"/>
        <v>-125.27999999999929</v>
      </c>
      <c r="L46" s="294">
        <f t="shared" si="3"/>
        <v>0</v>
      </c>
      <c r="M46" s="294">
        <f t="shared" si="3"/>
        <v>976.69999999999993</v>
      </c>
    </row>
    <row r="48" spans="1:14" ht="15.75" customHeight="1">
      <c r="M48" s="607"/>
    </row>
    <row r="49" spans="1:13" ht="15.75" customHeight="1">
      <c r="A49" s="749" t="s">
        <v>13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81"/>
      <c r="M49" s="81"/>
    </row>
    <row r="50" spans="1:13" ht="15.75" customHeight="1">
      <c r="A50" s="749" t="s">
        <v>1011</v>
      </c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81"/>
      <c r="M50" s="81"/>
    </row>
    <row r="51" spans="1:13" ht="12.7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81"/>
      <c r="M51" s="81"/>
    </row>
    <row r="52" spans="1:13">
      <c r="A52" s="14" t="s">
        <v>23</v>
      </c>
      <c r="B52" s="14"/>
      <c r="C52" s="14"/>
      <c r="D52" s="14"/>
      <c r="E52" s="14"/>
      <c r="F52" s="14"/>
      <c r="G52" s="15"/>
      <c r="H52" s="15"/>
      <c r="I52" s="15"/>
      <c r="J52" s="241"/>
      <c r="K52" s="747" t="s">
        <v>87</v>
      </c>
      <c r="L52" s="747"/>
      <c r="M52" s="747"/>
    </row>
    <row r="53" spans="1:13">
      <c r="A53" s="14"/>
      <c r="B53" s="15"/>
      <c r="C53" s="15"/>
      <c r="D53" s="15"/>
      <c r="E53" s="15"/>
      <c r="F53" s="15"/>
      <c r="G53" s="15"/>
      <c r="H53" s="15"/>
      <c r="I53" s="15"/>
      <c r="J53" s="241"/>
      <c r="K53" s="15"/>
      <c r="L53" s="15"/>
      <c r="M53" s="15"/>
    </row>
    <row r="58" spans="1:13">
      <c r="F58" s="665"/>
    </row>
  </sheetData>
  <mergeCells count="21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52:M52"/>
    <mergeCell ref="A49:K49"/>
    <mergeCell ref="A50:K50"/>
    <mergeCell ref="D9:D11"/>
    <mergeCell ref="E9:E11"/>
    <mergeCell ref="A9:A11"/>
    <mergeCell ref="M9:M11"/>
    <mergeCell ref="L9:L11"/>
    <mergeCell ref="B9:B11"/>
    <mergeCell ref="A51:K51"/>
    <mergeCell ref="J13:J45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topLeftCell="A7" zoomScale="90" zoomScaleSheetLayoutView="90" workbookViewId="0">
      <selection activeCell="E23" sqref="E23:F23"/>
    </sheetView>
  </sheetViews>
  <sheetFormatPr defaultRowHeight="12.75"/>
  <cols>
    <col min="1" max="1" width="4.42578125" style="15" customWidth="1"/>
    <col min="2" max="2" width="8.4257812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>
      <c r="D1" s="34"/>
      <c r="E1" s="34"/>
      <c r="F1" s="34"/>
      <c r="G1" s="34"/>
      <c r="H1" s="34"/>
      <c r="I1" s="34"/>
      <c r="J1" s="34"/>
      <c r="K1" s="34"/>
      <c r="L1" s="849" t="s">
        <v>496</v>
      </c>
      <c r="M1" s="849"/>
      <c r="N1" s="849"/>
      <c r="O1" s="40"/>
      <c r="P1" s="40"/>
    </row>
    <row r="2" spans="1:19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42"/>
      <c r="N2" s="42"/>
      <c r="O2" s="42"/>
      <c r="P2" s="42"/>
    </row>
    <row r="3" spans="1:19" customFormat="1" ht="20.25">
      <c r="A3" s="850" t="s">
        <v>582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41"/>
      <c r="N3" s="41"/>
      <c r="O3" s="41"/>
      <c r="P3" s="41"/>
    </row>
    <row r="4" spans="1:19" customFormat="1" ht="10.5" customHeight="1"/>
    <row r="5" spans="1:19" ht="19.5" customHeight="1">
      <c r="A5" s="844" t="s">
        <v>610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</row>
    <row r="6" spans="1:1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>
      <c r="A7" s="747" t="s">
        <v>185</v>
      </c>
      <c r="B7" s="747"/>
      <c r="C7" s="578" t="s">
        <v>877</v>
      </c>
      <c r="F7" s="848" t="s">
        <v>21</v>
      </c>
      <c r="G7" s="848"/>
      <c r="H7" s="848"/>
      <c r="I7" s="848"/>
      <c r="J7" s="848"/>
      <c r="K7" s="848"/>
      <c r="L7" s="848"/>
    </row>
    <row r="8" spans="1:19">
      <c r="A8" s="14"/>
      <c r="F8" s="16"/>
      <c r="G8" s="98"/>
      <c r="H8" s="98"/>
      <c r="I8" s="847" t="s">
        <v>626</v>
      </c>
      <c r="J8" s="847"/>
      <c r="K8" s="847"/>
      <c r="L8" s="847"/>
    </row>
    <row r="9" spans="1:19" s="14" customFormat="1">
      <c r="A9" s="741" t="s">
        <v>2</v>
      </c>
      <c r="B9" s="741" t="s">
        <v>3</v>
      </c>
      <c r="C9" s="724" t="s">
        <v>27</v>
      </c>
      <c r="D9" s="725"/>
      <c r="E9" s="725"/>
      <c r="F9" s="725"/>
      <c r="G9" s="725"/>
      <c r="H9" s="724" t="s">
        <v>28</v>
      </c>
      <c r="I9" s="725"/>
      <c r="J9" s="725"/>
      <c r="K9" s="725"/>
      <c r="L9" s="725"/>
      <c r="R9" s="28"/>
      <c r="S9" s="29"/>
    </row>
    <row r="10" spans="1:19" s="14" customFormat="1" ht="77.45" customHeight="1">
      <c r="A10" s="741"/>
      <c r="B10" s="741"/>
      <c r="C10" s="5" t="s">
        <v>606</v>
      </c>
      <c r="D10" s="5" t="s">
        <v>628</v>
      </c>
      <c r="E10" s="5" t="s">
        <v>73</v>
      </c>
      <c r="F10" s="5" t="s">
        <v>74</v>
      </c>
      <c r="G10" s="5" t="s">
        <v>421</v>
      </c>
      <c r="H10" s="5" t="s">
        <v>606</v>
      </c>
      <c r="I10" s="5" t="s">
        <v>628</v>
      </c>
      <c r="J10" s="5" t="s">
        <v>73</v>
      </c>
      <c r="K10" s="5" t="s">
        <v>74</v>
      </c>
      <c r="L10" s="5" t="s">
        <v>422</v>
      </c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7">
        <v>1</v>
      </c>
      <c r="B12" s="18"/>
      <c r="C12" s="18"/>
      <c r="D12" s="18"/>
      <c r="E12" s="18"/>
      <c r="F12" s="18"/>
      <c r="G12" s="18"/>
      <c r="H12" s="27"/>
      <c r="I12" s="27"/>
      <c r="J12" s="27"/>
      <c r="K12" s="27"/>
      <c r="L12" s="18"/>
    </row>
    <row r="13" spans="1:19">
      <c r="A13" s="17">
        <v>2</v>
      </c>
      <c r="B13" s="18"/>
      <c r="C13" s="18"/>
      <c r="D13" s="18"/>
      <c r="E13" s="18"/>
      <c r="F13" s="18"/>
      <c r="G13" s="18"/>
      <c r="H13" s="27"/>
      <c r="I13" s="27"/>
      <c r="J13" s="27"/>
      <c r="K13" s="27"/>
      <c r="L13" s="18"/>
    </row>
    <row r="14" spans="1:19">
      <c r="A14" s="17">
        <v>3</v>
      </c>
      <c r="B14" s="18"/>
      <c r="C14" s="18"/>
      <c r="D14" s="18"/>
      <c r="E14" s="18"/>
      <c r="F14" s="18"/>
      <c r="G14" s="18"/>
      <c r="H14" s="27"/>
      <c r="I14" s="27"/>
      <c r="J14" s="27"/>
      <c r="K14" s="27"/>
      <c r="L14" s="18"/>
    </row>
    <row r="15" spans="1:19">
      <c r="A15" s="17">
        <v>4</v>
      </c>
      <c r="B15" s="18"/>
      <c r="C15" s="18"/>
      <c r="D15" s="18"/>
      <c r="E15" s="18"/>
      <c r="F15" s="18"/>
      <c r="G15" s="18"/>
      <c r="H15" s="27"/>
      <c r="I15" s="27"/>
      <c r="J15" s="27"/>
      <c r="K15" s="27"/>
      <c r="L15" s="18"/>
    </row>
    <row r="16" spans="1:19">
      <c r="A16" s="17">
        <v>5</v>
      </c>
      <c r="B16" s="18"/>
      <c r="C16" s="18"/>
      <c r="D16" s="18"/>
      <c r="E16" s="18"/>
      <c r="F16" s="18"/>
      <c r="G16" s="18"/>
      <c r="H16" s="27"/>
      <c r="I16" s="27"/>
      <c r="J16" s="27"/>
      <c r="K16" s="27"/>
      <c r="L16" s="18"/>
    </row>
    <row r="17" spans="1:12">
      <c r="A17" s="17">
        <v>6</v>
      </c>
      <c r="B17" s="18"/>
      <c r="C17" s="18"/>
      <c r="D17" s="18"/>
      <c r="E17" s="18"/>
      <c r="F17" s="18"/>
      <c r="G17" s="18"/>
      <c r="H17" s="27"/>
      <c r="I17" s="27"/>
      <c r="J17" s="27"/>
      <c r="K17" s="27"/>
      <c r="L17" s="18"/>
    </row>
    <row r="18" spans="1:12">
      <c r="A18" s="17">
        <v>7</v>
      </c>
      <c r="B18" s="18"/>
      <c r="C18" s="18"/>
      <c r="D18" s="18"/>
      <c r="E18" s="18"/>
      <c r="F18" s="18"/>
      <c r="G18" s="18"/>
      <c r="H18" s="27"/>
      <c r="I18" s="27"/>
      <c r="J18" s="27"/>
      <c r="K18" s="27"/>
      <c r="L18" s="18"/>
    </row>
    <row r="19" spans="1:12">
      <c r="A19" s="17">
        <v>8</v>
      </c>
      <c r="B19" s="18"/>
      <c r="C19" s="18"/>
      <c r="D19" s="18"/>
      <c r="E19" s="18"/>
      <c r="F19" s="18"/>
      <c r="G19" s="18"/>
      <c r="H19" s="27"/>
      <c r="I19" s="27"/>
      <c r="J19" s="27"/>
      <c r="K19" s="27"/>
      <c r="L19" s="18"/>
    </row>
    <row r="20" spans="1:12">
      <c r="A20" s="17">
        <v>9</v>
      </c>
      <c r="B20" s="18"/>
      <c r="C20" s="18"/>
      <c r="D20" s="18"/>
      <c r="E20" s="18"/>
      <c r="F20" s="18"/>
      <c r="G20" s="18"/>
      <c r="H20" s="27"/>
      <c r="I20" s="27"/>
      <c r="J20" s="27"/>
      <c r="K20" s="27"/>
      <c r="L20" s="18"/>
    </row>
    <row r="21" spans="1:12">
      <c r="A21" s="17">
        <v>10</v>
      </c>
      <c r="B21" s="18"/>
      <c r="C21" s="18"/>
      <c r="D21" s="18"/>
      <c r="E21" s="18"/>
      <c r="F21" s="18"/>
      <c r="G21" s="18"/>
      <c r="H21" s="27"/>
      <c r="I21" s="27"/>
      <c r="J21" s="27"/>
      <c r="K21" s="27"/>
      <c r="L21" s="18"/>
    </row>
    <row r="22" spans="1:12">
      <c r="A22" s="17">
        <v>11</v>
      </c>
      <c r="B22" s="18"/>
      <c r="C22" s="18"/>
      <c r="D22" s="18"/>
      <c r="E22" s="18"/>
      <c r="F22" s="18"/>
      <c r="G22" s="18"/>
      <c r="H22" s="27"/>
      <c r="I22" s="27"/>
      <c r="J22" s="27"/>
      <c r="K22" s="27"/>
      <c r="L22" s="18"/>
    </row>
    <row r="23" spans="1:12">
      <c r="A23" s="17">
        <v>12</v>
      </c>
      <c r="B23" s="18"/>
      <c r="C23" s="18"/>
      <c r="D23" s="18"/>
      <c r="E23" s="18"/>
      <c r="F23" s="18"/>
      <c r="G23" s="18"/>
      <c r="H23" s="27"/>
      <c r="I23" s="27"/>
      <c r="J23" s="27"/>
      <c r="K23" s="27"/>
      <c r="L23" s="18"/>
    </row>
    <row r="24" spans="1:12">
      <c r="A24" s="17">
        <v>13</v>
      </c>
      <c r="B24" s="18"/>
      <c r="C24" s="18"/>
      <c r="D24" s="18"/>
      <c r="E24" s="18"/>
      <c r="F24" s="18"/>
      <c r="G24" s="18"/>
      <c r="H24" s="27"/>
      <c r="I24" s="27"/>
      <c r="J24" s="27"/>
      <c r="K24" s="27"/>
      <c r="L24" s="18"/>
    </row>
    <row r="25" spans="1:12">
      <c r="A25" s="17">
        <v>14</v>
      </c>
      <c r="B25" s="18"/>
      <c r="C25" s="18"/>
      <c r="D25" s="18"/>
      <c r="E25" s="18"/>
      <c r="F25" s="18"/>
      <c r="G25" s="18"/>
      <c r="H25" s="27"/>
      <c r="I25" s="27"/>
      <c r="J25" s="27"/>
      <c r="K25" s="27"/>
      <c r="L25" s="18"/>
    </row>
    <row r="26" spans="1:12">
      <c r="A26" s="19" t="s">
        <v>7</v>
      </c>
      <c r="B26" s="18"/>
      <c r="C26" s="18"/>
      <c r="D26" s="18"/>
      <c r="E26" s="18"/>
      <c r="F26" s="18"/>
      <c r="G26" s="18"/>
      <c r="H26" s="27"/>
      <c r="I26" s="27"/>
      <c r="J26" s="27"/>
      <c r="K26" s="27"/>
      <c r="L26" s="18"/>
    </row>
    <row r="27" spans="1:12">
      <c r="A27" s="19" t="s">
        <v>7</v>
      </c>
      <c r="B27" s="18"/>
      <c r="C27" s="18"/>
      <c r="D27" s="18"/>
      <c r="E27" s="18"/>
      <c r="F27" s="18"/>
      <c r="G27" s="18"/>
      <c r="H27" s="27"/>
      <c r="I27" s="27"/>
      <c r="J27" s="27"/>
      <c r="K27" s="27"/>
      <c r="L27" s="18"/>
    </row>
    <row r="28" spans="1:12">
      <c r="A28" s="3" t="s">
        <v>19</v>
      </c>
      <c r="B28" s="18"/>
      <c r="C28" s="18"/>
      <c r="D28" s="18"/>
      <c r="E28" s="18"/>
      <c r="F28" s="18"/>
      <c r="G28" s="18"/>
      <c r="H28" s="27"/>
      <c r="I28" s="27"/>
      <c r="J28" s="27"/>
      <c r="K28" s="27"/>
      <c r="L28" s="18"/>
    </row>
    <row r="29" spans="1:12">
      <c r="A29" s="21" t="s">
        <v>420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>
      <c r="A30" s="20" t="s">
        <v>419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3" ht="14.25" customHeight="1">
      <c r="A33" s="749" t="s">
        <v>13</v>
      </c>
      <c r="B33" s="749"/>
      <c r="C33" s="749"/>
      <c r="D33" s="749"/>
      <c r="E33" s="749"/>
      <c r="F33" s="749"/>
      <c r="G33" s="749"/>
      <c r="H33" s="749"/>
      <c r="I33" s="749"/>
      <c r="J33" s="749"/>
      <c r="K33" s="749"/>
      <c r="L33" s="749"/>
    </row>
    <row r="34" spans="1:13">
      <c r="A34" s="749" t="s">
        <v>14</v>
      </c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</row>
    <row r="35" spans="1:13">
      <c r="A35" s="749" t="s">
        <v>20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3">
      <c r="A36" s="14" t="s">
        <v>23</v>
      </c>
      <c r="B36" s="14"/>
      <c r="C36" s="14"/>
      <c r="D36" s="14"/>
      <c r="E36" s="14"/>
      <c r="F36" s="14"/>
      <c r="J36" s="747" t="s">
        <v>87</v>
      </c>
      <c r="K36" s="747"/>
      <c r="L36" s="747"/>
      <c r="M36" s="747"/>
    </row>
    <row r="37" spans="1:13">
      <c r="A37" s="14"/>
    </row>
    <row r="38" spans="1:13">
      <c r="A38" s="846"/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</row>
  </sheetData>
  <mergeCells count="16">
    <mergeCell ref="L1:N1"/>
    <mergeCell ref="A2:L2"/>
    <mergeCell ref="A3:L3"/>
    <mergeCell ref="A5:L5"/>
    <mergeCell ref="A7:B7"/>
    <mergeCell ref="F7:L7"/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7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topLeftCell="A41" zoomScale="115" zoomScaleSheetLayoutView="115" workbookViewId="0">
      <selection activeCell="C62" sqref="C62"/>
    </sheetView>
  </sheetViews>
  <sheetFormatPr defaultRowHeight="12.75"/>
  <cols>
    <col min="1" max="1" width="7.42578125" style="15" customWidth="1"/>
    <col min="2" max="2" width="17.140625" style="15" customWidth="1"/>
    <col min="3" max="3" width="9.85546875" style="15" customWidth="1"/>
    <col min="4" max="4" width="11.28515625" style="15" customWidth="1"/>
    <col min="5" max="5" width="10" style="15" customWidth="1"/>
    <col min="6" max="6" width="8.7109375" style="15" customWidth="1"/>
    <col min="7" max="7" width="9.28515625" style="15" customWidth="1"/>
    <col min="8" max="8" width="8.140625" style="15" customWidth="1"/>
    <col min="9" max="9" width="9.28515625" style="15" customWidth="1"/>
    <col min="10" max="10" width="10.7109375" style="15" customWidth="1"/>
    <col min="11" max="11" width="9.28515625" style="15" customWidth="1"/>
    <col min="12" max="12" width="10.28515625" style="15" customWidth="1"/>
    <col min="13" max="13" width="9.7109375" style="15" customWidth="1"/>
    <col min="14" max="14" width="9.5703125" style="15" customWidth="1"/>
    <col min="15" max="15" width="13.7109375" style="15" customWidth="1"/>
    <col min="16" max="16" width="11.85546875" style="15" customWidth="1"/>
    <col min="17" max="17" width="11.7109375" style="15" customWidth="1"/>
    <col min="18" max="18" width="9.5703125" style="15" bestFit="1" customWidth="1"/>
    <col min="19" max="16384" width="9.140625" style="15"/>
  </cols>
  <sheetData>
    <row r="1" spans="1:17" customFormat="1" ht="15">
      <c r="H1" s="34"/>
      <c r="I1" s="34"/>
      <c r="J1" s="34"/>
      <c r="K1" s="34"/>
      <c r="L1" s="34"/>
      <c r="M1" s="34"/>
      <c r="N1" s="34"/>
      <c r="O1" s="34"/>
      <c r="P1" s="820" t="s">
        <v>67</v>
      </c>
      <c r="Q1" s="820"/>
    </row>
    <row r="2" spans="1:17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</row>
    <row r="3" spans="1:17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</row>
    <row r="4" spans="1:17" customFormat="1" ht="10.5" customHeight="1"/>
    <row r="5" spans="1:17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" customHeight="1">
      <c r="A6" s="844" t="s">
        <v>611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</row>
    <row r="7" spans="1:17" ht="9.75" customHeight="1"/>
    <row r="8" spans="1:17" ht="0.75" customHeight="1"/>
    <row r="9" spans="1:17" ht="15.75">
      <c r="A9" s="747" t="s">
        <v>185</v>
      </c>
      <c r="B9" s="747"/>
      <c r="C9" s="126" t="s">
        <v>877</v>
      </c>
      <c r="Q9" s="31" t="s">
        <v>25</v>
      </c>
    </row>
    <row r="10" spans="1:17" ht="15.75">
      <c r="A10" s="13"/>
      <c r="N10" s="847" t="s">
        <v>626</v>
      </c>
      <c r="O10" s="847"/>
      <c r="P10" s="847"/>
      <c r="Q10" s="847"/>
    </row>
    <row r="11" spans="1:17" ht="28.5" customHeight="1">
      <c r="A11" s="813" t="s">
        <v>2</v>
      </c>
      <c r="B11" s="813" t="s">
        <v>3</v>
      </c>
      <c r="C11" s="741" t="s">
        <v>612</v>
      </c>
      <c r="D11" s="741"/>
      <c r="E11" s="741"/>
      <c r="F11" s="741" t="s">
        <v>629</v>
      </c>
      <c r="G11" s="741"/>
      <c r="H11" s="741"/>
      <c r="I11" s="774" t="s">
        <v>429</v>
      </c>
      <c r="J11" s="775"/>
      <c r="K11" s="865"/>
      <c r="L11" s="869" t="s">
        <v>98</v>
      </c>
      <c r="M11" s="870"/>
      <c r="N11" s="871"/>
      <c r="O11" s="866" t="s">
        <v>630</v>
      </c>
      <c r="P11" s="867"/>
      <c r="Q11" s="868"/>
    </row>
    <row r="12" spans="1:17" ht="39.75" customHeight="1">
      <c r="A12" s="814"/>
      <c r="B12" s="814"/>
      <c r="C12" s="5" t="s">
        <v>120</v>
      </c>
      <c r="D12" s="5" t="s">
        <v>425</v>
      </c>
      <c r="E12" s="36" t="s">
        <v>19</v>
      </c>
      <c r="F12" s="5" t="s">
        <v>120</v>
      </c>
      <c r="G12" s="5" t="s">
        <v>426</v>
      </c>
      <c r="H12" s="36" t="s">
        <v>19</v>
      </c>
      <c r="I12" s="5" t="s">
        <v>120</v>
      </c>
      <c r="J12" s="5" t="s">
        <v>426</v>
      </c>
      <c r="K12" s="36" t="s">
        <v>19</v>
      </c>
      <c r="L12" s="662" t="s">
        <v>120</v>
      </c>
      <c r="M12" s="662" t="s">
        <v>426</v>
      </c>
      <c r="N12" s="254" t="s">
        <v>19</v>
      </c>
      <c r="O12" s="5" t="s">
        <v>270</v>
      </c>
      <c r="P12" s="5" t="s">
        <v>427</v>
      </c>
      <c r="Q12" s="5" t="s">
        <v>121</v>
      </c>
    </row>
    <row r="13" spans="1:17" s="66" customFormat="1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11">
        <v>6</v>
      </c>
      <c r="G13" s="611">
        <v>7</v>
      </c>
      <c r="H13" s="63">
        <v>8</v>
      </c>
      <c r="I13" s="63">
        <v>9</v>
      </c>
      <c r="J13" s="63">
        <v>10</v>
      </c>
      <c r="K13" s="63">
        <v>11</v>
      </c>
      <c r="L13" s="611">
        <v>12</v>
      </c>
      <c r="M13" s="611">
        <v>13</v>
      </c>
      <c r="N13" s="63">
        <v>14</v>
      </c>
      <c r="O13" s="63">
        <v>15</v>
      </c>
      <c r="P13" s="63">
        <v>16</v>
      </c>
      <c r="Q13" s="63">
        <v>17</v>
      </c>
    </row>
    <row r="14" spans="1:17" s="66" customFormat="1" ht="15.75">
      <c r="A14" s="285">
        <v>1</v>
      </c>
      <c r="B14" s="285" t="s">
        <v>844</v>
      </c>
      <c r="C14" s="284">
        <v>567.62639000528168</v>
      </c>
      <c r="D14" s="284">
        <v>378.41690667818392</v>
      </c>
      <c r="E14" s="609">
        <f>C14+D14</f>
        <v>946.04329668346554</v>
      </c>
      <c r="F14" s="605">
        <v>-201.01</v>
      </c>
      <c r="G14" s="605">
        <v>-113.42</v>
      </c>
      <c r="H14" s="610">
        <f>F14+G14</f>
        <v>-314.43</v>
      </c>
      <c r="I14" s="284">
        <f>K14*0.6</f>
        <v>570.71529605169337</v>
      </c>
      <c r="J14" s="284">
        <f>K14*0.4</f>
        <v>380.47686403446232</v>
      </c>
      <c r="K14" s="609">
        <v>951.1921600861557</v>
      </c>
      <c r="L14" s="613">
        <v>376.41</v>
      </c>
      <c r="M14" s="613">
        <v>250.94</v>
      </c>
      <c r="N14" s="610">
        <f>L14+M14</f>
        <v>627.35</v>
      </c>
      <c r="O14" s="284">
        <f>F14+I14-L14</f>
        <v>-6.7047039483066442</v>
      </c>
      <c r="P14" s="284">
        <f>G14+J14-M14</f>
        <v>16.11686403446231</v>
      </c>
      <c r="Q14" s="284">
        <f>O14+P14</f>
        <v>9.4121600861556658</v>
      </c>
    </row>
    <row r="15" spans="1:17" s="66" customFormat="1" ht="15.75">
      <c r="A15" s="285">
        <v>2</v>
      </c>
      <c r="B15" s="285" t="s">
        <v>845</v>
      </c>
      <c r="C15" s="284">
        <v>802.56842198902939</v>
      </c>
      <c r="D15" s="284">
        <v>535.04464379088131</v>
      </c>
      <c r="E15" s="609">
        <f t="shared" ref="E15:E46" si="0">C15+D15</f>
        <v>1337.6130657799108</v>
      </c>
      <c r="F15" s="605">
        <v>-266.63</v>
      </c>
      <c r="G15" s="605">
        <v>-240.16</v>
      </c>
      <c r="H15" s="610">
        <f t="shared" ref="H15:H45" si="1">F15+G15</f>
        <v>-506.78999999999996</v>
      </c>
      <c r="I15" s="284">
        <f t="shared" ref="I15:I46" si="2">K15*0.6</f>
        <v>924.27157746569048</v>
      </c>
      <c r="J15" s="284">
        <f t="shared" ref="J15:J46" si="3">K15*0.4</f>
        <v>616.18105164379369</v>
      </c>
      <c r="K15" s="609">
        <v>1540.4526291094842</v>
      </c>
      <c r="L15" s="613">
        <v>591.6</v>
      </c>
      <c r="M15" s="613">
        <v>394.4</v>
      </c>
      <c r="N15" s="610">
        <f t="shared" ref="N15:N46" si="4">L15+M15</f>
        <v>986</v>
      </c>
      <c r="O15" s="284">
        <f t="shared" ref="O15:O46" si="5">F15+I15-L15</f>
        <v>66.041577465690466</v>
      </c>
      <c r="P15" s="284">
        <f t="shared" ref="P15:P46" si="6">G15+J15-M15</f>
        <v>-18.378948356206251</v>
      </c>
      <c r="Q15" s="284">
        <f t="shared" ref="Q15:Q46" si="7">O15+P15</f>
        <v>47.662629109484214</v>
      </c>
    </row>
    <row r="16" spans="1:17" s="66" customFormat="1" ht="15.75">
      <c r="A16" s="285">
        <v>3</v>
      </c>
      <c r="B16" s="285" t="s">
        <v>846</v>
      </c>
      <c r="C16" s="284">
        <v>756.33617022224644</v>
      </c>
      <c r="D16" s="284">
        <v>504.22319854026466</v>
      </c>
      <c r="E16" s="609">
        <f t="shared" si="0"/>
        <v>1260.559368762511</v>
      </c>
      <c r="F16" s="605">
        <v>-1.27</v>
      </c>
      <c r="G16" s="605">
        <v>-16.89</v>
      </c>
      <c r="H16" s="610">
        <f t="shared" si="1"/>
        <v>-18.16</v>
      </c>
      <c r="I16" s="284">
        <f t="shared" si="2"/>
        <v>779.22024847001308</v>
      </c>
      <c r="J16" s="284">
        <f t="shared" si="3"/>
        <v>519.48016564667546</v>
      </c>
      <c r="K16" s="609">
        <v>1298.7004141166885</v>
      </c>
      <c r="L16" s="613">
        <v>537.69000000000005</v>
      </c>
      <c r="M16" s="613">
        <v>358.46</v>
      </c>
      <c r="N16" s="610">
        <f t="shared" si="4"/>
        <v>896.15000000000009</v>
      </c>
      <c r="O16" s="284">
        <f t="shared" si="5"/>
        <v>240.26024847001304</v>
      </c>
      <c r="P16" s="284">
        <f t="shared" si="6"/>
        <v>144.13016564667549</v>
      </c>
      <c r="Q16" s="284">
        <f t="shared" si="7"/>
        <v>384.39041411668853</v>
      </c>
    </row>
    <row r="17" spans="1:18" s="66" customFormat="1" ht="15.75">
      <c r="A17" s="285">
        <v>4</v>
      </c>
      <c r="B17" s="285" t="s">
        <v>847</v>
      </c>
      <c r="C17" s="284">
        <v>318.35583291785218</v>
      </c>
      <c r="D17" s="284">
        <v>212.23683682960794</v>
      </c>
      <c r="E17" s="609">
        <f t="shared" si="0"/>
        <v>530.59266974746015</v>
      </c>
      <c r="F17" s="605">
        <v>1.07</v>
      </c>
      <c r="G17" s="605">
        <v>-120.23</v>
      </c>
      <c r="H17" s="610">
        <f t="shared" si="1"/>
        <v>-119.16000000000001</v>
      </c>
      <c r="I17" s="284">
        <f t="shared" si="2"/>
        <v>616.66763814008993</v>
      </c>
      <c r="J17" s="284">
        <f t="shared" si="3"/>
        <v>411.11175876006001</v>
      </c>
      <c r="K17" s="609">
        <v>1027.77939690015</v>
      </c>
      <c r="L17" s="613">
        <v>237.87</v>
      </c>
      <c r="M17" s="613">
        <v>158.58000000000001</v>
      </c>
      <c r="N17" s="610">
        <f t="shared" si="4"/>
        <v>396.45000000000005</v>
      </c>
      <c r="O17" s="284">
        <f t="shared" si="5"/>
        <v>379.86763814008998</v>
      </c>
      <c r="P17" s="284">
        <f t="shared" si="6"/>
        <v>132.30175876005998</v>
      </c>
      <c r="Q17" s="284">
        <f t="shared" si="7"/>
        <v>512.16939690014999</v>
      </c>
    </row>
    <row r="18" spans="1:18" s="66" customFormat="1" ht="15.75">
      <c r="A18" s="285">
        <v>5</v>
      </c>
      <c r="B18" s="285" t="s">
        <v>848</v>
      </c>
      <c r="C18" s="284">
        <v>1106.3221039106577</v>
      </c>
      <c r="D18" s="284">
        <v>737.54673095392184</v>
      </c>
      <c r="E18" s="609">
        <f t="shared" si="0"/>
        <v>1843.8688348645796</v>
      </c>
      <c r="F18" s="605">
        <v>-2.4900000000000002</v>
      </c>
      <c r="G18" s="605">
        <v>-33.049999999999997</v>
      </c>
      <c r="H18" s="610">
        <f t="shared" si="1"/>
        <v>-35.54</v>
      </c>
      <c r="I18" s="284">
        <f t="shared" si="2"/>
        <v>898.95535813019376</v>
      </c>
      <c r="J18" s="284">
        <f t="shared" si="3"/>
        <v>599.30357208679595</v>
      </c>
      <c r="K18" s="609">
        <v>1498.2589302169897</v>
      </c>
      <c r="L18" s="613">
        <v>813.56</v>
      </c>
      <c r="M18" s="613">
        <v>542.37</v>
      </c>
      <c r="N18" s="610">
        <f t="shared" si="4"/>
        <v>1355.9299999999998</v>
      </c>
      <c r="O18" s="284">
        <f t="shared" si="5"/>
        <v>82.905358130193804</v>
      </c>
      <c r="P18" s="284">
        <f t="shared" si="6"/>
        <v>23.883572086795994</v>
      </c>
      <c r="Q18" s="284">
        <f t="shared" si="7"/>
        <v>106.7889302169898</v>
      </c>
    </row>
    <row r="19" spans="1:18" s="66" customFormat="1" ht="15.75">
      <c r="A19" s="285">
        <v>6</v>
      </c>
      <c r="B19" s="285" t="s">
        <v>849</v>
      </c>
      <c r="C19" s="284">
        <v>529.86601683450624</v>
      </c>
      <c r="D19" s="284">
        <v>353.2433702431253</v>
      </c>
      <c r="E19" s="609">
        <f t="shared" si="0"/>
        <v>883.10938707763148</v>
      </c>
      <c r="F19" s="605">
        <v>-1.59</v>
      </c>
      <c r="G19" s="605">
        <v>-21.12</v>
      </c>
      <c r="H19" s="610">
        <f t="shared" si="1"/>
        <v>-22.71</v>
      </c>
      <c r="I19" s="284">
        <f t="shared" si="2"/>
        <v>395.61698703418574</v>
      </c>
      <c r="J19" s="284">
        <f t="shared" si="3"/>
        <v>263.74465802279053</v>
      </c>
      <c r="K19" s="609">
        <v>659.36164505697627</v>
      </c>
      <c r="L19" s="613">
        <v>316.55</v>
      </c>
      <c r="M19" s="613">
        <v>211.03</v>
      </c>
      <c r="N19" s="610">
        <f t="shared" si="4"/>
        <v>527.58000000000004</v>
      </c>
      <c r="O19" s="284">
        <f t="shared" si="5"/>
        <v>77.476987034185754</v>
      </c>
      <c r="P19" s="284">
        <f t="shared" si="6"/>
        <v>31.594658022790526</v>
      </c>
      <c r="Q19" s="284">
        <f t="shared" si="7"/>
        <v>109.07164505697628</v>
      </c>
    </row>
    <row r="20" spans="1:18" s="66" customFormat="1" ht="15.75">
      <c r="A20" s="285">
        <v>7</v>
      </c>
      <c r="B20" s="285" t="s">
        <v>850</v>
      </c>
      <c r="C20" s="284">
        <v>701.50838200417286</v>
      </c>
      <c r="D20" s="284">
        <v>467.67140605349016</v>
      </c>
      <c r="E20" s="609">
        <f t="shared" si="0"/>
        <v>1169.179788057663</v>
      </c>
      <c r="F20" s="605">
        <v>1.27</v>
      </c>
      <c r="G20" s="605">
        <v>21.43</v>
      </c>
      <c r="H20" s="610">
        <f t="shared" si="1"/>
        <v>22.7</v>
      </c>
      <c r="I20" s="284">
        <f t="shared" si="2"/>
        <v>1086.3302127841894</v>
      </c>
      <c r="J20" s="284">
        <f t="shared" si="3"/>
        <v>724.22014185612636</v>
      </c>
      <c r="K20" s="609">
        <v>1810.5503546403158</v>
      </c>
      <c r="L20" s="613">
        <v>503.22</v>
      </c>
      <c r="M20" s="613">
        <v>335.48</v>
      </c>
      <c r="N20" s="610">
        <f t="shared" si="4"/>
        <v>838.7</v>
      </c>
      <c r="O20" s="284">
        <f t="shared" si="5"/>
        <v>584.38021278418933</v>
      </c>
      <c r="P20" s="284">
        <f>G20+J20-M20</f>
        <v>410.17014185612629</v>
      </c>
      <c r="Q20" s="284">
        <f t="shared" si="7"/>
        <v>994.55035464031562</v>
      </c>
    </row>
    <row r="21" spans="1:18" s="66" customFormat="1" ht="15.75">
      <c r="A21" s="285">
        <v>8</v>
      </c>
      <c r="B21" s="285" t="s">
        <v>851</v>
      </c>
      <c r="C21" s="284">
        <v>538.42208801283414</v>
      </c>
      <c r="D21" s="284">
        <v>358.9474073450491</v>
      </c>
      <c r="E21" s="609">
        <f t="shared" si="0"/>
        <v>897.36949535788324</v>
      </c>
      <c r="F21" s="605">
        <v>-0.83</v>
      </c>
      <c r="G21" s="605">
        <v>-10.98</v>
      </c>
      <c r="H21" s="610">
        <f t="shared" si="1"/>
        <v>-11.81</v>
      </c>
      <c r="I21" s="284">
        <f t="shared" si="2"/>
        <v>546.68784485497667</v>
      </c>
      <c r="J21" s="284">
        <f t="shared" si="3"/>
        <v>364.45856323665112</v>
      </c>
      <c r="K21" s="609">
        <v>911.14640809162779</v>
      </c>
      <c r="L21" s="613">
        <v>305.23</v>
      </c>
      <c r="M21" s="613">
        <v>203.49</v>
      </c>
      <c r="N21" s="610">
        <f t="shared" si="4"/>
        <v>508.72</v>
      </c>
      <c r="O21" s="284">
        <f t="shared" si="5"/>
        <v>240.62784485497662</v>
      </c>
      <c r="P21" s="284">
        <f t="shared" si="6"/>
        <v>149.98856323665109</v>
      </c>
      <c r="Q21" s="284">
        <f t="shared" si="7"/>
        <v>390.6164080916277</v>
      </c>
    </row>
    <row r="22" spans="1:18" s="66" customFormat="1" ht="15.75">
      <c r="A22" s="285">
        <v>9</v>
      </c>
      <c r="B22" s="285" t="s">
        <v>852</v>
      </c>
      <c r="C22" s="284">
        <v>287.31508022353705</v>
      </c>
      <c r="D22" s="284">
        <v>191.54303925011922</v>
      </c>
      <c r="E22" s="609">
        <f t="shared" si="0"/>
        <v>478.8581194736563</v>
      </c>
      <c r="F22" s="605">
        <v>-0.8</v>
      </c>
      <c r="G22" s="605">
        <v>-10.55</v>
      </c>
      <c r="H22" s="610">
        <f t="shared" si="1"/>
        <v>-11.350000000000001</v>
      </c>
      <c r="I22" s="284">
        <f t="shared" si="2"/>
        <v>218.76443342482506</v>
      </c>
      <c r="J22" s="284">
        <f t="shared" si="3"/>
        <v>145.84295561655003</v>
      </c>
      <c r="K22" s="609">
        <v>364.60738904137509</v>
      </c>
      <c r="L22" s="613">
        <v>192.59</v>
      </c>
      <c r="M22" s="613">
        <v>128.38999999999999</v>
      </c>
      <c r="N22" s="610">
        <f t="shared" si="4"/>
        <v>320.98</v>
      </c>
      <c r="O22" s="284">
        <f t="shared" si="5"/>
        <v>25.374433424825042</v>
      </c>
      <c r="P22" s="284">
        <f t="shared" si="6"/>
        <v>6.902955616550031</v>
      </c>
      <c r="Q22" s="284">
        <f t="shared" si="7"/>
        <v>32.277389041375073</v>
      </c>
    </row>
    <row r="23" spans="1:18" s="66" customFormat="1" ht="15.75">
      <c r="A23" s="285">
        <v>10</v>
      </c>
      <c r="B23" s="285" t="s">
        <v>853</v>
      </c>
      <c r="C23" s="284">
        <v>406.02925231373803</v>
      </c>
      <c r="D23" s="284">
        <v>270.68567703483785</v>
      </c>
      <c r="E23" s="609">
        <f t="shared" si="0"/>
        <v>676.71492934857588</v>
      </c>
      <c r="F23" s="605">
        <v>-0.56999999999999995</v>
      </c>
      <c r="G23" s="605">
        <v>-7.6</v>
      </c>
      <c r="H23" s="610">
        <f t="shared" si="1"/>
        <v>-8.17</v>
      </c>
      <c r="I23" s="284">
        <f t="shared" si="2"/>
        <v>407.48821984078705</v>
      </c>
      <c r="J23" s="284">
        <f t="shared" si="3"/>
        <v>271.65881322719139</v>
      </c>
      <c r="K23" s="609">
        <v>679.14703306797844</v>
      </c>
      <c r="L23" s="613">
        <v>258.72000000000003</v>
      </c>
      <c r="M23" s="613">
        <v>172.48</v>
      </c>
      <c r="N23" s="610">
        <f t="shared" si="4"/>
        <v>431.20000000000005</v>
      </c>
      <c r="O23" s="284">
        <f t="shared" si="5"/>
        <v>148.19821984078703</v>
      </c>
      <c r="P23" s="284">
        <f t="shared" si="6"/>
        <v>91.578813227191375</v>
      </c>
      <c r="Q23" s="284">
        <f t="shared" si="7"/>
        <v>239.77703306797841</v>
      </c>
    </row>
    <row r="24" spans="1:18" s="66" customFormat="1" ht="15.75">
      <c r="A24" s="285">
        <v>11</v>
      </c>
      <c r="B24" s="285" t="s">
        <v>854</v>
      </c>
      <c r="C24" s="284">
        <v>429.29271521619052</v>
      </c>
      <c r="D24" s="284">
        <v>286.19462416128636</v>
      </c>
      <c r="E24" s="609">
        <f t="shared" si="0"/>
        <v>715.48733937747693</v>
      </c>
      <c r="F24" s="605">
        <v>0.01</v>
      </c>
      <c r="G24" s="605">
        <v>0.17</v>
      </c>
      <c r="H24" s="610">
        <f t="shared" si="1"/>
        <v>0.18000000000000002</v>
      </c>
      <c r="I24" s="284">
        <f t="shared" si="2"/>
        <v>544.59161756290666</v>
      </c>
      <c r="J24" s="284">
        <f t="shared" si="3"/>
        <v>363.06107837527117</v>
      </c>
      <c r="K24" s="609">
        <v>907.65269593817789</v>
      </c>
      <c r="L24" s="613">
        <v>270.74</v>
      </c>
      <c r="M24" s="613">
        <v>180.49</v>
      </c>
      <c r="N24" s="610">
        <f t="shared" si="4"/>
        <v>451.23</v>
      </c>
      <c r="O24" s="284">
        <f t="shared" si="5"/>
        <v>273.86161756290664</v>
      </c>
      <c r="P24" s="284">
        <f t="shared" si="6"/>
        <v>182.74107837527117</v>
      </c>
      <c r="Q24" s="284">
        <f t="shared" si="7"/>
        <v>456.60269593817782</v>
      </c>
    </row>
    <row r="25" spans="1:18" s="66" customFormat="1" ht="15.75">
      <c r="A25" s="285">
        <v>12</v>
      </c>
      <c r="B25" s="285" t="s">
        <v>855</v>
      </c>
      <c r="C25" s="284">
        <v>376.14877864452831</v>
      </c>
      <c r="D25" s="284">
        <v>250.76539740182773</v>
      </c>
      <c r="E25" s="609">
        <f t="shared" si="0"/>
        <v>626.91417604635603</v>
      </c>
      <c r="F25" s="605">
        <v>-0.12</v>
      </c>
      <c r="G25" s="605">
        <v>-1.65</v>
      </c>
      <c r="H25" s="610">
        <f t="shared" si="1"/>
        <v>-1.77</v>
      </c>
      <c r="I25" s="284">
        <f t="shared" si="2"/>
        <v>466.59422986159825</v>
      </c>
      <c r="J25" s="284">
        <f t="shared" si="3"/>
        <v>311.06281990773221</v>
      </c>
      <c r="K25" s="609">
        <v>777.65704976933046</v>
      </c>
      <c r="L25" s="613">
        <v>262.23</v>
      </c>
      <c r="M25" s="613">
        <v>174.82</v>
      </c>
      <c r="N25" s="610">
        <f t="shared" si="4"/>
        <v>437.05</v>
      </c>
      <c r="O25" s="284">
        <f t="shared" si="5"/>
        <v>204.24422986159823</v>
      </c>
      <c r="P25" s="284">
        <f t="shared" si="6"/>
        <v>134.59281990773223</v>
      </c>
      <c r="Q25" s="284">
        <f t="shared" si="7"/>
        <v>338.83704976933046</v>
      </c>
    </row>
    <row r="26" spans="1:18" s="66" customFormat="1" ht="15.75">
      <c r="A26" s="285">
        <v>13</v>
      </c>
      <c r="B26" s="285" t="s">
        <v>856</v>
      </c>
      <c r="C26" s="284">
        <v>394.49223751762253</v>
      </c>
      <c r="D26" s="284">
        <v>262.99434779377515</v>
      </c>
      <c r="E26" s="609">
        <f t="shared" si="0"/>
        <v>657.48658531139768</v>
      </c>
      <c r="F26" s="605">
        <v>-1.1599999999999999</v>
      </c>
      <c r="G26" s="605">
        <v>-10.35</v>
      </c>
      <c r="H26" s="610">
        <f t="shared" si="1"/>
        <v>-11.51</v>
      </c>
      <c r="I26" s="284">
        <f t="shared" si="2"/>
        <v>277.96860514662444</v>
      </c>
      <c r="J26" s="284">
        <f t="shared" si="3"/>
        <v>185.31240343108297</v>
      </c>
      <c r="K26" s="609">
        <v>463.28100857770738</v>
      </c>
      <c r="L26" s="613">
        <v>267.02999999999997</v>
      </c>
      <c r="M26" s="613">
        <v>178.02</v>
      </c>
      <c r="N26" s="610">
        <f t="shared" si="4"/>
        <v>445.04999999999995</v>
      </c>
      <c r="O26" s="284">
        <f t="shared" si="5"/>
        <v>9.778605146624443</v>
      </c>
      <c r="P26" s="284">
        <f t="shared" si="6"/>
        <v>-3.0575965689170346</v>
      </c>
      <c r="Q26" s="284">
        <f t="shared" si="7"/>
        <v>6.7210085777074084</v>
      </c>
    </row>
    <row r="27" spans="1:18" s="66" customFormat="1" ht="15.75">
      <c r="A27" s="285">
        <v>14</v>
      </c>
      <c r="B27" s="285" t="s">
        <v>857</v>
      </c>
      <c r="C27" s="284">
        <v>557.44698059908546</v>
      </c>
      <c r="D27" s="284">
        <v>371.63064605476967</v>
      </c>
      <c r="E27" s="609">
        <f t="shared" si="0"/>
        <v>929.07762665385508</v>
      </c>
      <c r="F27" s="605">
        <v>0.68</v>
      </c>
      <c r="G27" s="605">
        <v>8.99</v>
      </c>
      <c r="H27" s="610">
        <f t="shared" si="1"/>
        <v>9.67</v>
      </c>
      <c r="I27" s="284">
        <f t="shared" si="2"/>
        <v>823.42151247304025</v>
      </c>
      <c r="J27" s="284">
        <f t="shared" si="3"/>
        <v>548.9476749820268</v>
      </c>
      <c r="K27" s="609">
        <v>1372.369187455067</v>
      </c>
      <c r="L27" s="613">
        <v>416.9</v>
      </c>
      <c r="M27" s="613">
        <v>277.93</v>
      </c>
      <c r="N27" s="610">
        <f t="shared" si="4"/>
        <v>694.82999999999993</v>
      </c>
      <c r="O27" s="284">
        <f t="shared" si="5"/>
        <v>407.20151247304022</v>
      </c>
      <c r="P27" s="284">
        <f t="shared" si="6"/>
        <v>280.0076749820268</v>
      </c>
      <c r="Q27" s="284">
        <f t="shared" si="7"/>
        <v>687.20918745506697</v>
      </c>
    </row>
    <row r="28" spans="1:18" s="66" customFormat="1" ht="15.75">
      <c r="A28" s="285">
        <v>15</v>
      </c>
      <c r="B28" s="285" t="s">
        <v>858</v>
      </c>
      <c r="C28" s="284">
        <v>389.34333490508016</v>
      </c>
      <c r="D28" s="284">
        <v>259.56175228071703</v>
      </c>
      <c r="E28" s="609">
        <f t="shared" si="0"/>
        <v>648.90508718579713</v>
      </c>
      <c r="F28" s="605">
        <v>-0.2</v>
      </c>
      <c r="G28" s="605">
        <v>-2.63</v>
      </c>
      <c r="H28" s="610">
        <f t="shared" si="1"/>
        <v>-2.83</v>
      </c>
      <c r="I28" s="284">
        <f t="shared" si="2"/>
        <v>465.71077455270478</v>
      </c>
      <c r="J28" s="284">
        <f t="shared" si="3"/>
        <v>310.4738497018032</v>
      </c>
      <c r="K28" s="609">
        <v>776.18462425450798</v>
      </c>
      <c r="L28" s="613">
        <v>265.58</v>
      </c>
      <c r="M28" s="613">
        <v>177.06</v>
      </c>
      <c r="N28" s="610">
        <f t="shared" si="4"/>
        <v>442.64</v>
      </c>
      <c r="O28" s="284">
        <f t="shared" si="5"/>
        <v>199.9307745527048</v>
      </c>
      <c r="P28" s="284">
        <f t="shared" si="6"/>
        <v>130.78384970180321</v>
      </c>
      <c r="Q28" s="284">
        <f t="shared" si="7"/>
        <v>330.71462425450801</v>
      </c>
    </row>
    <row r="29" spans="1:18" s="66" customFormat="1" ht="15.75">
      <c r="A29" s="285">
        <v>16</v>
      </c>
      <c r="B29" s="285" t="s">
        <v>859</v>
      </c>
      <c r="C29" s="284">
        <v>334.49976057782141</v>
      </c>
      <c r="D29" s="284">
        <v>222.99943574024894</v>
      </c>
      <c r="E29" s="609">
        <f t="shared" si="0"/>
        <v>557.49919631807029</v>
      </c>
      <c r="F29" s="605">
        <v>-0.34</v>
      </c>
      <c r="G29" s="605">
        <v>-4.47</v>
      </c>
      <c r="H29" s="610">
        <f t="shared" si="1"/>
        <v>-4.8099999999999996</v>
      </c>
      <c r="I29" s="284">
        <f t="shared" si="2"/>
        <v>364.57889048302371</v>
      </c>
      <c r="J29" s="284">
        <f t="shared" si="3"/>
        <v>243.05259365534917</v>
      </c>
      <c r="K29" s="609">
        <v>607.63148413837291</v>
      </c>
      <c r="L29" s="613">
        <v>207.09</v>
      </c>
      <c r="M29" s="613">
        <v>138.06</v>
      </c>
      <c r="N29" s="610">
        <f t="shared" si="4"/>
        <v>345.15</v>
      </c>
      <c r="O29" s="284">
        <f t="shared" si="5"/>
        <v>157.14889048302373</v>
      </c>
      <c r="P29" s="284">
        <f t="shared" si="6"/>
        <v>100.52259365534917</v>
      </c>
      <c r="Q29" s="284">
        <f t="shared" si="7"/>
        <v>257.67148413837288</v>
      </c>
    </row>
    <row r="30" spans="1:18" s="66" customFormat="1" ht="15.75">
      <c r="A30" s="285">
        <v>17</v>
      </c>
      <c r="B30" s="285" t="s">
        <v>860</v>
      </c>
      <c r="C30" s="284">
        <v>898.22961263257935</v>
      </c>
      <c r="D30" s="284">
        <v>598.81865516506605</v>
      </c>
      <c r="E30" s="609">
        <f t="shared" si="0"/>
        <v>1497.0482677976454</v>
      </c>
      <c r="F30" s="605">
        <v>-1.81</v>
      </c>
      <c r="G30" s="605">
        <v>-29.04</v>
      </c>
      <c r="H30" s="610">
        <f t="shared" si="1"/>
        <v>-30.849999999999998</v>
      </c>
      <c r="I30" s="284">
        <f t="shared" si="2"/>
        <v>816.23037624903588</v>
      </c>
      <c r="J30" s="284">
        <f t="shared" si="3"/>
        <v>544.15358416602396</v>
      </c>
      <c r="K30" s="609">
        <v>1360.3839604150598</v>
      </c>
      <c r="L30" s="613">
        <v>572.11</v>
      </c>
      <c r="M30" s="613">
        <v>381.41</v>
      </c>
      <c r="N30" s="610">
        <f t="shared" si="4"/>
        <v>953.52</v>
      </c>
      <c r="O30" s="284">
        <f t="shared" si="5"/>
        <v>242.31037624903593</v>
      </c>
      <c r="P30" s="284">
        <f t="shared" si="6"/>
        <v>133.70358416602397</v>
      </c>
      <c r="Q30" s="284">
        <f t="shared" si="7"/>
        <v>376.0139604150599</v>
      </c>
    </row>
    <row r="31" spans="1:18" s="66" customFormat="1" ht="15.75">
      <c r="A31" s="285">
        <v>18</v>
      </c>
      <c r="B31" s="285" t="s">
        <v>861</v>
      </c>
      <c r="C31" s="284">
        <v>260.46553951786785</v>
      </c>
      <c r="D31" s="284">
        <v>173.64337792627771</v>
      </c>
      <c r="E31" s="609">
        <f t="shared" si="0"/>
        <v>434.10891744414556</v>
      </c>
      <c r="F31" s="605">
        <v>-0.64</v>
      </c>
      <c r="G31" s="605">
        <v>-8.5399999999999991</v>
      </c>
      <c r="H31" s="610">
        <f t="shared" si="1"/>
        <v>-9.18</v>
      </c>
      <c r="I31" s="284">
        <f t="shared" si="2"/>
        <v>213.82468331058169</v>
      </c>
      <c r="J31" s="284">
        <f t="shared" si="3"/>
        <v>142.54978887372113</v>
      </c>
      <c r="K31" s="609">
        <v>356.37447218430282</v>
      </c>
      <c r="L31" s="613">
        <v>194.63</v>
      </c>
      <c r="M31" s="613">
        <v>129.75</v>
      </c>
      <c r="N31" s="610">
        <f t="shared" si="4"/>
        <v>324.38</v>
      </c>
      <c r="O31" s="284">
        <f t="shared" si="5"/>
        <v>18.554683310581709</v>
      </c>
      <c r="P31" s="284">
        <f t="shared" si="6"/>
        <v>4.2597888737211349</v>
      </c>
      <c r="Q31" s="284">
        <f t="shared" si="7"/>
        <v>22.814472184302844</v>
      </c>
    </row>
    <row r="32" spans="1:18" ht="15.75">
      <c r="A32" s="285">
        <v>19</v>
      </c>
      <c r="B32" s="285" t="s">
        <v>862</v>
      </c>
      <c r="C32" s="284">
        <v>557.4338255080977</v>
      </c>
      <c r="D32" s="284">
        <v>371.62187601002495</v>
      </c>
      <c r="E32" s="609">
        <f t="shared" si="0"/>
        <v>929.05570151812265</v>
      </c>
      <c r="F32" s="605">
        <v>-1.35</v>
      </c>
      <c r="G32" s="605">
        <v>-17.79</v>
      </c>
      <c r="H32" s="610">
        <f t="shared" si="1"/>
        <v>-19.14</v>
      </c>
      <c r="I32" s="284">
        <f t="shared" si="2"/>
        <v>464.92231443831605</v>
      </c>
      <c r="J32" s="284">
        <f t="shared" si="3"/>
        <v>309.94820962554405</v>
      </c>
      <c r="K32" s="609">
        <v>774.8705240638601</v>
      </c>
      <c r="L32" s="613">
        <v>406.64</v>
      </c>
      <c r="M32" s="613">
        <v>271.10000000000002</v>
      </c>
      <c r="N32" s="610">
        <f t="shared" si="4"/>
        <v>677.74</v>
      </c>
      <c r="O32" s="284">
        <f t="shared" si="5"/>
        <v>56.932314438316041</v>
      </c>
      <c r="P32" s="284">
        <f t="shared" si="6"/>
        <v>21.058209625544009</v>
      </c>
      <c r="Q32" s="284">
        <f t="shared" si="7"/>
        <v>77.99052406386005</v>
      </c>
      <c r="R32" s="66"/>
    </row>
    <row r="33" spans="1:18" ht="15.75">
      <c r="A33" s="285">
        <v>20</v>
      </c>
      <c r="B33" s="285" t="s">
        <v>863</v>
      </c>
      <c r="C33" s="284">
        <v>418.93965860895793</v>
      </c>
      <c r="D33" s="284">
        <v>279.2925989472426</v>
      </c>
      <c r="E33" s="609">
        <f t="shared" si="0"/>
        <v>698.23225755620047</v>
      </c>
      <c r="F33" s="605">
        <v>200.06</v>
      </c>
      <c r="G33" s="605">
        <v>160.16999999999999</v>
      </c>
      <c r="H33" s="610">
        <f t="shared" si="1"/>
        <v>360.23</v>
      </c>
      <c r="I33" s="284">
        <f t="shared" si="2"/>
        <v>93.68742732699782</v>
      </c>
      <c r="J33" s="284">
        <f t="shared" si="3"/>
        <v>62.458284884665218</v>
      </c>
      <c r="K33" s="609">
        <v>156.14571221166304</v>
      </c>
      <c r="L33" s="613">
        <v>273.83</v>
      </c>
      <c r="M33" s="613">
        <v>182.55</v>
      </c>
      <c r="N33" s="610">
        <f t="shared" si="4"/>
        <v>456.38</v>
      </c>
      <c r="O33" s="284">
        <f t="shared" si="5"/>
        <v>19.917427326997824</v>
      </c>
      <c r="P33" s="284">
        <f t="shared" si="6"/>
        <v>40.078284884665209</v>
      </c>
      <c r="Q33" s="284">
        <f t="shared" si="7"/>
        <v>59.995712211663033</v>
      </c>
      <c r="R33" s="66"/>
    </row>
    <row r="34" spans="1:18" ht="15.75">
      <c r="A34" s="285">
        <v>21</v>
      </c>
      <c r="B34" s="285" t="s">
        <v>864</v>
      </c>
      <c r="C34" s="284">
        <v>283.65270289259229</v>
      </c>
      <c r="D34" s="284">
        <v>189.1014587932072</v>
      </c>
      <c r="E34" s="609">
        <f t="shared" si="0"/>
        <v>472.75416168579949</v>
      </c>
      <c r="F34" s="605">
        <v>0.05</v>
      </c>
      <c r="G34" s="605">
        <v>0.66</v>
      </c>
      <c r="H34" s="610">
        <f t="shared" si="1"/>
        <v>0.71000000000000008</v>
      </c>
      <c r="I34" s="284">
        <f t="shared" si="2"/>
        <v>375.33867951392017</v>
      </c>
      <c r="J34" s="284">
        <f t="shared" si="3"/>
        <v>250.22578634261345</v>
      </c>
      <c r="K34" s="609">
        <v>625.56446585653362</v>
      </c>
      <c r="L34" s="613">
        <v>201.06</v>
      </c>
      <c r="M34" s="613">
        <v>134.04</v>
      </c>
      <c r="N34" s="610">
        <f t="shared" si="4"/>
        <v>335.1</v>
      </c>
      <c r="O34" s="284">
        <f t="shared" si="5"/>
        <v>174.32867951392018</v>
      </c>
      <c r="P34" s="284">
        <f t="shared" si="6"/>
        <v>116.84578634261345</v>
      </c>
      <c r="Q34" s="284">
        <f t="shared" si="7"/>
        <v>291.17446585653363</v>
      </c>
      <c r="R34" s="66"/>
    </row>
    <row r="35" spans="1:18" ht="15.75">
      <c r="A35" s="285">
        <v>22</v>
      </c>
      <c r="B35" s="285" t="s">
        <v>865</v>
      </c>
      <c r="C35" s="284">
        <v>785.29578752232499</v>
      </c>
      <c r="D35" s="284">
        <v>523.52957504114886</v>
      </c>
      <c r="E35" s="609">
        <f t="shared" si="0"/>
        <v>1308.8253625634738</v>
      </c>
      <c r="F35" s="605">
        <v>1.25</v>
      </c>
      <c r="G35" s="605">
        <v>2.6</v>
      </c>
      <c r="H35" s="610">
        <f t="shared" si="1"/>
        <v>3.85</v>
      </c>
      <c r="I35" s="284">
        <f t="shared" si="2"/>
        <v>580.2939781642483</v>
      </c>
      <c r="J35" s="284">
        <f t="shared" si="3"/>
        <v>386.86265210949892</v>
      </c>
      <c r="K35" s="609">
        <v>967.15663027374728</v>
      </c>
      <c r="L35" s="613">
        <v>602.79999999999995</v>
      </c>
      <c r="M35" s="613">
        <v>401.87</v>
      </c>
      <c r="N35" s="610">
        <f t="shared" si="4"/>
        <v>1004.67</v>
      </c>
      <c r="O35" s="284">
        <f>F35+I35-L35</f>
        <v>-21.256021835751653</v>
      </c>
      <c r="P35" s="284">
        <f t="shared" si="6"/>
        <v>-12.407347890501057</v>
      </c>
      <c r="Q35" s="284">
        <f t="shared" si="7"/>
        <v>-33.663369726252711</v>
      </c>
      <c r="R35" s="66"/>
    </row>
    <row r="36" spans="1:18" ht="15.75">
      <c r="A36" s="285">
        <v>23</v>
      </c>
      <c r="B36" s="285" t="s">
        <v>866</v>
      </c>
      <c r="C36" s="284">
        <v>219.93996622150107</v>
      </c>
      <c r="D36" s="284">
        <v>146.62637808589247</v>
      </c>
      <c r="E36" s="609">
        <f t="shared" si="0"/>
        <v>366.56634430739354</v>
      </c>
      <c r="F36" s="605">
        <v>-0.13</v>
      </c>
      <c r="G36" s="605">
        <v>-1.75</v>
      </c>
      <c r="H36" s="610">
        <f t="shared" si="1"/>
        <v>-1.88</v>
      </c>
      <c r="I36" s="284">
        <f t="shared" si="2"/>
        <v>262.8295376490621</v>
      </c>
      <c r="J36" s="284">
        <f t="shared" si="3"/>
        <v>175.21969176604142</v>
      </c>
      <c r="K36" s="609">
        <v>438.04922941510353</v>
      </c>
      <c r="L36" s="613">
        <v>215.74</v>
      </c>
      <c r="M36" s="613">
        <v>143.83000000000001</v>
      </c>
      <c r="N36" s="610">
        <f t="shared" si="4"/>
        <v>359.57000000000005</v>
      </c>
      <c r="O36" s="284">
        <f t="shared" si="5"/>
        <v>46.959537649062099</v>
      </c>
      <c r="P36" s="284">
        <f t="shared" si="6"/>
        <v>29.639691766041409</v>
      </c>
      <c r="Q36" s="284">
        <f t="shared" si="7"/>
        <v>76.599229415103508</v>
      </c>
      <c r="R36" s="66"/>
    </row>
    <row r="37" spans="1:18" ht="15.75">
      <c r="A37" s="285">
        <v>24</v>
      </c>
      <c r="B37" s="285" t="s">
        <v>867</v>
      </c>
      <c r="C37" s="284">
        <v>299.55457687838992</v>
      </c>
      <c r="D37" s="284">
        <v>199.70268888054656</v>
      </c>
      <c r="E37" s="609">
        <f t="shared" si="0"/>
        <v>499.25726575893646</v>
      </c>
      <c r="F37" s="605">
        <v>80.3</v>
      </c>
      <c r="G37" s="605">
        <v>53.6</v>
      </c>
      <c r="H37" s="610">
        <f t="shared" si="1"/>
        <v>133.9</v>
      </c>
      <c r="I37" s="284">
        <f t="shared" si="2"/>
        <v>140.96970213846001</v>
      </c>
      <c r="J37" s="284">
        <f t="shared" si="3"/>
        <v>93.979801425640005</v>
      </c>
      <c r="K37" s="609">
        <v>234.94950356410001</v>
      </c>
      <c r="L37" s="613">
        <v>224.01</v>
      </c>
      <c r="M37" s="613">
        <v>149.34</v>
      </c>
      <c r="N37" s="610">
        <f t="shared" si="4"/>
        <v>373.35</v>
      </c>
      <c r="O37" s="284">
        <f t="shared" si="5"/>
        <v>-2.7402978615400002</v>
      </c>
      <c r="P37" s="284">
        <f t="shared" si="6"/>
        <v>-1.7601985743600039</v>
      </c>
      <c r="Q37" s="284">
        <f t="shared" si="7"/>
        <v>-4.5004964359000041</v>
      </c>
      <c r="R37" s="66"/>
    </row>
    <row r="38" spans="1:18" ht="15.75">
      <c r="A38" s="285">
        <v>25</v>
      </c>
      <c r="B38" s="285" t="s">
        <v>868</v>
      </c>
      <c r="C38" s="284">
        <v>717.625999482167</v>
      </c>
      <c r="D38" s="284">
        <v>478.41646487464192</v>
      </c>
      <c r="E38" s="609">
        <f t="shared" si="0"/>
        <v>1196.042464356809</v>
      </c>
      <c r="F38" s="605">
        <v>-1.1100000000000001</v>
      </c>
      <c r="G38" s="605">
        <v>-14.76</v>
      </c>
      <c r="H38" s="610">
        <f t="shared" si="1"/>
        <v>-15.87</v>
      </c>
      <c r="I38" s="284">
        <f t="shared" si="2"/>
        <v>703.10059911341398</v>
      </c>
      <c r="J38" s="284">
        <f t="shared" si="3"/>
        <v>468.733732742276</v>
      </c>
      <c r="K38" s="609">
        <v>1171.8343318556899</v>
      </c>
      <c r="L38" s="613">
        <v>465.26</v>
      </c>
      <c r="M38" s="613">
        <v>310.17</v>
      </c>
      <c r="N38" s="610">
        <f t="shared" si="4"/>
        <v>775.43000000000006</v>
      </c>
      <c r="O38" s="284">
        <f t="shared" si="5"/>
        <v>236.73059911341397</v>
      </c>
      <c r="P38" s="284">
        <f t="shared" si="6"/>
        <v>143.803732742276</v>
      </c>
      <c r="Q38" s="284">
        <f t="shared" si="7"/>
        <v>380.53433185568997</v>
      </c>
      <c r="R38" s="66"/>
    </row>
    <row r="39" spans="1:18" ht="15.75">
      <c r="A39" s="285">
        <v>26</v>
      </c>
      <c r="B39" s="285" t="s">
        <v>869</v>
      </c>
      <c r="C39" s="284">
        <v>527.53493471150546</v>
      </c>
      <c r="D39" s="284">
        <v>351.68931831437243</v>
      </c>
      <c r="E39" s="609">
        <f t="shared" si="0"/>
        <v>879.22425302587794</v>
      </c>
      <c r="F39" s="605">
        <v>-0.79</v>
      </c>
      <c r="G39" s="605">
        <v>-10.53</v>
      </c>
      <c r="H39" s="610">
        <f t="shared" si="1"/>
        <v>-11.32</v>
      </c>
      <c r="I39" s="284">
        <f t="shared" si="2"/>
        <v>531.9794222391688</v>
      </c>
      <c r="J39" s="284">
        <f t="shared" si="3"/>
        <v>354.65294815944588</v>
      </c>
      <c r="K39" s="609">
        <v>886.63237039861463</v>
      </c>
      <c r="L39" s="613">
        <v>327.14</v>
      </c>
      <c r="M39" s="613">
        <v>218.09</v>
      </c>
      <c r="N39" s="610">
        <f t="shared" si="4"/>
        <v>545.23</v>
      </c>
      <c r="O39" s="284">
        <f t="shared" si="5"/>
        <v>204.04942223916885</v>
      </c>
      <c r="P39" s="284">
        <f t="shared" si="6"/>
        <v>126.03294815944591</v>
      </c>
      <c r="Q39" s="284">
        <f t="shared" si="7"/>
        <v>330.08237039861478</v>
      </c>
      <c r="R39" s="66"/>
    </row>
    <row r="40" spans="1:18" ht="15.75">
      <c r="A40" s="285">
        <v>27</v>
      </c>
      <c r="B40" s="285" t="s">
        <v>870</v>
      </c>
      <c r="C40" s="284">
        <v>338.85146467651589</v>
      </c>
      <c r="D40" s="284">
        <v>225.90056654178093</v>
      </c>
      <c r="E40" s="609">
        <f t="shared" si="0"/>
        <v>564.75203121829679</v>
      </c>
      <c r="F40" s="605">
        <v>-0.3</v>
      </c>
      <c r="G40" s="605">
        <v>-3.96</v>
      </c>
      <c r="H40" s="610">
        <f t="shared" si="1"/>
        <v>-4.26</v>
      </c>
      <c r="I40" s="284">
        <f t="shared" si="2"/>
        <v>364.87020907950472</v>
      </c>
      <c r="J40" s="284">
        <f t="shared" si="3"/>
        <v>243.24680605300316</v>
      </c>
      <c r="K40" s="609">
        <v>608.11701513250785</v>
      </c>
      <c r="L40" s="613">
        <v>232.98</v>
      </c>
      <c r="M40" s="613">
        <v>155.32</v>
      </c>
      <c r="N40" s="610">
        <f t="shared" si="4"/>
        <v>388.29999999999995</v>
      </c>
      <c r="O40" s="284">
        <f t="shared" si="5"/>
        <v>131.59020907950472</v>
      </c>
      <c r="P40" s="284">
        <f t="shared" si="6"/>
        <v>83.966806053003154</v>
      </c>
      <c r="Q40" s="284">
        <f t="shared" si="7"/>
        <v>215.55701513250787</v>
      </c>
      <c r="R40" s="66"/>
    </row>
    <row r="41" spans="1:18" ht="15.75">
      <c r="A41" s="285">
        <v>28</v>
      </c>
      <c r="B41" s="285" t="s">
        <v>871</v>
      </c>
      <c r="C41" s="284">
        <v>397.73102091876689</v>
      </c>
      <c r="D41" s="284">
        <v>265.15353280990928</v>
      </c>
      <c r="E41" s="609">
        <f t="shared" si="0"/>
        <v>662.88455372867611</v>
      </c>
      <c r="F41" s="605">
        <v>-0.32</v>
      </c>
      <c r="G41" s="605">
        <v>-4.2699999999999996</v>
      </c>
      <c r="H41" s="610">
        <f t="shared" si="1"/>
        <v>-4.59</v>
      </c>
      <c r="I41" s="284">
        <f t="shared" si="2"/>
        <v>407.35206006199707</v>
      </c>
      <c r="J41" s="284">
        <f t="shared" si="3"/>
        <v>271.56804004133136</v>
      </c>
      <c r="K41" s="609">
        <v>678.92010010332842</v>
      </c>
      <c r="L41" s="613">
        <v>278.2</v>
      </c>
      <c r="M41" s="613">
        <v>185.47</v>
      </c>
      <c r="N41" s="610">
        <f t="shared" si="4"/>
        <v>463.66999999999996</v>
      </c>
      <c r="O41" s="284">
        <f t="shared" si="5"/>
        <v>128.83206006199708</v>
      </c>
      <c r="P41" s="284">
        <f t="shared" si="6"/>
        <v>81.828040041331377</v>
      </c>
      <c r="Q41" s="284">
        <f t="shared" si="7"/>
        <v>210.66010010332846</v>
      </c>
      <c r="R41" s="66"/>
    </row>
    <row r="42" spans="1:18" ht="15.75">
      <c r="A42" s="285">
        <v>29</v>
      </c>
      <c r="B42" s="285" t="s">
        <v>872</v>
      </c>
      <c r="C42" s="284">
        <v>289.83822667495667</v>
      </c>
      <c r="D42" s="284">
        <v>193.22513383214414</v>
      </c>
      <c r="E42" s="609">
        <f t="shared" si="0"/>
        <v>483.06336050710081</v>
      </c>
      <c r="F42" s="605">
        <v>-0.42</v>
      </c>
      <c r="G42" s="605">
        <v>-5.53</v>
      </c>
      <c r="H42" s="610">
        <f t="shared" si="1"/>
        <v>-5.95</v>
      </c>
      <c r="I42" s="284">
        <f t="shared" si="2"/>
        <v>289.80500638190733</v>
      </c>
      <c r="J42" s="284">
        <f t="shared" si="3"/>
        <v>193.20333758793825</v>
      </c>
      <c r="K42" s="609">
        <v>483.00834396984561</v>
      </c>
      <c r="L42" s="613">
        <v>187.35</v>
      </c>
      <c r="M42" s="613">
        <v>124.9</v>
      </c>
      <c r="N42" s="610">
        <f t="shared" si="4"/>
        <v>312.25</v>
      </c>
      <c r="O42" s="284">
        <f t="shared" si="5"/>
        <v>102.03500638190732</v>
      </c>
      <c r="P42" s="284">
        <f t="shared" si="6"/>
        <v>62.773337587938244</v>
      </c>
      <c r="Q42" s="284">
        <f t="shared" si="7"/>
        <v>164.80834396984557</v>
      </c>
      <c r="R42" s="66"/>
    </row>
    <row r="43" spans="1:18" ht="15.75">
      <c r="A43" s="285">
        <v>30</v>
      </c>
      <c r="B43" s="285" t="s">
        <v>873</v>
      </c>
      <c r="C43" s="284">
        <v>464.13265818772135</v>
      </c>
      <c r="D43" s="284">
        <v>309.42121066303156</v>
      </c>
      <c r="E43" s="609">
        <f t="shared" si="0"/>
        <v>773.55386885075291</v>
      </c>
      <c r="F43" s="605">
        <v>-0.23</v>
      </c>
      <c r="G43" s="605">
        <v>-2.99</v>
      </c>
      <c r="H43" s="610">
        <f t="shared" si="1"/>
        <v>-3.22</v>
      </c>
      <c r="I43" s="284">
        <f t="shared" si="2"/>
        <v>578.6790598576689</v>
      </c>
      <c r="J43" s="284">
        <f t="shared" si="3"/>
        <v>385.7860399051126</v>
      </c>
      <c r="K43" s="609">
        <v>964.46509976278151</v>
      </c>
      <c r="L43" s="613">
        <v>305.18</v>
      </c>
      <c r="M43" s="613">
        <v>203.45</v>
      </c>
      <c r="N43" s="610">
        <f t="shared" si="4"/>
        <v>508.63</v>
      </c>
      <c r="O43" s="284">
        <f t="shared" si="5"/>
        <v>273.26905985766888</v>
      </c>
      <c r="P43" s="284">
        <f t="shared" si="6"/>
        <v>179.3460399051126</v>
      </c>
      <c r="Q43" s="284">
        <f t="shared" si="7"/>
        <v>452.61509976278148</v>
      </c>
      <c r="R43" s="66"/>
    </row>
    <row r="44" spans="1:18" ht="15.75">
      <c r="A44" s="285">
        <v>31</v>
      </c>
      <c r="B44" s="285" t="s">
        <v>874</v>
      </c>
      <c r="C44" s="284">
        <v>303.65896526651773</v>
      </c>
      <c r="D44" s="284">
        <v>202.43894284087901</v>
      </c>
      <c r="E44" s="609">
        <f t="shared" si="0"/>
        <v>506.09790810739673</v>
      </c>
      <c r="F44" s="605">
        <v>15.01</v>
      </c>
      <c r="G44" s="605">
        <v>10.6</v>
      </c>
      <c r="H44" s="610">
        <f t="shared" si="1"/>
        <v>25.61</v>
      </c>
      <c r="I44" s="284">
        <f t="shared" si="2"/>
        <v>201.42147741475412</v>
      </c>
      <c r="J44" s="284">
        <f t="shared" si="3"/>
        <v>134.28098494316941</v>
      </c>
      <c r="K44" s="609">
        <v>335.70246235792354</v>
      </c>
      <c r="L44" s="613">
        <v>218.25</v>
      </c>
      <c r="M44" s="613">
        <v>145.5</v>
      </c>
      <c r="N44" s="610">
        <f t="shared" si="4"/>
        <v>363.75</v>
      </c>
      <c r="O44" s="284">
        <f t="shared" si="5"/>
        <v>-1.8185225852458871</v>
      </c>
      <c r="P44" s="284">
        <f t="shared" si="6"/>
        <v>-0.61901505683059099</v>
      </c>
      <c r="Q44" s="284">
        <f t="shared" si="7"/>
        <v>-2.4375376420764781</v>
      </c>
      <c r="R44" s="66"/>
    </row>
    <row r="45" spans="1:18" ht="15.75">
      <c r="A45" s="285">
        <v>32</v>
      </c>
      <c r="B45" s="285" t="s">
        <v>875</v>
      </c>
      <c r="C45" s="284">
        <v>318.84783332078803</v>
      </c>
      <c r="D45" s="284">
        <v>212.56483650305805</v>
      </c>
      <c r="E45" s="609">
        <f t="shared" si="0"/>
        <v>531.41266982384604</v>
      </c>
      <c r="F45" s="605">
        <v>160.01</v>
      </c>
      <c r="G45" s="605">
        <v>110.31</v>
      </c>
      <c r="H45" s="610">
        <f t="shared" si="1"/>
        <v>270.32</v>
      </c>
      <c r="I45" s="284">
        <f t="shared" si="2"/>
        <v>74.245077518373535</v>
      </c>
      <c r="J45" s="284">
        <f t="shared" si="3"/>
        <v>49.496718345582366</v>
      </c>
      <c r="K45" s="609">
        <v>123.7417958639559</v>
      </c>
      <c r="L45" s="613">
        <v>229.27</v>
      </c>
      <c r="M45" s="613">
        <v>152.84</v>
      </c>
      <c r="N45" s="610">
        <f t="shared" si="4"/>
        <v>382.11</v>
      </c>
      <c r="O45" s="284">
        <f t="shared" si="5"/>
        <v>4.9850775183735152</v>
      </c>
      <c r="P45" s="284">
        <f t="shared" si="6"/>
        <v>6.9667183455823647</v>
      </c>
      <c r="Q45" s="284">
        <f t="shared" si="7"/>
        <v>11.95179586395588</v>
      </c>
      <c r="R45" s="66"/>
    </row>
    <row r="46" spans="1:18" ht="15.75">
      <c r="A46" s="285">
        <v>33</v>
      </c>
      <c r="B46" s="285" t="s">
        <v>876</v>
      </c>
      <c r="C46" s="284">
        <v>955.69368108456581</v>
      </c>
      <c r="D46" s="284">
        <v>637.12796461866947</v>
      </c>
      <c r="E46" s="609">
        <f t="shared" si="0"/>
        <v>1592.8216457032354</v>
      </c>
      <c r="F46" s="605">
        <v>-1.85</v>
      </c>
      <c r="G46" s="605">
        <v>-24.41</v>
      </c>
      <c r="H46" s="610">
        <f>F46+G46</f>
        <v>-26.26</v>
      </c>
      <c r="I46" s="284">
        <f t="shared" si="2"/>
        <v>831.37894326604862</v>
      </c>
      <c r="J46" s="284">
        <f t="shared" si="3"/>
        <v>554.25262884403253</v>
      </c>
      <c r="K46" s="609">
        <v>1385.6315721100812</v>
      </c>
      <c r="L46" s="613">
        <v>697.52</v>
      </c>
      <c r="M46" s="613">
        <v>465.02</v>
      </c>
      <c r="N46" s="610">
        <f t="shared" si="4"/>
        <v>1162.54</v>
      </c>
      <c r="O46" s="284">
        <f t="shared" si="5"/>
        <v>132.00894326604862</v>
      </c>
      <c r="P46" s="284">
        <f t="shared" si="6"/>
        <v>64.822628844032579</v>
      </c>
      <c r="Q46" s="284">
        <f t="shared" si="7"/>
        <v>196.8315721100812</v>
      </c>
      <c r="R46" s="66"/>
    </row>
    <row r="47" spans="1:18" ht="15.75">
      <c r="A47" s="285" t="s">
        <v>19</v>
      </c>
      <c r="B47" s="286">
        <f t="shared" ref="B47:F47" si="8">SUM(B14:B46)</f>
        <v>0</v>
      </c>
      <c r="C47" s="294">
        <f t="shared" si="8"/>
        <v>16533.000000000004</v>
      </c>
      <c r="D47" s="294">
        <f t="shared" si="8"/>
        <v>11021.98</v>
      </c>
      <c r="E47" s="294">
        <f t="shared" si="8"/>
        <v>27554.980000000003</v>
      </c>
      <c r="F47" s="612">
        <f t="shared" si="8"/>
        <v>-26.24999999999995</v>
      </c>
      <c r="G47" s="612">
        <f>SUM(G14:G46)</f>
        <v>-348.13999999999987</v>
      </c>
      <c r="H47" s="294">
        <f>SUM(H14:H46)</f>
        <v>-374.3899999999997</v>
      </c>
      <c r="I47" s="294">
        <f t="shared" ref="I47:Q47" si="9">SUM(I14:I46)</f>
        <v>16318.512000000002</v>
      </c>
      <c r="J47" s="294">
        <f t="shared" si="9"/>
        <v>10879.008000000003</v>
      </c>
      <c r="K47" s="294">
        <f t="shared" si="9"/>
        <v>27197.520000000015</v>
      </c>
      <c r="L47" s="612">
        <f t="shared" si="9"/>
        <v>11454.980000000001</v>
      </c>
      <c r="M47" s="612">
        <f t="shared" si="9"/>
        <v>7636.65</v>
      </c>
      <c r="N47" s="294">
        <f t="shared" si="9"/>
        <v>19091.63</v>
      </c>
      <c r="O47" s="294">
        <f t="shared" si="9"/>
        <v>4837.282000000002</v>
      </c>
      <c r="P47" s="294">
        <f t="shared" si="9"/>
        <v>2894.2180000000026</v>
      </c>
      <c r="Q47" s="294">
        <f t="shared" si="9"/>
        <v>7731.5000000000055</v>
      </c>
      <c r="R47" s="66"/>
    </row>
    <row r="48" spans="1:18" ht="15.75">
      <c r="A48" s="11"/>
      <c r="B48" s="29"/>
      <c r="C48" s="29"/>
      <c r="D48" s="29"/>
      <c r="E48" s="21"/>
      <c r="F48" s="608"/>
      <c r="G48" s="608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1.25" customHeight="1">
      <c r="A49" s="21" t="s">
        <v>420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7" ht="14.25" customHeight="1">
      <c r="A50" s="872" t="s">
        <v>423</v>
      </c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2"/>
      <c r="P50" s="872"/>
      <c r="Q50" s="872"/>
    </row>
    <row r="51" spans="1:17" ht="15.75" customHeight="1">
      <c r="A51" s="33"/>
      <c r="B51" s="39"/>
      <c r="C51" s="39"/>
      <c r="D51" s="39"/>
      <c r="E51" s="39"/>
      <c r="F51" s="614"/>
      <c r="G51" s="614">
        <f>G47-G48</f>
        <v>-348.13999999999987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.75" customHeight="1">
      <c r="A52" s="14" t="s">
        <v>12</v>
      </c>
      <c r="B52" s="14"/>
      <c r="C52" s="14"/>
      <c r="D52" s="14"/>
      <c r="E52" s="14"/>
      <c r="F52" s="283"/>
      <c r="G52" s="283"/>
      <c r="H52" s="14"/>
      <c r="I52" s="283"/>
      <c r="J52" s="14"/>
      <c r="K52" s="14"/>
      <c r="L52" s="14"/>
      <c r="M52" s="14"/>
      <c r="P52" s="749" t="s">
        <v>13</v>
      </c>
      <c r="Q52" s="749"/>
    </row>
    <row r="53" spans="1:17" ht="12.75" customHeight="1">
      <c r="A53" s="749" t="s">
        <v>1009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</row>
    <row r="54" spans="1:17" ht="12.75" customHeight="1">
      <c r="A54" s="749" t="s">
        <v>20</v>
      </c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O55" s="747" t="s">
        <v>87</v>
      </c>
      <c r="P55" s="747"/>
      <c r="Q55" s="747"/>
    </row>
    <row r="57" spans="1:17">
      <c r="C57" s="291">
        <f>E57*0.6</f>
        <v>0</v>
      </c>
      <c r="D57" s="15">
        <f>E57-C57</f>
        <v>0</v>
      </c>
      <c r="E57" s="15">
        <f>E52*0.56</f>
        <v>0</v>
      </c>
      <c r="I57" s="15">
        <f>I52*0.56</f>
        <v>0</v>
      </c>
      <c r="J57" s="280">
        <f>J52*0.56</f>
        <v>0</v>
      </c>
    </row>
    <row r="58" spans="1:17">
      <c r="C58" s="288">
        <f>E58*0.6</f>
        <v>0</v>
      </c>
      <c r="D58" s="288">
        <f>E58-C58</f>
        <v>0</v>
      </c>
      <c r="E58" s="15">
        <f>E52-E57</f>
        <v>0</v>
      </c>
      <c r="I58" s="287"/>
      <c r="J58" s="287">
        <f>J52-J57</f>
        <v>0</v>
      </c>
    </row>
    <row r="60" spans="1:17">
      <c r="I60" s="15">
        <v>30219.47</v>
      </c>
      <c r="J60" s="15">
        <f>I60/0.6*0.4</f>
        <v>20146.313333333339</v>
      </c>
      <c r="K60" s="15">
        <f>I60+J60</f>
        <v>50365.78333333334</v>
      </c>
    </row>
    <row r="61" spans="1:17">
      <c r="C61" s="287">
        <f>C47+F47</f>
        <v>16506.750000000004</v>
      </c>
      <c r="I61" s="15">
        <f>I60*0.54</f>
        <v>16318.513800000002</v>
      </c>
      <c r="J61" s="693">
        <f t="shared" ref="J61:J62" si="10">I61/0.6*0.4</f>
        <v>10879.009200000002</v>
      </c>
      <c r="K61" s="693">
        <f t="shared" ref="K61:K62" si="11">I61+J61</f>
        <v>27197.523000000005</v>
      </c>
    </row>
    <row r="62" spans="1:17">
      <c r="C62" s="15">
        <v>17330.93</v>
      </c>
      <c r="I62" s="15">
        <f>I60-I61</f>
        <v>13900.956199999999</v>
      </c>
      <c r="J62" s="693">
        <f t="shared" si="10"/>
        <v>9267.3041333333331</v>
      </c>
      <c r="K62" s="693">
        <f t="shared" si="11"/>
        <v>23168.260333333332</v>
      </c>
    </row>
  </sheetData>
  <mergeCells count="18">
    <mergeCell ref="O55:Q55"/>
    <mergeCell ref="O11:Q11"/>
    <mergeCell ref="L11:N11"/>
    <mergeCell ref="A53:Q53"/>
    <mergeCell ref="P52:Q52"/>
    <mergeCell ref="C11:E11"/>
    <mergeCell ref="F11:H11"/>
    <mergeCell ref="A50:Q50"/>
    <mergeCell ref="P1:Q1"/>
    <mergeCell ref="A2:Q2"/>
    <mergeCell ref="A3:Q3"/>
    <mergeCell ref="A54:Q54"/>
    <mergeCell ref="N10:Q10"/>
    <mergeCell ref="A6:Q6"/>
    <mergeCell ref="A11:A12"/>
    <mergeCell ref="B11:B12"/>
    <mergeCell ref="I11:K11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view="pageBreakPreview" topLeftCell="A47" zoomScale="115" zoomScaleSheetLayoutView="115" workbookViewId="0">
      <selection activeCell="H61" sqref="H61"/>
    </sheetView>
  </sheetViews>
  <sheetFormatPr defaultRowHeight="12.75"/>
  <cols>
    <col min="1" max="1" width="7.42578125" style="15" customWidth="1"/>
    <col min="2" max="2" width="17.140625" style="15" customWidth="1"/>
    <col min="3" max="3" width="9.5703125" style="15" customWidth="1"/>
    <col min="4" max="4" width="8.140625" style="15" customWidth="1"/>
    <col min="5" max="5" width="10" style="15" customWidth="1"/>
    <col min="6" max="6" width="7.85546875" style="15" customWidth="1"/>
    <col min="7" max="7" width="9" style="15" customWidth="1"/>
    <col min="8" max="8" width="8.140625" style="15" customWidth="1"/>
    <col min="9" max="9" width="9.28515625" style="15" customWidth="1"/>
    <col min="10" max="10" width="10" style="15" customWidth="1"/>
    <col min="11" max="11" width="9.7109375" style="15" customWidth="1"/>
    <col min="12" max="12" width="8.7109375" style="15" customWidth="1"/>
    <col min="13" max="14" width="9.7109375" style="15" customWidth="1"/>
    <col min="15" max="15" width="10.7109375" style="15" customWidth="1"/>
    <col min="16" max="16" width="9.5703125" style="15" customWidth="1"/>
    <col min="17" max="17" width="9.7109375" style="15" customWidth="1"/>
    <col min="18" max="18" width="9.5703125" style="15" bestFit="1" customWidth="1"/>
    <col min="19" max="19" width="9.28515625" style="15" bestFit="1" customWidth="1"/>
    <col min="20" max="16384" width="9.140625" style="15"/>
  </cols>
  <sheetData>
    <row r="1" spans="1:17" customFormat="1" ht="15">
      <c r="H1" s="34"/>
      <c r="I1" s="34"/>
      <c r="J1" s="34"/>
      <c r="K1" s="34"/>
      <c r="L1" s="34"/>
      <c r="M1" s="34"/>
      <c r="N1" s="34"/>
      <c r="O1" s="34"/>
      <c r="P1" s="820" t="s">
        <v>96</v>
      </c>
      <c r="Q1" s="820"/>
    </row>
    <row r="2" spans="1:17" customFormat="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</row>
    <row r="3" spans="1:17" customFormat="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</row>
    <row r="4" spans="1:17" customFormat="1" ht="10.5" customHeight="1"/>
    <row r="5" spans="1:17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.600000000000001" customHeight="1">
      <c r="B6" s="105"/>
      <c r="C6" s="105"/>
      <c r="D6" s="746" t="s">
        <v>613</v>
      </c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</row>
    <row r="7" spans="1:17" ht="5.45" customHeight="1"/>
    <row r="8" spans="1:17" ht="15.75">
      <c r="A8" s="747" t="s">
        <v>185</v>
      </c>
      <c r="B8" s="747"/>
      <c r="C8" s="126" t="s">
        <v>877</v>
      </c>
      <c r="Q8" s="31" t="s">
        <v>25</v>
      </c>
    </row>
    <row r="9" spans="1:17" ht="15.75">
      <c r="A9" s="13"/>
      <c r="N9" s="847" t="s">
        <v>626</v>
      </c>
      <c r="O9" s="847"/>
      <c r="P9" s="847"/>
      <c r="Q9" s="847"/>
    </row>
    <row r="10" spans="1:17" ht="37.15" customHeight="1">
      <c r="A10" s="813" t="s">
        <v>2</v>
      </c>
      <c r="B10" s="813" t="s">
        <v>3</v>
      </c>
      <c r="C10" s="741" t="s">
        <v>614</v>
      </c>
      <c r="D10" s="741"/>
      <c r="E10" s="741"/>
      <c r="F10" s="741" t="s">
        <v>631</v>
      </c>
      <c r="G10" s="741"/>
      <c r="H10" s="741"/>
      <c r="I10" s="774" t="s">
        <v>429</v>
      </c>
      <c r="J10" s="775"/>
      <c r="K10" s="865"/>
      <c r="L10" s="869" t="s">
        <v>98</v>
      </c>
      <c r="M10" s="870"/>
      <c r="N10" s="871"/>
      <c r="O10" s="866" t="s">
        <v>632</v>
      </c>
      <c r="P10" s="867"/>
      <c r="Q10" s="868"/>
    </row>
    <row r="11" spans="1:17" ht="39.75" customHeight="1">
      <c r="A11" s="814"/>
      <c r="B11" s="814"/>
      <c r="C11" s="5" t="s">
        <v>120</v>
      </c>
      <c r="D11" s="5" t="s">
        <v>425</v>
      </c>
      <c r="E11" s="36" t="s">
        <v>19</v>
      </c>
      <c r="F11" s="5" t="s">
        <v>120</v>
      </c>
      <c r="G11" s="5" t="s">
        <v>426</v>
      </c>
      <c r="H11" s="36" t="s">
        <v>19</v>
      </c>
      <c r="I11" s="5" t="s">
        <v>120</v>
      </c>
      <c r="J11" s="660" t="s">
        <v>426</v>
      </c>
      <c r="K11" s="36" t="s">
        <v>19</v>
      </c>
      <c r="L11" s="662" t="s">
        <v>120</v>
      </c>
      <c r="M11" s="662" t="s">
        <v>426</v>
      </c>
      <c r="N11" s="254" t="s">
        <v>19</v>
      </c>
      <c r="O11" s="5" t="s">
        <v>270</v>
      </c>
      <c r="P11" s="5" t="s">
        <v>427</v>
      </c>
      <c r="Q11" s="5" t="s">
        <v>121</v>
      </c>
    </row>
    <row r="12" spans="1:17" s="66" customFormat="1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11">
        <v>6</v>
      </c>
      <c r="G12" s="611">
        <v>7</v>
      </c>
      <c r="H12" s="63">
        <v>8</v>
      </c>
      <c r="I12" s="63">
        <v>9</v>
      </c>
      <c r="J12" s="63">
        <v>10</v>
      </c>
      <c r="K12" s="63">
        <v>11</v>
      </c>
      <c r="L12" s="611">
        <v>12</v>
      </c>
      <c r="M12" s="611">
        <v>13</v>
      </c>
      <c r="N12" s="63">
        <v>14</v>
      </c>
      <c r="O12" s="63">
        <v>15</v>
      </c>
      <c r="P12" s="63">
        <v>16</v>
      </c>
      <c r="Q12" s="63">
        <v>17</v>
      </c>
    </row>
    <row r="13" spans="1:17" s="66" customFormat="1" ht="15.75">
      <c r="A13" s="285">
        <v>1</v>
      </c>
      <c r="B13" s="285" t="s">
        <v>844</v>
      </c>
      <c r="C13" s="284">
        <v>445.99167310509955</v>
      </c>
      <c r="D13" s="284">
        <v>297.32766762695456</v>
      </c>
      <c r="E13" s="609">
        <f>C13+D13</f>
        <v>743.31934073205412</v>
      </c>
      <c r="F13" s="605">
        <v>-0.67</v>
      </c>
      <c r="G13" s="605">
        <v>-8.9499999999999993</v>
      </c>
      <c r="H13" s="610">
        <f>F13+G13</f>
        <v>-9.6199999999999992</v>
      </c>
      <c r="I13" s="284">
        <v>486.16492845313121</v>
      </c>
      <c r="J13" s="284">
        <v>324.10995230208755</v>
      </c>
      <c r="K13" s="609">
        <f>I13+J13</f>
        <v>810.27488075521876</v>
      </c>
      <c r="L13" s="615">
        <v>414.65</v>
      </c>
      <c r="M13" s="615">
        <v>276.44</v>
      </c>
      <c r="N13" s="610">
        <f>L13+M13</f>
        <v>691.08999999999992</v>
      </c>
      <c r="O13" s="284">
        <f>F13+I13-L13</f>
        <v>70.844928453131217</v>
      </c>
      <c r="P13" s="284">
        <f>G13+J13-M13</f>
        <v>38.719952302087563</v>
      </c>
      <c r="Q13" s="284">
        <f>O13+P13</f>
        <v>109.56488075521878</v>
      </c>
    </row>
    <row r="14" spans="1:17" s="66" customFormat="1" ht="15.75">
      <c r="A14" s="285">
        <v>2</v>
      </c>
      <c r="B14" s="285" t="s">
        <v>845</v>
      </c>
      <c r="C14" s="284">
        <v>630.588780942472</v>
      </c>
      <c r="D14" s="284">
        <v>420.39235881690269</v>
      </c>
      <c r="E14" s="609">
        <f t="shared" ref="E14:E45" si="0">C14+D14</f>
        <v>1050.9811397593746</v>
      </c>
      <c r="F14" s="605">
        <v>-200.04</v>
      </c>
      <c r="G14" s="605">
        <v>-150.75</v>
      </c>
      <c r="H14" s="610">
        <f t="shared" ref="H14:H45" si="1">F14+G14</f>
        <v>-350.78999999999996</v>
      </c>
      <c r="I14" s="284">
        <v>787.34253039744999</v>
      </c>
      <c r="J14" s="284">
        <v>524.89502026496666</v>
      </c>
      <c r="K14" s="609">
        <f t="shared" ref="K14:K45" si="2">I14+J14</f>
        <v>1312.2375506624167</v>
      </c>
      <c r="L14" s="615">
        <v>462.52</v>
      </c>
      <c r="M14" s="615">
        <v>308.35000000000002</v>
      </c>
      <c r="N14" s="610">
        <f t="shared" ref="N14:N45" si="3">L14+M14</f>
        <v>770.87</v>
      </c>
      <c r="O14" s="284">
        <f t="shared" ref="O14:O45" si="4">F14+I14-L14</f>
        <v>124.78253039745005</v>
      </c>
      <c r="P14" s="284">
        <f t="shared" ref="P14:P45" si="5">G14+J14-M14</f>
        <v>65.795020264966638</v>
      </c>
      <c r="Q14" s="284">
        <f t="shared" ref="Q14:Q45" si="6">O14+P14</f>
        <v>190.57755066241668</v>
      </c>
    </row>
    <row r="15" spans="1:17" s="66" customFormat="1" ht="15.75">
      <c r="A15" s="285">
        <v>3</v>
      </c>
      <c r="B15" s="285" t="s">
        <v>846</v>
      </c>
      <c r="C15" s="284">
        <v>594.26348021659874</v>
      </c>
      <c r="D15" s="284">
        <v>396.1755009875269</v>
      </c>
      <c r="E15" s="609">
        <f t="shared" si="0"/>
        <v>990.43898120412564</v>
      </c>
      <c r="F15" s="605">
        <v>-172.52</v>
      </c>
      <c r="G15" s="605">
        <v>-110.52</v>
      </c>
      <c r="H15" s="610">
        <f t="shared" si="1"/>
        <v>-283.04000000000002</v>
      </c>
      <c r="I15" s="284">
        <v>663.7802753272307</v>
      </c>
      <c r="J15" s="284">
        <v>442.52018355148709</v>
      </c>
      <c r="K15" s="609">
        <f t="shared" si="2"/>
        <v>1106.3004588787178</v>
      </c>
      <c r="L15" s="615">
        <v>425.2</v>
      </c>
      <c r="M15" s="615">
        <v>283.47000000000003</v>
      </c>
      <c r="N15" s="610">
        <f t="shared" si="3"/>
        <v>708.67000000000007</v>
      </c>
      <c r="O15" s="284">
        <f t="shared" si="4"/>
        <v>66.060275327230727</v>
      </c>
      <c r="P15" s="284">
        <f t="shared" si="5"/>
        <v>48.530183551487085</v>
      </c>
      <c r="Q15" s="284">
        <f t="shared" si="6"/>
        <v>114.59045887871781</v>
      </c>
    </row>
    <row r="16" spans="1:17" s="66" customFormat="1" ht="15.75">
      <c r="A16" s="285">
        <v>4</v>
      </c>
      <c r="B16" s="285" t="s">
        <v>847</v>
      </c>
      <c r="C16" s="284">
        <v>250.13645078143614</v>
      </c>
      <c r="D16" s="284">
        <v>166.75756966835294</v>
      </c>
      <c r="E16" s="609">
        <f t="shared" si="0"/>
        <v>416.89402044978908</v>
      </c>
      <c r="F16" s="605">
        <v>-105.56</v>
      </c>
      <c r="G16" s="605">
        <v>-201.4</v>
      </c>
      <c r="H16" s="610">
        <f t="shared" si="1"/>
        <v>-306.96000000000004</v>
      </c>
      <c r="I16" s="284">
        <v>525.30951991268012</v>
      </c>
      <c r="J16" s="284">
        <v>350.20634660845349</v>
      </c>
      <c r="K16" s="609">
        <f t="shared" si="2"/>
        <v>875.5158665211336</v>
      </c>
      <c r="L16" s="615">
        <v>159.9</v>
      </c>
      <c r="M16" s="615">
        <v>106.6</v>
      </c>
      <c r="N16" s="610">
        <f t="shared" si="3"/>
        <v>266.5</v>
      </c>
      <c r="O16" s="284">
        <f t="shared" si="4"/>
        <v>259.84951991268008</v>
      </c>
      <c r="P16" s="284">
        <f t="shared" si="5"/>
        <v>42.206346608453487</v>
      </c>
      <c r="Q16" s="284">
        <f t="shared" si="6"/>
        <v>302.05586652113357</v>
      </c>
    </row>
    <row r="17" spans="1:17" s="66" customFormat="1" ht="15.75">
      <c r="A17" s="285">
        <v>5</v>
      </c>
      <c r="B17" s="285" t="s">
        <v>848</v>
      </c>
      <c r="C17" s="284">
        <v>869.25212570133829</v>
      </c>
      <c r="D17" s="284">
        <v>579.50119408091712</v>
      </c>
      <c r="E17" s="609">
        <f t="shared" si="0"/>
        <v>1448.7533197822554</v>
      </c>
      <c r="F17" s="605">
        <v>-1.66</v>
      </c>
      <c r="G17" s="605">
        <v>-22.04</v>
      </c>
      <c r="H17" s="610">
        <f t="shared" si="1"/>
        <v>-23.7</v>
      </c>
      <c r="I17" s="284">
        <v>765.77686000611232</v>
      </c>
      <c r="J17" s="284">
        <v>510.51790667074158</v>
      </c>
      <c r="K17" s="609">
        <f t="shared" si="2"/>
        <v>1276.2947666768539</v>
      </c>
      <c r="L17" s="615">
        <v>580.99</v>
      </c>
      <c r="M17" s="615">
        <v>387.33</v>
      </c>
      <c r="N17" s="610">
        <f t="shared" si="3"/>
        <v>968.31999999999994</v>
      </c>
      <c r="O17" s="284">
        <f t="shared" si="4"/>
        <v>183.12686000611234</v>
      </c>
      <c r="P17" s="284">
        <f t="shared" si="5"/>
        <v>101.14790667074158</v>
      </c>
      <c r="Q17" s="284">
        <f t="shared" si="6"/>
        <v>284.27476667685391</v>
      </c>
    </row>
    <row r="18" spans="1:17" s="66" customFormat="1" ht="15.75">
      <c r="A18" s="285">
        <v>6</v>
      </c>
      <c r="B18" s="285" t="s">
        <v>849</v>
      </c>
      <c r="C18" s="284">
        <v>416.32284109862718</v>
      </c>
      <c r="D18" s="284">
        <v>277.54845390243827</v>
      </c>
      <c r="E18" s="609">
        <f t="shared" si="0"/>
        <v>693.87129500106539</v>
      </c>
      <c r="F18" s="605">
        <v>-1.06</v>
      </c>
      <c r="G18" s="605">
        <v>-14.08</v>
      </c>
      <c r="H18" s="610">
        <f t="shared" si="1"/>
        <v>-15.14</v>
      </c>
      <c r="I18" s="284">
        <v>337.00709535371766</v>
      </c>
      <c r="J18" s="284">
        <v>224.67139690247848</v>
      </c>
      <c r="K18" s="609">
        <f t="shared" si="2"/>
        <v>561.67849225619614</v>
      </c>
      <c r="L18" s="615">
        <v>242.13</v>
      </c>
      <c r="M18" s="615">
        <v>161.41999999999999</v>
      </c>
      <c r="N18" s="610">
        <f t="shared" si="3"/>
        <v>403.54999999999995</v>
      </c>
      <c r="O18" s="284">
        <f t="shared" si="4"/>
        <v>93.817095353717662</v>
      </c>
      <c r="P18" s="284">
        <f t="shared" si="5"/>
        <v>49.171396902478477</v>
      </c>
      <c r="Q18" s="284">
        <f t="shared" si="6"/>
        <v>142.98849225619614</v>
      </c>
    </row>
    <row r="19" spans="1:17" s="66" customFormat="1" ht="15.75">
      <c r="A19" s="285">
        <v>7</v>
      </c>
      <c r="B19" s="285" t="s">
        <v>850</v>
      </c>
      <c r="C19" s="284">
        <v>551.18455113473703</v>
      </c>
      <c r="D19" s="284">
        <v>367.45622598716488</v>
      </c>
      <c r="E19" s="609">
        <f t="shared" si="0"/>
        <v>918.64077712190192</v>
      </c>
      <c r="F19" s="605">
        <v>0.84</v>
      </c>
      <c r="G19" s="605">
        <v>11.2</v>
      </c>
      <c r="H19" s="610">
        <f t="shared" si="1"/>
        <v>12.04</v>
      </c>
      <c r="I19" s="284">
        <v>925.39249224338926</v>
      </c>
      <c r="J19" s="284">
        <v>616.92832816225962</v>
      </c>
      <c r="K19" s="609">
        <f t="shared" si="2"/>
        <v>1542.3208204056489</v>
      </c>
      <c r="L19" s="615">
        <v>421.87</v>
      </c>
      <c r="M19" s="615">
        <v>281.25</v>
      </c>
      <c r="N19" s="610">
        <f t="shared" si="3"/>
        <v>703.12</v>
      </c>
      <c r="O19" s="284">
        <f t="shared" si="4"/>
        <v>504.36249224338928</v>
      </c>
      <c r="P19" s="284">
        <f t="shared" si="5"/>
        <v>346.87832816225966</v>
      </c>
      <c r="Q19" s="284">
        <f t="shared" si="6"/>
        <v>851.24082040564895</v>
      </c>
    </row>
    <row r="20" spans="1:17" s="66" customFormat="1" ht="15.75">
      <c r="A20" s="285">
        <v>8</v>
      </c>
      <c r="B20" s="285" t="s">
        <v>851</v>
      </c>
      <c r="C20" s="284">
        <v>423.04546105995996</v>
      </c>
      <c r="D20" s="284">
        <v>282.03019881827765</v>
      </c>
      <c r="E20" s="609">
        <f t="shared" si="0"/>
        <v>705.07565987823762</v>
      </c>
      <c r="F20" s="605">
        <v>-0.55000000000000004</v>
      </c>
      <c r="G20" s="605">
        <v>-7.32</v>
      </c>
      <c r="H20" s="610">
        <f t="shared" si="1"/>
        <v>-7.87</v>
      </c>
      <c r="I20" s="284">
        <v>465.69709769272185</v>
      </c>
      <c r="J20" s="284">
        <v>310.46473179514794</v>
      </c>
      <c r="K20" s="609">
        <f t="shared" si="2"/>
        <v>776.1618294878698</v>
      </c>
      <c r="L20" s="615">
        <v>212.69</v>
      </c>
      <c r="M20" s="615">
        <v>141.79</v>
      </c>
      <c r="N20" s="610">
        <f t="shared" si="3"/>
        <v>354.48</v>
      </c>
      <c r="O20" s="284">
        <f t="shared" si="4"/>
        <v>252.45709769272185</v>
      </c>
      <c r="P20" s="284">
        <f t="shared" si="5"/>
        <v>161.35473179514796</v>
      </c>
      <c r="Q20" s="284">
        <f t="shared" si="6"/>
        <v>413.81182948786977</v>
      </c>
    </row>
    <row r="21" spans="1:17" s="66" customFormat="1" ht="15.75">
      <c r="A21" s="285">
        <v>9</v>
      </c>
      <c r="B21" s="285" t="s">
        <v>852</v>
      </c>
      <c r="C21" s="284">
        <v>225.74731477165616</v>
      </c>
      <c r="D21" s="284">
        <v>150.49815192017539</v>
      </c>
      <c r="E21" s="609">
        <f t="shared" si="0"/>
        <v>376.24546669183155</v>
      </c>
      <c r="F21" s="605">
        <v>-0.53</v>
      </c>
      <c r="G21" s="605">
        <v>-7.03</v>
      </c>
      <c r="H21" s="610">
        <f t="shared" si="1"/>
        <v>-7.5600000000000005</v>
      </c>
      <c r="I21" s="284">
        <v>186.35490560679926</v>
      </c>
      <c r="J21" s="284">
        <v>124.23660373786618</v>
      </c>
      <c r="K21" s="609">
        <f t="shared" si="2"/>
        <v>310.59150934466544</v>
      </c>
      <c r="L21" s="615">
        <v>163.47</v>
      </c>
      <c r="M21" s="615">
        <v>108.98</v>
      </c>
      <c r="N21" s="610">
        <f t="shared" si="3"/>
        <v>272.45</v>
      </c>
      <c r="O21" s="284">
        <f t="shared" si="4"/>
        <v>22.354905606799264</v>
      </c>
      <c r="P21" s="284">
        <f t="shared" si="5"/>
        <v>8.2266037378661707</v>
      </c>
      <c r="Q21" s="284">
        <f t="shared" si="6"/>
        <v>30.581509344665434</v>
      </c>
    </row>
    <row r="22" spans="1:17" s="66" customFormat="1" ht="15.75">
      <c r="A22" s="285">
        <v>10</v>
      </c>
      <c r="B22" s="285" t="s">
        <v>853</v>
      </c>
      <c r="C22" s="284">
        <v>319.02263312199358</v>
      </c>
      <c r="D22" s="284">
        <v>212.68167355227556</v>
      </c>
      <c r="E22" s="609">
        <f t="shared" si="0"/>
        <v>531.70430667426911</v>
      </c>
      <c r="F22" s="605">
        <v>-0.38</v>
      </c>
      <c r="G22" s="605">
        <v>-5.07</v>
      </c>
      <c r="H22" s="610">
        <f t="shared" si="1"/>
        <v>-5.45</v>
      </c>
      <c r="I22" s="284">
        <v>347.11962797374588</v>
      </c>
      <c r="J22" s="284">
        <v>231.41308531583059</v>
      </c>
      <c r="K22" s="609">
        <f t="shared" si="2"/>
        <v>578.53271328957646</v>
      </c>
      <c r="L22" s="615">
        <v>230.99</v>
      </c>
      <c r="M22" s="615">
        <v>153.99</v>
      </c>
      <c r="N22" s="610">
        <f t="shared" si="3"/>
        <v>384.98</v>
      </c>
      <c r="O22" s="284">
        <f t="shared" si="4"/>
        <v>115.74962797374587</v>
      </c>
      <c r="P22" s="284">
        <f t="shared" si="5"/>
        <v>72.353085315830583</v>
      </c>
      <c r="Q22" s="284">
        <f t="shared" si="6"/>
        <v>188.10271328957646</v>
      </c>
    </row>
    <row r="23" spans="1:17" s="66" customFormat="1" ht="15.75">
      <c r="A23" s="285">
        <v>11</v>
      </c>
      <c r="B23" s="285" t="s">
        <v>854</v>
      </c>
      <c r="C23" s="284">
        <v>337.30104815831118</v>
      </c>
      <c r="D23" s="284">
        <v>224.86727888617841</v>
      </c>
      <c r="E23" s="609">
        <f t="shared" si="0"/>
        <v>562.16832704448962</v>
      </c>
      <c r="F23" s="605">
        <v>0.01</v>
      </c>
      <c r="G23" s="605">
        <v>0.12</v>
      </c>
      <c r="H23" s="610">
        <f t="shared" si="1"/>
        <v>0.13</v>
      </c>
      <c r="I23" s="284">
        <v>463.91142242079366</v>
      </c>
      <c r="J23" s="284">
        <v>309.27428161386251</v>
      </c>
      <c r="K23" s="609">
        <f t="shared" si="2"/>
        <v>773.18570403465617</v>
      </c>
      <c r="L23" s="615">
        <v>245.73</v>
      </c>
      <c r="M23" s="615">
        <v>163.82</v>
      </c>
      <c r="N23" s="610">
        <f t="shared" si="3"/>
        <v>409.54999999999995</v>
      </c>
      <c r="O23" s="284">
        <f t="shared" si="4"/>
        <v>218.19142242079366</v>
      </c>
      <c r="P23" s="284">
        <f t="shared" si="5"/>
        <v>145.57428161386252</v>
      </c>
      <c r="Q23" s="284">
        <f t="shared" si="6"/>
        <v>363.76570403465621</v>
      </c>
    </row>
    <row r="24" spans="1:17" s="66" customFormat="1" ht="15.75">
      <c r="A24" s="285">
        <v>12</v>
      </c>
      <c r="B24" s="285" t="s">
        <v>855</v>
      </c>
      <c r="C24" s="284">
        <v>295.54514391508809</v>
      </c>
      <c r="D24" s="284">
        <v>197.03002010541576</v>
      </c>
      <c r="E24" s="609">
        <f t="shared" si="0"/>
        <v>492.57516402050385</v>
      </c>
      <c r="F24" s="605">
        <v>-0.08</v>
      </c>
      <c r="G24" s="605">
        <v>-1.1000000000000001</v>
      </c>
      <c r="H24" s="610">
        <f t="shared" si="1"/>
        <v>-1.1800000000000002</v>
      </c>
      <c r="I24" s="284">
        <v>397.46919689491068</v>
      </c>
      <c r="J24" s="284">
        <v>264.9794645966071</v>
      </c>
      <c r="K24" s="609">
        <f t="shared" si="2"/>
        <v>662.44866149151778</v>
      </c>
      <c r="L24" s="615">
        <v>239</v>
      </c>
      <c r="M24" s="615">
        <v>159.33000000000001</v>
      </c>
      <c r="N24" s="610">
        <f t="shared" si="3"/>
        <v>398.33000000000004</v>
      </c>
      <c r="O24" s="284">
        <f t="shared" si="4"/>
        <v>158.3891968949107</v>
      </c>
      <c r="P24" s="284">
        <f t="shared" si="5"/>
        <v>104.54946459660707</v>
      </c>
      <c r="Q24" s="284">
        <f t="shared" si="6"/>
        <v>262.93866149151779</v>
      </c>
    </row>
    <row r="25" spans="1:17" s="66" customFormat="1" ht="15.75">
      <c r="A25" s="285">
        <v>13</v>
      </c>
      <c r="B25" s="285" t="s">
        <v>856</v>
      </c>
      <c r="C25" s="284">
        <v>309.95784575100828</v>
      </c>
      <c r="D25" s="284">
        <v>206.63848429767663</v>
      </c>
      <c r="E25" s="609">
        <f t="shared" si="0"/>
        <v>516.59633004868488</v>
      </c>
      <c r="F25" s="605">
        <v>40.950000000000003</v>
      </c>
      <c r="G25" s="605">
        <v>36.72</v>
      </c>
      <c r="H25" s="610">
        <f t="shared" si="1"/>
        <v>77.67</v>
      </c>
      <c r="I25" s="284">
        <v>236.78809376275228</v>
      </c>
      <c r="J25" s="284">
        <v>157.85872917516821</v>
      </c>
      <c r="K25" s="609">
        <f t="shared" si="2"/>
        <v>394.64682293792049</v>
      </c>
      <c r="L25" s="615">
        <v>263</v>
      </c>
      <c r="M25" s="615">
        <v>175.34</v>
      </c>
      <c r="N25" s="610">
        <f t="shared" si="3"/>
        <v>438.34000000000003</v>
      </c>
      <c r="O25" s="284">
        <f t="shared" si="4"/>
        <v>14.738093762752271</v>
      </c>
      <c r="P25" s="284">
        <f t="shared" si="5"/>
        <v>19.238729175168203</v>
      </c>
      <c r="Q25" s="284">
        <f t="shared" si="6"/>
        <v>33.976822937920474</v>
      </c>
    </row>
    <row r="26" spans="1:17" s="66" customFormat="1" ht="15.75">
      <c r="A26" s="285">
        <v>14</v>
      </c>
      <c r="B26" s="285" t="s">
        <v>857</v>
      </c>
      <c r="C26" s="284">
        <v>437.99357451026674</v>
      </c>
      <c r="D26" s="284">
        <v>291.99560394940767</v>
      </c>
      <c r="E26" s="609">
        <f t="shared" si="0"/>
        <v>729.98917845967435</v>
      </c>
      <c r="F26" s="605">
        <v>0.45</v>
      </c>
      <c r="G26" s="605">
        <v>5.99</v>
      </c>
      <c r="H26" s="610">
        <f t="shared" si="1"/>
        <v>6.44</v>
      </c>
      <c r="I26" s="284">
        <v>701.43320753394562</v>
      </c>
      <c r="J26" s="284">
        <v>467.62213835596378</v>
      </c>
      <c r="K26" s="609">
        <f t="shared" si="2"/>
        <v>1169.0553458899094</v>
      </c>
      <c r="L26" s="615">
        <v>332.17</v>
      </c>
      <c r="M26" s="615">
        <v>221.45</v>
      </c>
      <c r="N26" s="610">
        <f t="shared" si="3"/>
        <v>553.62</v>
      </c>
      <c r="O26" s="284">
        <f t="shared" si="4"/>
        <v>369.71320753394565</v>
      </c>
      <c r="P26" s="284">
        <f t="shared" si="5"/>
        <v>252.1621383559638</v>
      </c>
      <c r="Q26" s="284">
        <f t="shared" si="6"/>
        <v>621.87534588990945</v>
      </c>
    </row>
    <row r="27" spans="1:17" s="66" customFormat="1" ht="15.75">
      <c r="A27" s="285">
        <v>15</v>
      </c>
      <c r="B27" s="285" t="s">
        <v>858</v>
      </c>
      <c r="C27" s="284">
        <v>305.91228386160844</v>
      </c>
      <c r="D27" s="284">
        <v>203.94144407618288</v>
      </c>
      <c r="E27" s="609">
        <f t="shared" si="0"/>
        <v>509.85372793779129</v>
      </c>
      <c r="F27" s="605">
        <v>-0.13</v>
      </c>
      <c r="G27" s="605">
        <v>-1.75</v>
      </c>
      <c r="H27" s="610">
        <f t="shared" si="1"/>
        <v>-1.88</v>
      </c>
      <c r="I27" s="284">
        <v>396.71662378181713</v>
      </c>
      <c r="J27" s="284">
        <v>264.47774918787809</v>
      </c>
      <c r="K27" s="609">
        <f t="shared" si="2"/>
        <v>661.19437296969522</v>
      </c>
      <c r="L27" s="615">
        <v>245.68</v>
      </c>
      <c r="M27" s="615">
        <v>163.79</v>
      </c>
      <c r="N27" s="610">
        <f t="shared" si="3"/>
        <v>409.47</v>
      </c>
      <c r="O27" s="284">
        <f t="shared" si="4"/>
        <v>150.90662378181713</v>
      </c>
      <c r="P27" s="284">
        <f t="shared" si="5"/>
        <v>98.937749187878097</v>
      </c>
      <c r="Q27" s="284">
        <f t="shared" si="6"/>
        <v>249.84437296969523</v>
      </c>
    </row>
    <row r="28" spans="1:17" s="66" customFormat="1" ht="15.75">
      <c r="A28" s="285">
        <v>16</v>
      </c>
      <c r="B28" s="285" t="s">
        <v>859</v>
      </c>
      <c r="C28" s="284">
        <v>262.82095142188444</v>
      </c>
      <c r="D28" s="284">
        <v>175.21390017376206</v>
      </c>
      <c r="E28" s="609">
        <f t="shared" si="0"/>
        <v>438.0348515956465</v>
      </c>
      <c r="F28" s="605">
        <v>-0.22</v>
      </c>
      <c r="G28" s="605">
        <v>-2.98</v>
      </c>
      <c r="H28" s="610">
        <f t="shared" si="1"/>
        <v>-3.2</v>
      </c>
      <c r="I28" s="284">
        <v>310.56723279263019</v>
      </c>
      <c r="J28" s="284">
        <v>207.04482186175346</v>
      </c>
      <c r="K28" s="609">
        <f t="shared" si="2"/>
        <v>517.61205465438366</v>
      </c>
      <c r="L28" s="615">
        <v>184.75</v>
      </c>
      <c r="M28" s="615">
        <v>123.17</v>
      </c>
      <c r="N28" s="610">
        <f t="shared" si="3"/>
        <v>307.92</v>
      </c>
      <c r="O28" s="284">
        <f t="shared" si="4"/>
        <v>125.59723279263017</v>
      </c>
      <c r="P28" s="284">
        <f t="shared" si="5"/>
        <v>80.894821861753471</v>
      </c>
      <c r="Q28" s="284">
        <f t="shared" si="6"/>
        <v>206.49205465438365</v>
      </c>
    </row>
    <row r="29" spans="1:17" s="66" customFormat="1" ht="15.75">
      <c r="A29" s="285">
        <v>17</v>
      </c>
      <c r="B29" s="285" t="s">
        <v>860</v>
      </c>
      <c r="C29" s="284">
        <v>705.75106236132183</v>
      </c>
      <c r="D29" s="284">
        <v>470.50052714254997</v>
      </c>
      <c r="E29" s="609">
        <f t="shared" si="0"/>
        <v>1176.2515895038719</v>
      </c>
      <c r="F29" s="605">
        <v>-1.21</v>
      </c>
      <c r="G29" s="605">
        <v>-16.03</v>
      </c>
      <c r="H29" s="610">
        <f t="shared" si="1"/>
        <v>-17.240000000000002</v>
      </c>
      <c r="I29" s="284">
        <v>695.30742423704407</v>
      </c>
      <c r="J29" s="284">
        <v>463.53828282469601</v>
      </c>
      <c r="K29" s="609">
        <f t="shared" si="2"/>
        <v>1158.8457070617401</v>
      </c>
      <c r="L29" s="615">
        <v>481.65</v>
      </c>
      <c r="M29" s="615">
        <v>321.10000000000002</v>
      </c>
      <c r="N29" s="610">
        <f t="shared" si="3"/>
        <v>802.75</v>
      </c>
      <c r="O29" s="284">
        <f t="shared" si="4"/>
        <v>212.44742423704406</v>
      </c>
      <c r="P29" s="284">
        <f t="shared" si="5"/>
        <v>126.40828282469602</v>
      </c>
      <c r="Q29" s="284">
        <f t="shared" si="6"/>
        <v>338.85570706174008</v>
      </c>
    </row>
    <row r="30" spans="1:17" s="66" customFormat="1" ht="15.75">
      <c r="A30" s="285">
        <v>18</v>
      </c>
      <c r="B30" s="285" t="s">
        <v>861</v>
      </c>
      <c r="C30" s="284">
        <v>204.65127027430034</v>
      </c>
      <c r="D30" s="284">
        <v>136.4341276685945</v>
      </c>
      <c r="E30" s="609">
        <f t="shared" si="0"/>
        <v>341.08539794289482</v>
      </c>
      <c r="F30" s="605">
        <v>-0.43</v>
      </c>
      <c r="G30" s="605">
        <v>-5.69</v>
      </c>
      <c r="H30" s="610">
        <f t="shared" si="1"/>
        <v>-6.12</v>
      </c>
      <c r="I30" s="284">
        <v>182.1469699206846</v>
      </c>
      <c r="J30" s="284">
        <v>121.43131328045641</v>
      </c>
      <c r="K30" s="609">
        <f t="shared" si="2"/>
        <v>303.57828320114101</v>
      </c>
      <c r="L30" s="615">
        <v>114.02</v>
      </c>
      <c r="M30" s="615">
        <v>76.010000000000005</v>
      </c>
      <c r="N30" s="610">
        <f t="shared" si="3"/>
        <v>190.03</v>
      </c>
      <c r="O30" s="284">
        <f t="shared" si="4"/>
        <v>67.696969920684595</v>
      </c>
      <c r="P30" s="284">
        <f t="shared" si="5"/>
        <v>39.731313280456405</v>
      </c>
      <c r="Q30" s="284">
        <f t="shared" si="6"/>
        <v>107.428283201141</v>
      </c>
    </row>
    <row r="31" spans="1:17" s="66" customFormat="1" ht="15.75">
      <c r="A31" s="285">
        <v>19</v>
      </c>
      <c r="B31" s="285" t="s">
        <v>862</v>
      </c>
      <c r="C31" s="284">
        <v>437.98323837871482</v>
      </c>
      <c r="D31" s="284">
        <v>291.98871319769199</v>
      </c>
      <c r="E31" s="609">
        <f t="shared" si="0"/>
        <v>729.97195157640681</v>
      </c>
      <c r="F31" s="605">
        <v>-0.9</v>
      </c>
      <c r="G31" s="605">
        <v>-11.96</v>
      </c>
      <c r="H31" s="610">
        <f t="shared" si="1"/>
        <v>-12.860000000000001</v>
      </c>
      <c r="I31" s="284">
        <v>396.04497250884117</v>
      </c>
      <c r="J31" s="284">
        <v>264.02998167256078</v>
      </c>
      <c r="K31" s="609">
        <f t="shared" si="2"/>
        <v>660.07495418140195</v>
      </c>
      <c r="L31" s="615">
        <v>315.02</v>
      </c>
      <c r="M31" s="615">
        <v>210.01</v>
      </c>
      <c r="N31" s="610">
        <f t="shared" si="3"/>
        <v>525.03</v>
      </c>
      <c r="O31" s="284">
        <f t="shared" si="4"/>
        <v>80.124972508841211</v>
      </c>
      <c r="P31" s="284">
        <f t="shared" si="5"/>
        <v>42.059981672560781</v>
      </c>
      <c r="Q31" s="284">
        <f t="shared" si="6"/>
        <v>122.18495418140199</v>
      </c>
    </row>
    <row r="32" spans="1:17" s="66" customFormat="1" ht="15.75">
      <c r="A32" s="285">
        <v>20</v>
      </c>
      <c r="B32" s="285" t="s">
        <v>863</v>
      </c>
      <c r="C32" s="284">
        <v>329.16651262699361</v>
      </c>
      <c r="D32" s="284">
        <v>219.44425728598526</v>
      </c>
      <c r="E32" s="609">
        <f t="shared" si="0"/>
        <v>548.61076991297887</v>
      </c>
      <c r="F32" s="605">
        <v>160.75</v>
      </c>
      <c r="G32" s="605">
        <v>150.01</v>
      </c>
      <c r="H32" s="610">
        <f t="shared" si="1"/>
        <v>310.76</v>
      </c>
      <c r="I32" s="284">
        <v>79.807816118638385</v>
      </c>
      <c r="J32" s="284">
        <v>53.205210745758933</v>
      </c>
      <c r="K32" s="609">
        <f t="shared" si="2"/>
        <v>133.01302686439732</v>
      </c>
      <c r="L32" s="615">
        <v>231.48</v>
      </c>
      <c r="M32" s="615">
        <v>154.32</v>
      </c>
      <c r="N32" s="610">
        <f t="shared" si="3"/>
        <v>385.79999999999995</v>
      </c>
      <c r="O32" s="284">
        <f t="shared" si="4"/>
        <v>9.0778161186383954</v>
      </c>
      <c r="P32" s="284">
        <f t="shared" si="5"/>
        <v>48.895210745758931</v>
      </c>
      <c r="Q32" s="284">
        <f t="shared" si="6"/>
        <v>57.973026864397326</v>
      </c>
    </row>
    <row r="33" spans="1:20" ht="15.75">
      <c r="A33" s="285">
        <v>21</v>
      </c>
      <c r="B33" s="285" t="s">
        <v>864</v>
      </c>
      <c r="C33" s="284">
        <v>222.86973574761706</v>
      </c>
      <c r="D33" s="284">
        <v>148.57976664254673</v>
      </c>
      <c r="E33" s="609">
        <f t="shared" si="0"/>
        <v>371.44950239016379</v>
      </c>
      <c r="F33" s="605">
        <v>0.03</v>
      </c>
      <c r="G33" s="605">
        <v>0.44</v>
      </c>
      <c r="H33" s="610">
        <f t="shared" si="1"/>
        <v>0.47</v>
      </c>
      <c r="I33" s="284">
        <v>319.7329798832825</v>
      </c>
      <c r="J33" s="284">
        <v>213.15531992218837</v>
      </c>
      <c r="K33" s="609">
        <f t="shared" si="2"/>
        <v>532.88829980547087</v>
      </c>
      <c r="L33" s="615">
        <v>199.87</v>
      </c>
      <c r="M33" s="615">
        <v>133.25</v>
      </c>
      <c r="N33" s="610">
        <f t="shared" si="3"/>
        <v>333.12</v>
      </c>
      <c r="O33" s="284">
        <f t="shared" si="4"/>
        <v>119.89297988328246</v>
      </c>
      <c r="P33" s="284">
        <f t="shared" si="5"/>
        <v>80.345319922188366</v>
      </c>
      <c r="Q33" s="284">
        <f t="shared" si="6"/>
        <v>200.23829980547083</v>
      </c>
      <c r="R33" s="66"/>
      <c r="S33" s="66"/>
      <c r="T33" s="66"/>
    </row>
    <row r="34" spans="1:20" ht="15.75">
      <c r="A34" s="285">
        <v>22</v>
      </c>
      <c r="B34" s="285" t="s">
        <v>865</v>
      </c>
      <c r="C34" s="284">
        <v>617.01744021487366</v>
      </c>
      <c r="D34" s="284">
        <v>411.34480181429331</v>
      </c>
      <c r="E34" s="609">
        <f t="shared" si="0"/>
        <v>1028.362242029167</v>
      </c>
      <c r="F34" s="605">
        <v>-1.52</v>
      </c>
      <c r="G34" s="605">
        <v>-15.19</v>
      </c>
      <c r="H34" s="610">
        <f t="shared" si="1"/>
        <v>-16.71</v>
      </c>
      <c r="I34" s="284">
        <v>494.3245473316548</v>
      </c>
      <c r="J34" s="284">
        <v>329.5496982211032</v>
      </c>
      <c r="K34" s="609">
        <f t="shared" si="2"/>
        <v>823.874245552758</v>
      </c>
      <c r="L34" s="615">
        <v>445.23</v>
      </c>
      <c r="M34" s="615">
        <v>296.82</v>
      </c>
      <c r="N34" s="610">
        <f t="shared" si="3"/>
        <v>742.05</v>
      </c>
      <c r="O34" s="284">
        <f t="shared" si="4"/>
        <v>47.574547331654799</v>
      </c>
      <c r="P34" s="284">
        <f t="shared" si="5"/>
        <v>17.539698221103208</v>
      </c>
      <c r="Q34" s="284">
        <f t="shared" si="6"/>
        <v>65.114245552758007</v>
      </c>
      <c r="R34" s="66"/>
      <c r="S34" s="66"/>
      <c r="T34" s="66"/>
    </row>
    <row r="35" spans="1:20" ht="15.75">
      <c r="A35" s="285">
        <v>23</v>
      </c>
      <c r="B35" s="285" t="s">
        <v>866</v>
      </c>
      <c r="C35" s="284">
        <v>172.80978341562593</v>
      </c>
      <c r="D35" s="284">
        <v>115.20647793345478</v>
      </c>
      <c r="E35" s="609">
        <f t="shared" si="0"/>
        <v>288.01626134908071</v>
      </c>
      <c r="F35" s="605">
        <v>-0.09</v>
      </c>
      <c r="G35" s="605">
        <v>-1.17</v>
      </c>
      <c r="H35" s="610">
        <f t="shared" si="1"/>
        <v>-1.26</v>
      </c>
      <c r="I35" s="284">
        <v>223.89184984267897</v>
      </c>
      <c r="J35" s="284">
        <v>149.26123322845265</v>
      </c>
      <c r="K35" s="609">
        <f t="shared" si="2"/>
        <v>373.15308307113162</v>
      </c>
      <c r="L35" s="615">
        <v>147.29</v>
      </c>
      <c r="M35" s="615">
        <v>98.19</v>
      </c>
      <c r="N35" s="610">
        <f t="shared" si="3"/>
        <v>245.48</v>
      </c>
      <c r="O35" s="284">
        <f t="shared" si="4"/>
        <v>76.51184984267897</v>
      </c>
      <c r="P35" s="284">
        <f t="shared" si="5"/>
        <v>49.901233228452668</v>
      </c>
      <c r="Q35" s="284">
        <f t="shared" si="6"/>
        <v>126.41308307113164</v>
      </c>
      <c r="R35" s="66"/>
      <c r="S35" s="66"/>
      <c r="T35" s="66"/>
    </row>
    <row r="36" spans="1:20" ht="15.75">
      <c r="A36" s="285">
        <v>24</v>
      </c>
      <c r="B36" s="285" t="s">
        <v>867</v>
      </c>
      <c r="C36" s="284">
        <v>235.36405156751113</v>
      </c>
      <c r="D36" s="284">
        <v>156.90930731638849</v>
      </c>
      <c r="E36" s="609">
        <f t="shared" si="0"/>
        <v>392.27335888389962</v>
      </c>
      <c r="F36" s="605">
        <v>40.270000000000003</v>
      </c>
      <c r="G36" s="605">
        <v>40.56</v>
      </c>
      <c r="H36" s="610">
        <f t="shared" si="1"/>
        <v>80.830000000000013</v>
      </c>
      <c r="I36" s="284">
        <v>120.08531333983379</v>
      </c>
      <c r="J36" s="284">
        <v>80.056875559889193</v>
      </c>
      <c r="K36" s="609">
        <f t="shared" si="2"/>
        <v>200.14218889972298</v>
      </c>
      <c r="L36" s="615">
        <v>149.4</v>
      </c>
      <c r="M36" s="615">
        <v>99.6</v>
      </c>
      <c r="N36" s="610">
        <f t="shared" si="3"/>
        <v>249</v>
      </c>
      <c r="O36" s="284">
        <f t="shared" si="4"/>
        <v>10.955313339833793</v>
      </c>
      <c r="P36" s="284">
        <f t="shared" si="5"/>
        <v>21.016875559889201</v>
      </c>
      <c r="Q36" s="284">
        <f t="shared" si="6"/>
        <v>31.972188899722994</v>
      </c>
      <c r="R36" s="66"/>
      <c r="S36" s="66"/>
      <c r="T36" s="66"/>
    </row>
    <row r="37" spans="1:20" ht="15.75">
      <c r="A37" s="285">
        <v>25</v>
      </c>
      <c r="B37" s="285" t="s">
        <v>868</v>
      </c>
      <c r="C37" s="284">
        <v>563.84837951208169</v>
      </c>
      <c r="D37" s="284">
        <v>375.89877498914279</v>
      </c>
      <c r="E37" s="609">
        <f t="shared" si="0"/>
        <v>939.74715450122449</v>
      </c>
      <c r="F37" s="605">
        <v>-0.74</v>
      </c>
      <c r="G37" s="605">
        <v>-9.83</v>
      </c>
      <c r="H37" s="610">
        <f t="shared" si="1"/>
        <v>-10.57</v>
      </c>
      <c r="I37" s="284">
        <v>598.93760484100528</v>
      </c>
      <c r="J37" s="284">
        <v>399.2917365606703</v>
      </c>
      <c r="K37" s="609">
        <f t="shared" si="2"/>
        <v>998.22934140167558</v>
      </c>
      <c r="L37" s="615">
        <v>412.78</v>
      </c>
      <c r="M37" s="615">
        <v>275.19</v>
      </c>
      <c r="N37" s="610">
        <f t="shared" si="3"/>
        <v>687.97</v>
      </c>
      <c r="O37" s="284">
        <f t="shared" si="4"/>
        <v>185.4176048410053</v>
      </c>
      <c r="P37" s="284">
        <f t="shared" si="5"/>
        <v>114.27173656067032</v>
      </c>
      <c r="Q37" s="284">
        <f t="shared" si="6"/>
        <v>299.68934140167562</v>
      </c>
      <c r="R37" s="66"/>
      <c r="S37" s="66"/>
      <c r="T37" s="66"/>
    </row>
    <row r="38" spans="1:20" ht="15.75">
      <c r="A38" s="285">
        <v>26</v>
      </c>
      <c r="B38" s="285" t="s">
        <v>869</v>
      </c>
      <c r="C38" s="284">
        <v>414.49127858763677</v>
      </c>
      <c r="D38" s="284">
        <v>276.32741269843041</v>
      </c>
      <c r="E38" s="609">
        <f t="shared" si="0"/>
        <v>690.81869128606718</v>
      </c>
      <c r="F38" s="605">
        <v>-0.53</v>
      </c>
      <c r="G38" s="605">
        <v>-7.02</v>
      </c>
      <c r="H38" s="610">
        <f t="shared" si="1"/>
        <v>-7.55</v>
      </c>
      <c r="I38" s="284">
        <v>453.16769944784829</v>
      </c>
      <c r="J38" s="284">
        <v>302.11179963189892</v>
      </c>
      <c r="K38" s="609">
        <f t="shared" si="2"/>
        <v>755.27949907974721</v>
      </c>
      <c r="L38" s="615">
        <v>344.84</v>
      </c>
      <c r="M38" s="615">
        <v>229.89</v>
      </c>
      <c r="N38" s="610">
        <f t="shared" si="3"/>
        <v>574.73</v>
      </c>
      <c r="O38" s="284">
        <f t="shared" si="4"/>
        <v>107.79769944784834</v>
      </c>
      <c r="P38" s="284">
        <f t="shared" si="5"/>
        <v>65.20179963189895</v>
      </c>
      <c r="Q38" s="284">
        <f t="shared" si="6"/>
        <v>172.9994990797473</v>
      </c>
      <c r="R38" s="66"/>
      <c r="S38" s="66"/>
      <c r="T38" s="66"/>
    </row>
    <row r="39" spans="1:20" ht="15.75">
      <c r="A39" s="285">
        <v>27</v>
      </c>
      <c r="B39" s="285" t="s">
        <v>870</v>
      </c>
      <c r="C39" s="284">
        <v>266.24014373924132</v>
      </c>
      <c r="D39" s="284">
        <v>177.49336084128925</v>
      </c>
      <c r="E39" s="609">
        <f t="shared" si="0"/>
        <v>443.73350458053056</v>
      </c>
      <c r="F39" s="605">
        <v>-0.2</v>
      </c>
      <c r="G39" s="605">
        <v>-2.64</v>
      </c>
      <c r="H39" s="610">
        <f t="shared" si="1"/>
        <v>-2.8400000000000003</v>
      </c>
      <c r="I39" s="284">
        <v>310.81539310232415</v>
      </c>
      <c r="J39" s="284">
        <v>207.21026206821614</v>
      </c>
      <c r="K39" s="609">
        <f t="shared" si="2"/>
        <v>518.02565517054029</v>
      </c>
      <c r="L39" s="615">
        <v>189.7</v>
      </c>
      <c r="M39" s="615">
        <v>126.46</v>
      </c>
      <c r="N39" s="610">
        <f t="shared" si="3"/>
        <v>316.15999999999997</v>
      </c>
      <c r="O39" s="284">
        <f t="shared" si="4"/>
        <v>120.91539310232417</v>
      </c>
      <c r="P39" s="284">
        <f t="shared" si="5"/>
        <v>78.110262068216159</v>
      </c>
      <c r="Q39" s="284">
        <f t="shared" si="6"/>
        <v>199.02565517054035</v>
      </c>
      <c r="R39" s="66"/>
      <c r="S39" s="66"/>
      <c r="T39" s="66"/>
    </row>
    <row r="40" spans="1:20" ht="15.75">
      <c r="A40" s="285">
        <v>28</v>
      </c>
      <c r="B40" s="285" t="s">
        <v>871</v>
      </c>
      <c r="C40" s="284">
        <v>312.50260133907739</v>
      </c>
      <c r="D40" s="284">
        <v>208.33498737006232</v>
      </c>
      <c r="E40" s="609">
        <f t="shared" si="0"/>
        <v>520.83758870913971</v>
      </c>
      <c r="F40" s="605">
        <v>-0.21</v>
      </c>
      <c r="G40" s="605">
        <v>-2.85</v>
      </c>
      <c r="H40" s="610">
        <f t="shared" si="1"/>
        <v>-3.06</v>
      </c>
      <c r="I40" s="284">
        <v>347.00364000291057</v>
      </c>
      <c r="J40" s="284">
        <v>231.3357600019404</v>
      </c>
      <c r="K40" s="609">
        <f t="shared" si="2"/>
        <v>578.33940000485097</v>
      </c>
      <c r="L40" s="615">
        <v>259.67</v>
      </c>
      <c r="M40" s="615">
        <v>173.12</v>
      </c>
      <c r="N40" s="610">
        <f t="shared" si="3"/>
        <v>432.79</v>
      </c>
      <c r="O40" s="284">
        <f t="shared" si="4"/>
        <v>87.123640002910577</v>
      </c>
      <c r="P40" s="284">
        <f t="shared" si="5"/>
        <v>55.365760001940401</v>
      </c>
      <c r="Q40" s="284">
        <f t="shared" si="6"/>
        <v>142.48940000485098</v>
      </c>
      <c r="R40" s="66"/>
      <c r="S40" s="66"/>
      <c r="T40" s="66"/>
    </row>
    <row r="41" spans="1:20" ht="15.75">
      <c r="A41" s="285">
        <v>29</v>
      </c>
      <c r="B41" s="285" t="s">
        <v>872</v>
      </c>
      <c r="C41" s="284">
        <v>227.72978480330386</v>
      </c>
      <c r="D41" s="284">
        <v>151.81979809923138</v>
      </c>
      <c r="E41" s="609">
        <f t="shared" si="0"/>
        <v>379.54958290253524</v>
      </c>
      <c r="F41" s="605">
        <v>-0.28000000000000003</v>
      </c>
      <c r="G41" s="605">
        <v>-3.69</v>
      </c>
      <c r="H41" s="610">
        <f t="shared" si="1"/>
        <v>-3.9699999999999998</v>
      </c>
      <c r="I41" s="284">
        <v>246.8709550414041</v>
      </c>
      <c r="J41" s="284">
        <v>164.5806366942694</v>
      </c>
      <c r="K41" s="609">
        <f t="shared" si="2"/>
        <v>411.4515917356735</v>
      </c>
      <c r="L41" s="615">
        <v>161.43</v>
      </c>
      <c r="M41" s="615">
        <v>107.62</v>
      </c>
      <c r="N41" s="610">
        <f t="shared" si="3"/>
        <v>269.05</v>
      </c>
      <c r="O41" s="284">
        <f t="shared" si="4"/>
        <v>85.160955041404094</v>
      </c>
      <c r="P41" s="284">
        <f t="shared" si="5"/>
        <v>53.270636694269399</v>
      </c>
      <c r="Q41" s="284">
        <f t="shared" si="6"/>
        <v>138.43159173567349</v>
      </c>
      <c r="R41" s="66"/>
      <c r="S41" s="66"/>
      <c r="T41" s="66"/>
    </row>
    <row r="42" spans="1:20" ht="15.75">
      <c r="A42" s="285">
        <v>30</v>
      </c>
      <c r="B42" s="285" t="s">
        <v>873</v>
      </c>
      <c r="C42" s="284">
        <v>364.67525896026962</v>
      </c>
      <c r="D42" s="284">
        <v>243.11674572982704</v>
      </c>
      <c r="E42" s="609">
        <f t="shared" si="0"/>
        <v>607.79200469009663</v>
      </c>
      <c r="F42" s="605">
        <v>-0.15</v>
      </c>
      <c r="G42" s="605">
        <v>-1.99</v>
      </c>
      <c r="H42" s="610">
        <f t="shared" si="1"/>
        <v>-2.14</v>
      </c>
      <c r="I42" s="284">
        <v>492.94887604965572</v>
      </c>
      <c r="J42" s="284">
        <v>328.63258403310385</v>
      </c>
      <c r="K42" s="609">
        <f t="shared" si="2"/>
        <v>821.58146008275958</v>
      </c>
      <c r="L42" s="615">
        <v>288.18</v>
      </c>
      <c r="M42" s="615">
        <v>192.12</v>
      </c>
      <c r="N42" s="610">
        <f t="shared" si="3"/>
        <v>480.3</v>
      </c>
      <c r="O42" s="284">
        <f t="shared" si="4"/>
        <v>204.61887604965574</v>
      </c>
      <c r="P42" s="284">
        <f t="shared" si="5"/>
        <v>134.52258403310384</v>
      </c>
      <c r="Q42" s="284">
        <f t="shared" si="6"/>
        <v>339.14146008275958</v>
      </c>
      <c r="R42" s="66"/>
      <c r="S42" s="66"/>
      <c r="T42" s="66"/>
    </row>
    <row r="43" spans="1:20" ht="15.75">
      <c r="A43" s="285">
        <v>31</v>
      </c>
      <c r="B43" s="285" t="s">
        <v>874</v>
      </c>
      <c r="C43" s="284">
        <v>238.58892461169287</v>
      </c>
      <c r="D43" s="284">
        <v>159.05922185166199</v>
      </c>
      <c r="E43" s="609">
        <f t="shared" si="0"/>
        <v>397.64814646335486</v>
      </c>
      <c r="F43" s="605">
        <v>30.01</v>
      </c>
      <c r="G43" s="605">
        <v>25.01</v>
      </c>
      <c r="H43" s="610">
        <f t="shared" si="1"/>
        <v>55.02</v>
      </c>
      <c r="I43" s="284">
        <v>171.58127499599775</v>
      </c>
      <c r="J43" s="284">
        <v>114.38751666399853</v>
      </c>
      <c r="K43" s="609">
        <f t="shared" si="2"/>
        <v>285.96879165999627</v>
      </c>
      <c r="L43" s="615">
        <v>186.67</v>
      </c>
      <c r="M43" s="615">
        <v>124.44</v>
      </c>
      <c r="N43" s="610">
        <f t="shared" si="3"/>
        <v>311.11</v>
      </c>
      <c r="O43" s="284">
        <f t="shared" si="4"/>
        <v>14.921274995997749</v>
      </c>
      <c r="P43" s="284">
        <f t="shared" si="5"/>
        <v>14.957516663998518</v>
      </c>
      <c r="Q43" s="284">
        <f t="shared" si="6"/>
        <v>29.878791659996267</v>
      </c>
      <c r="R43" s="66"/>
      <c r="S43" s="66"/>
      <c r="T43" s="66"/>
    </row>
    <row r="44" spans="1:20" ht="15.75">
      <c r="A44" s="285">
        <v>32</v>
      </c>
      <c r="B44" s="285" t="s">
        <v>875</v>
      </c>
      <c r="C44" s="284">
        <v>250.52302210147587</v>
      </c>
      <c r="D44" s="284">
        <v>167.01528378251712</v>
      </c>
      <c r="E44" s="609">
        <f t="shared" si="0"/>
        <v>417.53830588399296</v>
      </c>
      <c r="F44" s="605">
        <v>200.3</v>
      </c>
      <c r="G44" s="605">
        <v>125.2</v>
      </c>
      <c r="H44" s="610">
        <f t="shared" si="1"/>
        <v>325.5</v>
      </c>
      <c r="I44" s="284">
        <v>63.245812841238191</v>
      </c>
      <c r="J44" s="284">
        <v>42.163875227492127</v>
      </c>
      <c r="K44" s="609">
        <f t="shared" si="2"/>
        <v>105.40968806873032</v>
      </c>
      <c r="L44" s="615">
        <v>169.37</v>
      </c>
      <c r="M44" s="615">
        <v>112.92</v>
      </c>
      <c r="N44" s="610">
        <f t="shared" si="3"/>
        <v>282.29000000000002</v>
      </c>
      <c r="O44" s="284">
        <f t="shared" si="4"/>
        <v>94.175812841238212</v>
      </c>
      <c r="P44" s="284">
        <f t="shared" si="5"/>
        <v>54.443875227492143</v>
      </c>
      <c r="Q44" s="284">
        <f t="shared" si="6"/>
        <v>148.61968806873034</v>
      </c>
      <c r="R44" s="66"/>
      <c r="S44" s="66"/>
      <c r="T44" s="66"/>
    </row>
    <row r="45" spans="1:20" ht="15.75">
      <c r="A45" s="285">
        <v>33</v>
      </c>
      <c r="B45" s="285" t="s">
        <v>876</v>
      </c>
      <c r="C45" s="284">
        <v>750.90135220617719</v>
      </c>
      <c r="D45" s="284">
        <v>500.60070878672229</v>
      </c>
      <c r="E45" s="609">
        <f t="shared" si="0"/>
        <v>1251.5020609928995</v>
      </c>
      <c r="F45" s="605">
        <v>-1.45</v>
      </c>
      <c r="G45" s="605">
        <v>-16.32</v>
      </c>
      <c r="H45" s="610">
        <f t="shared" si="1"/>
        <v>-17.77</v>
      </c>
      <c r="I45" s="284">
        <v>708.21176034112898</v>
      </c>
      <c r="J45" s="284">
        <v>472.14117356075269</v>
      </c>
      <c r="K45" s="609">
        <f t="shared" si="2"/>
        <v>1180.3529339018817</v>
      </c>
      <c r="L45" s="615">
        <v>536.73</v>
      </c>
      <c r="M45" s="615">
        <v>357.82</v>
      </c>
      <c r="N45" s="610">
        <f t="shared" si="3"/>
        <v>894.55</v>
      </c>
      <c r="O45" s="284">
        <f t="shared" si="4"/>
        <v>170.03176034112892</v>
      </c>
      <c r="P45" s="284">
        <f t="shared" si="5"/>
        <v>98.001173560752704</v>
      </c>
      <c r="Q45" s="284">
        <f t="shared" si="6"/>
        <v>268.03293390188162</v>
      </c>
      <c r="R45" s="66"/>
      <c r="S45" s="66"/>
      <c r="T45" s="66"/>
    </row>
    <row r="46" spans="1:20" ht="15.75">
      <c r="A46" s="292" t="s">
        <v>19</v>
      </c>
      <c r="B46" s="292"/>
      <c r="C46" s="294">
        <f t="shared" ref="C46:E46" si="7">SUM(C13:C45)</f>
        <v>12990.199999999999</v>
      </c>
      <c r="D46" s="294">
        <f t="shared" si="7"/>
        <v>8660.1300000000028</v>
      </c>
      <c r="E46" s="294">
        <f t="shared" si="7"/>
        <v>21650.329999999994</v>
      </c>
      <c r="F46" s="612">
        <f>SUM(F13:F45)</f>
        <v>-17.500000000000039</v>
      </c>
      <c r="G46" s="612">
        <f t="shared" ref="G46:Q46" si="8">SUM(G13:G45)</f>
        <v>-232.12</v>
      </c>
      <c r="H46" s="294">
        <f t="shared" si="8"/>
        <v>-249.62000000000015</v>
      </c>
      <c r="I46" s="294">
        <f t="shared" si="8"/>
        <v>13900.955999999998</v>
      </c>
      <c r="J46" s="294">
        <f t="shared" si="8"/>
        <v>9267.3040000000001</v>
      </c>
      <c r="K46" s="294">
        <f t="shared" si="8"/>
        <v>23168.260000000002</v>
      </c>
      <c r="L46" s="612">
        <f t="shared" si="8"/>
        <v>9458.07</v>
      </c>
      <c r="M46" s="612">
        <f t="shared" si="8"/>
        <v>6305.4</v>
      </c>
      <c r="N46" s="294">
        <f t="shared" si="8"/>
        <v>15763.470000000001</v>
      </c>
      <c r="O46" s="294">
        <f t="shared" si="8"/>
        <v>4425.3859999999995</v>
      </c>
      <c r="P46" s="294">
        <f t="shared" si="8"/>
        <v>2729.784000000001</v>
      </c>
      <c r="Q46" s="294">
        <f t="shared" si="8"/>
        <v>7155.17</v>
      </c>
      <c r="R46" s="66"/>
      <c r="S46" s="66"/>
      <c r="T46" s="66"/>
    </row>
    <row r="47" spans="1:20" ht="15.75">
      <c r="A47" s="11"/>
      <c r="B47" s="29"/>
      <c r="C47" s="29"/>
      <c r="D47" s="29"/>
      <c r="E47" s="21"/>
      <c r="F47" s="608"/>
      <c r="G47" s="608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20" ht="11.25" customHeight="1">
      <c r="A48" s="21" t="s">
        <v>420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7" ht="14.25" customHeight="1">
      <c r="A49" s="872" t="s">
        <v>424</v>
      </c>
      <c r="B49" s="872"/>
      <c r="C49" s="872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</row>
    <row r="50" spans="1:17" ht="15.75" customHeight="1">
      <c r="A50" s="33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.75" customHeight="1">
      <c r="A51" s="14" t="s">
        <v>12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749" t="s">
        <v>13</v>
      </c>
      <c r="Q51" s="749"/>
    </row>
    <row r="52" spans="1:17" ht="12.75" customHeight="1">
      <c r="A52" s="749" t="s">
        <v>1011</v>
      </c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</row>
    <row r="53" spans="1:17" ht="12.75" customHeight="1">
      <c r="A53" s="749" t="s">
        <v>20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</row>
    <row r="54" spans="1:1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748" t="s">
        <v>87</v>
      </c>
      <c r="P54" s="748"/>
      <c r="Q54" s="748"/>
    </row>
    <row r="55" spans="1:17">
      <c r="C55" s="287"/>
      <c r="D55" s="287"/>
      <c r="E55" s="287"/>
    </row>
    <row r="56" spans="1:17">
      <c r="C56" s="287"/>
      <c r="D56" s="287"/>
      <c r="E56" s="287"/>
    </row>
    <row r="57" spans="1:17">
      <c r="C57" s="287"/>
      <c r="D57" s="287"/>
      <c r="E57" s="287"/>
    </row>
    <row r="62" spans="1:17">
      <c r="C62" s="287"/>
    </row>
  </sheetData>
  <mergeCells count="18">
    <mergeCell ref="A8:B8"/>
    <mergeCell ref="P1:Q1"/>
    <mergeCell ref="A2:Q2"/>
    <mergeCell ref="A3:Q3"/>
    <mergeCell ref="N9:Q9"/>
    <mergeCell ref="D6:O6"/>
    <mergeCell ref="O54:Q54"/>
    <mergeCell ref="A53:Q53"/>
    <mergeCell ref="I10:K10"/>
    <mergeCell ref="L10:N10"/>
    <mergeCell ref="O10:Q10"/>
    <mergeCell ref="P51:Q51"/>
    <mergeCell ref="A52:Q52"/>
    <mergeCell ref="A49:Q49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topLeftCell="D42" zoomScale="115" zoomScaleSheetLayoutView="115" workbookViewId="0">
      <selection activeCell="W13" sqref="W13:Y46"/>
    </sheetView>
  </sheetViews>
  <sheetFormatPr defaultRowHeight="12.75"/>
  <cols>
    <col min="2" max="2" width="24.7109375" customWidth="1"/>
    <col min="3" max="3" width="14.7109375" customWidth="1"/>
    <col min="4" max="4" width="11.28515625" customWidth="1"/>
    <col min="5" max="5" width="11" customWidth="1"/>
    <col min="6" max="6" width="10.28515625" customWidth="1"/>
    <col min="7" max="7" width="11.42578125" customWidth="1"/>
    <col min="10" max="10" width="10.7109375" customWidth="1"/>
    <col min="13" max="13" width="10.7109375" customWidth="1"/>
    <col min="16" max="16" width="12" bestFit="1" customWidth="1"/>
    <col min="20" max="20" width="18" customWidth="1"/>
    <col min="21" max="21" width="11.140625" customWidth="1"/>
    <col min="22" max="22" width="11.85546875" customWidth="1"/>
  </cols>
  <sheetData>
    <row r="1" spans="1:22" ht="15">
      <c r="Q1" s="873" t="s">
        <v>68</v>
      </c>
      <c r="R1" s="873"/>
      <c r="S1" s="873"/>
    </row>
    <row r="3" spans="1:22" ht="15">
      <c r="A3" s="821" t="s">
        <v>0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</row>
    <row r="4" spans="1:22" ht="20.25">
      <c r="A4" s="801" t="s">
        <v>582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41"/>
    </row>
    <row r="5" spans="1:22" ht="15.75">
      <c r="A5" s="102" t="s">
        <v>497</v>
      </c>
      <c r="B5" s="102"/>
      <c r="C5" s="126" t="s">
        <v>877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2">
      <c r="A6" s="34"/>
      <c r="B6" s="34"/>
      <c r="C6" s="14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U6" s="34"/>
    </row>
    <row r="8" spans="1:22" ht="15.75">
      <c r="A8" s="746" t="s">
        <v>267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</row>
    <row r="9" spans="1:22" ht="15.75">
      <c r="A9" s="4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874" t="s">
        <v>257</v>
      </c>
      <c r="Q9" s="874"/>
      <c r="R9" s="874"/>
      <c r="S9" s="874"/>
      <c r="U9" s="37"/>
    </row>
    <row r="10" spans="1:22">
      <c r="P10" s="847" t="s">
        <v>626</v>
      </c>
      <c r="Q10" s="847"/>
      <c r="R10" s="847"/>
      <c r="S10" s="847"/>
    </row>
    <row r="11" spans="1:22" ht="28.5" customHeight="1">
      <c r="A11" s="879" t="s">
        <v>26</v>
      </c>
      <c r="B11" s="813" t="s">
        <v>232</v>
      </c>
      <c r="C11" s="813" t="s">
        <v>428</v>
      </c>
      <c r="D11" s="813" t="s">
        <v>544</v>
      </c>
      <c r="E11" s="736" t="s">
        <v>615</v>
      </c>
      <c r="F11" s="736"/>
      <c r="G11" s="736"/>
      <c r="H11" s="724" t="s">
        <v>631</v>
      </c>
      <c r="I11" s="725"/>
      <c r="J11" s="726"/>
      <c r="K11" s="774" t="s">
        <v>430</v>
      </c>
      <c r="L11" s="775"/>
      <c r="M11" s="865"/>
      <c r="N11" s="876" t="s">
        <v>178</v>
      </c>
      <c r="O11" s="877"/>
      <c r="P11" s="878"/>
      <c r="Q11" s="741" t="s">
        <v>633</v>
      </c>
      <c r="R11" s="741"/>
      <c r="S11" s="741"/>
      <c r="T11" s="813" t="s">
        <v>289</v>
      </c>
      <c r="U11" s="813" t="s">
        <v>484</v>
      </c>
      <c r="V11" s="813" t="s">
        <v>431</v>
      </c>
    </row>
    <row r="12" spans="1:22" ht="65.25" customHeight="1">
      <c r="A12" s="880"/>
      <c r="B12" s="814"/>
      <c r="C12" s="875"/>
      <c r="D12" s="814"/>
      <c r="E12" s="5" t="s">
        <v>201</v>
      </c>
      <c r="F12" s="5" t="s">
        <v>233</v>
      </c>
      <c r="G12" s="5" t="s">
        <v>19</v>
      </c>
      <c r="H12" s="576" t="s">
        <v>201</v>
      </c>
      <c r="I12" s="576" t="s">
        <v>233</v>
      </c>
      <c r="J12" s="5" t="s">
        <v>19</v>
      </c>
      <c r="K12" s="5" t="s">
        <v>201</v>
      </c>
      <c r="L12" s="5" t="s">
        <v>233</v>
      </c>
      <c r="M12" s="5" t="s">
        <v>19</v>
      </c>
      <c r="N12" s="576" t="s">
        <v>201</v>
      </c>
      <c r="O12" s="576" t="s">
        <v>233</v>
      </c>
      <c r="P12" s="5" t="s">
        <v>19</v>
      </c>
      <c r="Q12" s="5" t="s">
        <v>271</v>
      </c>
      <c r="R12" s="5" t="s">
        <v>248</v>
      </c>
      <c r="S12" s="5" t="s">
        <v>249</v>
      </c>
      <c r="T12" s="814"/>
      <c r="U12" s="814"/>
      <c r="V12" s="814"/>
    </row>
    <row r="13" spans="1:22" ht="21.75" customHeight="1">
      <c r="A13" s="285">
        <v>1</v>
      </c>
      <c r="B13" s="601" t="s">
        <v>844</v>
      </c>
      <c r="C13" s="604">
        <v>960</v>
      </c>
      <c r="D13" s="666">
        <v>883</v>
      </c>
      <c r="E13" s="284">
        <v>162.96685717251043</v>
      </c>
      <c r="F13" s="284">
        <v>108.64446056978775</v>
      </c>
      <c r="G13" s="609">
        <f>E13+F13</f>
        <v>271.61131774229818</v>
      </c>
      <c r="H13" s="605">
        <v>-6.43</v>
      </c>
      <c r="I13" s="605">
        <v>-40.56</v>
      </c>
      <c r="J13" s="610">
        <f>H13+I13</f>
        <v>-46.99</v>
      </c>
      <c r="K13" s="284">
        <v>143.31635660398302</v>
      </c>
      <c r="L13" s="284">
        <v>95.544237735988673</v>
      </c>
      <c r="M13" s="609">
        <f>K13+L13</f>
        <v>238.8605943399717</v>
      </c>
      <c r="N13" s="613">
        <v>55.63</v>
      </c>
      <c r="O13" s="613">
        <v>37.090000000000003</v>
      </c>
      <c r="P13" s="610">
        <f>N13+O13</f>
        <v>92.72</v>
      </c>
      <c r="Q13" s="284">
        <f>H13+K13-N13</f>
        <v>81.256356603983022</v>
      </c>
      <c r="R13" s="284">
        <f>I13+L13-O13</f>
        <v>17.894237735988668</v>
      </c>
      <c r="S13" s="284">
        <f>Q13+R13</f>
        <v>99.15059433997169</v>
      </c>
      <c r="T13" s="368" t="s">
        <v>927</v>
      </c>
      <c r="U13" s="577" t="s">
        <v>1002</v>
      </c>
      <c r="V13" s="577" t="s">
        <v>1003</v>
      </c>
    </row>
    <row r="14" spans="1:22" ht="21.75" customHeight="1">
      <c r="A14" s="285">
        <v>2</v>
      </c>
      <c r="B14" s="601" t="s">
        <v>845</v>
      </c>
      <c r="C14" s="604">
        <v>2936</v>
      </c>
      <c r="D14" s="666">
        <v>2897</v>
      </c>
      <c r="E14" s="284">
        <v>207.33146961650897</v>
      </c>
      <c r="F14" s="284">
        <v>138.22083868121985</v>
      </c>
      <c r="G14" s="609">
        <f t="shared" ref="G14:G45" si="0">E14+F14</f>
        <v>345.55230829772881</v>
      </c>
      <c r="H14" s="605">
        <v>-8.9600000000000009</v>
      </c>
      <c r="I14" s="605">
        <v>-10.63</v>
      </c>
      <c r="J14" s="610">
        <f t="shared" ref="J14:J45" si="1">H14+I14</f>
        <v>-19.590000000000003</v>
      </c>
      <c r="K14" s="284">
        <v>183.23550812842655</v>
      </c>
      <c r="L14" s="284">
        <v>122.15700541895103</v>
      </c>
      <c r="M14" s="609">
        <f t="shared" ref="M14:M45" si="2">K14+L14</f>
        <v>305.39251354737758</v>
      </c>
      <c r="N14" s="613">
        <v>139.06</v>
      </c>
      <c r="O14" s="613">
        <v>92.7</v>
      </c>
      <c r="P14" s="610">
        <f t="shared" ref="P14:P45" si="3">N14+O14</f>
        <v>231.76</v>
      </c>
      <c r="Q14" s="284">
        <f t="shared" ref="Q14:Q45" si="4">H14+K14-N14</f>
        <v>35.215508128426535</v>
      </c>
      <c r="R14" s="284">
        <f t="shared" ref="R14:R45" si="5">I14+L14-O14</f>
        <v>18.827005418951032</v>
      </c>
      <c r="S14" s="284">
        <f t="shared" ref="S14:S45" si="6">Q14+R14</f>
        <v>54.042513547377567</v>
      </c>
      <c r="T14" s="368" t="s">
        <v>927</v>
      </c>
      <c r="U14" s="577" t="s">
        <v>1002</v>
      </c>
      <c r="V14" s="577" t="s">
        <v>1003</v>
      </c>
    </row>
    <row r="15" spans="1:22" ht="21.75" customHeight="1">
      <c r="A15" s="285">
        <v>3</v>
      </c>
      <c r="B15" s="601" t="s">
        <v>846</v>
      </c>
      <c r="C15" s="604">
        <v>3247</v>
      </c>
      <c r="D15" s="666">
        <v>2835</v>
      </c>
      <c r="E15" s="284">
        <v>178.34828440954144</v>
      </c>
      <c r="F15" s="284">
        <v>118.8987349293387</v>
      </c>
      <c r="G15" s="609">
        <f t="shared" si="0"/>
        <v>297.24701933888014</v>
      </c>
      <c r="H15" s="605">
        <v>80.150000000000006</v>
      </c>
      <c r="I15" s="605">
        <v>-11.1</v>
      </c>
      <c r="J15" s="610">
        <f t="shared" si="1"/>
        <v>69.050000000000011</v>
      </c>
      <c r="K15" s="284">
        <v>119.74674760376629</v>
      </c>
      <c r="L15" s="284">
        <v>79.83116506917753</v>
      </c>
      <c r="M15" s="609">
        <f t="shared" si="2"/>
        <v>199.57791267294382</v>
      </c>
      <c r="N15" s="613">
        <v>191.63</v>
      </c>
      <c r="O15" s="613">
        <v>63.88</v>
      </c>
      <c r="P15" s="610">
        <f t="shared" si="3"/>
        <v>255.51</v>
      </c>
      <c r="Q15" s="284">
        <f t="shared" si="4"/>
        <v>8.266747603766305</v>
      </c>
      <c r="R15" s="284">
        <f t="shared" si="5"/>
        <v>4.851165069177533</v>
      </c>
      <c r="S15" s="284">
        <f t="shared" si="6"/>
        <v>13.117912672943838</v>
      </c>
      <c r="T15" s="368" t="s">
        <v>927</v>
      </c>
      <c r="U15" s="577" t="s">
        <v>1002</v>
      </c>
      <c r="V15" s="577" t="s">
        <v>1003</v>
      </c>
    </row>
    <row r="16" spans="1:22" ht="21.75" customHeight="1">
      <c r="A16" s="285">
        <v>4</v>
      </c>
      <c r="B16" s="601" t="s">
        <v>847</v>
      </c>
      <c r="C16" s="604">
        <v>825</v>
      </c>
      <c r="D16" s="666">
        <v>1335</v>
      </c>
      <c r="E16" s="284">
        <v>96.398751967618622</v>
      </c>
      <c r="F16" s="284">
        <v>64.265769057791772</v>
      </c>
      <c r="G16" s="609">
        <f t="shared" si="0"/>
        <v>160.66452102541041</v>
      </c>
      <c r="H16" s="605">
        <v>-3.31</v>
      </c>
      <c r="I16" s="605">
        <v>-3.92</v>
      </c>
      <c r="J16" s="610">
        <f t="shared" si="1"/>
        <v>-7.23</v>
      </c>
      <c r="K16" s="284">
        <v>79.920389815544169</v>
      </c>
      <c r="L16" s="284">
        <v>53.280259877029451</v>
      </c>
      <c r="M16" s="609">
        <f t="shared" si="2"/>
        <v>133.20064969257362</v>
      </c>
      <c r="N16" s="613">
        <v>57.72</v>
      </c>
      <c r="O16" s="613">
        <v>38.479999999999997</v>
      </c>
      <c r="P16" s="610">
        <f t="shared" si="3"/>
        <v>96.199999999999989</v>
      </c>
      <c r="Q16" s="284">
        <f t="shared" si="4"/>
        <v>18.890389815544168</v>
      </c>
      <c r="R16" s="284">
        <f t="shared" si="5"/>
        <v>10.880259877029452</v>
      </c>
      <c r="S16" s="284">
        <f t="shared" si="6"/>
        <v>29.77064969257362</v>
      </c>
      <c r="T16" s="368" t="s">
        <v>927</v>
      </c>
      <c r="U16" s="577" t="s">
        <v>1002</v>
      </c>
      <c r="V16" s="577" t="s">
        <v>1003</v>
      </c>
    </row>
    <row r="17" spans="1:22" ht="21.75" customHeight="1">
      <c r="A17" s="285">
        <v>5</v>
      </c>
      <c r="B17" s="601" t="s">
        <v>848</v>
      </c>
      <c r="C17" s="604">
        <v>5161</v>
      </c>
      <c r="D17" s="666">
        <v>5624</v>
      </c>
      <c r="E17" s="284">
        <v>364.49321513206826</v>
      </c>
      <c r="F17" s="284">
        <v>242.99522876269222</v>
      </c>
      <c r="G17" s="609">
        <f t="shared" si="0"/>
        <v>607.48844389476051</v>
      </c>
      <c r="H17" s="605">
        <v>80.56</v>
      </c>
      <c r="I17" s="605">
        <v>60.15</v>
      </c>
      <c r="J17" s="610">
        <f t="shared" si="1"/>
        <v>140.71</v>
      </c>
      <c r="K17" s="284">
        <v>381.79625869279033</v>
      </c>
      <c r="L17" s="284">
        <v>254.53083912852691</v>
      </c>
      <c r="M17" s="609">
        <f t="shared" si="2"/>
        <v>636.32709782131724</v>
      </c>
      <c r="N17" s="613">
        <v>467.64</v>
      </c>
      <c r="O17" s="613">
        <v>311.76</v>
      </c>
      <c r="P17" s="610">
        <f t="shared" si="3"/>
        <v>779.4</v>
      </c>
      <c r="Q17" s="284">
        <f t="shared" si="4"/>
        <v>-5.2837413072096524</v>
      </c>
      <c r="R17" s="284">
        <f t="shared" si="5"/>
        <v>2.9208391285268931</v>
      </c>
      <c r="S17" s="284">
        <f t="shared" si="6"/>
        <v>-2.3629021786827593</v>
      </c>
      <c r="T17" s="368" t="s">
        <v>927</v>
      </c>
      <c r="U17" s="577" t="s">
        <v>1002</v>
      </c>
      <c r="V17" s="577" t="s">
        <v>1003</v>
      </c>
    </row>
    <row r="18" spans="1:22" ht="21.75" customHeight="1">
      <c r="A18" s="285">
        <v>6</v>
      </c>
      <c r="B18" s="601" t="s">
        <v>849</v>
      </c>
      <c r="C18" s="604">
        <v>3439</v>
      </c>
      <c r="D18" s="666">
        <v>3397</v>
      </c>
      <c r="E18" s="284">
        <v>146.94983376865994</v>
      </c>
      <c r="F18" s="284">
        <v>97.966455864800821</v>
      </c>
      <c r="G18" s="609">
        <f t="shared" si="0"/>
        <v>244.91628963346076</v>
      </c>
      <c r="H18" s="605">
        <v>70.56</v>
      </c>
      <c r="I18" s="605">
        <v>50.49</v>
      </c>
      <c r="J18" s="610">
        <f t="shared" si="1"/>
        <v>121.05000000000001</v>
      </c>
      <c r="K18" s="284">
        <v>107.13393745737532</v>
      </c>
      <c r="L18" s="284">
        <v>71.422624971583545</v>
      </c>
      <c r="M18" s="609">
        <f t="shared" si="2"/>
        <v>178.55656242895887</v>
      </c>
      <c r="N18" s="613">
        <v>168.58</v>
      </c>
      <c r="O18" s="613">
        <v>112.39</v>
      </c>
      <c r="P18" s="610">
        <f t="shared" si="3"/>
        <v>280.97000000000003</v>
      </c>
      <c r="Q18" s="284">
        <f t="shared" si="4"/>
        <v>9.1139374573753287</v>
      </c>
      <c r="R18" s="284">
        <f t="shared" si="5"/>
        <v>9.5226249715835394</v>
      </c>
      <c r="S18" s="284">
        <f t="shared" si="6"/>
        <v>18.636562428958868</v>
      </c>
      <c r="T18" s="368" t="s">
        <v>927</v>
      </c>
      <c r="U18" s="577" t="s">
        <v>1002</v>
      </c>
      <c r="V18" s="577" t="s">
        <v>1003</v>
      </c>
    </row>
    <row r="19" spans="1:22" ht="21.75" customHeight="1">
      <c r="A19" s="285">
        <v>7</v>
      </c>
      <c r="B19" s="601" t="s">
        <v>850</v>
      </c>
      <c r="C19" s="604">
        <v>3512</v>
      </c>
      <c r="D19" s="666">
        <v>5033</v>
      </c>
      <c r="E19" s="284">
        <v>218.89931985262322</v>
      </c>
      <c r="F19" s="284">
        <v>145.93273096815486</v>
      </c>
      <c r="G19" s="609">
        <f t="shared" si="0"/>
        <v>364.83205082077808</v>
      </c>
      <c r="H19" s="605">
        <v>70.150000000000006</v>
      </c>
      <c r="I19" s="605">
        <v>50.92</v>
      </c>
      <c r="J19" s="610">
        <f t="shared" si="1"/>
        <v>121.07000000000001</v>
      </c>
      <c r="K19" s="284">
        <v>187.10072414103018</v>
      </c>
      <c r="L19" s="284">
        <v>124.73381609402014</v>
      </c>
      <c r="M19" s="609">
        <f t="shared" si="2"/>
        <v>311.83454023505033</v>
      </c>
      <c r="N19" s="613">
        <v>254.75</v>
      </c>
      <c r="O19" s="613">
        <v>169.83</v>
      </c>
      <c r="P19" s="610">
        <f t="shared" si="3"/>
        <v>424.58000000000004</v>
      </c>
      <c r="Q19" s="284">
        <f t="shared" si="4"/>
        <v>2.5007241410302186</v>
      </c>
      <c r="R19" s="284">
        <f t="shared" si="5"/>
        <v>5.8238160940201453</v>
      </c>
      <c r="S19" s="284">
        <f t="shared" si="6"/>
        <v>8.3245402350503639</v>
      </c>
      <c r="T19" s="368" t="s">
        <v>927</v>
      </c>
      <c r="U19" s="577" t="s">
        <v>1002</v>
      </c>
      <c r="V19" s="577" t="s">
        <v>1003</v>
      </c>
    </row>
    <row r="20" spans="1:22" ht="21.75" customHeight="1">
      <c r="A20" s="285">
        <v>8</v>
      </c>
      <c r="B20" s="601" t="s">
        <v>851</v>
      </c>
      <c r="C20" s="604">
        <v>182</v>
      </c>
      <c r="D20" s="666">
        <v>2598</v>
      </c>
      <c r="E20" s="284">
        <v>157.28886474892323</v>
      </c>
      <c r="F20" s="284">
        <v>104.85913615055959</v>
      </c>
      <c r="G20" s="609">
        <f t="shared" si="0"/>
        <v>262.14800089948284</v>
      </c>
      <c r="H20" s="605">
        <v>-140.15</v>
      </c>
      <c r="I20" s="605">
        <v>-107</v>
      </c>
      <c r="J20" s="610">
        <f t="shared" si="1"/>
        <v>-247.15</v>
      </c>
      <c r="K20" s="284">
        <v>273.50953751235778</v>
      </c>
      <c r="L20" s="284">
        <v>182.33969167490523</v>
      </c>
      <c r="M20" s="609">
        <f>K20+L20</f>
        <v>455.84922918726301</v>
      </c>
      <c r="N20" s="613">
        <v>124.69</v>
      </c>
      <c r="O20" s="613">
        <v>83.13</v>
      </c>
      <c r="P20" s="610">
        <f t="shared" si="3"/>
        <v>207.82</v>
      </c>
      <c r="Q20" s="284">
        <f t="shared" si="4"/>
        <v>8.6695375123577776</v>
      </c>
      <c r="R20" s="284">
        <f t="shared" si="5"/>
        <v>-7.7903083250947702</v>
      </c>
      <c r="S20" s="284">
        <f t="shared" si="6"/>
        <v>0.87922918726300736</v>
      </c>
      <c r="T20" s="368" t="s">
        <v>927</v>
      </c>
      <c r="U20" s="577" t="s">
        <v>1002</v>
      </c>
      <c r="V20" s="577" t="s">
        <v>1003</v>
      </c>
    </row>
    <row r="21" spans="1:22" ht="21.75" customHeight="1">
      <c r="A21" s="285">
        <v>9</v>
      </c>
      <c r="B21" s="601" t="s">
        <v>852</v>
      </c>
      <c r="C21" s="604">
        <v>1206</v>
      </c>
      <c r="D21" s="666">
        <v>1387</v>
      </c>
      <c r="E21" s="284">
        <v>96.017394267526953</v>
      </c>
      <c r="F21" s="284">
        <v>64.011530850530178</v>
      </c>
      <c r="G21" s="609">
        <f t="shared" si="0"/>
        <v>160.02892511805715</v>
      </c>
      <c r="H21" s="605">
        <v>10.15</v>
      </c>
      <c r="I21" s="605">
        <v>5.87</v>
      </c>
      <c r="J21" s="610">
        <f t="shared" si="1"/>
        <v>16.02</v>
      </c>
      <c r="K21" s="284">
        <v>106.2523969632727</v>
      </c>
      <c r="L21" s="284">
        <v>70.834931308848468</v>
      </c>
      <c r="M21" s="609">
        <f t="shared" si="2"/>
        <v>177.08732827212117</v>
      </c>
      <c r="N21" s="613">
        <v>109.68</v>
      </c>
      <c r="O21" s="613">
        <v>73.12</v>
      </c>
      <c r="P21" s="610">
        <f t="shared" si="3"/>
        <v>182.8</v>
      </c>
      <c r="Q21" s="284">
        <f t="shared" si="4"/>
        <v>6.7223969632727005</v>
      </c>
      <c r="R21" s="284">
        <f t="shared" si="5"/>
        <v>3.5849313088484678</v>
      </c>
      <c r="S21" s="284">
        <f t="shared" si="6"/>
        <v>10.307328272121168</v>
      </c>
      <c r="T21" s="368" t="s">
        <v>927</v>
      </c>
      <c r="U21" s="577" t="s">
        <v>1002</v>
      </c>
      <c r="V21" s="577" t="s">
        <v>1003</v>
      </c>
    </row>
    <row r="22" spans="1:22" ht="21.75" customHeight="1">
      <c r="A22" s="285">
        <v>10</v>
      </c>
      <c r="B22" s="601" t="s">
        <v>853</v>
      </c>
      <c r="C22" s="604">
        <v>1329</v>
      </c>
      <c r="D22" s="666">
        <v>1092</v>
      </c>
      <c r="E22" s="284">
        <v>137.33114511079208</v>
      </c>
      <c r="F22" s="284">
        <v>91.554003303869507</v>
      </c>
      <c r="G22" s="609">
        <f t="shared" si="0"/>
        <v>228.88514841466159</v>
      </c>
      <c r="H22" s="605">
        <v>-101.56</v>
      </c>
      <c r="I22" s="605">
        <v>-75.150000000000006</v>
      </c>
      <c r="J22" s="610">
        <f t="shared" si="1"/>
        <v>-176.71</v>
      </c>
      <c r="K22" s="284">
        <v>167.93524862147171</v>
      </c>
      <c r="L22" s="284">
        <v>111.95683241431448</v>
      </c>
      <c r="M22" s="609">
        <f t="shared" si="2"/>
        <v>279.89208103578619</v>
      </c>
      <c r="N22" s="613">
        <v>49.14</v>
      </c>
      <c r="O22" s="613">
        <v>32.76</v>
      </c>
      <c r="P22" s="610">
        <f t="shared" si="3"/>
        <v>81.900000000000006</v>
      </c>
      <c r="Q22" s="284">
        <f t="shared" si="4"/>
        <v>17.235248621471712</v>
      </c>
      <c r="R22" s="284">
        <f t="shared" si="5"/>
        <v>4.0468324143144727</v>
      </c>
      <c r="S22" s="284">
        <f t="shared" si="6"/>
        <v>21.282081035786184</v>
      </c>
      <c r="T22" s="368" t="s">
        <v>927</v>
      </c>
      <c r="U22" s="577" t="s">
        <v>1002</v>
      </c>
      <c r="V22" s="577" t="s">
        <v>1003</v>
      </c>
    </row>
    <row r="23" spans="1:22" ht="21.75" customHeight="1">
      <c r="A23" s="285">
        <v>11</v>
      </c>
      <c r="B23" s="601" t="s">
        <v>854</v>
      </c>
      <c r="C23" s="604">
        <v>606</v>
      </c>
      <c r="D23" s="666">
        <v>1545</v>
      </c>
      <c r="E23" s="284">
        <v>108.64457144834029</v>
      </c>
      <c r="F23" s="284">
        <v>72.429640379858512</v>
      </c>
      <c r="G23" s="609">
        <f t="shared" si="0"/>
        <v>181.0742118281988</v>
      </c>
      <c r="H23" s="605">
        <v>-60.15</v>
      </c>
      <c r="I23" s="605">
        <v>-35.15</v>
      </c>
      <c r="J23" s="610">
        <f t="shared" si="1"/>
        <v>-95.3</v>
      </c>
      <c r="K23" s="284">
        <v>127.40579983188033</v>
      </c>
      <c r="L23" s="284">
        <v>84.937199887920229</v>
      </c>
      <c r="M23" s="609">
        <f t="shared" si="2"/>
        <v>212.34299971980056</v>
      </c>
      <c r="N23" s="613">
        <v>63.61</v>
      </c>
      <c r="O23" s="613">
        <v>37.42</v>
      </c>
      <c r="P23" s="610">
        <f t="shared" si="3"/>
        <v>101.03</v>
      </c>
      <c r="Q23" s="284">
        <f t="shared" si="4"/>
        <v>3.6457998318803249</v>
      </c>
      <c r="R23" s="284">
        <f t="shared" si="5"/>
        <v>12.367199887920229</v>
      </c>
      <c r="S23" s="284">
        <f t="shared" si="6"/>
        <v>16.012999719800554</v>
      </c>
      <c r="T23" s="368" t="s">
        <v>927</v>
      </c>
      <c r="U23" s="577" t="s">
        <v>1002</v>
      </c>
      <c r="V23" s="577" t="s">
        <v>1003</v>
      </c>
    </row>
    <row r="24" spans="1:22" ht="21.75" customHeight="1">
      <c r="A24" s="285">
        <v>12</v>
      </c>
      <c r="B24" s="601" t="s">
        <v>855</v>
      </c>
      <c r="C24" s="604">
        <v>1725</v>
      </c>
      <c r="D24" s="666">
        <v>2870</v>
      </c>
      <c r="E24" s="284">
        <v>121.82259864039716</v>
      </c>
      <c r="F24" s="284">
        <v>81.214982875231357</v>
      </c>
      <c r="G24" s="609">
        <f t="shared" si="0"/>
        <v>203.03758151562852</v>
      </c>
      <c r="H24" s="605">
        <v>-2.54</v>
      </c>
      <c r="I24" s="605">
        <v>-3.01</v>
      </c>
      <c r="J24" s="610">
        <f t="shared" si="1"/>
        <v>-5.55</v>
      </c>
      <c r="K24" s="284">
        <v>136.64948355546628</v>
      </c>
      <c r="L24" s="284">
        <v>91.099655703644174</v>
      </c>
      <c r="M24" s="609">
        <f t="shared" si="2"/>
        <v>227.74913925911045</v>
      </c>
      <c r="N24" s="613">
        <v>116.84</v>
      </c>
      <c r="O24" s="613">
        <v>77.89</v>
      </c>
      <c r="P24" s="610">
        <f t="shared" si="3"/>
        <v>194.73000000000002</v>
      </c>
      <c r="Q24" s="284">
        <f t="shared" si="4"/>
        <v>17.26948355546628</v>
      </c>
      <c r="R24" s="284">
        <f t="shared" si="5"/>
        <v>10.199655703644169</v>
      </c>
      <c r="S24" s="284">
        <f t="shared" si="6"/>
        <v>27.469139259110449</v>
      </c>
      <c r="T24" s="368" t="s">
        <v>927</v>
      </c>
      <c r="U24" s="577" t="s">
        <v>1002</v>
      </c>
      <c r="V24" s="577" t="s">
        <v>1003</v>
      </c>
    </row>
    <row r="25" spans="1:22" ht="21.75" customHeight="1">
      <c r="A25" s="285">
        <v>13</v>
      </c>
      <c r="B25" s="601" t="s">
        <v>856</v>
      </c>
      <c r="C25" s="604">
        <v>1072</v>
      </c>
      <c r="D25" s="666">
        <v>1413</v>
      </c>
      <c r="E25" s="284">
        <v>100.89029821314284</v>
      </c>
      <c r="F25" s="284">
        <v>67.260130165539437</v>
      </c>
      <c r="G25" s="609">
        <f t="shared" si="0"/>
        <v>168.15042837868228</v>
      </c>
      <c r="H25" s="605">
        <v>-1.78</v>
      </c>
      <c r="I25" s="605">
        <v>-20.149999999999999</v>
      </c>
      <c r="J25" s="610">
        <f t="shared" si="1"/>
        <v>-21.93</v>
      </c>
      <c r="K25" s="284">
        <v>116.54893269398522</v>
      </c>
      <c r="L25" s="284">
        <v>77.699288462656824</v>
      </c>
      <c r="M25" s="609">
        <f t="shared" si="2"/>
        <v>194.24822115664205</v>
      </c>
      <c r="N25" s="613">
        <v>64.42</v>
      </c>
      <c r="O25" s="613">
        <v>42.94</v>
      </c>
      <c r="P25" s="610">
        <f t="shared" si="3"/>
        <v>107.36</v>
      </c>
      <c r="Q25" s="284">
        <f t="shared" si="4"/>
        <v>50.348932693985219</v>
      </c>
      <c r="R25" s="284">
        <f t="shared" si="5"/>
        <v>14.609288462656828</v>
      </c>
      <c r="S25" s="284">
        <f t="shared" si="6"/>
        <v>64.958221156642054</v>
      </c>
      <c r="T25" s="368" t="s">
        <v>927</v>
      </c>
      <c r="U25" s="577" t="s">
        <v>1002</v>
      </c>
      <c r="V25" s="577" t="s">
        <v>1003</v>
      </c>
    </row>
    <row r="26" spans="1:22" ht="21.75" customHeight="1">
      <c r="A26" s="285">
        <v>14</v>
      </c>
      <c r="B26" s="601" t="s">
        <v>857</v>
      </c>
      <c r="C26" s="604">
        <v>1740</v>
      </c>
      <c r="D26" s="666">
        <v>1556</v>
      </c>
      <c r="E26" s="284">
        <v>158.81429554928994</v>
      </c>
      <c r="F26" s="284">
        <v>105.87608897960595</v>
      </c>
      <c r="G26" s="609">
        <f t="shared" si="0"/>
        <v>264.69038452889589</v>
      </c>
      <c r="H26" s="605">
        <v>-110.15</v>
      </c>
      <c r="I26" s="605">
        <v>-80.52</v>
      </c>
      <c r="J26" s="610">
        <f t="shared" si="1"/>
        <v>-190.67000000000002</v>
      </c>
      <c r="K26" s="284">
        <v>199.92767367870107</v>
      </c>
      <c r="L26" s="284">
        <v>133.28511578580071</v>
      </c>
      <c r="M26" s="609">
        <f t="shared" si="2"/>
        <v>333.21278946450178</v>
      </c>
      <c r="N26" s="613">
        <v>87.63</v>
      </c>
      <c r="O26" s="613">
        <v>58.42</v>
      </c>
      <c r="P26" s="610">
        <f t="shared" si="3"/>
        <v>146.05000000000001</v>
      </c>
      <c r="Q26" s="284">
        <f t="shared" si="4"/>
        <v>2.147673678701068</v>
      </c>
      <c r="R26" s="284">
        <f t="shared" si="5"/>
        <v>-5.654884214199285</v>
      </c>
      <c r="S26" s="284">
        <f t="shared" si="6"/>
        <v>-3.507210535498217</v>
      </c>
      <c r="T26" s="368" t="s">
        <v>927</v>
      </c>
      <c r="U26" s="577" t="s">
        <v>1002</v>
      </c>
      <c r="V26" s="577" t="s">
        <v>1003</v>
      </c>
    </row>
    <row r="27" spans="1:22" ht="21.75" customHeight="1">
      <c r="A27" s="285">
        <v>15</v>
      </c>
      <c r="B27" s="601" t="s">
        <v>858</v>
      </c>
      <c r="C27" s="604">
        <v>3090</v>
      </c>
      <c r="D27" s="666">
        <v>3142</v>
      </c>
      <c r="E27" s="284">
        <v>136.52605663282074</v>
      </c>
      <c r="F27" s="284">
        <v>91.01727819965059</v>
      </c>
      <c r="G27" s="609">
        <f t="shared" si="0"/>
        <v>227.54333483247132</v>
      </c>
      <c r="H27" s="605">
        <v>-1.84</v>
      </c>
      <c r="I27" s="605">
        <v>-2.1800000000000002</v>
      </c>
      <c r="J27" s="610">
        <f t="shared" si="1"/>
        <v>-4.0200000000000005</v>
      </c>
      <c r="K27" s="284">
        <v>161.51820486278154</v>
      </c>
      <c r="L27" s="284">
        <v>107.67880324185438</v>
      </c>
      <c r="M27" s="609">
        <f t="shared" si="2"/>
        <v>269.19700810463593</v>
      </c>
      <c r="N27" s="613">
        <v>141.28</v>
      </c>
      <c r="O27" s="613">
        <v>94.19</v>
      </c>
      <c r="P27" s="610">
        <f t="shared" si="3"/>
        <v>235.47</v>
      </c>
      <c r="Q27" s="284">
        <f t="shared" si="4"/>
        <v>18.39820486278154</v>
      </c>
      <c r="R27" s="284">
        <f t="shared" si="5"/>
        <v>11.308803241854378</v>
      </c>
      <c r="S27" s="284">
        <f t="shared" si="6"/>
        <v>29.707008104635918</v>
      </c>
      <c r="T27" s="368" t="s">
        <v>927</v>
      </c>
      <c r="U27" s="577" t="s">
        <v>1002</v>
      </c>
      <c r="V27" s="577" t="s">
        <v>1003</v>
      </c>
    </row>
    <row r="28" spans="1:22" ht="21.75" customHeight="1">
      <c r="A28" s="285">
        <v>16</v>
      </c>
      <c r="B28" s="601" t="s">
        <v>859</v>
      </c>
      <c r="C28" s="604">
        <v>1324</v>
      </c>
      <c r="D28" s="666">
        <v>2179</v>
      </c>
      <c r="E28" s="284">
        <v>92.330936499974044</v>
      </c>
      <c r="F28" s="284">
        <v>61.55389484700143</v>
      </c>
      <c r="G28" s="609">
        <f t="shared" si="0"/>
        <v>153.88483134697549</v>
      </c>
      <c r="H28" s="605">
        <v>110.15</v>
      </c>
      <c r="I28" s="605">
        <v>70.86</v>
      </c>
      <c r="J28" s="610">
        <f t="shared" si="1"/>
        <v>181.01</v>
      </c>
      <c r="K28" s="284">
        <v>22.020667403291551</v>
      </c>
      <c r="L28" s="284">
        <v>14.680444935527699</v>
      </c>
      <c r="M28" s="609">
        <f t="shared" si="2"/>
        <v>36.70111233881925</v>
      </c>
      <c r="N28" s="613">
        <v>99.44</v>
      </c>
      <c r="O28" s="613">
        <v>66.3</v>
      </c>
      <c r="P28" s="610">
        <f t="shared" si="3"/>
        <v>165.74</v>
      </c>
      <c r="Q28" s="284">
        <f t="shared" si="4"/>
        <v>32.730667403291562</v>
      </c>
      <c r="R28" s="284">
        <f t="shared" si="5"/>
        <v>19.240444935527705</v>
      </c>
      <c r="S28" s="284">
        <f t="shared" si="6"/>
        <v>51.971112338819268</v>
      </c>
      <c r="T28" s="368" t="s">
        <v>927</v>
      </c>
      <c r="U28" s="577" t="s">
        <v>1002</v>
      </c>
      <c r="V28" s="577" t="s">
        <v>1003</v>
      </c>
    </row>
    <row r="29" spans="1:22" ht="21.75" customHeight="1">
      <c r="A29" s="285">
        <v>17</v>
      </c>
      <c r="B29" s="601" t="s">
        <v>860</v>
      </c>
      <c r="C29" s="604">
        <v>2375</v>
      </c>
      <c r="D29" s="666">
        <v>2076</v>
      </c>
      <c r="E29" s="284">
        <v>167.75501496255038</v>
      </c>
      <c r="F29" s="284">
        <v>111.83656250540555</v>
      </c>
      <c r="G29" s="609">
        <f t="shared" si="0"/>
        <v>279.59157746795591</v>
      </c>
      <c r="H29" s="605">
        <v>50.51</v>
      </c>
      <c r="I29" s="605">
        <v>-12.94</v>
      </c>
      <c r="J29" s="610">
        <f t="shared" si="1"/>
        <v>37.57</v>
      </c>
      <c r="K29" s="284">
        <v>101.18443136964646</v>
      </c>
      <c r="L29" s="284">
        <v>67.456287579764307</v>
      </c>
      <c r="M29" s="609">
        <f t="shared" si="2"/>
        <v>168.64071894941077</v>
      </c>
      <c r="N29" s="613">
        <v>133.72</v>
      </c>
      <c r="O29" s="613">
        <v>44.56</v>
      </c>
      <c r="P29" s="610">
        <f t="shared" si="3"/>
        <v>178.28</v>
      </c>
      <c r="Q29" s="284">
        <f t="shared" si="4"/>
        <v>17.974431369646453</v>
      </c>
      <c r="R29" s="284">
        <f t="shared" si="5"/>
        <v>9.9562875797643073</v>
      </c>
      <c r="S29" s="284">
        <f t="shared" si="6"/>
        <v>27.93071894941076</v>
      </c>
      <c r="T29" s="368" t="s">
        <v>927</v>
      </c>
      <c r="U29" s="577" t="s">
        <v>1002</v>
      </c>
      <c r="V29" s="577" t="s">
        <v>1003</v>
      </c>
    </row>
    <row r="30" spans="1:22" ht="21.75" customHeight="1">
      <c r="A30" s="285">
        <v>18</v>
      </c>
      <c r="B30" s="601" t="s">
        <v>861</v>
      </c>
      <c r="C30" s="604">
        <v>1598</v>
      </c>
      <c r="D30" s="666">
        <v>1172</v>
      </c>
      <c r="E30" s="284">
        <v>106.69540987009393</v>
      </c>
      <c r="F30" s="284">
        <v>71.1302006538548</v>
      </c>
      <c r="G30" s="609">
        <f t="shared" si="0"/>
        <v>177.82561052394874</v>
      </c>
      <c r="H30" s="605">
        <v>10.17</v>
      </c>
      <c r="I30" s="605">
        <v>-8.5500000000000007</v>
      </c>
      <c r="J30" s="610">
        <f t="shared" si="1"/>
        <v>1.6199999999999992</v>
      </c>
      <c r="K30" s="284">
        <v>65.012719192602745</v>
      </c>
      <c r="L30" s="284">
        <v>43.341812795068492</v>
      </c>
      <c r="M30" s="609">
        <f t="shared" si="2"/>
        <v>108.35453198767124</v>
      </c>
      <c r="N30" s="613">
        <v>73.86</v>
      </c>
      <c r="O30" s="613">
        <v>19.37</v>
      </c>
      <c r="P30" s="610">
        <f t="shared" si="3"/>
        <v>93.23</v>
      </c>
      <c r="Q30" s="284">
        <f t="shared" si="4"/>
        <v>1.3227191926027473</v>
      </c>
      <c r="R30" s="284">
        <f t="shared" si="5"/>
        <v>15.421812795068494</v>
      </c>
      <c r="S30" s="284">
        <f t="shared" si="6"/>
        <v>16.744531987671241</v>
      </c>
      <c r="T30" s="368" t="s">
        <v>927</v>
      </c>
      <c r="U30" s="577" t="s">
        <v>1002</v>
      </c>
      <c r="V30" s="577" t="s">
        <v>1003</v>
      </c>
    </row>
    <row r="31" spans="1:22" ht="21.75" customHeight="1">
      <c r="A31" s="285">
        <v>19</v>
      </c>
      <c r="B31" s="601" t="s">
        <v>862</v>
      </c>
      <c r="C31" s="604">
        <v>2549</v>
      </c>
      <c r="D31" s="666">
        <v>2451</v>
      </c>
      <c r="E31" s="284">
        <v>163.9414379616336</v>
      </c>
      <c r="F31" s="284">
        <v>109.2941804327896</v>
      </c>
      <c r="G31" s="609">
        <f t="shared" si="0"/>
        <v>273.23561839442323</v>
      </c>
      <c r="H31" s="605">
        <v>-41.15</v>
      </c>
      <c r="I31" s="605">
        <v>-4.95</v>
      </c>
      <c r="J31" s="610">
        <f t="shared" si="1"/>
        <v>-46.1</v>
      </c>
      <c r="K31" s="284">
        <v>170.35502374293551</v>
      </c>
      <c r="L31" s="284">
        <v>113.57001582862367</v>
      </c>
      <c r="M31" s="609">
        <f t="shared" si="2"/>
        <v>283.92503957155918</v>
      </c>
      <c r="N31" s="613">
        <v>121.18</v>
      </c>
      <c r="O31" s="613">
        <v>80.78</v>
      </c>
      <c r="P31" s="610">
        <f t="shared" si="3"/>
        <v>201.96</v>
      </c>
      <c r="Q31" s="284">
        <f t="shared" si="4"/>
        <v>8.0250237429355025</v>
      </c>
      <c r="R31" s="284">
        <f t="shared" si="5"/>
        <v>27.840015828623663</v>
      </c>
      <c r="S31" s="284">
        <f t="shared" si="6"/>
        <v>35.865039571559166</v>
      </c>
      <c r="T31" s="368" t="s">
        <v>927</v>
      </c>
      <c r="U31" s="577" t="s">
        <v>1002</v>
      </c>
      <c r="V31" s="577" t="s">
        <v>1003</v>
      </c>
    </row>
    <row r="32" spans="1:22" ht="21.75" customHeight="1">
      <c r="A32" s="285">
        <v>20</v>
      </c>
      <c r="B32" s="601" t="s">
        <v>863</v>
      </c>
      <c r="C32" s="604">
        <v>1771</v>
      </c>
      <c r="D32" s="666">
        <v>1647</v>
      </c>
      <c r="E32" s="284">
        <v>125.04295255228244</v>
      </c>
      <c r="F32" s="284">
        <v>83.361883292107038</v>
      </c>
      <c r="G32" s="609">
        <f t="shared" si="0"/>
        <v>208.40483584438948</v>
      </c>
      <c r="H32" s="605">
        <v>120.41</v>
      </c>
      <c r="I32" s="605">
        <v>100.15</v>
      </c>
      <c r="J32" s="610">
        <f t="shared" si="1"/>
        <v>220.56</v>
      </c>
      <c r="K32" s="284">
        <v>46.639559420780216</v>
      </c>
      <c r="L32" s="284">
        <v>31.093039613853477</v>
      </c>
      <c r="M32" s="609">
        <f t="shared" si="2"/>
        <v>77.732599034633694</v>
      </c>
      <c r="N32" s="613">
        <v>154.47999999999999</v>
      </c>
      <c r="O32" s="613">
        <v>102.98</v>
      </c>
      <c r="P32" s="610">
        <f t="shared" si="3"/>
        <v>257.45999999999998</v>
      </c>
      <c r="Q32" s="284">
        <f t="shared" si="4"/>
        <v>12.569559420780223</v>
      </c>
      <c r="R32" s="284">
        <f t="shared" si="5"/>
        <v>28.263039613853479</v>
      </c>
      <c r="S32" s="284">
        <f t="shared" si="6"/>
        <v>40.832599034633702</v>
      </c>
      <c r="T32" s="368" t="s">
        <v>927</v>
      </c>
      <c r="U32" s="577" t="s">
        <v>1002</v>
      </c>
      <c r="V32" s="577" t="s">
        <v>1003</v>
      </c>
    </row>
    <row r="33" spans="1:22" ht="21.75" customHeight="1">
      <c r="A33" s="285">
        <v>21</v>
      </c>
      <c r="B33" s="601" t="s">
        <v>864</v>
      </c>
      <c r="C33" s="604">
        <v>1309</v>
      </c>
      <c r="D33" s="666">
        <v>1398</v>
      </c>
      <c r="E33" s="284">
        <v>111.86492536022557</v>
      </c>
      <c r="F33" s="284">
        <v>74.576540796734193</v>
      </c>
      <c r="G33" s="609">
        <f t="shared" si="0"/>
        <v>186.44146615695976</v>
      </c>
      <c r="H33" s="605">
        <v>-50.15</v>
      </c>
      <c r="I33" s="605">
        <v>-2.15</v>
      </c>
      <c r="J33" s="610">
        <f t="shared" si="1"/>
        <v>-52.3</v>
      </c>
      <c r="K33" s="284">
        <v>129.16174284037621</v>
      </c>
      <c r="L33" s="284">
        <v>86.107828560250795</v>
      </c>
      <c r="M33" s="609">
        <f t="shared" si="2"/>
        <v>215.269571400627</v>
      </c>
      <c r="N33" s="613">
        <v>65.33</v>
      </c>
      <c r="O33" s="613">
        <v>43.55</v>
      </c>
      <c r="P33" s="610">
        <f t="shared" si="3"/>
        <v>108.88</v>
      </c>
      <c r="Q33" s="284">
        <f t="shared" si="4"/>
        <v>13.681742840376202</v>
      </c>
      <c r="R33" s="284">
        <f t="shared" si="5"/>
        <v>40.407828560250792</v>
      </c>
      <c r="S33" s="284">
        <f t="shared" si="6"/>
        <v>54.089571400626994</v>
      </c>
      <c r="T33" s="368" t="s">
        <v>927</v>
      </c>
      <c r="U33" s="577" t="s">
        <v>1002</v>
      </c>
      <c r="V33" s="577" t="s">
        <v>1003</v>
      </c>
    </row>
    <row r="34" spans="1:22" ht="21.75" customHeight="1">
      <c r="A34" s="285">
        <v>22</v>
      </c>
      <c r="B34" s="601" t="s">
        <v>865</v>
      </c>
      <c r="C34" s="604">
        <v>3287</v>
      </c>
      <c r="D34" s="666">
        <v>2093</v>
      </c>
      <c r="E34" s="284">
        <v>232.16209320025601</v>
      </c>
      <c r="F34" s="284">
        <v>154.77457084291916</v>
      </c>
      <c r="G34" s="609">
        <f t="shared" si="0"/>
        <v>386.93666404317514</v>
      </c>
      <c r="H34" s="605">
        <v>10</v>
      </c>
      <c r="I34" s="605">
        <v>6</v>
      </c>
      <c r="J34" s="610">
        <f t="shared" si="1"/>
        <v>16</v>
      </c>
      <c r="K34" s="284">
        <v>230.81728087083863</v>
      </c>
      <c r="L34" s="284">
        <v>153.87818724722578</v>
      </c>
      <c r="M34" s="609">
        <f t="shared" si="2"/>
        <v>384.69546811806441</v>
      </c>
      <c r="N34" s="613">
        <v>236.58</v>
      </c>
      <c r="O34" s="613">
        <v>157.72</v>
      </c>
      <c r="P34" s="610">
        <f t="shared" si="3"/>
        <v>394.3</v>
      </c>
      <c r="Q34" s="284">
        <f t="shared" si="4"/>
        <v>4.2372808708386174</v>
      </c>
      <c r="R34" s="284">
        <f t="shared" si="5"/>
        <v>2.1581872472257828</v>
      </c>
      <c r="S34" s="284">
        <f t="shared" si="6"/>
        <v>6.3954681180644002</v>
      </c>
      <c r="T34" s="368" t="s">
        <v>927</v>
      </c>
      <c r="U34" s="577" t="s">
        <v>1002</v>
      </c>
      <c r="V34" s="577" t="s">
        <v>1003</v>
      </c>
    </row>
    <row r="35" spans="1:22" ht="21.75" customHeight="1">
      <c r="A35" s="285">
        <v>23</v>
      </c>
      <c r="B35" s="601" t="s">
        <v>866</v>
      </c>
      <c r="C35" s="604">
        <v>1717</v>
      </c>
      <c r="D35" s="666">
        <v>1393</v>
      </c>
      <c r="E35" s="284">
        <v>104.83099444742351</v>
      </c>
      <c r="F35" s="284">
        <v>69.887258307242575</v>
      </c>
      <c r="G35" s="609">
        <f t="shared" si="0"/>
        <v>174.71825275466608</v>
      </c>
      <c r="H35" s="605">
        <v>30.63</v>
      </c>
      <c r="I35" s="605">
        <v>20.99</v>
      </c>
      <c r="J35" s="610">
        <f t="shared" si="1"/>
        <v>51.62</v>
      </c>
      <c r="K35" s="284">
        <v>54.84466709665822</v>
      </c>
      <c r="L35" s="284">
        <v>36.563111397772154</v>
      </c>
      <c r="M35" s="609">
        <f t="shared" si="2"/>
        <v>91.407778494430374</v>
      </c>
      <c r="N35" s="613">
        <v>66.87</v>
      </c>
      <c r="O35" s="613">
        <v>44.57</v>
      </c>
      <c r="P35" s="610">
        <f t="shared" si="3"/>
        <v>111.44</v>
      </c>
      <c r="Q35" s="284">
        <f t="shared" si="4"/>
        <v>18.604667096658218</v>
      </c>
      <c r="R35" s="284">
        <f t="shared" si="5"/>
        <v>12.983111397772156</v>
      </c>
      <c r="S35" s="284">
        <f t="shared" si="6"/>
        <v>31.587778494430374</v>
      </c>
      <c r="T35" s="368" t="s">
        <v>927</v>
      </c>
      <c r="U35" s="577" t="s">
        <v>1002</v>
      </c>
      <c r="V35" s="577" t="s">
        <v>1003</v>
      </c>
    </row>
    <row r="36" spans="1:22" ht="21.75" customHeight="1">
      <c r="A36" s="285">
        <v>24</v>
      </c>
      <c r="B36" s="601" t="s">
        <v>867</v>
      </c>
      <c r="C36" s="604">
        <v>1487</v>
      </c>
      <c r="D36" s="666">
        <v>1229</v>
      </c>
      <c r="E36" s="284">
        <v>90.974998010759194</v>
      </c>
      <c r="F36" s="284">
        <v>60.649936776737988</v>
      </c>
      <c r="G36" s="609">
        <f t="shared" si="0"/>
        <v>151.62493478749718</v>
      </c>
      <c r="H36" s="605">
        <v>-44.56</v>
      </c>
      <c r="I36" s="605">
        <v>-3.71</v>
      </c>
      <c r="J36" s="610">
        <f t="shared" si="1"/>
        <v>-48.27</v>
      </c>
      <c r="K36" s="284">
        <v>88.967779097123469</v>
      </c>
      <c r="L36" s="284">
        <v>59.311852731415655</v>
      </c>
      <c r="M36" s="609">
        <f t="shared" si="2"/>
        <v>148.27963182853912</v>
      </c>
      <c r="N36" s="613">
        <v>38</v>
      </c>
      <c r="O36" s="613">
        <v>25.28</v>
      </c>
      <c r="P36" s="610">
        <f t="shared" si="3"/>
        <v>63.28</v>
      </c>
      <c r="Q36" s="284">
        <f t="shared" si="4"/>
        <v>6.4077790971234663</v>
      </c>
      <c r="R36" s="284">
        <f t="shared" si="5"/>
        <v>30.321852731415653</v>
      </c>
      <c r="S36" s="284">
        <f t="shared" si="6"/>
        <v>36.729631828539119</v>
      </c>
      <c r="T36" s="368" t="s">
        <v>927</v>
      </c>
      <c r="U36" s="577" t="s">
        <v>1002</v>
      </c>
      <c r="V36" s="577" t="s">
        <v>1003</v>
      </c>
    </row>
    <row r="37" spans="1:22" ht="21.75" customHeight="1">
      <c r="A37" s="285">
        <v>25</v>
      </c>
      <c r="B37" s="601" t="s">
        <v>868</v>
      </c>
      <c r="C37" s="604">
        <v>2729</v>
      </c>
      <c r="D37" s="666">
        <v>3141</v>
      </c>
      <c r="E37" s="284">
        <v>236.10278943453667</v>
      </c>
      <c r="F37" s="284">
        <v>157.4016989846223</v>
      </c>
      <c r="G37" s="609">
        <f t="shared" si="0"/>
        <v>393.50448841915897</v>
      </c>
      <c r="H37" s="605">
        <v>-202.15</v>
      </c>
      <c r="I37" s="605">
        <v>-130.15</v>
      </c>
      <c r="J37" s="610">
        <f t="shared" si="1"/>
        <v>-332.3</v>
      </c>
      <c r="K37" s="284">
        <v>341.27751687276299</v>
      </c>
      <c r="L37" s="284">
        <v>227.51834458184197</v>
      </c>
      <c r="M37" s="609">
        <f t="shared" si="2"/>
        <v>568.79586145460496</v>
      </c>
      <c r="N37" s="613">
        <v>141.66</v>
      </c>
      <c r="O37" s="613">
        <v>94.44</v>
      </c>
      <c r="P37" s="610">
        <f t="shared" si="3"/>
        <v>236.1</v>
      </c>
      <c r="Q37" s="284">
        <f t="shared" si="4"/>
        <v>-2.5324831272370147</v>
      </c>
      <c r="R37" s="284">
        <f t="shared" si="5"/>
        <v>2.9283445818419693</v>
      </c>
      <c r="S37" s="284">
        <f t="shared" si="6"/>
        <v>0.39586145460495459</v>
      </c>
      <c r="T37" s="368" t="s">
        <v>927</v>
      </c>
      <c r="U37" s="577" t="s">
        <v>1002</v>
      </c>
      <c r="V37" s="577" t="s">
        <v>1003</v>
      </c>
    </row>
    <row r="38" spans="1:22" ht="21.75" customHeight="1">
      <c r="A38" s="285">
        <v>26</v>
      </c>
      <c r="B38" s="601" t="s">
        <v>869</v>
      </c>
      <c r="C38" s="604">
        <v>1473</v>
      </c>
      <c r="D38" s="666">
        <v>1524</v>
      </c>
      <c r="E38" s="284">
        <v>171.3990996523153</v>
      </c>
      <c r="F38" s="284">
        <v>114.26594981923856</v>
      </c>
      <c r="G38" s="609">
        <f t="shared" si="0"/>
        <v>285.66504947155386</v>
      </c>
      <c r="H38" s="605">
        <v>-44.15</v>
      </c>
      <c r="I38" s="605">
        <v>-5.56</v>
      </c>
      <c r="J38" s="610">
        <f t="shared" si="1"/>
        <v>-49.71</v>
      </c>
      <c r="K38" s="284">
        <v>176.44372043499632</v>
      </c>
      <c r="L38" s="284">
        <v>117.62914695666424</v>
      </c>
      <c r="M38" s="609">
        <f t="shared" si="2"/>
        <v>294.07286739166057</v>
      </c>
      <c r="N38" s="613">
        <v>126.99</v>
      </c>
      <c r="O38" s="613">
        <v>84.66</v>
      </c>
      <c r="P38" s="610">
        <f t="shared" si="3"/>
        <v>211.64999999999998</v>
      </c>
      <c r="Q38" s="284">
        <f t="shared" si="4"/>
        <v>5.3037204349963218</v>
      </c>
      <c r="R38" s="284">
        <f t="shared" si="5"/>
        <v>27.409146956664244</v>
      </c>
      <c r="S38" s="284">
        <f t="shared" si="6"/>
        <v>32.712867391660566</v>
      </c>
      <c r="T38" s="368" t="s">
        <v>927</v>
      </c>
      <c r="U38" s="577" t="s">
        <v>1002</v>
      </c>
      <c r="V38" s="577" t="s">
        <v>1003</v>
      </c>
    </row>
    <row r="39" spans="1:22" ht="21.75" customHeight="1">
      <c r="A39" s="285">
        <v>27</v>
      </c>
      <c r="B39" s="601" t="s">
        <v>870</v>
      </c>
      <c r="C39" s="604">
        <v>1541</v>
      </c>
      <c r="D39" s="666">
        <v>1468</v>
      </c>
      <c r="E39" s="284">
        <v>96.907228901074191</v>
      </c>
      <c r="F39" s="284">
        <v>64.604753334140568</v>
      </c>
      <c r="G39" s="609">
        <f t="shared" si="0"/>
        <v>161.51198223521476</v>
      </c>
      <c r="H39" s="605">
        <v>-1.36</v>
      </c>
      <c r="I39" s="605">
        <v>-1.62</v>
      </c>
      <c r="J39" s="610">
        <f t="shared" si="1"/>
        <v>-2.9800000000000004</v>
      </c>
      <c r="K39" s="284">
        <v>104.51429890405021</v>
      </c>
      <c r="L39" s="284">
        <v>69.676199269366805</v>
      </c>
      <c r="M39" s="609">
        <f t="shared" si="2"/>
        <v>174.19049817341701</v>
      </c>
      <c r="N39" s="613">
        <v>97.49</v>
      </c>
      <c r="O39" s="613">
        <v>64.989999999999995</v>
      </c>
      <c r="P39" s="610">
        <f t="shared" si="3"/>
        <v>162.47999999999999</v>
      </c>
      <c r="Q39" s="284">
        <f t="shared" si="4"/>
        <v>5.664298904050213</v>
      </c>
      <c r="R39" s="284">
        <f t="shared" si="5"/>
        <v>3.0661992693668054</v>
      </c>
      <c r="S39" s="284">
        <f t="shared" si="6"/>
        <v>8.7304981734170184</v>
      </c>
      <c r="T39" s="368" t="s">
        <v>927</v>
      </c>
      <c r="U39" s="577" t="s">
        <v>1002</v>
      </c>
      <c r="V39" s="577" t="s">
        <v>1003</v>
      </c>
    </row>
    <row r="40" spans="1:22" ht="21.75" customHeight="1">
      <c r="A40" s="285">
        <v>28</v>
      </c>
      <c r="B40" s="601" t="s">
        <v>871</v>
      </c>
      <c r="C40" s="604">
        <v>1456</v>
      </c>
      <c r="D40" s="666">
        <v>1710</v>
      </c>
      <c r="E40" s="284">
        <v>102.83945979138919</v>
      </c>
      <c r="F40" s="284">
        <v>68.559569891543134</v>
      </c>
      <c r="G40" s="609">
        <f t="shared" si="0"/>
        <v>171.39902968293234</v>
      </c>
      <c r="H40" s="605">
        <v>30.11</v>
      </c>
      <c r="I40" s="605">
        <v>20.149999999999999</v>
      </c>
      <c r="J40" s="610">
        <f t="shared" si="1"/>
        <v>50.26</v>
      </c>
      <c r="K40" s="284">
        <v>108.19035845435654</v>
      </c>
      <c r="L40" s="284">
        <v>72.126905636237709</v>
      </c>
      <c r="M40" s="609">
        <f t="shared" si="2"/>
        <v>180.31726409059425</v>
      </c>
      <c r="N40" s="613">
        <v>127.17</v>
      </c>
      <c r="O40" s="613">
        <v>84.78</v>
      </c>
      <c r="P40" s="610">
        <f t="shared" si="3"/>
        <v>211.95</v>
      </c>
      <c r="Q40" s="284">
        <f t="shared" si="4"/>
        <v>11.130358454356539</v>
      </c>
      <c r="R40" s="284">
        <f t="shared" si="5"/>
        <v>7.4969056362376989</v>
      </c>
      <c r="S40" s="284">
        <f t="shared" si="6"/>
        <v>18.627264090594238</v>
      </c>
      <c r="T40" s="368" t="s">
        <v>927</v>
      </c>
      <c r="U40" s="577" t="s">
        <v>1002</v>
      </c>
      <c r="V40" s="577" t="s">
        <v>1003</v>
      </c>
    </row>
    <row r="41" spans="1:22" ht="21.75" customHeight="1">
      <c r="A41" s="285">
        <v>29</v>
      </c>
      <c r="B41" s="601" t="s">
        <v>872</v>
      </c>
      <c r="C41" s="604">
        <v>1849</v>
      </c>
      <c r="D41" s="666">
        <v>1957</v>
      </c>
      <c r="E41" s="284">
        <v>84.322424798048829</v>
      </c>
      <c r="F41" s="284">
        <v>56.214892494507971</v>
      </c>
      <c r="G41" s="609">
        <f t="shared" si="0"/>
        <v>140.53731729255679</v>
      </c>
      <c r="H41" s="605">
        <v>-1.97</v>
      </c>
      <c r="I41" s="605">
        <v>-2.34</v>
      </c>
      <c r="J41" s="610">
        <f t="shared" si="1"/>
        <v>-4.3099999999999996</v>
      </c>
      <c r="K41" s="284">
        <v>92.329767540219166</v>
      </c>
      <c r="L41" s="284">
        <v>61.55317836014612</v>
      </c>
      <c r="M41" s="609">
        <f t="shared" si="2"/>
        <v>153.88294590036529</v>
      </c>
      <c r="N41" s="613">
        <v>84.37</v>
      </c>
      <c r="O41" s="613">
        <v>56.25</v>
      </c>
      <c r="P41" s="610">
        <f t="shared" si="3"/>
        <v>140.62</v>
      </c>
      <c r="Q41" s="284">
        <f t="shared" si="4"/>
        <v>5.9897675402191624</v>
      </c>
      <c r="R41" s="284">
        <f t="shared" si="5"/>
        <v>2.9631783601461166</v>
      </c>
      <c r="S41" s="284">
        <f t="shared" si="6"/>
        <v>8.9529459003652789</v>
      </c>
      <c r="T41" s="368" t="s">
        <v>927</v>
      </c>
      <c r="U41" s="577" t="s">
        <v>1002</v>
      </c>
      <c r="V41" s="577" t="s">
        <v>1003</v>
      </c>
    </row>
    <row r="42" spans="1:22" ht="21.75" customHeight="1">
      <c r="A42" s="285">
        <v>30</v>
      </c>
      <c r="B42" s="601" t="s">
        <v>873</v>
      </c>
      <c r="C42" s="604">
        <v>2073</v>
      </c>
      <c r="D42" s="666">
        <v>1840</v>
      </c>
      <c r="E42" s="284">
        <v>149.11086073584613</v>
      </c>
      <c r="F42" s="284">
        <v>99.40713903928318</v>
      </c>
      <c r="G42" s="609">
        <f t="shared" si="0"/>
        <v>248.51799977512931</v>
      </c>
      <c r="H42" s="605">
        <v>-80.150000000000006</v>
      </c>
      <c r="I42" s="605">
        <v>-49</v>
      </c>
      <c r="J42" s="610">
        <f t="shared" si="1"/>
        <v>-129.15</v>
      </c>
      <c r="K42" s="284">
        <v>170.68337080956482</v>
      </c>
      <c r="L42" s="284">
        <v>113.78891387304324</v>
      </c>
      <c r="M42" s="609">
        <f t="shared" si="2"/>
        <v>284.47228468260806</v>
      </c>
      <c r="N42" s="613">
        <v>86.62</v>
      </c>
      <c r="O42" s="613">
        <v>57.75</v>
      </c>
      <c r="P42" s="610">
        <f t="shared" si="3"/>
        <v>144.37</v>
      </c>
      <c r="Q42" s="284">
        <f t="shared" si="4"/>
        <v>3.9133708095648103</v>
      </c>
      <c r="R42" s="284">
        <f t="shared" si="5"/>
        <v>7.0389138730432421</v>
      </c>
      <c r="S42" s="284">
        <f t="shared" si="6"/>
        <v>10.952284682608052</v>
      </c>
      <c r="T42" s="368" t="s">
        <v>927</v>
      </c>
      <c r="U42" s="577" t="s">
        <v>1002</v>
      </c>
      <c r="V42" s="577" t="s">
        <v>1003</v>
      </c>
    </row>
    <row r="43" spans="1:22" ht="21.75" customHeight="1">
      <c r="A43" s="285">
        <v>31</v>
      </c>
      <c r="B43" s="601" t="s">
        <v>874</v>
      </c>
      <c r="C43" s="604">
        <v>651</v>
      </c>
      <c r="D43" s="666">
        <v>876</v>
      </c>
      <c r="E43" s="284">
        <v>71.991859161751222</v>
      </c>
      <c r="F43" s="284">
        <v>47.994523793049765</v>
      </c>
      <c r="G43" s="609">
        <f t="shared" si="0"/>
        <v>119.98638295480099</v>
      </c>
      <c r="H43" s="605">
        <v>30.15</v>
      </c>
      <c r="I43" s="605">
        <v>20.170000000000002</v>
      </c>
      <c r="J43" s="610">
        <f t="shared" si="1"/>
        <v>50.32</v>
      </c>
      <c r="K43" s="284">
        <v>44.937151260104351</v>
      </c>
      <c r="L43" s="284">
        <v>29.958100840069569</v>
      </c>
      <c r="M43" s="609">
        <f t="shared" si="2"/>
        <v>74.89525210017392</v>
      </c>
      <c r="N43" s="613">
        <v>66.489999999999995</v>
      </c>
      <c r="O43" s="613">
        <v>44.32</v>
      </c>
      <c r="P43" s="610">
        <f t="shared" si="3"/>
        <v>110.81</v>
      </c>
      <c r="Q43" s="284">
        <f t="shared" si="4"/>
        <v>8.5971512601043543</v>
      </c>
      <c r="R43" s="284">
        <f t="shared" si="5"/>
        <v>5.8081008400695708</v>
      </c>
      <c r="S43" s="284">
        <f t="shared" si="6"/>
        <v>14.405252100173925</v>
      </c>
      <c r="T43" s="368" t="s">
        <v>927</v>
      </c>
      <c r="U43" s="577" t="s">
        <v>1002</v>
      </c>
      <c r="V43" s="577" t="s">
        <v>1003</v>
      </c>
    </row>
    <row r="44" spans="1:22" ht="21.75" customHeight="1">
      <c r="A44" s="285">
        <v>32</v>
      </c>
      <c r="B44" s="601" t="s">
        <v>875</v>
      </c>
      <c r="C44" s="604">
        <v>1746</v>
      </c>
      <c r="D44" s="666">
        <v>1590</v>
      </c>
      <c r="E44" s="284">
        <v>113.85646001625989</v>
      </c>
      <c r="F44" s="284">
        <v>75.90422921243362</v>
      </c>
      <c r="G44" s="609">
        <f t="shared" si="0"/>
        <v>189.76068922869351</v>
      </c>
      <c r="H44" s="605">
        <v>51.57</v>
      </c>
      <c r="I44" s="605">
        <v>30.01</v>
      </c>
      <c r="J44" s="610">
        <f t="shared" si="1"/>
        <v>81.58</v>
      </c>
      <c r="K44" s="284">
        <v>36.260936923410398</v>
      </c>
      <c r="L44" s="284">
        <v>24.173957948940263</v>
      </c>
      <c r="M44" s="609">
        <f t="shared" si="2"/>
        <v>60.434894872350661</v>
      </c>
      <c r="N44" s="613">
        <v>60.26</v>
      </c>
      <c r="O44" s="613">
        <v>40.18</v>
      </c>
      <c r="P44" s="610">
        <f t="shared" si="3"/>
        <v>100.44</v>
      </c>
      <c r="Q44" s="284">
        <f t="shared" si="4"/>
        <v>27.570936923410407</v>
      </c>
      <c r="R44" s="284">
        <f t="shared" si="5"/>
        <v>14.003957948940261</v>
      </c>
      <c r="S44" s="284">
        <f t="shared" si="6"/>
        <v>41.574894872350669</v>
      </c>
      <c r="T44" s="368" t="s">
        <v>927</v>
      </c>
      <c r="U44" s="577" t="s">
        <v>1002</v>
      </c>
      <c r="V44" s="577" t="s">
        <v>1003</v>
      </c>
    </row>
    <row r="45" spans="1:22" ht="21.75" customHeight="1">
      <c r="A45" s="285">
        <v>33</v>
      </c>
      <c r="B45" s="601" t="s">
        <v>876</v>
      </c>
      <c r="C45" s="604">
        <v>4027</v>
      </c>
      <c r="D45" s="666">
        <v>4402</v>
      </c>
      <c r="E45" s="284">
        <v>284.40809811281594</v>
      </c>
      <c r="F45" s="284">
        <v>189.60520523775753</v>
      </c>
      <c r="G45" s="609">
        <f t="shared" si="0"/>
        <v>474.01330335057344</v>
      </c>
      <c r="H45" s="605">
        <v>-9.17</v>
      </c>
      <c r="I45" s="605">
        <v>-10.87</v>
      </c>
      <c r="J45" s="610">
        <f t="shared" si="1"/>
        <v>-20.04</v>
      </c>
      <c r="K45" s="284">
        <v>249.90780760344907</v>
      </c>
      <c r="L45" s="284">
        <v>166.60520506896606</v>
      </c>
      <c r="M45" s="609">
        <f t="shared" si="2"/>
        <v>416.51301267241513</v>
      </c>
      <c r="N45" s="613">
        <v>246.45</v>
      </c>
      <c r="O45" s="613">
        <v>164.3</v>
      </c>
      <c r="P45" s="610">
        <f t="shared" si="3"/>
        <v>410.75</v>
      </c>
      <c r="Q45" s="284">
        <f t="shared" si="4"/>
        <v>-5.712192396550904</v>
      </c>
      <c r="R45" s="284">
        <f t="shared" si="5"/>
        <v>-8.5647949310339584</v>
      </c>
      <c r="S45" s="284">
        <f t="shared" si="6"/>
        <v>-14.276987327584862</v>
      </c>
      <c r="T45" s="368" t="s">
        <v>927</v>
      </c>
      <c r="U45" s="577" t="s">
        <v>1002</v>
      </c>
      <c r="V45" s="577" t="s">
        <v>1003</v>
      </c>
    </row>
    <row r="46" spans="1:22" ht="18.75" customHeight="1">
      <c r="A46" s="292" t="s">
        <v>19</v>
      </c>
      <c r="B46" s="292"/>
      <c r="C46" s="616">
        <f t="shared" ref="C46:H46" si="7">SUM(C13:C45)</f>
        <v>65992</v>
      </c>
      <c r="D46" s="28">
        <f t="shared" si="7"/>
        <v>71753</v>
      </c>
      <c r="E46" s="294">
        <f t="shared" si="7"/>
        <v>4899.2600000000011</v>
      </c>
      <c r="F46" s="294">
        <f t="shared" si="7"/>
        <v>3266.1699999999996</v>
      </c>
      <c r="G46" s="294">
        <f t="shared" si="7"/>
        <v>8165.4300000000012</v>
      </c>
      <c r="H46" s="612">
        <f t="shared" si="7"/>
        <v>-156.41000000000003</v>
      </c>
      <c r="I46" s="612">
        <f>SUM(I13:I45)</f>
        <v>-185.45</v>
      </c>
      <c r="J46" s="294">
        <f t="shared" ref="J46:V46" si="8">SUM(J13:J45)</f>
        <v>-341.86000000000007</v>
      </c>
      <c r="K46" s="294">
        <f t="shared" si="8"/>
        <v>4725.5459999999994</v>
      </c>
      <c r="L46" s="294">
        <f t="shared" si="8"/>
        <v>3150.3639999999991</v>
      </c>
      <c r="M46" s="294">
        <f t="shared" si="8"/>
        <v>7875.909999999998</v>
      </c>
      <c r="N46" s="612">
        <f t="shared" si="8"/>
        <v>4119.2599999999993</v>
      </c>
      <c r="O46" s="612">
        <f t="shared" si="8"/>
        <v>2602.7800000000002</v>
      </c>
      <c r="P46" s="294">
        <f t="shared" si="8"/>
        <v>6722.04</v>
      </c>
      <c r="Q46" s="294">
        <f t="shared" si="8"/>
        <v>449.87599999999941</v>
      </c>
      <c r="R46" s="294">
        <f t="shared" si="8"/>
        <v>362.13399999999979</v>
      </c>
      <c r="S46" s="294">
        <f t="shared" si="8"/>
        <v>812.00999999999942</v>
      </c>
      <c r="T46" s="9">
        <f t="shared" si="8"/>
        <v>0</v>
      </c>
      <c r="U46" s="9">
        <f t="shared" si="8"/>
        <v>0</v>
      </c>
      <c r="V46" s="9">
        <f t="shared" si="8"/>
        <v>0</v>
      </c>
    </row>
    <row r="47" spans="1:22" ht="26.25" customHeight="1"/>
    <row r="51" spans="1:21">
      <c r="A51" s="14" t="s">
        <v>12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  <c r="P51" s="749" t="s">
        <v>13</v>
      </c>
      <c r="Q51" s="749"/>
      <c r="U51" s="14"/>
    </row>
    <row r="52" spans="1:21">
      <c r="A52" s="749" t="s">
        <v>1009</v>
      </c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</row>
    <row r="53" spans="1:21">
      <c r="A53" s="749" t="s">
        <v>20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</row>
    <row r="54" spans="1:21">
      <c r="O54" s="748" t="s">
        <v>87</v>
      </c>
      <c r="P54" s="748"/>
      <c r="Q54" s="748"/>
    </row>
  </sheetData>
  <mergeCells count="22">
    <mergeCell ref="A4:P4"/>
    <mergeCell ref="V11:V12"/>
    <mergeCell ref="Q1:S1"/>
    <mergeCell ref="A3:Q3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  <mergeCell ref="O54:Q54"/>
    <mergeCell ref="P51:Q51"/>
    <mergeCell ref="A52:Q52"/>
    <mergeCell ref="A53:Q53"/>
    <mergeCell ref="H11:J11"/>
    <mergeCell ref="Q11:S11"/>
    <mergeCell ref="E11:G11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view="pageBreakPreview" topLeftCell="A41" zoomScale="115" zoomScaleSheetLayoutView="115" workbookViewId="0">
      <selection activeCell="H49" sqref="H49"/>
    </sheetView>
  </sheetViews>
  <sheetFormatPr defaultRowHeight="12.75"/>
  <cols>
    <col min="2" max="2" width="21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10" max="10" width="10.42578125" customWidth="1"/>
    <col min="16" max="16" width="11.42578125" bestFit="1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873" t="s">
        <v>234</v>
      </c>
      <c r="R1" s="873"/>
      <c r="S1" s="873"/>
    </row>
    <row r="3" spans="1:22" ht="15">
      <c r="A3" s="821" t="s">
        <v>0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</row>
    <row r="4" spans="1:22" ht="20.25">
      <c r="A4" s="801" t="s">
        <v>582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41"/>
    </row>
    <row r="5" spans="1:22" ht="15.75">
      <c r="A5" s="102" t="s">
        <v>238</v>
      </c>
      <c r="B5" s="102"/>
      <c r="C5" s="102"/>
      <c r="D5" s="126" t="s">
        <v>877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2">
      <c r="A6" s="34"/>
      <c r="B6" s="34"/>
      <c r="C6" s="14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U6" s="34"/>
    </row>
    <row r="7" spans="1:22" ht="15.75">
      <c r="A7" s="746" t="s">
        <v>498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</row>
    <row r="8" spans="1:22" ht="15.75">
      <c r="A8" s="44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874" t="s">
        <v>257</v>
      </c>
      <c r="Q8" s="874"/>
      <c r="R8" s="874"/>
      <c r="S8" s="874"/>
      <c r="U8" s="37"/>
    </row>
    <row r="9" spans="1:22">
      <c r="P9" s="847" t="s">
        <v>626</v>
      </c>
      <c r="Q9" s="847"/>
      <c r="R9" s="847"/>
      <c r="S9" s="847"/>
    </row>
    <row r="10" spans="1:22" ht="28.5" customHeight="1">
      <c r="A10" s="879" t="s">
        <v>26</v>
      </c>
      <c r="B10" s="813" t="s">
        <v>232</v>
      </c>
      <c r="C10" s="813" t="s">
        <v>428</v>
      </c>
      <c r="D10" s="813" t="s">
        <v>545</v>
      </c>
      <c r="E10" s="736" t="s">
        <v>615</v>
      </c>
      <c r="F10" s="736"/>
      <c r="G10" s="736"/>
      <c r="H10" s="724" t="s">
        <v>631</v>
      </c>
      <c r="I10" s="725"/>
      <c r="J10" s="726"/>
      <c r="K10" s="774" t="s">
        <v>430</v>
      </c>
      <c r="L10" s="775"/>
      <c r="M10" s="865"/>
      <c r="N10" s="876" t="s">
        <v>178</v>
      </c>
      <c r="O10" s="877"/>
      <c r="P10" s="878"/>
      <c r="Q10" s="741" t="s">
        <v>633</v>
      </c>
      <c r="R10" s="741"/>
      <c r="S10" s="741"/>
      <c r="T10" s="813" t="s">
        <v>289</v>
      </c>
      <c r="U10" s="813" t="s">
        <v>484</v>
      </c>
      <c r="V10" s="813" t="s">
        <v>431</v>
      </c>
    </row>
    <row r="11" spans="1:22" ht="69" customHeight="1">
      <c r="A11" s="880"/>
      <c r="B11" s="814"/>
      <c r="C11" s="814"/>
      <c r="D11" s="814"/>
      <c r="E11" s="5" t="s">
        <v>201</v>
      </c>
      <c r="F11" s="5" t="s">
        <v>233</v>
      </c>
      <c r="G11" s="5" t="s">
        <v>19</v>
      </c>
      <c r="H11" s="576" t="s">
        <v>201</v>
      </c>
      <c r="I11" s="576" t="s">
        <v>233</v>
      </c>
      <c r="J11" s="5" t="s">
        <v>19</v>
      </c>
      <c r="K11" s="5" t="s">
        <v>201</v>
      </c>
      <c r="L11" s="5" t="s">
        <v>233</v>
      </c>
      <c r="M11" s="5" t="s">
        <v>19</v>
      </c>
      <c r="N11" s="576" t="s">
        <v>201</v>
      </c>
      <c r="O11" s="576" t="s">
        <v>233</v>
      </c>
      <c r="P11" s="5" t="s">
        <v>19</v>
      </c>
      <c r="Q11" s="5" t="s">
        <v>271</v>
      </c>
      <c r="R11" s="5" t="s">
        <v>248</v>
      </c>
      <c r="S11" s="5" t="s">
        <v>249</v>
      </c>
      <c r="T11" s="814"/>
      <c r="U11" s="814"/>
      <c r="V11" s="814"/>
    </row>
    <row r="12" spans="1:22" ht="27.75" customHeight="1">
      <c r="A12" s="285">
        <v>1</v>
      </c>
      <c r="B12" s="285" t="s">
        <v>844</v>
      </c>
      <c r="C12" s="565">
        <v>2886</v>
      </c>
      <c r="D12" s="286">
        <v>2763</v>
      </c>
      <c r="E12" s="284">
        <v>87.751282281918662</v>
      </c>
      <c r="F12" s="284">
        <v>58.500965733164968</v>
      </c>
      <c r="G12" s="609">
        <f>E12+F12</f>
        <v>146.25224801508364</v>
      </c>
      <c r="H12" s="604">
        <v>100.05</v>
      </c>
      <c r="I12" s="604">
        <v>70.150000000000006</v>
      </c>
      <c r="J12" s="610">
        <f>H12+I12</f>
        <v>170.2</v>
      </c>
      <c r="K12" s="284">
        <v>80.615461962740284</v>
      </c>
      <c r="L12" s="284">
        <v>53.743641308493523</v>
      </c>
      <c r="M12" s="609">
        <f>K12+L12</f>
        <v>134.35910327123381</v>
      </c>
      <c r="N12" s="613">
        <v>174.07</v>
      </c>
      <c r="O12" s="613">
        <v>116.05</v>
      </c>
      <c r="P12" s="610">
        <f>N12+O12</f>
        <v>290.12</v>
      </c>
      <c r="Q12" s="284">
        <f>H12+K12-N12</f>
        <v>6.5954619627402735</v>
      </c>
      <c r="R12" s="284">
        <f>I12+L12-O12</f>
        <v>7.843641308493531</v>
      </c>
      <c r="S12" s="284">
        <f>Q12+R12</f>
        <v>14.439103271233805</v>
      </c>
      <c r="T12" s="368" t="s">
        <v>927</v>
      </c>
      <c r="U12" s="577" t="s">
        <v>1002</v>
      </c>
      <c r="V12" s="577" t="s">
        <v>1003</v>
      </c>
    </row>
    <row r="13" spans="1:22" ht="27.75" customHeight="1">
      <c r="A13" s="285">
        <v>2</v>
      </c>
      <c r="B13" s="285" t="s">
        <v>845</v>
      </c>
      <c r="C13" s="565">
        <v>1957</v>
      </c>
      <c r="D13" s="286">
        <v>1934</v>
      </c>
      <c r="E13" s="284">
        <v>111.63989188908685</v>
      </c>
      <c r="F13" s="284">
        <v>74.426735655844041</v>
      </c>
      <c r="G13" s="609">
        <f t="shared" ref="G13:G44" si="0">E13+F13</f>
        <v>186.0666275449309</v>
      </c>
      <c r="H13" s="604">
        <v>-5.98</v>
      </c>
      <c r="I13" s="604">
        <v>-7.09</v>
      </c>
      <c r="J13" s="610">
        <f t="shared" ref="J13:J44" si="1">H13+I13</f>
        <v>-13.07</v>
      </c>
      <c r="K13" s="284">
        <v>103.06998786306031</v>
      </c>
      <c r="L13" s="284">
        <v>68.713325242040213</v>
      </c>
      <c r="M13" s="609">
        <f t="shared" ref="M13:M44" si="2">K13+L13</f>
        <v>171.78331310510052</v>
      </c>
      <c r="N13" s="613">
        <v>92.83</v>
      </c>
      <c r="O13" s="613">
        <v>61.89</v>
      </c>
      <c r="P13" s="610">
        <f t="shared" ref="P13:P44" si="3">N13+O13</f>
        <v>154.72</v>
      </c>
      <c r="Q13" s="284">
        <f t="shared" ref="Q13:Q44" si="4">H13+K13-N13</f>
        <v>4.259987863060303</v>
      </c>
      <c r="R13" s="284">
        <f t="shared" ref="R13:R44" si="5">I13+L13-O13</f>
        <v>-0.26667475795979101</v>
      </c>
      <c r="S13" s="284">
        <f t="shared" ref="S13:S44" si="6">Q13+R13</f>
        <v>3.993313105100512</v>
      </c>
      <c r="T13" s="368" t="s">
        <v>927</v>
      </c>
      <c r="U13" s="577" t="s">
        <v>1002</v>
      </c>
      <c r="V13" s="577" t="s">
        <v>1003</v>
      </c>
    </row>
    <row r="14" spans="1:22" ht="27.75" customHeight="1">
      <c r="A14" s="285">
        <v>3</v>
      </c>
      <c r="B14" s="285" t="s">
        <v>846</v>
      </c>
      <c r="C14" s="565">
        <v>962</v>
      </c>
      <c r="D14" s="286">
        <v>1481</v>
      </c>
      <c r="E14" s="284">
        <v>96.033579595578686</v>
      </c>
      <c r="F14" s="284">
        <v>64.022507740741375</v>
      </c>
      <c r="G14" s="609">
        <f t="shared" si="0"/>
        <v>160.05608733632005</v>
      </c>
      <c r="H14" s="604">
        <v>40.56</v>
      </c>
      <c r="I14" s="604">
        <v>-7.4</v>
      </c>
      <c r="J14" s="610">
        <f t="shared" si="1"/>
        <v>33.160000000000004</v>
      </c>
      <c r="K14" s="284">
        <v>67.357555029730605</v>
      </c>
      <c r="L14" s="284">
        <v>44.905036686487065</v>
      </c>
      <c r="M14" s="609">
        <f t="shared" si="2"/>
        <v>112.26259171621767</v>
      </c>
      <c r="N14" s="613">
        <v>99.97</v>
      </c>
      <c r="O14" s="613">
        <v>33.32</v>
      </c>
      <c r="P14" s="610">
        <f t="shared" si="3"/>
        <v>133.29</v>
      </c>
      <c r="Q14" s="284">
        <f t="shared" si="4"/>
        <v>7.9475550297306086</v>
      </c>
      <c r="R14" s="284">
        <f t="shared" si="5"/>
        <v>4.1850366864870665</v>
      </c>
      <c r="S14" s="284">
        <f t="shared" si="6"/>
        <v>12.132591716217675</v>
      </c>
      <c r="T14" s="368" t="s">
        <v>927</v>
      </c>
      <c r="U14" s="577" t="s">
        <v>1002</v>
      </c>
      <c r="V14" s="577" t="s">
        <v>1003</v>
      </c>
    </row>
    <row r="15" spans="1:22" ht="27.75" customHeight="1">
      <c r="A15" s="285">
        <v>4</v>
      </c>
      <c r="B15" s="285" t="s">
        <v>847</v>
      </c>
      <c r="C15" s="565">
        <v>1450</v>
      </c>
      <c r="D15" s="286">
        <v>722</v>
      </c>
      <c r="E15" s="284">
        <v>51.906959748144814</v>
      </c>
      <c r="F15" s="284">
        <v>34.604705419383855</v>
      </c>
      <c r="G15" s="609">
        <f t="shared" si="0"/>
        <v>86.511665167528662</v>
      </c>
      <c r="H15" s="604">
        <v>20.23</v>
      </c>
      <c r="I15" s="604">
        <v>15.56</v>
      </c>
      <c r="J15" s="610">
        <f t="shared" si="1"/>
        <v>35.79</v>
      </c>
      <c r="K15" s="284">
        <v>44.95522561339881</v>
      </c>
      <c r="L15" s="284">
        <v>29.97015040893254</v>
      </c>
      <c r="M15" s="609">
        <f t="shared" si="2"/>
        <v>74.925376022331349</v>
      </c>
      <c r="N15" s="613">
        <v>57.72</v>
      </c>
      <c r="O15" s="613">
        <v>38.479999999999997</v>
      </c>
      <c r="P15" s="610">
        <f t="shared" si="3"/>
        <v>96.199999999999989</v>
      </c>
      <c r="Q15" s="284">
        <f t="shared" si="4"/>
        <v>7.4652256133988146</v>
      </c>
      <c r="R15" s="284">
        <f t="shared" si="5"/>
        <v>7.0501504089325451</v>
      </c>
      <c r="S15" s="284">
        <f t="shared" si="6"/>
        <v>14.51537602233136</v>
      </c>
      <c r="T15" s="368" t="s">
        <v>927</v>
      </c>
      <c r="U15" s="577" t="s">
        <v>1002</v>
      </c>
      <c r="V15" s="577" t="s">
        <v>1003</v>
      </c>
    </row>
    <row r="16" spans="1:22" ht="27.75" customHeight="1">
      <c r="A16" s="285">
        <v>5</v>
      </c>
      <c r="B16" s="285" t="s">
        <v>848</v>
      </c>
      <c r="C16" s="565">
        <v>3442</v>
      </c>
      <c r="D16" s="286">
        <v>3036</v>
      </c>
      <c r="E16" s="284">
        <v>196.26534846309525</v>
      </c>
      <c r="F16" s="284">
        <v>130.84381363408346</v>
      </c>
      <c r="G16" s="609">
        <f t="shared" si="0"/>
        <v>327.10916209717868</v>
      </c>
      <c r="H16" s="604">
        <v>-60.56</v>
      </c>
      <c r="I16" s="604">
        <v>-40.799999999999997</v>
      </c>
      <c r="J16" s="610">
        <f t="shared" si="1"/>
        <v>-101.36</v>
      </c>
      <c r="K16" s="284">
        <v>214.76042581248396</v>
      </c>
      <c r="L16" s="284">
        <v>143.17361720832264</v>
      </c>
      <c r="M16" s="609">
        <f t="shared" si="2"/>
        <v>357.9340430208066</v>
      </c>
      <c r="N16" s="613">
        <v>145.41999999999999</v>
      </c>
      <c r="O16" s="613">
        <v>96.94</v>
      </c>
      <c r="P16" s="610">
        <f t="shared" si="3"/>
        <v>242.35999999999999</v>
      </c>
      <c r="Q16" s="284">
        <f t="shared" si="4"/>
        <v>8.7804258124839691</v>
      </c>
      <c r="R16" s="284">
        <f t="shared" si="5"/>
        <v>5.4336172083226444</v>
      </c>
      <c r="S16" s="284">
        <f t="shared" si="6"/>
        <v>14.214043020806614</v>
      </c>
      <c r="T16" s="368" t="s">
        <v>927</v>
      </c>
      <c r="U16" s="577" t="s">
        <v>1002</v>
      </c>
      <c r="V16" s="577" t="s">
        <v>1003</v>
      </c>
    </row>
    <row r="17" spans="1:22" ht="27.75" customHeight="1">
      <c r="A17" s="285">
        <v>6</v>
      </c>
      <c r="B17" s="285" t="s">
        <v>849</v>
      </c>
      <c r="C17" s="565">
        <v>29</v>
      </c>
      <c r="D17" s="286">
        <v>10</v>
      </c>
      <c r="E17" s="284">
        <v>79.126741277611529</v>
      </c>
      <c r="F17" s="284">
        <v>52.751260832713498</v>
      </c>
      <c r="G17" s="609">
        <f t="shared" si="0"/>
        <v>131.87800211032504</v>
      </c>
      <c r="H17" s="604">
        <v>-50.45</v>
      </c>
      <c r="I17" s="604">
        <v>10.56</v>
      </c>
      <c r="J17" s="610">
        <f t="shared" si="1"/>
        <v>-39.89</v>
      </c>
      <c r="K17" s="284">
        <v>60.262848321484661</v>
      </c>
      <c r="L17" s="284">
        <v>40.17523221432311</v>
      </c>
      <c r="M17" s="609">
        <f t="shared" si="2"/>
        <v>100.43808053580777</v>
      </c>
      <c r="N17" s="613">
        <v>0.32</v>
      </c>
      <c r="O17" s="613">
        <v>39.08</v>
      </c>
      <c r="P17" s="610">
        <f t="shared" si="3"/>
        <v>39.4</v>
      </c>
      <c r="Q17" s="284">
        <f t="shared" si="4"/>
        <v>9.492848321484658</v>
      </c>
      <c r="R17" s="284">
        <f t="shared" si="5"/>
        <v>11.655232214323114</v>
      </c>
      <c r="S17" s="284">
        <f t="shared" si="6"/>
        <v>21.148080535807772</v>
      </c>
      <c r="T17" s="368" t="s">
        <v>927</v>
      </c>
      <c r="U17" s="577" t="s">
        <v>1002</v>
      </c>
      <c r="V17" s="577" t="s">
        <v>1003</v>
      </c>
    </row>
    <row r="18" spans="1:22" ht="27.75" customHeight="1">
      <c r="A18" s="285">
        <v>7</v>
      </c>
      <c r="B18" s="285" t="s">
        <v>850</v>
      </c>
      <c r="C18" s="565">
        <v>1654</v>
      </c>
      <c r="D18" s="286">
        <v>0</v>
      </c>
      <c r="E18" s="284">
        <v>117.86872705886424</v>
      </c>
      <c r="F18" s="284">
        <v>78.579300306170111</v>
      </c>
      <c r="G18" s="609">
        <f t="shared" si="0"/>
        <v>196.44802736503436</v>
      </c>
      <c r="H18" s="604">
        <v>-5.76</v>
      </c>
      <c r="I18" s="604">
        <v>-6.83</v>
      </c>
      <c r="J18" s="610">
        <f t="shared" si="1"/>
        <v>-12.59</v>
      </c>
      <c r="K18" s="284">
        <v>105.24417217687758</v>
      </c>
      <c r="L18" s="284">
        <v>70.162781451251732</v>
      </c>
      <c r="M18" s="609">
        <f t="shared" si="2"/>
        <v>175.40695362812932</v>
      </c>
      <c r="N18" s="613">
        <v>87.33</v>
      </c>
      <c r="O18" s="613">
        <v>58.22</v>
      </c>
      <c r="P18" s="610">
        <f t="shared" si="3"/>
        <v>145.55000000000001</v>
      </c>
      <c r="Q18" s="284">
        <f t="shared" si="4"/>
        <v>12.15417217687758</v>
      </c>
      <c r="R18" s="284">
        <f t="shared" si="5"/>
        <v>5.1127814512517347</v>
      </c>
      <c r="S18" s="284">
        <f t="shared" si="6"/>
        <v>17.266953628129315</v>
      </c>
      <c r="T18" s="368" t="s">
        <v>927</v>
      </c>
      <c r="U18" s="577" t="s">
        <v>1002</v>
      </c>
      <c r="V18" s="577" t="s">
        <v>1003</v>
      </c>
    </row>
    <row r="19" spans="1:22" ht="27.75" customHeight="1">
      <c r="A19" s="285">
        <v>8</v>
      </c>
      <c r="B19" s="285" t="s">
        <v>851</v>
      </c>
      <c r="C19" s="565">
        <v>3530</v>
      </c>
      <c r="D19" s="286">
        <v>1114</v>
      </c>
      <c r="E19" s="284">
        <v>84.693905312137829</v>
      </c>
      <c r="F19" s="284">
        <v>56.46271055681445</v>
      </c>
      <c r="G19" s="609">
        <f t="shared" si="0"/>
        <v>141.15661586895229</v>
      </c>
      <c r="H19" s="604">
        <v>-95.15</v>
      </c>
      <c r="I19" s="604">
        <v>-55.15</v>
      </c>
      <c r="J19" s="610">
        <f t="shared" si="1"/>
        <v>-150.30000000000001</v>
      </c>
      <c r="K19" s="284">
        <v>153.8491365552994</v>
      </c>
      <c r="L19" s="284">
        <v>102.56609103686625</v>
      </c>
      <c r="M19" s="609">
        <f t="shared" si="2"/>
        <v>256.41522759216565</v>
      </c>
      <c r="N19" s="613">
        <v>56.81</v>
      </c>
      <c r="O19" s="613">
        <v>37.880000000000003</v>
      </c>
      <c r="P19" s="610">
        <f t="shared" si="3"/>
        <v>94.69</v>
      </c>
      <c r="Q19" s="284">
        <f t="shared" si="4"/>
        <v>1.8891365552993875</v>
      </c>
      <c r="R19" s="284">
        <f t="shared" si="5"/>
        <v>9.536091036866253</v>
      </c>
      <c r="S19" s="284">
        <f t="shared" si="6"/>
        <v>11.425227592165641</v>
      </c>
      <c r="T19" s="368" t="s">
        <v>927</v>
      </c>
      <c r="U19" s="577" t="s">
        <v>1002</v>
      </c>
      <c r="V19" s="577" t="s">
        <v>1003</v>
      </c>
    </row>
    <row r="20" spans="1:22" ht="27.75" customHeight="1">
      <c r="A20" s="285">
        <v>9</v>
      </c>
      <c r="B20" s="285" t="s">
        <v>852</v>
      </c>
      <c r="C20" s="565">
        <v>1060</v>
      </c>
      <c r="D20" s="286">
        <v>814</v>
      </c>
      <c r="E20" s="284">
        <v>51.701613533756557</v>
      </c>
      <c r="F20" s="284">
        <v>34.467807683658819</v>
      </c>
      <c r="G20" s="609">
        <f t="shared" si="0"/>
        <v>86.169421217415376</v>
      </c>
      <c r="H20" s="604">
        <v>20.149999999999999</v>
      </c>
      <c r="I20" s="604">
        <v>12.36</v>
      </c>
      <c r="J20" s="610">
        <f t="shared" si="1"/>
        <v>32.51</v>
      </c>
      <c r="K20" s="284">
        <v>59.766981723596494</v>
      </c>
      <c r="L20" s="284">
        <v>39.844654482397665</v>
      </c>
      <c r="M20" s="609">
        <f t="shared" si="2"/>
        <v>99.611636205994159</v>
      </c>
      <c r="N20" s="613">
        <v>68.95</v>
      </c>
      <c r="O20" s="613">
        <v>45.96</v>
      </c>
      <c r="P20" s="610">
        <f t="shared" si="3"/>
        <v>114.91</v>
      </c>
      <c r="Q20" s="284">
        <f t="shared" si="4"/>
        <v>10.96698172359649</v>
      </c>
      <c r="R20" s="284">
        <f t="shared" si="5"/>
        <v>6.2446544823976637</v>
      </c>
      <c r="S20" s="284">
        <f t="shared" si="6"/>
        <v>17.211636205994154</v>
      </c>
      <c r="T20" s="368" t="s">
        <v>927</v>
      </c>
      <c r="U20" s="577" t="s">
        <v>1002</v>
      </c>
      <c r="V20" s="577" t="s">
        <v>1003</v>
      </c>
    </row>
    <row r="21" spans="1:22" ht="27.75" customHeight="1">
      <c r="A21" s="285">
        <v>10</v>
      </c>
      <c r="B21" s="285" t="s">
        <v>853</v>
      </c>
      <c r="C21" s="565">
        <v>1912</v>
      </c>
      <c r="D21" s="286">
        <v>2053</v>
      </c>
      <c r="E21" s="284">
        <v>73.947453425818622</v>
      </c>
      <c r="F21" s="284">
        <v>49.298395720537613</v>
      </c>
      <c r="G21" s="609">
        <f t="shared" si="0"/>
        <v>123.24584914635624</v>
      </c>
      <c r="H21" s="604">
        <v>10.89</v>
      </c>
      <c r="I21" s="604">
        <v>5.56</v>
      </c>
      <c r="J21" s="610">
        <f t="shared" si="1"/>
        <v>16.45</v>
      </c>
      <c r="K21" s="284">
        <v>94.463590676232215</v>
      </c>
      <c r="L21" s="284">
        <v>62.975727117488148</v>
      </c>
      <c r="M21" s="609">
        <f t="shared" si="2"/>
        <v>157.43931779372036</v>
      </c>
      <c r="N21" s="613">
        <v>94.82</v>
      </c>
      <c r="O21" s="613">
        <v>63.21</v>
      </c>
      <c r="P21" s="610">
        <f t="shared" si="3"/>
        <v>158.03</v>
      </c>
      <c r="Q21" s="284">
        <f t="shared" si="4"/>
        <v>10.533590676232222</v>
      </c>
      <c r="R21" s="284">
        <f t="shared" si="5"/>
        <v>5.3257271174881495</v>
      </c>
      <c r="S21" s="284">
        <f t="shared" si="6"/>
        <v>15.859317793720372</v>
      </c>
      <c r="T21" s="368" t="s">
        <v>927</v>
      </c>
      <c r="U21" s="577" t="s">
        <v>1002</v>
      </c>
      <c r="V21" s="577" t="s">
        <v>1003</v>
      </c>
    </row>
    <row r="22" spans="1:22" ht="27.75" customHeight="1">
      <c r="A22" s="285">
        <v>11</v>
      </c>
      <c r="B22" s="285" t="s">
        <v>854</v>
      </c>
      <c r="C22" s="565">
        <v>1958</v>
      </c>
      <c r="D22" s="286">
        <v>939</v>
      </c>
      <c r="E22" s="284">
        <v>58.500854854612449</v>
      </c>
      <c r="F22" s="284">
        <v>39.000643822109986</v>
      </c>
      <c r="G22" s="609">
        <f t="shared" si="0"/>
        <v>97.501498676722434</v>
      </c>
      <c r="H22" s="604">
        <v>10.85</v>
      </c>
      <c r="I22" s="604">
        <v>-1.1200000000000001</v>
      </c>
      <c r="J22" s="610">
        <f t="shared" si="1"/>
        <v>9.73</v>
      </c>
      <c r="K22" s="284">
        <v>71.665772515835798</v>
      </c>
      <c r="L22" s="284">
        <v>47.777181677223879</v>
      </c>
      <c r="M22" s="609">
        <f t="shared" si="2"/>
        <v>119.44295419305968</v>
      </c>
      <c r="N22" s="613">
        <v>74.3</v>
      </c>
      <c r="O22" s="613">
        <v>37.79</v>
      </c>
      <c r="P22" s="610">
        <f t="shared" si="3"/>
        <v>112.09</v>
      </c>
      <c r="Q22" s="284">
        <f t="shared" si="4"/>
        <v>8.2157725158357948</v>
      </c>
      <c r="R22" s="284">
        <f t="shared" si="5"/>
        <v>8.8671816772238827</v>
      </c>
      <c r="S22" s="284">
        <f t="shared" si="6"/>
        <v>17.082954193059678</v>
      </c>
      <c r="T22" s="368" t="s">
        <v>927</v>
      </c>
      <c r="U22" s="577" t="s">
        <v>1002</v>
      </c>
      <c r="V22" s="577" t="s">
        <v>1003</v>
      </c>
    </row>
    <row r="23" spans="1:22" ht="27.75" customHeight="1">
      <c r="A23" s="285">
        <v>12</v>
      </c>
      <c r="B23" s="285" t="s">
        <v>855</v>
      </c>
      <c r="C23" s="565">
        <v>1150</v>
      </c>
      <c r="D23" s="286">
        <v>0</v>
      </c>
      <c r="E23" s="284">
        <v>65.596707374029165</v>
      </c>
      <c r="F23" s="284">
        <v>43.731221134386189</v>
      </c>
      <c r="G23" s="609">
        <f t="shared" si="0"/>
        <v>109.32792850841535</v>
      </c>
      <c r="H23" s="604">
        <v>-20.75</v>
      </c>
      <c r="I23" s="604">
        <v>-2.0099999999999998</v>
      </c>
      <c r="J23" s="610">
        <f t="shared" si="1"/>
        <v>-22.759999999999998</v>
      </c>
      <c r="K23" s="284">
        <v>76.865345343893807</v>
      </c>
      <c r="L23" s="284">
        <v>51.243563562595881</v>
      </c>
      <c r="M23" s="609">
        <f t="shared" si="2"/>
        <v>128.10890890648969</v>
      </c>
      <c r="N23" s="613">
        <v>48.6</v>
      </c>
      <c r="O23" s="613">
        <v>32.4</v>
      </c>
      <c r="P23" s="610">
        <f t="shared" si="3"/>
        <v>81</v>
      </c>
      <c r="Q23" s="284">
        <f t="shared" si="4"/>
        <v>7.5153453438938058</v>
      </c>
      <c r="R23" s="284">
        <f t="shared" si="5"/>
        <v>16.833563562595884</v>
      </c>
      <c r="S23" s="284">
        <f t="shared" si="6"/>
        <v>24.34890890648969</v>
      </c>
      <c r="T23" s="368" t="s">
        <v>927</v>
      </c>
      <c r="U23" s="577" t="s">
        <v>1002</v>
      </c>
      <c r="V23" s="577" t="s">
        <v>1003</v>
      </c>
    </row>
    <row r="24" spans="1:22" ht="27.75" customHeight="1">
      <c r="A24" s="285">
        <v>13</v>
      </c>
      <c r="B24" s="285" t="s">
        <v>856</v>
      </c>
      <c r="C24" s="565">
        <v>1309</v>
      </c>
      <c r="D24" s="286">
        <v>834</v>
      </c>
      <c r="E24" s="284">
        <v>54.32548182871772</v>
      </c>
      <c r="F24" s="284">
        <v>36.217056529034274</v>
      </c>
      <c r="G24" s="609">
        <f t="shared" si="0"/>
        <v>90.542538357751994</v>
      </c>
      <c r="H24" s="604">
        <v>-18.59</v>
      </c>
      <c r="I24" s="604">
        <v>-1.41</v>
      </c>
      <c r="J24" s="610">
        <f t="shared" si="1"/>
        <v>-20</v>
      </c>
      <c r="K24" s="284">
        <v>65.558783889213231</v>
      </c>
      <c r="L24" s="284">
        <v>43.705855926142164</v>
      </c>
      <c r="M24" s="609">
        <f t="shared" si="2"/>
        <v>109.26463981535539</v>
      </c>
      <c r="N24" s="613">
        <v>43.69</v>
      </c>
      <c r="O24" s="613">
        <v>29.13</v>
      </c>
      <c r="P24" s="610">
        <f t="shared" si="3"/>
        <v>72.819999999999993</v>
      </c>
      <c r="Q24" s="284">
        <f t="shared" si="4"/>
        <v>3.2787838892132299</v>
      </c>
      <c r="R24" s="284">
        <f t="shared" si="5"/>
        <v>13.165855926142168</v>
      </c>
      <c r="S24" s="284">
        <f t="shared" si="6"/>
        <v>16.444639815355398</v>
      </c>
      <c r="T24" s="368" t="s">
        <v>927</v>
      </c>
      <c r="U24" s="577" t="s">
        <v>1002</v>
      </c>
      <c r="V24" s="577" t="s">
        <v>1003</v>
      </c>
    </row>
    <row r="25" spans="1:22" ht="27.75" customHeight="1">
      <c r="A25" s="285">
        <v>14</v>
      </c>
      <c r="B25" s="285" t="s">
        <v>857</v>
      </c>
      <c r="C25" s="565">
        <v>2008</v>
      </c>
      <c r="D25" s="286">
        <v>1869</v>
      </c>
      <c r="E25" s="284">
        <v>85.515290169690886</v>
      </c>
      <c r="F25" s="284">
        <v>57.010301499714586</v>
      </c>
      <c r="G25" s="609">
        <f t="shared" si="0"/>
        <v>142.52559166940546</v>
      </c>
      <c r="H25" s="604">
        <v>-17.399999999999999</v>
      </c>
      <c r="I25" s="604">
        <v>-10.15</v>
      </c>
      <c r="J25" s="610">
        <f t="shared" si="1"/>
        <v>-27.549999999999997</v>
      </c>
      <c r="K25" s="284">
        <v>112.45933230971173</v>
      </c>
      <c r="L25" s="284">
        <v>74.972888206474494</v>
      </c>
      <c r="M25" s="609">
        <f t="shared" si="2"/>
        <v>187.43222051618622</v>
      </c>
      <c r="N25" s="613">
        <v>91.81</v>
      </c>
      <c r="O25" s="613">
        <v>61.22</v>
      </c>
      <c r="P25" s="610">
        <f t="shared" si="3"/>
        <v>153.03</v>
      </c>
      <c r="Q25" s="284">
        <f t="shared" si="4"/>
        <v>3.2493323097117184</v>
      </c>
      <c r="R25" s="284">
        <f t="shared" si="5"/>
        <v>3.6028882064744892</v>
      </c>
      <c r="S25" s="284">
        <f t="shared" si="6"/>
        <v>6.8522205161862075</v>
      </c>
      <c r="T25" s="368" t="s">
        <v>927</v>
      </c>
      <c r="U25" s="577" t="s">
        <v>1002</v>
      </c>
      <c r="V25" s="577" t="s">
        <v>1003</v>
      </c>
    </row>
    <row r="26" spans="1:22" ht="27.75" customHeight="1">
      <c r="A26" s="285">
        <v>15</v>
      </c>
      <c r="B26" s="285" t="s">
        <v>858</v>
      </c>
      <c r="C26" s="565">
        <v>132</v>
      </c>
      <c r="D26" s="286">
        <v>17</v>
      </c>
      <c r="E26" s="284">
        <v>73.513944750998945</v>
      </c>
      <c r="F26" s="284">
        <v>49.009389389562543</v>
      </c>
      <c r="G26" s="609">
        <f t="shared" si="0"/>
        <v>122.52333414056149</v>
      </c>
      <c r="H26" s="604">
        <v>-80.150000000000006</v>
      </c>
      <c r="I26" s="604">
        <v>-60.21</v>
      </c>
      <c r="J26" s="610">
        <f t="shared" si="1"/>
        <v>-140.36000000000001</v>
      </c>
      <c r="K26" s="284">
        <v>90.854003052738662</v>
      </c>
      <c r="L26" s="284">
        <v>60.569335368492446</v>
      </c>
      <c r="M26" s="609">
        <f t="shared" si="2"/>
        <v>151.42333842123111</v>
      </c>
      <c r="N26" s="613">
        <v>0.76</v>
      </c>
      <c r="O26" s="613">
        <v>0.5</v>
      </c>
      <c r="P26" s="610">
        <f t="shared" si="3"/>
        <v>1.26</v>
      </c>
      <c r="Q26" s="284">
        <f t="shared" si="4"/>
        <v>9.9440030527386565</v>
      </c>
      <c r="R26" s="284">
        <f t="shared" si="5"/>
        <v>-0.14066463150755482</v>
      </c>
      <c r="S26" s="284">
        <f t="shared" si="6"/>
        <v>9.8033384212311017</v>
      </c>
      <c r="T26" s="368" t="s">
        <v>927</v>
      </c>
      <c r="U26" s="577" t="s">
        <v>1002</v>
      </c>
      <c r="V26" s="577" t="s">
        <v>1003</v>
      </c>
    </row>
    <row r="27" spans="1:22" ht="27.75" customHeight="1">
      <c r="A27" s="285">
        <v>16</v>
      </c>
      <c r="B27" s="285" t="s">
        <v>859</v>
      </c>
      <c r="C27" s="565">
        <v>855</v>
      </c>
      <c r="D27" s="286">
        <v>0</v>
      </c>
      <c r="E27" s="284">
        <v>49.716600128003314</v>
      </c>
      <c r="F27" s="284">
        <v>33.144462904983477</v>
      </c>
      <c r="G27" s="609">
        <f t="shared" si="0"/>
        <v>82.861063032986792</v>
      </c>
      <c r="H27" s="604">
        <v>40.15</v>
      </c>
      <c r="I27" s="604">
        <v>25.54</v>
      </c>
      <c r="J27" s="610">
        <f t="shared" si="1"/>
        <v>65.69</v>
      </c>
      <c r="K27" s="284">
        <v>12.386627161821584</v>
      </c>
      <c r="L27" s="284">
        <v>8.2577514412143902</v>
      </c>
      <c r="M27" s="609">
        <f t="shared" si="2"/>
        <v>20.644378603035975</v>
      </c>
      <c r="N27" s="613">
        <v>36.840000000000003</v>
      </c>
      <c r="O27" s="613">
        <v>24.56</v>
      </c>
      <c r="P27" s="610">
        <f t="shared" si="3"/>
        <v>61.400000000000006</v>
      </c>
      <c r="Q27" s="284">
        <f t="shared" si="4"/>
        <v>15.696627161821581</v>
      </c>
      <c r="R27" s="284">
        <f t="shared" si="5"/>
        <v>9.2377514412143888</v>
      </c>
      <c r="S27" s="284">
        <f t="shared" si="6"/>
        <v>24.93437860303597</v>
      </c>
      <c r="T27" s="368" t="s">
        <v>927</v>
      </c>
      <c r="U27" s="577" t="s">
        <v>1002</v>
      </c>
      <c r="V27" s="577" t="s">
        <v>1003</v>
      </c>
    </row>
    <row r="28" spans="1:22" ht="27.75" customHeight="1">
      <c r="A28" s="285">
        <v>17</v>
      </c>
      <c r="B28" s="285" t="s">
        <v>860</v>
      </c>
      <c r="C28" s="565">
        <v>1584</v>
      </c>
      <c r="D28" s="286">
        <v>1384</v>
      </c>
      <c r="E28" s="284">
        <v>90.329518084793548</v>
      </c>
      <c r="F28" s="284">
        <v>60.219792859490411</v>
      </c>
      <c r="G28" s="609">
        <f t="shared" si="0"/>
        <v>150.54931094428395</v>
      </c>
      <c r="H28" s="604">
        <v>40.15</v>
      </c>
      <c r="I28" s="604">
        <v>-2.15</v>
      </c>
      <c r="J28" s="610">
        <f t="shared" si="1"/>
        <v>38</v>
      </c>
      <c r="K28" s="284">
        <v>56.916250675008691</v>
      </c>
      <c r="L28" s="284">
        <v>37.944167116672467</v>
      </c>
      <c r="M28" s="609">
        <f t="shared" si="2"/>
        <v>94.860417791681158</v>
      </c>
      <c r="N28" s="613">
        <v>89.17</v>
      </c>
      <c r="O28" s="613">
        <v>29.69</v>
      </c>
      <c r="P28" s="610">
        <f t="shared" si="3"/>
        <v>118.86</v>
      </c>
      <c r="Q28" s="284">
        <f t="shared" si="4"/>
        <v>7.8962506750086874</v>
      </c>
      <c r="R28" s="284">
        <f t="shared" si="5"/>
        <v>6.1041671166724676</v>
      </c>
      <c r="S28" s="284">
        <f t="shared" si="6"/>
        <v>14.000417791681155</v>
      </c>
      <c r="T28" s="368" t="s">
        <v>927</v>
      </c>
      <c r="U28" s="577" t="s">
        <v>1002</v>
      </c>
      <c r="V28" s="577" t="s">
        <v>1003</v>
      </c>
    </row>
    <row r="29" spans="1:22" ht="27.75" customHeight="1">
      <c r="A29" s="285">
        <v>18</v>
      </c>
      <c r="B29" s="285" t="s">
        <v>861</v>
      </c>
      <c r="C29" s="565">
        <v>920</v>
      </c>
      <c r="D29" s="286">
        <v>1030</v>
      </c>
      <c r="E29" s="284">
        <v>57.451307536627972</v>
      </c>
      <c r="F29" s="284">
        <v>38.300944283959801</v>
      </c>
      <c r="G29" s="609">
        <f t="shared" si="0"/>
        <v>95.752251820587773</v>
      </c>
      <c r="H29" s="604">
        <v>20.149999999999999</v>
      </c>
      <c r="I29" s="604">
        <v>5.7</v>
      </c>
      <c r="J29" s="610">
        <f t="shared" si="1"/>
        <v>25.849999999999998</v>
      </c>
      <c r="K29" s="284">
        <v>36.569659704982492</v>
      </c>
      <c r="L29" s="284">
        <v>24.379773136654997</v>
      </c>
      <c r="M29" s="609">
        <f t="shared" si="2"/>
        <v>60.949432841637488</v>
      </c>
      <c r="N29" s="613">
        <v>51.91</v>
      </c>
      <c r="O29" s="613">
        <v>20.25</v>
      </c>
      <c r="P29" s="610">
        <f t="shared" si="3"/>
        <v>72.16</v>
      </c>
      <c r="Q29" s="284">
        <f t="shared" si="4"/>
        <v>4.8096597049824936</v>
      </c>
      <c r="R29" s="284">
        <f t="shared" si="5"/>
        <v>9.8297731366549961</v>
      </c>
      <c r="S29" s="284">
        <f t="shared" si="6"/>
        <v>14.63943284163749</v>
      </c>
      <c r="T29" s="368" t="s">
        <v>927</v>
      </c>
      <c r="U29" s="577" t="s">
        <v>1002</v>
      </c>
      <c r="V29" s="577" t="s">
        <v>1003</v>
      </c>
    </row>
    <row r="30" spans="1:22" ht="27.75" customHeight="1">
      <c r="A30" s="285">
        <v>19</v>
      </c>
      <c r="B30" s="285" t="s">
        <v>862</v>
      </c>
      <c r="C30" s="565">
        <v>1320</v>
      </c>
      <c r="D30" s="286">
        <v>1318</v>
      </c>
      <c r="E30" s="284">
        <v>88.276055940910894</v>
      </c>
      <c r="F30" s="284">
        <v>58.850815502240053</v>
      </c>
      <c r="G30" s="609">
        <f t="shared" si="0"/>
        <v>147.12687144315095</v>
      </c>
      <c r="H30" s="604">
        <v>-25.56</v>
      </c>
      <c r="I30" s="604">
        <v>-15.18</v>
      </c>
      <c r="J30" s="610">
        <f t="shared" si="1"/>
        <v>-40.739999999999995</v>
      </c>
      <c r="K30" s="284">
        <v>95.824714374079079</v>
      </c>
      <c r="L30" s="284">
        <v>63.883142916052734</v>
      </c>
      <c r="M30" s="609">
        <f t="shared" si="2"/>
        <v>159.70785729013181</v>
      </c>
      <c r="N30" s="613">
        <v>65.239999999999995</v>
      </c>
      <c r="O30" s="613">
        <v>43.5</v>
      </c>
      <c r="P30" s="610">
        <f t="shared" si="3"/>
        <v>108.74</v>
      </c>
      <c r="Q30" s="284">
        <f t="shared" si="4"/>
        <v>5.0247143740790818</v>
      </c>
      <c r="R30" s="284">
        <f t="shared" si="5"/>
        <v>5.2031429160527338</v>
      </c>
      <c r="S30" s="284">
        <f t="shared" si="6"/>
        <v>10.227857290131816</v>
      </c>
      <c r="T30" s="368" t="s">
        <v>927</v>
      </c>
      <c r="U30" s="577" t="s">
        <v>1002</v>
      </c>
      <c r="V30" s="577" t="s">
        <v>1003</v>
      </c>
    </row>
    <row r="31" spans="1:22" ht="27.75" customHeight="1">
      <c r="A31" s="285">
        <v>20</v>
      </c>
      <c r="B31" s="285" t="s">
        <v>863</v>
      </c>
      <c r="C31" s="565">
        <v>1180.4000000000001</v>
      </c>
      <c r="D31" s="286">
        <v>1324</v>
      </c>
      <c r="E31" s="284">
        <v>67.330742073307846</v>
      </c>
      <c r="F31" s="284">
        <v>44.887246458286484</v>
      </c>
      <c r="G31" s="609">
        <f t="shared" si="0"/>
        <v>112.21798853159433</v>
      </c>
      <c r="H31" s="604">
        <v>40.15</v>
      </c>
      <c r="I31" s="604">
        <v>25.45</v>
      </c>
      <c r="J31" s="610">
        <f t="shared" si="1"/>
        <v>65.599999999999994</v>
      </c>
      <c r="K31" s="284">
        <v>26.234755875313528</v>
      </c>
      <c r="L31" s="284">
        <v>17.489837250209018</v>
      </c>
      <c r="M31" s="609">
        <f t="shared" si="2"/>
        <v>43.724593125522546</v>
      </c>
      <c r="N31" s="613">
        <v>49.89</v>
      </c>
      <c r="O31" s="613">
        <v>33.26</v>
      </c>
      <c r="P31" s="610">
        <f t="shared" si="3"/>
        <v>83.15</v>
      </c>
      <c r="Q31" s="284">
        <f t="shared" si="4"/>
        <v>16.49475587531353</v>
      </c>
      <c r="R31" s="284">
        <f t="shared" si="5"/>
        <v>9.6798372502090189</v>
      </c>
      <c r="S31" s="284">
        <f t="shared" si="6"/>
        <v>26.174593125522549</v>
      </c>
      <c r="T31" s="368" t="s">
        <v>927</v>
      </c>
      <c r="U31" s="577" t="s">
        <v>1002</v>
      </c>
      <c r="V31" s="577" t="s">
        <v>1003</v>
      </c>
    </row>
    <row r="32" spans="1:22" ht="25.5" customHeight="1">
      <c r="A32" s="285">
        <v>21</v>
      </c>
      <c r="B32" s="285" t="s">
        <v>864</v>
      </c>
      <c r="C32" s="565">
        <v>1331</v>
      </c>
      <c r="D32" s="286">
        <v>1155</v>
      </c>
      <c r="E32" s="284">
        <v>60.234889553891129</v>
      </c>
      <c r="F32" s="284">
        <v>40.15666914601028</v>
      </c>
      <c r="G32" s="609">
        <f t="shared" si="0"/>
        <v>100.39155869990141</v>
      </c>
      <c r="H32" s="604">
        <v>-1.21</v>
      </c>
      <c r="I32" s="604">
        <v>-11.43</v>
      </c>
      <c r="J32" s="610">
        <f t="shared" si="1"/>
        <v>-12.64</v>
      </c>
      <c r="K32" s="284">
        <v>72.653490597459168</v>
      </c>
      <c r="L32" s="284">
        <v>48.435660398306112</v>
      </c>
      <c r="M32" s="609">
        <f t="shared" si="2"/>
        <v>121.08915099576528</v>
      </c>
      <c r="N32" s="613">
        <v>52.69</v>
      </c>
      <c r="O32" s="613">
        <v>35.119999999999997</v>
      </c>
      <c r="P32" s="610">
        <f t="shared" si="3"/>
        <v>87.81</v>
      </c>
      <c r="Q32" s="284">
        <f t="shared" si="4"/>
        <v>18.753490597459177</v>
      </c>
      <c r="R32" s="284">
        <f t="shared" si="5"/>
        <v>1.8856603983061149</v>
      </c>
      <c r="S32" s="284">
        <f t="shared" si="6"/>
        <v>20.639150995765291</v>
      </c>
      <c r="T32" s="368" t="s">
        <v>927</v>
      </c>
      <c r="U32" s="577" t="s">
        <v>1002</v>
      </c>
      <c r="V32" s="577" t="s">
        <v>1003</v>
      </c>
    </row>
    <row r="33" spans="1:22" ht="25.5" customHeight="1">
      <c r="A33" s="285">
        <v>22</v>
      </c>
      <c r="B33" s="285" t="s">
        <v>865</v>
      </c>
      <c r="C33" s="565">
        <v>2191.6</v>
      </c>
      <c r="D33" s="286">
        <v>3011</v>
      </c>
      <c r="E33" s="284">
        <v>125.01021207036723</v>
      </c>
      <c r="F33" s="284">
        <v>83.340299337496333</v>
      </c>
      <c r="G33" s="609">
        <f t="shared" si="0"/>
        <v>208.35051140786356</v>
      </c>
      <c r="H33" s="604">
        <v>-25.56</v>
      </c>
      <c r="I33" s="604">
        <v>-15.47</v>
      </c>
      <c r="J33" s="610">
        <f t="shared" si="1"/>
        <v>-41.03</v>
      </c>
      <c r="K33" s="284">
        <v>129.83473880656194</v>
      </c>
      <c r="L33" s="284">
        <v>86.556492537707982</v>
      </c>
      <c r="M33" s="609">
        <f t="shared" si="2"/>
        <v>216.39123134426993</v>
      </c>
      <c r="N33" s="613">
        <v>92.62</v>
      </c>
      <c r="O33" s="613">
        <v>61.75</v>
      </c>
      <c r="P33" s="610">
        <f t="shared" si="3"/>
        <v>154.37</v>
      </c>
      <c r="Q33" s="284">
        <f t="shared" si="4"/>
        <v>11.654738806561937</v>
      </c>
      <c r="R33" s="284">
        <f t="shared" si="5"/>
        <v>9.3364925377079828</v>
      </c>
      <c r="S33" s="284">
        <f t="shared" si="6"/>
        <v>20.99123134426992</v>
      </c>
      <c r="T33" s="368" t="s">
        <v>927</v>
      </c>
      <c r="U33" s="577" t="s">
        <v>1002</v>
      </c>
      <c r="V33" s="577" t="s">
        <v>1003</v>
      </c>
    </row>
    <row r="34" spans="1:22" ht="25.5" customHeight="1">
      <c r="A34" s="285">
        <v>23</v>
      </c>
      <c r="B34" s="285" t="s">
        <v>866</v>
      </c>
      <c r="C34" s="565">
        <v>757</v>
      </c>
      <c r="D34" s="286">
        <v>659</v>
      </c>
      <c r="E34" s="284">
        <v>56.447392710729794</v>
      </c>
      <c r="F34" s="284">
        <v>37.631666464859634</v>
      </c>
      <c r="G34" s="609">
        <f t="shared" si="0"/>
        <v>94.079059175589435</v>
      </c>
      <c r="H34" s="604">
        <v>10.15</v>
      </c>
      <c r="I34" s="604">
        <v>4.45</v>
      </c>
      <c r="J34" s="610">
        <f t="shared" si="1"/>
        <v>14.600000000000001</v>
      </c>
      <c r="K34" s="284">
        <v>30.850129594118687</v>
      </c>
      <c r="L34" s="284">
        <v>20.566753062745793</v>
      </c>
      <c r="M34" s="609">
        <f t="shared" si="2"/>
        <v>51.41688265686448</v>
      </c>
      <c r="N34" s="613">
        <v>31.63</v>
      </c>
      <c r="O34" s="613">
        <v>21.09</v>
      </c>
      <c r="P34" s="610">
        <f t="shared" si="3"/>
        <v>52.72</v>
      </c>
      <c r="Q34" s="284">
        <f t="shared" si="4"/>
        <v>9.3701295941186906</v>
      </c>
      <c r="R34" s="284">
        <f t="shared" si="5"/>
        <v>3.9267530627457923</v>
      </c>
      <c r="S34" s="284">
        <f t="shared" si="6"/>
        <v>13.296882656864483</v>
      </c>
      <c r="T34" s="368" t="s">
        <v>927</v>
      </c>
      <c r="U34" s="577" t="s">
        <v>1002</v>
      </c>
      <c r="V34" s="577" t="s">
        <v>1003</v>
      </c>
    </row>
    <row r="35" spans="1:22" ht="25.5" customHeight="1">
      <c r="A35" s="285">
        <v>24</v>
      </c>
      <c r="B35" s="285" t="s">
        <v>867</v>
      </c>
      <c r="C35" s="565">
        <v>660</v>
      </c>
      <c r="D35" s="286">
        <v>818</v>
      </c>
      <c r="E35" s="284">
        <v>48.986480254622819</v>
      </c>
      <c r="F35" s="284">
        <v>32.657715400183356</v>
      </c>
      <c r="G35" s="609">
        <f t="shared" si="0"/>
        <v>81.644195654806168</v>
      </c>
      <c r="H35" s="604">
        <v>-2.09</v>
      </c>
      <c r="I35" s="604">
        <v>-12.47</v>
      </c>
      <c r="J35" s="610">
        <f t="shared" si="1"/>
        <v>-14.56</v>
      </c>
      <c r="K35" s="284">
        <v>50.044382802250972</v>
      </c>
      <c r="L35" s="284">
        <v>33.362921868167312</v>
      </c>
      <c r="M35" s="609">
        <f t="shared" si="2"/>
        <v>83.407304670418284</v>
      </c>
      <c r="N35" s="613">
        <v>25.32</v>
      </c>
      <c r="O35" s="613">
        <v>16.86</v>
      </c>
      <c r="P35" s="610">
        <f t="shared" si="3"/>
        <v>42.18</v>
      </c>
      <c r="Q35" s="284">
        <f t="shared" si="4"/>
        <v>22.634382802250975</v>
      </c>
      <c r="R35" s="284">
        <f t="shared" si="5"/>
        <v>4.032921868167314</v>
      </c>
      <c r="S35" s="284">
        <f t="shared" si="6"/>
        <v>26.667304670418289</v>
      </c>
      <c r="T35" s="368" t="s">
        <v>927</v>
      </c>
      <c r="U35" s="577" t="s">
        <v>1002</v>
      </c>
      <c r="V35" s="577" t="s">
        <v>1003</v>
      </c>
    </row>
    <row r="36" spans="1:22" ht="25.5" customHeight="1">
      <c r="A36" s="285">
        <v>25</v>
      </c>
      <c r="B36" s="285" t="s">
        <v>868</v>
      </c>
      <c r="C36" s="565">
        <v>2843</v>
      </c>
      <c r="D36" s="286">
        <v>2092</v>
      </c>
      <c r="E36" s="284">
        <v>127.13212295237929</v>
      </c>
      <c r="F36" s="284">
        <v>84.754909273321687</v>
      </c>
      <c r="G36" s="609">
        <f t="shared" si="0"/>
        <v>211.88703222570098</v>
      </c>
      <c r="H36" s="604">
        <v>-78.56</v>
      </c>
      <c r="I36" s="604">
        <v>-56.45</v>
      </c>
      <c r="J36" s="610">
        <f t="shared" si="1"/>
        <v>-135.01</v>
      </c>
      <c r="K36" s="284">
        <v>191.96863032331692</v>
      </c>
      <c r="L36" s="284">
        <v>127.97908688221128</v>
      </c>
      <c r="M36" s="609">
        <f t="shared" si="2"/>
        <v>319.94771720552819</v>
      </c>
      <c r="N36" s="613">
        <v>94.44</v>
      </c>
      <c r="O36" s="613">
        <v>62.96</v>
      </c>
      <c r="P36" s="610">
        <f t="shared" si="3"/>
        <v>157.4</v>
      </c>
      <c r="Q36" s="284">
        <f t="shared" si="4"/>
        <v>18.968630323316916</v>
      </c>
      <c r="R36" s="284">
        <f t="shared" si="5"/>
        <v>8.5690868822112733</v>
      </c>
      <c r="S36" s="284">
        <f t="shared" si="6"/>
        <v>27.537717205528189</v>
      </c>
      <c r="T36" s="368" t="s">
        <v>927</v>
      </c>
      <c r="U36" s="577" t="s">
        <v>1002</v>
      </c>
      <c r="V36" s="577" t="s">
        <v>1003</v>
      </c>
    </row>
    <row r="37" spans="1:22" ht="25.5" customHeight="1">
      <c r="A37" s="285">
        <v>26</v>
      </c>
      <c r="B37" s="285" t="s">
        <v>869</v>
      </c>
      <c r="C37" s="565">
        <v>2572</v>
      </c>
      <c r="D37" s="286">
        <v>2572</v>
      </c>
      <c r="E37" s="284">
        <v>92.291715244503635</v>
      </c>
      <c r="F37" s="284">
        <v>61.52792677864074</v>
      </c>
      <c r="G37" s="609">
        <f t="shared" si="0"/>
        <v>153.81964202314438</v>
      </c>
      <c r="H37" s="604">
        <v>-20.12</v>
      </c>
      <c r="I37" s="604">
        <v>-13.71</v>
      </c>
      <c r="J37" s="610">
        <f t="shared" si="1"/>
        <v>-33.83</v>
      </c>
      <c r="K37" s="284">
        <v>99.249606746537339</v>
      </c>
      <c r="L37" s="284">
        <v>66.166404497691573</v>
      </c>
      <c r="M37" s="609">
        <f t="shared" si="2"/>
        <v>165.41601124422891</v>
      </c>
      <c r="N37" s="613">
        <v>68.38</v>
      </c>
      <c r="O37" s="613">
        <v>45.59</v>
      </c>
      <c r="P37" s="610">
        <f t="shared" si="3"/>
        <v>113.97</v>
      </c>
      <c r="Q37" s="284">
        <f t="shared" si="4"/>
        <v>10.749606746537339</v>
      </c>
      <c r="R37" s="284">
        <f t="shared" si="5"/>
        <v>6.866404497691569</v>
      </c>
      <c r="S37" s="284">
        <f t="shared" si="6"/>
        <v>17.616011244228908</v>
      </c>
      <c r="T37" s="368" t="s">
        <v>927</v>
      </c>
      <c r="U37" s="577" t="s">
        <v>1002</v>
      </c>
      <c r="V37" s="577" t="s">
        <v>1003</v>
      </c>
    </row>
    <row r="38" spans="1:22" ht="25.5" customHeight="1">
      <c r="A38" s="285">
        <v>27</v>
      </c>
      <c r="B38" s="285" t="s">
        <v>870</v>
      </c>
      <c r="C38" s="565">
        <v>746</v>
      </c>
      <c r="D38" s="286">
        <v>819</v>
      </c>
      <c r="E38" s="284">
        <v>52.180754700662504</v>
      </c>
      <c r="F38" s="284">
        <v>34.7872357336839</v>
      </c>
      <c r="G38" s="609">
        <f t="shared" si="0"/>
        <v>86.967990434346405</v>
      </c>
      <c r="H38" s="604">
        <v>5.15</v>
      </c>
      <c r="I38" s="604">
        <v>3.02</v>
      </c>
      <c r="J38" s="610">
        <f t="shared" si="1"/>
        <v>8.17</v>
      </c>
      <c r="K38" s="284">
        <v>58.789301427355483</v>
      </c>
      <c r="L38" s="284">
        <v>39.192867618236988</v>
      </c>
      <c r="M38" s="609">
        <f t="shared" si="2"/>
        <v>97.982169045592471</v>
      </c>
      <c r="N38" s="613">
        <v>59.69</v>
      </c>
      <c r="O38" s="613">
        <v>39.799999999999997</v>
      </c>
      <c r="P38" s="610">
        <f t="shared" si="3"/>
        <v>99.49</v>
      </c>
      <c r="Q38" s="284">
        <f t="shared" si="4"/>
        <v>4.2493014273554834</v>
      </c>
      <c r="R38" s="284">
        <f t="shared" si="5"/>
        <v>2.4128676182369944</v>
      </c>
      <c r="S38" s="284">
        <f t="shared" si="6"/>
        <v>6.6621690455924778</v>
      </c>
      <c r="T38" s="368" t="s">
        <v>927</v>
      </c>
      <c r="U38" s="577" t="s">
        <v>1002</v>
      </c>
      <c r="V38" s="577" t="s">
        <v>1003</v>
      </c>
    </row>
    <row r="39" spans="1:22" ht="25.5" customHeight="1">
      <c r="A39" s="285">
        <v>28</v>
      </c>
      <c r="B39" s="285" t="s">
        <v>871</v>
      </c>
      <c r="C39" s="565">
        <v>970</v>
      </c>
      <c r="D39" s="286">
        <v>645</v>
      </c>
      <c r="E39" s="284">
        <v>55.37502914670219</v>
      </c>
      <c r="F39" s="284">
        <v>36.916756067184451</v>
      </c>
      <c r="G39" s="609">
        <f t="shared" si="0"/>
        <v>92.291785213886641</v>
      </c>
      <c r="H39" s="604">
        <v>-0.98</v>
      </c>
      <c r="I39" s="604">
        <v>-11.16</v>
      </c>
      <c r="J39" s="610">
        <f t="shared" si="1"/>
        <v>-12.14</v>
      </c>
      <c r="K39" s="284">
        <v>60.857085216119849</v>
      </c>
      <c r="L39" s="284">
        <v>40.571390144079906</v>
      </c>
      <c r="M39" s="609">
        <f t="shared" si="2"/>
        <v>101.42847536019976</v>
      </c>
      <c r="N39" s="613">
        <v>41.03</v>
      </c>
      <c r="O39" s="613">
        <v>27.35</v>
      </c>
      <c r="P39" s="610">
        <f t="shared" si="3"/>
        <v>68.38</v>
      </c>
      <c r="Q39" s="284">
        <f t="shared" si="4"/>
        <v>18.847085216119851</v>
      </c>
      <c r="R39" s="284">
        <f t="shared" si="5"/>
        <v>2.0613901440799047</v>
      </c>
      <c r="S39" s="284">
        <f t="shared" si="6"/>
        <v>20.908475360199755</v>
      </c>
      <c r="T39" s="368" t="s">
        <v>927</v>
      </c>
      <c r="U39" s="577" t="s">
        <v>1002</v>
      </c>
      <c r="V39" s="577" t="s">
        <v>1003</v>
      </c>
    </row>
    <row r="40" spans="1:22" ht="25.5" customHeight="1">
      <c r="A40" s="285">
        <v>29</v>
      </c>
      <c r="B40" s="285" t="s">
        <v>872</v>
      </c>
      <c r="C40" s="565">
        <v>141</v>
      </c>
      <c r="D40" s="286">
        <v>20</v>
      </c>
      <c r="E40" s="284">
        <v>45.404329625849755</v>
      </c>
      <c r="F40" s="284">
        <v>30.269610454757746</v>
      </c>
      <c r="G40" s="609">
        <f t="shared" si="0"/>
        <v>75.673940080607508</v>
      </c>
      <c r="H40" s="604">
        <v>-35.15</v>
      </c>
      <c r="I40" s="604">
        <v>-25.15</v>
      </c>
      <c r="J40" s="610">
        <f t="shared" si="1"/>
        <v>-60.3</v>
      </c>
      <c r="K40" s="284">
        <v>51.935501568285964</v>
      </c>
      <c r="L40" s="284">
        <v>34.623667712190645</v>
      </c>
      <c r="M40" s="609">
        <f t="shared" si="2"/>
        <v>86.55916928047661</v>
      </c>
      <c r="N40" s="613">
        <v>7.39</v>
      </c>
      <c r="O40" s="613">
        <v>4.93</v>
      </c>
      <c r="P40" s="610">
        <f t="shared" si="3"/>
        <v>12.32</v>
      </c>
      <c r="Q40" s="284">
        <f t="shared" si="4"/>
        <v>9.3955015682859653</v>
      </c>
      <c r="R40" s="284">
        <f t="shared" si="5"/>
        <v>4.543667712190647</v>
      </c>
      <c r="S40" s="284">
        <f t="shared" si="6"/>
        <v>13.939169280476612</v>
      </c>
      <c r="T40" s="368" t="s">
        <v>927</v>
      </c>
      <c r="U40" s="577" t="s">
        <v>1002</v>
      </c>
      <c r="V40" s="577" t="s">
        <v>1003</v>
      </c>
    </row>
    <row r="41" spans="1:22" ht="25.5" customHeight="1">
      <c r="A41" s="285">
        <v>30</v>
      </c>
      <c r="B41" s="285" t="s">
        <v>873</v>
      </c>
      <c r="C41" s="565">
        <v>1446</v>
      </c>
      <c r="D41" s="286">
        <v>1507</v>
      </c>
      <c r="E41" s="284">
        <v>80.290369825811695</v>
      </c>
      <c r="F41" s="284">
        <v>53.527014668488697</v>
      </c>
      <c r="G41" s="609">
        <f t="shared" si="0"/>
        <v>133.8173844943004</v>
      </c>
      <c r="H41" s="604">
        <v>-20.149999999999999</v>
      </c>
      <c r="I41" s="604">
        <v>-12.2</v>
      </c>
      <c r="J41" s="610">
        <f t="shared" si="1"/>
        <v>-32.349999999999994</v>
      </c>
      <c r="K41" s="284">
        <v>96.00940962511433</v>
      </c>
      <c r="L41" s="284">
        <v>64.006273083409553</v>
      </c>
      <c r="M41" s="609">
        <f t="shared" si="2"/>
        <v>160.01568270852388</v>
      </c>
      <c r="N41" s="613">
        <v>70.900000000000006</v>
      </c>
      <c r="O41" s="613">
        <v>47.27</v>
      </c>
      <c r="P41" s="610">
        <f t="shared" si="3"/>
        <v>118.17000000000002</v>
      </c>
      <c r="Q41" s="284">
        <f t="shared" si="4"/>
        <v>4.9594096251143185</v>
      </c>
      <c r="R41" s="284">
        <f t="shared" si="5"/>
        <v>4.5362730834095473</v>
      </c>
      <c r="S41" s="284">
        <f t="shared" si="6"/>
        <v>9.4956827085238658</v>
      </c>
      <c r="T41" s="368" t="s">
        <v>927</v>
      </c>
      <c r="U41" s="577" t="s">
        <v>1002</v>
      </c>
      <c r="V41" s="577" t="s">
        <v>1003</v>
      </c>
    </row>
    <row r="42" spans="1:22" ht="25.5" customHeight="1">
      <c r="A42" s="285">
        <v>31</v>
      </c>
      <c r="B42" s="285" t="s">
        <v>874</v>
      </c>
      <c r="C42" s="565">
        <v>1048</v>
      </c>
      <c r="D42" s="286">
        <v>609</v>
      </c>
      <c r="E42" s="284">
        <v>38.764802027295843</v>
      </c>
      <c r="F42" s="284">
        <v>25.843250332981611</v>
      </c>
      <c r="G42" s="609">
        <f t="shared" si="0"/>
        <v>64.608052360277455</v>
      </c>
      <c r="H42" s="604">
        <v>20.149999999999999</v>
      </c>
      <c r="I42" s="604">
        <v>10.119999999999999</v>
      </c>
      <c r="J42" s="610">
        <f t="shared" si="1"/>
        <v>30.269999999999996</v>
      </c>
      <c r="K42" s="284">
        <v>25.277151149837202</v>
      </c>
      <c r="L42" s="284">
        <v>16.85143409989147</v>
      </c>
      <c r="M42" s="609">
        <f t="shared" si="2"/>
        <v>42.128585249728673</v>
      </c>
      <c r="N42" s="613">
        <v>32.520000000000003</v>
      </c>
      <c r="O42" s="613">
        <v>21.68</v>
      </c>
      <c r="P42" s="610">
        <f t="shared" si="3"/>
        <v>54.2</v>
      </c>
      <c r="Q42" s="284">
        <f t="shared" si="4"/>
        <v>12.907151149837198</v>
      </c>
      <c r="R42" s="284">
        <f t="shared" si="5"/>
        <v>5.2914340998914682</v>
      </c>
      <c r="S42" s="284">
        <f t="shared" si="6"/>
        <v>18.198585249728666</v>
      </c>
      <c r="T42" s="368" t="s">
        <v>927</v>
      </c>
      <c r="U42" s="577" t="s">
        <v>1002</v>
      </c>
      <c r="V42" s="577" t="s">
        <v>1003</v>
      </c>
    </row>
    <row r="43" spans="1:22" ht="25.5" customHeight="1">
      <c r="A43" s="285">
        <v>32</v>
      </c>
      <c r="B43" s="285" t="s">
        <v>875</v>
      </c>
      <c r="C43" s="565">
        <v>941</v>
      </c>
      <c r="D43" s="286">
        <v>1013</v>
      </c>
      <c r="E43" s="284">
        <v>61.307253117918741</v>
      </c>
      <c r="F43" s="284">
        <v>40.871579543685463</v>
      </c>
      <c r="G43" s="609">
        <f t="shared" si="0"/>
        <v>102.1788326616042</v>
      </c>
      <c r="H43" s="604">
        <v>50.96</v>
      </c>
      <c r="I43" s="604">
        <v>30.05</v>
      </c>
      <c r="J43" s="610">
        <f t="shared" si="1"/>
        <v>81.010000000000005</v>
      </c>
      <c r="K43" s="284">
        <v>20.396779896937971</v>
      </c>
      <c r="L43" s="284">
        <v>13.597853264625314</v>
      </c>
      <c r="M43" s="609">
        <f t="shared" si="2"/>
        <v>33.994633161563286</v>
      </c>
      <c r="N43" s="613">
        <v>60.86</v>
      </c>
      <c r="O43" s="613">
        <v>40.58</v>
      </c>
      <c r="P43" s="610">
        <f t="shared" si="3"/>
        <v>101.44</v>
      </c>
      <c r="Q43" s="284">
        <f t="shared" si="4"/>
        <v>10.49677989693798</v>
      </c>
      <c r="R43" s="284">
        <f t="shared" si="5"/>
        <v>3.0678532646253132</v>
      </c>
      <c r="S43" s="284">
        <f t="shared" si="6"/>
        <v>13.564633161563293</v>
      </c>
      <c r="T43" s="368" t="s">
        <v>927</v>
      </c>
      <c r="U43" s="577" t="s">
        <v>1002</v>
      </c>
      <c r="V43" s="577" t="s">
        <v>1003</v>
      </c>
    </row>
    <row r="44" spans="1:22" ht="25.5" customHeight="1">
      <c r="A44" s="285">
        <v>33</v>
      </c>
      <c r="B44" s="285" t="s">
        <v>876</v>
      </c>
      <c r="C44" s="565">
        <v>2684</v>
      </c>
      <c r="D44" s="286">
        <v>2369</v>
      </c>
      <c r="E44" s="284">
        <v>153.14264344155956</v>
      </c>
      <c r="F44" s="284">
        <v>102.09528913182614</v>
      </c>
      <c r="G44" s="609">
        <f t="shared" si="0"/>
        <v>255.23793257338571</v>
      </c>
      <c r="H44" s="604">
        <v>30.15</v>
      </c>
      <c r="I44" s="604">
        <v>25.4</v>
      </c>
      <c r="J44" s="610">
        <f t="shared" si="1"/>
        <v>55.55</v>
      </c>
      <c r="K44" s="284">
        <v>140.57316160860145</v>
      </c>
      <c r="L44" s="284">
        <v>93.715441072400978</v>
      </c>
      <c r="M44" s="609">
        <f t="shared" si="2"/>
        <v>234.28860268100243</v>
      </c>
      <c r="N44" s="613">
        <v>164.3</v>
      </c>
      <c r="O44" s="613">
        <v>109.53</v>
      </c>
      <c r="P44" s="610">
        <f t="shared" si="3"/>
        <v>273.83000000000004</v>
      </c>
      <c r="Q44" s="284">
        <f t="shared" si="4"/>
        <v>6.4231616086014469</v>
      </c>
      <c r="R44" s="284">
        <f t="shared" si="5"/>
        <v>9.5854410724009824</v>
      </c>
      <c r="S44" s="284">
        <f t="shared" si="6"/>
        <v>16.008602681002429</v>
      </c>
      <c r="T44" s="368" t="s">
        <v>927</v>
      </c>
      <c r="U44" s="577" t="s">
        <v>1002</v>
      </c>
      <c r="V44" s="577" t="s">
        <v>1003</v>
      </c>
    </row>
    <row r="45" spans="1:22" ht="22.5" customHeight="1">
      <c r="A45" s="292" t="s">
        <v>19</v>
      </c>
      <c r="B45" s="292"/>
      <c r="C45" s="28">
        <f t="shared" ref="C45:G45" si="7">SUM(C12:C44)</f>
        <v>49629</v>
      </c>
      <c r="D45" s="28">
        <f t="shared" si="7"/>
        <v>39931</v>
      </c>
      <c r="E45" s="294">
        <f t="shared" si="7"/>
        <v>2638.0600000000004</v>
      </c>
      <c r="F45" s="294">
        <f t="shared" si="7"/>
        <v>1758.7099999999998</v>
      </c>
      <c r="G45" s="294">
        <f t="shared" si="7"/>
        <v>4396.7699999999995</v>
      </c>
      <c r="H45" s="612">
        <f>SUM(H12:H44)</f>
        <v>-104.28</v>
      </c>
      <c r="I45" s="612">
        <f t="shared" ref="I45:V45" si="8">SUM(I12:I44)</f>
        <v>-123.61999999999998</v>
      </c>
      <c r="J45" s="294">
        <f t="shared" si="8"/>
        <v>-227.90000000000003</v>
      </c>
      <c r="K45" s="294">
        <f t="shared" si="8"/>
        <v>2658.1199999999994</v>
      </c>
      <c r="L45" s="294">
        <f t="shared" si="8"/>
        <v>1772.0800000000004</v>
      </c>
      <c r="M45" s="294">
        <f t="shared" si="8"/>
        <v>4430.2000000000007</v>
      </c>
      <c r="N45" s="612">
        <f t="shared" si="8"/>
        <v>2232.2200000000007</v>
      </c>
      <c r="O45" s="612">
        <f t="shared" si="8"/>
        <v>1437.8399999999997</v>
      </c>
      <c r="P45" s="294">
        <f t="shared" si="8"/>
        <v>3670.059999999999</v>
      </c>
      <c r="Q45" s="294">
        <f t="shared" si="8"/>
        <v>321.62000000000012</v>
      </c>
      <c r="R45" s="294">
        <f t="shared" si="8"/>
        <v>210.62000000000032</v>
      </c>
      <c r="S45" s="294">
        <f t="shared" si="8"/>
        <v>532.24000000000046</v>
      </c>
      <c r="T45" s="9">
        <f t="shared" si="8"/>
        <v>0</v>
      </c>
      <c r="U45" s="9">
        <f t="shared" si="8"/>
        <v>0</v>
      </c>
      <c r="V45" s="9">
        <f t="shared" si="8"/>
        <v>0</v>
      </c>
    </row>
    <row r="47" spans="1:22" ht="15.75">
      <c r="B47" s="700" t="s">
        <v>1023</v>
      </c>
      <c r="C47" s="617"/>
    </row>
    <row r="50" spans="1:21">
      <c r="A50" s="14" t="s">
        <v>12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749" t="s">
        <v>13</v>
      </c>
      <c r="Q50" s="749"/>
      <c r="U50" s="14"/>
    </row>
    <row r="51" spans="1:21">
      <c r="A51" s="749" t="s">
        <v>1009</v>
      </c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</row>
    <row r="52" spans="1:21">
      <c r="A52" s="749" t="s">
        <v>20</v>
      </c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</row>
    <row r="53" spans="1:21">
      <c r="O53" s="748" t="s">
        <v>87</v>
      </c>
      <c r="P53" s="748"/>
      <c r="Q53" s="748"/>
    </row>
  </sheetData>
  <mergeCells count="22">
    <mergeCell ref="O53:Q53"/>
    <mergeCell ref="U10:U11"/>
    <mergeCell ref="T10:T11"/>
    <mergeCell ref="V10:V11"/>
    <mergeCell ref="P50:Q50"/>
    <mergeCell ref="A51:Q51"/>
    <mergeCell ref="A52:Q52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Q1:S1"/>
    <mergeCell ref="A3:Q3"/>
    <mergeCell ref="A4:P4"/>
    <mergeCell ref="A7:S7"/>
    <mergeCell ref="P8:S8"/>
  </mergeCells>
  <printOptions horizontalCentered="1"/>
  <pageMargins left="0.70866141732283472" right="0.70866141732283472" top="0.23622047244094491" bottom="0" header="0.31496062992125984" footer="0.31496062992125984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topLeftCell="A28" zoomScale="86" zoomScaleSheetLayoutView="86" workbookViewId="0">
      <selection activeCell="E45" sqref="E45"/>
    </sheetView>
  </sheetViews>
  <sheetFormatPr defaultRowHeight="12.75"/>
  <cols>
    <col min="1" max="1" width="9.140625" style="15"/>
    <col min="2" max="3" width="19.28515625" style="15" customWidth="1"/>
    <col min="4" max="4" width="17.85546875" style="15" customWidth="1"/>
    <col min="5" max="6" width="22.5703125" style="15" customWidth="1"/>
    <col min="7" max="7" width="19.42578125" style="15" customWidth="1"/>
    <col min="8" max="8" width="30.140625" style="15" customWidth="1"/>
    <col min="9" max="16384" width="9.140625" style="15"/>
  </cols>
  <sheetData>
    <row r="1" spans="1:20" customFormat="1" ht="15">
      <c r="H1" s="38" t="s">
        <v>69</v>
      </c>
    </row>
    <row r="2" spans="1:20" customFormat="1" ht="15">
      <c r="D2" s="42" t="s">
        <v>0</v>
      </c>
      <c r="E2" s="42"/>
      <c r="F2" s="42"/>
      <c r="G2" s="42"/>
      <c r="H2" s="42"/>
    </row>
    <row r="3" spans="1:20" customFormat="1" ht="20.25">
      <c r="B3" s="145"/>
      <c r="C3" s="745" t="s">
        <v>582</v>
      </c>
      <c r="D3" s="745"/>
      <c r="E3" s="745"/>
      <c r="F3" s="119"/>
      <c r="G3" s="119"/>
      <c r="H3" s="119"/>
    </row>
    <row r="4" spans="1:20" customFormat="1" ht="10.5" customHeight="1"/>
    <row r="5" spans="1:20" ht="30.75" customHeight="1">
      <c r="A5" s="881" t="s">
        <v>616</v>
      </c>
      <c r="B5" s="881"/>
      <c r="C5" s="881"/>
      <c r="D5" s="881"/>
      <c r="E5" s="881"/>
      <c r="F5" s="881"/>
      <c r="G5" s="881"/>
      <c r="H5" s="881"/>
    </row>
    <row r="7" spans="1:20" ht="0.75" customHeight="1"/>
    <row r="8" spans="1:20" ht="15.75">
      <c r="A8" s="14" t="s">
        <v>29</v>
      </c>
      <c r="B8" s="126" t="s">
        <v>877</v>
      </c>
      <c r="H8" s="31" t="s">
        <v>25</v>
      </c>
    </row>
    <row r="9" spans="1:20">
      <c r="D9" s="811" t="s">
        <v>626</v>
      </c>
      <c r="E9" s="811"/>
      <c r="F9" s="811"/>
      <c r="G9" s="811"/>
      <c r="H9" s="811"/>
      <c r="S9" s="18"/>
      <c r="T9" s="21"/>
    </row>
    <row r="10" spans="1:20" ht="44.25" customHeight="1">
      <c r="A10" s="5" t="s">
        <v>2</v>
      </c>
      <c r="B10" s="5" t="s">
        <v>3</v>
      </c>
      <c r="C10" s="2" t="s">
        <v>615</v>
      </c>
      <c r="D10" s="2" t="s">
        <v>634</v>
      </c>
      <c r="E10" s="2" t="s">
        <v>123</v>
      </c>
      <c r="F10" s="2" t="s">
        <v>499</v>
      </c>
      <c r="G10" s="2" t="s">
        <v>178</v>
      </c>
      <c r="H10" s="32" t="s">
        <v>635</v>
      </c>
    </row>
    <row r="11" spans="1:20" s="106" customFormat="1" ht="15.75" customHeight="1">
      <c r="A11" s="64">
        <v>1</v>
      </c>
      <c r="B11" s="63">
        <v>2</v>
      </c>
      <c r="C11" s="618">
        <v>3</v>
      </c>
      <c r="D11" s="611">
        <v>4</v>
      </c>
      <c r="E11" s="618">
        <v>5</v>
      </c>
      <c r="F11" s="611">
        <v>6</v>
      </c>
      <c r="G11" s="618">
        <v>7</v>
      </c>
      <c r="H11" s="64">
        <v>8</v>
      </c>
    </row>
    <row r="12" spans="1:20" s="106" customFormat="1" ht="15.75" customHeight="1">
      <c r="A12" s="285">
        <v>1</v>
      </c>
      <c r="B12" s="601" t="s">
        <v>844</v>
      </c>
      <c r="C12" s="604">
        <v>32.85</v>
      </c>
      <c r="D12" s="604">
        <v>6.47</v>
      </c>
      <c r="E12" s="613">
        <v>29.45</v>
      </c>
      <c r="F12" s="619" t="s">
        <v>928</v>
      </c>
      <c r="G12" s="613">
        <v>21.2</v>
      </c>
      <c r="H12" s="610">
        <f>D12+E12-G12</f>
        <v>14.720000000000002</v>
      </c>
    </row>
    <row r="13" spans="1:20" s="106" customFormat="1" ht="15.75" customHeight="1">
      <c r="A13" s="285">
        <v>2</v>
      </c>
      <c r="B13" s="601" t="s">
        <v>845</v>
      </c>
      <c r="C13" s="604">
        <v>46.45</v>
      </c>
      <c r="D13" s="604">
        <v>9.15</v>
      </c>
      <c r="E13" s="613">
        <v>28.99</v>
      </c>
      <c r="F13" s="619" t="s">
        <v>928</v>
      </c>
      <c r="G13" s="613">
        <v>18.63</v>
      </c>
      <c r="H13" s="610">
        <f t="shared" ref="H13:H44" si="0">D13+E13-G13</f>
        <v>19.510000000000002</v>
      </c>
    </row>
    <row r="14" spans="1:20" s="106" customFormat="1" ht="15.75" customHeight="1">
      <c r="A14" s="285">
        <v>3</v>
      </c>
      <c r="B14" s="601" t="s">
        <v>846</v>
      </c>
      <c r="C14" s="604">
        <v>43.77</v>
      </c>
      <c r="D14" s="604">
        <v>8.6199999999999992</v>
      </c>
      <c r="E14" s="613">
        <v>26.26</v>
      </c>
      <c r="F14" s="619" t="s">
        <v>928</v>
      </c>
      <c r="G14" s="613">
        <v>17.559999999999999</v>
      </c>
      <c r="H14" s="610">
        <f t="shared" si="0"/>
        <v>17.320000000000004</v>
      </c>
    </row>
    <row r="15" spans="1:20" s="106" customFormat="1" ht="15.75" customHeight="1">
      <c r="A15" s="285">
        <v>4</v>
      </c>
      <c r="B15" s="601" t="s">
        <v>847</v>
      </c>
      <c r="C15" s="604">
        <v>18.420000000000002</v>
      </c>
      <c r="D15" s="604">
        <v>3.63</v>
      </c>
      <c r="E15" s="613">
        <v>11.9</v>
      </c>
      <c r="F15" s="619" t="s">
        <v>928</v>
      </c>
      <c r="G15" s="613">
        <v>7.55</v>
      </c>
      <c r="H15" s="610">
        <f t="shared" si="0"/>
        <v>7.9800000000000013</v>
      </c>
    </row>
    <row r="16" spans="1:20" s="106" customFormat="1" ht="15.75" customHeight="1">
      <c r="A16" s="285">
        <v>5</v>
      </c>
      <c r="B16" s="601" t="s">
        <v>848</v>
      </c>
      <c r="C16" s="604">
        <v>64.02</v>
      </c>
      <c r="D16" s="604">
        <v>12.62</v>
      </c>
      <c r="E16" s="613">
        <v>41.34</v>
      </c>
      <c r="F16" s="619" t="s">
        <v>928</v>
      </c>
      <c r="G16" s="613">
        <v>29.84</v>
      </c>
      <c r="H16" s="610">
        <f t="shared" si="0"/>
        <v>24.12</v>
      </c>
    </row>
    <row r="17" spans="1:8" s="106" customFormat="1" ht="15.75" customHeight="1">
      <c r="A17" s="285">
        <v>6</v>
      </c>
      <c r="B17" s="601" t="s">
        <v>849</v>
      </c>
      <c r="C17" s="604">
        <v>30.66</v>
      </c>
      <c r="D17" s="604">
        <v>6.04</v>
      </c>
      <c r="E17" s="613">
        <v>19.8</v>
      </c>
      <c r="F17" s="619" t="s">
        <v>928</v>
      </c>
      <c r="G17" s="613">
        <v>12.3</v>
      </c>
      <c r="H17" s="610">
        <f t="shared" si="0"/>
        <v>13.54</v>
      </c>
    </row>
    <row r="18" spans="1:8" s="106" customFormat="1" ht="15.75" customHeight="1">
      <c r="A18" s="285">
        <v>7</v>
      </c>
      <c r="B18" s="601" t="s">
        <v>850</v>
      </c>
      <c r="C18" s="604">
        <v>40.6</v>
      </c>
      <c r="D18" s="604">
        <v>8</v>
      </c>
      <c r="E18" s="613">
        <v>26.22</v>
      </c>
      <c r="F18" s="619" t="s">
        <v>928</v>
      </c>
      <c r="G18" s="613">
        <v>17.989999999999998</v>
      </c>
      <c r="H18" s="610">
        <f t="shared" si="0"/>
        <v>16.23</v>
      </c>
    </row>
    <row r="19" spans="1:8" s="106" customFormat="1" ht="15.75" customHeight="1">
      <c r="A19" s="285">
        <v>8</v>
      </c>
      <c r="B19" s="601" t="s">
        <v>851</v>
      </c>
      <c r="C19" s="604">
        <v>31.16</v>
      </c>
      <c r="D19" s="604">
        <v>6.14</v>
      </c>
      <c r="E19" s="613">
        <v>20.12</v>
      </c>
      <c r="F19" s="619" t="s">
        <v>928</v>
      </c>
      <c r="G19" s="613">
        <v>13.63</v>
      </c>
      <c r="H19" s="610">
        <f t="shared" si="0"/>
        <v>12.63</v>
      </c>
    </row>
    <row r="20" spans="1:8" s="106" customFormat="1" ht="15.75" customHeight="1">
      <c r="A20" s="285">
        <v>9</v>
      </c>
      <c r="B20" s="601" t="s">
        <v>852</v>
      </c>
      <c r="C20" s="604">
        <v>16.63</v>
      </c>
      <c r="D20" s="604">
        <v>3.28</v>
      </c>
      <c r="E20" s="613">
        <v>10.74</v>
      </c>
      <c r="F20" s="619" t="s">
        <v>928</v>
      </c>
      <c r="G20" s="613">
        <v>6.95</v>
      </c>
      <c r="H20" s="610">
        <f t="shared" si="0"/>
        <v>7.0699999999999994</v>
      </c>
    </row>
    <row r="21" spans="1:8" s="106" customFormat="1" ht="15.75" customHeight="1">
      <c r="A21" s="285">
        <v>10</v>
      </c>
      <c r="B21" s="601" t="s">
        <v>853</v>
      </c>
      <c r="C21" s="604">
        <v>23.5</v>
      </c>
      <c r="D21" s="604">
        <v>4.63</v>
      </c>
      <c r="E21" s="613">
        <v>15.17</v>
      </c>
      <c r="F21" s="619" t="s">
        <v>928</v>
      </c>
      <c r="G21" s="613">
        <v>10.44</v>
      </c>
      <c r="H21" s="610">
        <f t="shared" si="0"/>
        <v>9.3600000000000012</v>
      </c>
    </row>
    <row r="22" spans="1:8" s="106" customFormat="1" ht="15.75" customHeight="1">
      <c r="A22" s="285">
        <v>11</v>
      </c>
      <c r="B22" s="601" t="s">
        <v>854</v>
      </c>
      <c r="C22" s="604">
        <v>24.84</v>
      </c>
      <c r="D22" s="604">
        <v>4.9000000000000004</v>
      </c>
      <c r="E22" s="613">
        <v>16.04</v>
      </c>
      <c r="F22" s="619" t="s">
        <v>928</v>
      </c>
      <c r="G22" s="613">
        <v>10.19</v>
      </c>
      <c r="H22" s="610">
        <f t="shared" si="0"/>
        <v>10.749999999999998</v>
      </c>
    </row>
    <row r="23" spans="1:8" s="106" customFormat="1" ht="15.75" customHeight="1">
      <c r="A23" s="285">
        <v>12</v>
      </c>
      <c r="B23" s="601" t="s">
        <v>855</v>
      </c>
      <c r="C23" s="604">
        <v>21.77</v>
      </c>
      <c r="D23" s="604">
        <v>4.29</v>
      </c>
      <c r="E23" s="613">
        <v>14.06</v>
      </c>
      <c r="F23" s="619" t="s">
        <v>928</v>
      </c>
      <c r="G23" s="613">
        <v>8.98</v>
      </c>
      <c r="H23" s="610">
        <f t="shared" si="0"/>
        <v>9.370000000000001</v>
      </c>
    </row>
    <row r="24" spans="1:8" s="106" customFormat="1" ht="15.75" customHeight="1">
      <c r="A24" s="285">
        <v>13</v>
      </c>
      <c r="B24" s="601" t="s">
        <v>856</v>
      </c>
      <c r="C24" s="604">
        <v>22.83</v>
      </c>
      <c r="D24" s="604">
        <v>4.5</v>
      </c>
      <c r="E24" s="613">
        <v>14.74</v>
      </c>
      <c r="F24" s="619" t="s">
        <v>928</v>
      </c>
      <c r="G24" s="613">
        <v>9.07</v>
      </c>
      <c r="H24" s="610">
        <f t="shared" si="0"/>
        <v>10.170000000000002</v>
      </c>
    </row>
    <row r="25" spans="1:8" s="106" customFormat="1" ht="15.75" customHeight="1">
      <c r="A25" s="285">
        <v>14</v>
      </c>
      <c r="B25" s="601" t="s">
        <v>857</v>
      </c>
      <c r="C25" s="604">
        <v>32.26</v>
      </c>
      <c r="D25" s="604">
        <v>6.36</v>
      </c>
      <c r="E25" s="613">
        <v>20.83</v>
      </c>
      <c r="F25" s="619" t="s">
        <v>928</v>
      </c>
      <c r="G25" s="613">
        <v>12.85</v>
      </c>
      <c r="H25" s="610">
        <f t="shared" si="0"/>
        <v>14.339999999999998</v>
      </c>
    </row>
    <row r="26" spans="1:8" s="106" customFormat="1" ht="15.75" customHeight="1">
      <c r="A26" s="285">
        <v>15</v>
      </c>
      <c r="B26" s="601" t="s">
        <v>858</v>
      </c>
      <c r="C26" s="604">
        <v>22.53</v>
      </c>
      <c r="D26" s="604">
        <v>4.4400000000000004</v>
      </c>
      <c r="E26" s="613">
        <v>14.55</v>
      </c>
      <c r="F26" s="619" t="s">
        <v>928</v>
      </c>
      <c r="G26" s="613">
        <v>9.73</v>
      </c>
      <c r="H26" s="610">
        <f t="shared" si="0"/>
        <v>9.2600000000000016</v>
      </c>
    </row>
    <row r="27" spans="1:8" s="106" customFormat="1" ht="15.75" customHeight="1">
      <c r="A27" s="285">
        <v>16</v>
      </c>
      <c r="B27" s="601" t="s">
        <v>859</v>
      </c>
      <c r="C27" s="604">
        <v>19.36</v>
      </c>
      <c r="D27" s="604">
        <v>3.81</v>
      </c>
      <c r="E27" s="613">
        <v>12.5</v>
      </c>
      <c r="F27" s="619" t="s">
        <v>928</v>
      </c>
      <c r="G27" s="613">
        <v>7.63</v>
      </c>
      <c r="H27" s="610">
        <f t="shared" si="0"/>
        <v>8.68</v>
      </c>
    </row>
    <row r="28" spans="1:8" s="106" customFormat="1" ht="15.75" customHeight="1">
      <c r="A28" s="285">
        <v>17</v>
      </c>
      <c r="B28" s="601" t="s">
        <v>860</v>
      </c>
      <c r="C28" s="604">
        <v>51.98</v>
      </c>
      <c r="D28" s="604">
        <v>10.24</v>
      </c>
      <c r="E28" s="613">
        <v>33.57</v>
      </c>
      <c r="F28" s="619" t="s">
        <v>928</v>
      </c>
      <c r="G28" s="613">
        <v>22.83</v>
      </c>
      <c r="H28" s="610">
        <f t="shared" si="0"/>
        <v>20.980000000000004</v>
      </c>
    </row>
    <row r="29" spans="1:8" s="106" customFormat="1" ht="15.75" customHeight="1">
      <c r="A29" s="285">
        <v>18</v>
      </c>
      <c r="B29" s="601" t="s">
        <v>861</v>
      </c>
      <c r="C29" s="604">
        <v>15.07</v>
      </c>
      <c r="D29" s="604">
        <v>2.97</v>
      </c>
      <c r="E29" s="613">
        <v>9.73</v>
      </c>
      <c r="F29" s="619" t="s">
        <v>928</v>
      </c>
      <c r="G29" s="613">
        <v>6.22</v>
      </c>
      <c r="H29" s="610">
        <f t="shared" si="0"/>
        <v>6.4800000000000013</v>
      </c>
    </row>
    <row r="30" spans="1:8" s="106" customFormat="1" ht="15.75" customHeight="1">
      <c r="A30" s="285">
        <v>19</v>
      </c>
      <c r="B30" s="601" t="s">
        <v>862</v>
      </c>
      <c r="C30" s="604">
        <v>32.26</v>
      </c>
      <c r="D30" s="604">
        <v>6.36</v>
      </c>
      <c r="E30" s="613">
        <v>20.83</v>
      </c>
      <c r="F30" s="619" t="s">
        <v>928</v>
      </c>
      <c r="G30" s="613">
        <v>12.43</v>
      </c>
      <c r="H30" s="610">
        <f t="shared" si="0"/>
        <v>14.759999999999998</v>
      </c>
    </row>
    <row r="31" spans="1:8" s="106" customFormat="1" ht="15.75" customHeight="1">
      <c r="A31" s="285">
        <v>20</v>
      </c>
      <c r="B31" s="601" t="s">
        <v>863</v>
      </c>
      <c r="C31" s="604">
        <v>24.24</v>
      </c>
      <c r="D31" s="604">
        <v>4.78</v>
      </c>
      <c r="E31" s="613">
        <v>15.66</v>
      </c>
      <c r="F31" s="619" t="s">
        <v>928</v>
      </c>
      <c r="G31" s="613">
        <v>10.1</v>
      </c>
      <c r="H31" s="610">
        <f t="shared" si="0"/>
        <v>10.340000000000002</v>
      </c>
    </row>
    <row r="32" spans="1:8" ht="20.25" customHeight="1">
      <c r="A32" s="285">
        <v>21</v>
      </c>
      <c r="B32" s="601" t="s">
        <v>864</v>
      </c>
      <c r="C32" s="604">
        <v>16.420000000000002</v>
      </c>
      <c r="D32" s="604">
        <v>3.23</v>
      </c>
      <c r="E32" s="613">
        <v>10.6</v>
      </c>
      <c r="F32" s="619" t="s">
        <v>928</v>
      </c>
      <c r="G32" s="613">
        <v>7.23</v>
      </c>
      <c r="H32" s="610">
        <f t="shared" si="0"/>
        <v>6.6</v>
      </c>
    </row>
    <row r="33" spans="1:8" ht="20.25" customHeight="1">
      <c r="A33" s="285">
        <v>22</v>
      </c>
      <c r="B33" s="601" t="s">
        <v>865</v>
      </c>
      <c r="C33" s="604">
        <v>45.45</v>
      </c>
      <c r="D33" s="604">
        <v>8.9499999999999993</v>
      </c>
      <c r="E33" s="613">
        <v>29.35</v>
      </c>
      <c r="F33" s="619" t="s">
        <v>928</v>
      </c>
      <c r="G33" s="613">
        <v>16.989999999999998</v>
      </c>
      <c r="H33" s="610">
        <f t="shared" si="0"/>
        <v>21.31</v>
      </c>
    </row>
    <row r="34" spans="1:8" ht="20.25" customHeight="1">
      <c r="A34" s="285">
        <v>23</v>
      </c>
      <c r="B34" s="601" t="s">
        <v>866</v>
      </c>
      <c r="C34" s="604">
        <v>12.73</v>
      </c>
      <c r="D34" s="604">
        <v>2.5099999999999998</v>
      </c>
      <c r="E34" s="613">
        <v>8.2200000000000006</v>
      </c>
      <c r="F34" s="619" t="s">
        <v>928</v>
      </c>
      <c r="G34" s="613">
        <v>5.31</v>
      </c>
      <c r="H34" s="610">
        <f t="shared" si="0"/>
        <v>5.4200000000000008</v>
      </c>
    </row>
    <row r="35" spans="1:8" ht="15.75">
      <c r="A35" s="285">
        <v>24</v>
      </c>
      <c r="B35" s="601" t="s">
        <v>867</v>
      </c>
      <c r="C35" s="604">
        <v>17.34</v>
      </c>
      <c r="D35" s="604">
        <v>3.42</v>
      </c>
      <c r="E35" s="613">
        <v>11.19</v>
      </c>
      <c r="F35" s="619" t="s">
        <v>928</v>
      </c>
      <c r="G35" s="613">
        <v>7.25</v>
      </c>
      <c r="H35" s="610">
        <f t="shared" si="0"/>
        <v>7.3599999999999994</v>
      </c>
    </row>
    <row r="36" spans="1:8" ht="15.75" customHeight="1">
      <c r="A36" s="285">
        <v>25</v>
      </c>
      <c r="B36" s="601" t="s">
        <v>868</v>
      </c>
      <c r="C36" s="604">
        <v>41.53</v>
      </c>
      <c r="D36" s="604">
        <v>8.18</v>
      </c>
      <c r="E36" s="613">
        <v>26.82</v>
      </c>
      <c r="F36" s="619" t="s">
        <v>928</v>
      </c>
      <c r="G36" s="613">
        <v>21.76</v>
      </c>
      <c r="H36" s="610">
        <f t="shared" si="0"/>
        <v>13.239999999999998</v>
      </c>
    </row>
    <row r="37" spans="1:8" ht="12.75" customHeight="1">
      <c r="A37" s="285">
        <v>26</v>
      </c>
      <c r="B37" s="601" t="s">
        <v>869</v>
      </c>
      <c r="C37" s="604">
        <v>30.53</v>
      </c>
      <c r="D37" s="604">
        <v>6.02</v>
      </c>
      <c r="E37" s="613">
        <v>19.71</v>
      </c>
      <c r="F37" s="619" t="s">
        <v>928</v>
      </c>
      <c r="G37" s="613">
        <v>13.18</v>
      </c>
      <c r="H37" s="610">
        <f t="shared" si="0"/>
        <v>12.55</v>
      </c>
    </row>
    <row r="38" spans="1:8" ht="12.75" customHeight="1">
      <c r="A38" s="285">
        <v>27</v>
      </c>
      <c r="B38" s="601" t="s">
        <v>870</v>
      </c>
      <c r="C38" s="604">
        <v>19.61</v>
      </c>
      <c r="D38" s="604">
        <v>3.86</v>
      </c>
      <c r="E38" s="613">
        <v>12.66</v>
      </c>
      <c r="F38" s="619" t="s">
        <v>928</v>
      </c>
      <c r="G38" s="613">
        <v>8.2100000000000009</v>
      </c>
      <c r="H38" s="610">
        <f t="shared" si="0"/>
        <v>8.3099999999999987</v>
      </c>
    </row>
    <row r="39" spans="1:8" ht="15.75">
      <c r="A39" s="285">
        <v>28</v>
      </c>
      <c r="B39" s="601" t="s">
        <v>871</v>
      </c>
      <c r="C39" s="604">
        <v>23.02</v>
      </c>
      <c r="D39" s="604">
        <v>4.54</v>
      </c>
      <c r="E39" s="613">
        <v>14.86</v>
      </c>
      <c r="F39" s="619" t="s">
        <v>928</v>
      </c>
      <c r="G39" s="613">
        <v>9.23</v>
      </c>
      <c r="H39" s="610">
        <f t="shared" si="0"/>
        <v>10.169999999999998</v>
      </c>
    </row>
    <row r="40" spans="1:8" ht="15.75">
      <c r="A40" s="285">
        <v>29</v>
      </c>
      <c r="B40" s="601" t="s">
        <v>872</v>
      </c>
      <c r="C40" s="604">
        <v>16.77</v>
      </c>
      <c r="D40" s="604">
        <v>3.31</v>
      </c>
      <c r="E40" s="613">
        <v>10.83</v>
      </c>
      <c r="F40" s="619" t="s">
        <v>928</v>
      </c>
      <c r="G40" s="613">
        <v>6.87</v>
      </c>
      <c r="H40" s="610">
        <f t="shared" si="0"/>
        <v>7.2700000000000005</v>
      </c>
    </row>
    <row r="41" spans="1:8" ht="15.75">
      <c r="A41" s="285">
        <v>30</v>
      </c>
      <c r="B41" s="601" t="s">
        <v>873</v>
      </c>
      <c r="C41" s="604">
        <v>26.86</v>
      </c>
      <c r="D41" s="604">
        <v>5.29</v>
      </c>
      <c r="E41" s="613">
        <v>17.100000000000001</v>
      </c>
      <c r="F41" s="619" t="s">
        <v>928</v>
      </c>
      <c r="G41" s="613">
        <v>11.01</v>
      </c>
      <c r="H41" s="610">
        <f t="shared" si="0"/>
        <v>11.38</v>
      </c>
    </row>
    <row r="42" spans="1:8" ht="15.75">
      <c r="A42" s="285">
        <v>31</v>
      </c>
      <c r="B42" s="601" t="s">
        <v>874</v>
      </c>
      <c r="C42" s="604">
        <v>17.57</v>
      </c>
      <c r="D42" s="604">
        <v>3.46</v>
      </c>
      <c r="E42" s="613">
        <v>11.35</v>
      </c>
      <c r="F42" s="619" t="s">
        <v>928</v>
      </c>
      <c r="G42" s="613">
        <v>6.96</v>
      </c>
      <c r="H42" s="610">
        <f t="shared" si="0"/>
        <v>7.8499999999999988</v>
      </c>
    </row>
    <row r="43" spans="1:8" ht="15.75">
      <c r="A43" s="285">
        <v>32</v>
      </c>
      <c r="B43" s="601" t="s">
        <v>875</v>
      </c>
      <c r="C43" s="604">
        <v>18.45</v>
      </c>
      <c r="D43" s="604">
        <v>3.64</v>
      </c>
      <c r="E43" s="613">
        <v>11.92</v>
      </c>
      <c r="F43" s="619" t="s">
        <v>928</v>
      </c>
      <c r="G43" s="613">
        <v>9.4499999999999993</v>
      </c>
      <c r="H43" s="610">
        <f t="shared" si="0"/>
        <v>6.1100000000000012</v>
      </c>
    </row>
    <row r="44" spans="1:8" ht="15.75">
      <c r="A44" s="285">
        <v>33</v>
      </c>
      <c r="B44" s="601" t="s">
        <v>876</v>
      </c>
      <c r="C44" s="604">
        <v>55.31</v>
      </c>
      <c r="D44" s="604">
        <v>10.89</v>
      </c>
      <c r="E44" s="613">
        <v>30.64</v>
      </c>
      <c r="F44" s="619" t="s">
        <v>928</v>
      </c>
      <c r="G44" s="613">
        <v>22.82</v>
      </c>
      <c r="H44" s="610">
        <f t="shared" si="0"/>
        <v>18.71</v>
      </c>
    </row>
    <row r="45" spans="1:8" ht="15.75">
      <c r="A45" s="292" t="s">
        <v>19</v>
      </c>
      <c r="B45" s="292"/>
      <c r="C45" s="612">
        <f>SUM(C12:C44)</f>
        <v>956.79000000000019</v>
      </c>
      <c r="D45" s="612">
        <f>SUM(D12:D44)</f>
        <v>188.52999999999997</v>
      </c>
      <c r="E45" s="612">
        <f>SUM(E12:E44)</f>
        <v>617.75000000000011</v>
      </c>
      <c r="F45" s="612">
        <f t="shared" ref="F45:H45" si="1">SUM(F12:F44)</f>
        <v>0</v>
      </c>
      <c r="G45" s="612">
        <f t="shared" si="1"/>
        <v>412.38999999999993</v>
      </c>
      <c r="H45" s="294">
        <f t="shared" si="1"/>
        <v>393.8900000000001</v>
      </c>
    </row>
    <row r="46" spans="1:8">
      <c r="B46" s="661"/>
      <c r="C46" s="661"/>
      <c r="D46" s="661"/>
      <c r="E46" s="661"/>
      <c r="F46" s="661"/>
      <c r="G46" s="661"/>
      <c r="H46" s="661"/>
    </row>
    <row r="47" spans="1:8">
      <c r="E47" s="29"/>
      <c r="F47" s="29"/>
      <c r="G47" s="21"/>
      <c r="H47" s="21"/>
    </row>
    <row r="48" spans="1:8">
      <c r="E48" s="458"/>
      <c r="F48" s="11"/>
      <c r="G48" s="29"/>
      <c r="H48" s="21"/>
    </row>
    <row r="49" spans="1:10">
      <c r="A49" s="34" t="s">
        <v>12</v>
      </c>
      <c r="E49" s="34"/>
      <c r="F49" s="34"/>
      <c r="H49" s="630" t="s">
        <v>13</v>
      </c>
    </row>
    <row r="50" spans="1:10" ht="12.75" customHeight="1">
      <c r="E50" s="667" t="s">
        <v>1017</v>
      </c>
      <c r="F50" s="667"/>
      <c r="G50" s="667"/>
      <c r="H50" s="667"/>
    </row>
    <row r="51" spans="1:10">
      <c r="E51" s="749" t="s">
        <v>20</v>
      </c>
      <c r="F51" s="749"/>
      <c r="G51" s="749"/>
      <c r="H51" s="749"/>
    </row>
    <row r="52" spans="1:10">
      <c r="H52" s="747" t="s">
        <v>87</v>
      </c>
      <c r="I52" s="747"/>
      <c r="J52" s="747"/>
    </row>
  </sheetData>
  <mergeCells count="5">
    <mergeCell ref="C3:E3"/>
    <mergeCell ref="H52:J52"/>
    <mergeCell ref="D9:H9"/>
    <mergeCell ref="E51:H51"/>
    <mergeCell ref="A5:H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topLeftCell="A17" zoomScaleSheetLayoutView="100" workbookViewId="0">
      <selection activeCell="G40" sqref="G40"/>
    </sheetView>
  </sheetViews>
  <sheetFormatPr defaultRowHeight="12.75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23.7109375" style="15" customWidth="1"/>
    <col min="9" max="16384" width="9.140625" style="15"/>
  </cols>
  <sheetData>
    <row r="1" spans="1:14" customFormat="1" ht="15">
      <c r="D1" s="34"/>
      <c r="E1" s="34"/>
      <c r="F1" s="34"/>
      <c r="G1" s="15"/>
      <c r="H1" s="38" t="s">
        <v>70</v>
      </c>
    </row>
    <row r="2" spans="1:14" customFormat="1" ht="15">
      <c r="A2" s="821" t="s">
        <v>0</v>
      </c>
      <c r="B2" s="821"/>
      <c r="C2" s="821"/>
      <c r="D2" s="821"/>
      <c r="E2" s="821"/>
      <c r="F2" s="821"/>
      <c r="G2" s="821"/>
      <c r="H2" s="821"/>
    </row>
    <row r="3" spans="1:14" customFormat="1" ht="20.25">
      <c r="A3" s="745" t="s">
        <v>582</v>
      </c>
      <c r="B3" s="745"/>
      <c r="C3" s="745"/>
      <c r="D3" s="745"/>
      <c r="E3" s="745"/>
      <c r="F3" s="745"/>
      <c r="G3" s="745"/>
      <c r="H3" s="745"/>
    </row>
    <row r="4" spans="1:14" customFormat="1" ht="10.5" customHeight="1"/>
    <row r="5" spans="1:14" ht="19.5" customHeight="1">
      <c r="A5" s="746" t="s">
        <v>617</v>
      </c>
      <c r="B5" s="821"/>
      <c r="C5" s="821"/>
      <c r="D5" s="821"/>
      <c r="E5" s="821"/>
      <c r="F5" s="821"/>
      <c r="G5" s="821"/>
      <c r="H5" s="821"/>
    </row>
    <row r="7" spans="1:14" s="13" customFormat="1" ht="15.75" hidden="1" customHeight="1">
      <c r="A7" s="15"/>
      <c r="B7" s="15"/>
      <c r="C7" s="15"/>
      <c r="D7" s="15"/>
      <c r="E7" s="15"/>
      <c r="F7" s="15"/>
      <c r="G7" s="15"/>
      <c r="H7" s="15"/>
    </row>
    <row r="8" spans="1:14" s="13" customFormat="1" ht="15.75">
      <c r="A8" s="747" t="s">
        <v>185</v>
      </c>
      <c r="B8" s="747"/>
      <c r="C8" s="126" t="s">
        <v>877</v>
      </c>
      <c r="D8" s="15"/>
      <c r="E8" s="15"/>
      <c r="F8" s="15"/>
      <c r="G8" s="15"/>
      <c r="H8" s="31" t="s">
        <v>30</v>
      </c>
    </row>
    <row r="9" spans="1:14" s="13" customFormat="1" ht="15.75">
      <c r="A9" s="14"/>
      <c r="B9" s="15"/>
      <c r="C9" s="15"/>
      <c r="D9" s="98"/>
      <c r="E9" s="98"/>
      <c r="G9" s="98" t="s">
        <v>639</v>
      </c>
      <c r="H9" s="98"/>
      <c r="M9" s="116"/>
      <c r="N9" s="114"/>
    </row>
    <row r="10" spans="1:14" s="35" customFormat="1" ht="55.5" customHeight="1">
      <c r="A10" s="36"/>
      <c r="B10" s="5" t="s">
        <v>31</v>
      </c>
      <c r="C10" s="5" t="s">
        <v>618</v>
      </c>
      <c r="D10" s="5" t="s">
        <v>628</v>
      </c>
      <c r="E10" s="5" t="s">
        <v>259</v>
      </c>
      <c r="F10" s="5" t="s">
        <v>260</v>
      </c>
      <c r="G10" s="5" t="s">
        <v>76</v>
      </c>
      <c r="H10" s="5" t="s">
        <v>636</v>
      </c>
    </row>
    <row r="11" spans="1:14" s="35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4" ht="16.5" customHeight="1">
      <c r="A12" s="298" t="s">
        <v>32</v>
      </c>
      <c r="B12" s="298" t="s">
        <v>33</v>
      </c>
      <c r="C12" s="884">
        <v>215.13</v>
      </c>
      <c r="D12" s="884">
        <v>0</v>
      </c>
      <c r="E12" s="884">
        <v>200.01</v>
      </c>
      <c r="F12" s="885"/>
      <c r="G12" s="304"/>
      <c r="H12" s="885"/>
    </row>
    <row r="13" spans="1:14" ht="20.25" customHeight="1">
      <c r="A13" s="295"/>
      <c r="B13" s="295" t="s">
        <v>34</v>
      </c>
      <c r="C13" s="884"/>
      <c r="D13" s="884"/>
      <c r="E13" s="884"/>
      <c r="F13" s="885"/>
      <c r="G13" s="304">
        <v>192.65</v>
      </c>
      <c r="H13" s="885"/>
    </row>
    <row r="14" spans="1:14" ht="17.25" customHeight="1">
      <c r="A14" s="295"/>
      <c r="B14" s="295" t="s">
        <v>216</v>
      </c>
      <c r="C14" s="884"/>
      <c r="D14" s="884"/>
      <c r="E14" s="884"/>
      <c r="F14" s="885"/>
      <c r="G14" s="304"/>
      <c r="H14" s="885"/>
    </row>
    <row r="15" spans="1:14" s="35" customFormat="1" ht="33.75" customHeight="1">
      <c r="A15" s="296"/>
      <c r="B15" s="296" t="s">
        <v>217</v>
      </c>
      <c r="C15" s="884"/>
      <c r="D15" s="884"/>
      <c r="E15" s="884"/>
      <c r="F15" s="885"/>
      <c r="G15" s="305"/>
      <c r="H15" s="885"/>
    </row>
    <row r="16" spans="1:14" s="35" customFormat="1" ht="15.75">
      <c r="A16" s="296"/>
      <c r="B16" s="297" t="s">
        <v>35</v>
      </c>
      <c r="C16" s="299">
        <f>C12</f>
        <v>215.13</v>
      </c>
      <c r="D16" s="299">
        <f t="shared" ref="D16:F16" si="0">D12</f>
        <v>0</v>
      </c>
      <c r="E16" s="299">
        <f t="shared" si="0"/>
        <v>200.01</v>
      </c>
      <c r="F16" s="299">
        <f t="shared" si="0"/>
        <v>0</v>
      </c>
      <c r="G16" s="303">
        <f>SUM(G13:G15)</f>
        <v>192.65</v>
      </c>
      <c r="H16" s="300">
        <f>E16-G16</f>
        <v>7.3599999999999852</v>
      </c>
    </row>
    <row r="17" spans="1:8" s="35" customFormat="1" ht="40.5" customHeight="1">
      <c r="A17" s="297" t="s">
        <v>36</v>
      </c>
      <c r="B17" s="297" t="s">
        <v>258</v>
      </c>
      <c r="C17" s="882">
        <v>575.46</v>
      </c>
      <c r="D17" s="882">
        <v>-134.33000000000001</v>
      </c>
      <c r="E17" s="882">
        <v>539.63</v>
      </c>
      <c r="F17" s="883"/>
      <c r="G17" s="305"/>
      <c r="H17" s="883"/>
    </row>
    <row r="18" spans="1:8" ht="28.5" customHeight="1">
      <c r="A18" s="295"/>
      <c r="B18" s="302" t="s">
        <v>219</v>
      </c>
      <c r="C18" s="882"/>
      <c r="D18" s="882"/>
      <c r="E18" s="882"/>
      <c r="F18" s="883"/>
      <c r="G18" s="304">
        <v>348.56</v>
      </c>
      <c r="H18" s="883"/>
    </row>
    <row r="19" spans="1:8" ht="19.5" customHeight="1">
      <c r="A19" s="295"/>
      <c r="B19" s="296" t="s">
        <v>37</v>
      </c>
      <c r="C19" s="882"/>
      <c r="D19" s="882"/>
      <c r="E19" s="882"/>
      <c r="F19" s="883"/>
      <c r="G19" s="304">
        <v>35.56</v>
      </c>
      <c r="H19" s="883"/>
    </row>
    <row r="20" spans="1:8" ht="21.75" customHeight="1">
      <c r="A20" s="295"/>
      <c r="B20" s="296" t="s">
        <v>220</v>
      </c>
      <c r="C20" s="882"/>
      <c r="D20" s="882"/>
      <c r="E20" s="882"/>
      <c r="F20" s="883"/>
      <c r="G20" s="304">
        <v>75.86</v>
      </c>
      <c r="H20" s="883"/>
    </row>
    <row r="21" spans="1:8" s="35" customFormat="1" ht="27.75" customHeight="1">
      <c r="A21" s="296"/>
      <c r="B21" s="296" t="s">
        <v>38</v>
      </c>
      <c r="C21" s="882"/>
      <c r="D21" s="882"/>
      <c r="E21" s="882"/>
      <c r="F21" s="883"/>
      <c r="G21" s="305"/>
      <c r="H21" s="883"/>
    </row>
    <row r="22" spans="1:8" s="35" customFormat="1" ht="19.5" customHeight="1">
      <c r="A22" s="296"/>
      <c r="B22" s="296" t="s">
        <v>218</v>
      </c>
      <c r="C22" s="882"/>
      <c r="D22" s="882"/>
      <c r="E22" s="882"/>
      <c r="F22" s="883"/>
      <c r="G22" s="305"/>
      <c r="H22" s="883"/>
    </row>
    <row r="23" spans="1:8" s="35" customFormat="1" ht="27.75" customHeight="1">
      <c r="A23" s="296"/>
      <c r="B23" s="296" t="s">
        <v>221</v>
      </c>
      <c r="C23" s="882"/>
      <c r="D23" s="882"/>
      <c r="E23" s="882"/>
      <c r="F23" s="883"/>
      <c r="G23" s="305"/>
      <c r="H23" s="883"/>
    </row>
    <row r="24" spans="1:8" s="35" customFormat="1" ht="18.75" customHeight="1">
      <c r="A24" s="297"/>
      <c r="B24" s="296" t="s">
        <v>222</v>
      </c>
      <c r="C24" s="882"/>
      <c r="D24" s="882"/>
      <c r="E24" s="882"/>
      <c r="F24" s="883"/>
      <c r="G24" s="305"/>
      <c r="H24" s="883"/>
    </row>
    <row r="25" spans="1:8" s="35" customFormat="1" ht="19.5" customHeight="1">
      <c r="A25" s="297"/>
      <c r="B25" s="297" t="s">
        <v>35</v>
      </c>
      <c r="C25" s="299">
        <f>C17</f>
        <v>575.46</v>
      </c>
      <c r="D25" s="299">
        <f t="shared" ref="D25:F25" si="1">D17</f>
        <v>-134.33000000000001</v>
      </c>
      <c r="E25" s="299">
        <f t="shared" si="1"/>
        <v>539.63</v>
      </c>
      <c r="F25" s="299">
        <f t="shared" si="1"/>
        <v>0</v>
      </c>
      <c r="G25" s="303">
        <f>SUM(G17:G24)</f>
        <v>459.98</v>
      </c>
      <c r="H25" s="300">
        <f>D25+E25-G25</f>
        <v>-54.680000000000064</v>
      </c>
    </row>
    <row r="26" spans="1:8" ht="15.75">
      <c r="A26" s="295"/>
      <c r="B26" s="298" t="s">
        <v>39</v>
      </c>
      <c r="C26" s="299">
        <f>C16+C25</f>
        <v>790.59</v>
      </c>
      <c r="D26" s="299">
        <f t="shared" ref="D26:G26" si="2">D16+D25</f>
        <v>-134.33000000000001</v>
      </c>
      <c r="E26" s="299">
        <f t="shared" si="2"/>
        <v>739.64</v>
      </c>
      <c r="F26" s="299">
        <f t="shared" si="2"/>
        <v>0</v>
      </c>
      <c r="G26" s="303">
        <f t="shared" si="2"/>
        <v>652.63</v>
      </c>
      <c r="H26" s="301">
        <f>H16+H25</f>
        <v>-47.320000000000078</v>
      </c>
    </row>
    <row r="27" spans="1:8" s="35" customFormat="1" ht="15.75" customHeight="1"/>
    <row r="28" spans="1:8" s="35" customFormat="1" ht="15.75" customHeight="1"/>
    <row r="29" spans="1:8" ht="13.15" customHeight="1">
      <c r="B29" s="14" t="s">
        <v>12</v>
      </c>
      <c r="C29" s="14"/>
      <c r="D29" s="14"/>
      <c r="E29" s="14"/>
      <c r="F29" s="14"/>
      <c r="G29" s="767" t="s">
        <v>13</v>
      </c>
      <c r="H29" s="767"/>
    </row>
    <row r="30" spans="1:8" ht="13.9" customHeight="1">
      <c r="B30" s="749" t="s">
        <v>14</v>
      </c>
      <c r="C30" s="749"/>
      <c r="D30" s="749"/>
      <c r="E30" s="749"/>
      <c r="F30" s="749"/>
      <c r="G30" s="749"/>
      <c r="H30" s="749"/>
    </row>
    <row r="31" spans="1:8" ht="12.6" customHeight="1">
      <c r="B31" s="749" t="s">
        <v>20</v>
      </c>
      <c r="C31" s="749"/>
      <c r="D31" s="749"/>
      <c r="E31" s="749"/>
      <c r="F31" s="749"/>
      <c r="G31" s="749"/>
      <c r="H31" s="749"/>
    </row>
    <row r="32" spans="1:8">
      <c r="B32" s="14"/>
      <c r="C32" s="14"/>
      <c r="D32" s="14"/>
      <c r="E32" s="14"/>
      <c r="F32" s="14"/>
      <c r="G32" s="747" t="s">
        <v>87</v>
      </c>
      <c r="H32" s="747"/>
    </row>
  </sheetData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G29:H29"/>
    <mergeCell ref="G32:H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topLeftCell="A13" zoomScaleSheetLayoutView="100" workbookViewId="0">
      <selection activeCell="H30" sqref="H30"/>
    </sheetView>
  </sheetViews>
  <sheetFormatPr defaultRowHeight="12.75"/>
  <cols>
    <col min="1" max="1" width="9.140625" style="405"/>
    <col min="2" max="2" width="19.28515625" style="405" customWidth="1"/>
    <col min="3" max="3" width="28.42578125" style="405" customWidth="1"/>
    <col min="4" max="4" width="27.7109375" style="405" customWidth="1"/>
    <col min="5" max="5" width="30.28515625" style="405" customWidth="1"/>
    <col min="6" max="16384" width="9.140625" style="405"/>
  </cols>
  <sheetData>
    <row r="1" spans="1:18" customFormat="1" ht="15">
      <c r="E1" s="407" t="s">
        <v>581</v>
      </c>
      <c r="F1" s="40"/>
    </row>
    <row r="2" spans="1:18" customFormat="1" ht="15">
      <c r="D2" s="42" t="s">
        <v>0</v>
      </c>
      <c r="E2" s="42"/>
      <c r="F2" s="42"/>
    </row>
    <row r="3" spans="1:18" customFormat="1" ht="20.25">
      <c r="B3" s="399"/>
      <c r="C3" s="745" t="s">
        <v>582</v>
      </c>
      <c r="D3" s="745"/>
      <c r="E3" s="745"/>
      <c r="F3" s="41"/>
    </row>
    <row r="4" spans="1:18" customFormat="1" ht="10.5" customHeight="1"/>
    <row r="5" spans="1:18" ht="30.75" customHeight="1">
      <c r="A5" s="881" t="s">
        <v>619</v>
      </c>
      <c r="B5" s="881"/>
      <c r="C5" s="881"/>
      <c r="D5" s="881"/>
      <c r="E5" s="881"/>
    </row>
    <row r="7" spans="1:18" ht="0.75" customHeight="1"/>
    <row r="8" spans="1:18">
      <c r="A8" s="14" t="s">
        <v>29</v>
      </c>
      <c r="B8" s="405" t="s">
        <v>877</v>
      </c>
    </row>
    <row r="9" spans="1:18">
      <c r="D9" s="886" t="s">
        <v>626</v>
      </c>
      <c r="E9" s="886"/>
      <c r="Q9" s="18"/>
      <c r="R9" s="21"/>
    </row>
    <row r="10" spans="1:18" ht="26.25" customHeight="1">
      <c r="A10" s="741" t="s">
        <v>2</v>
      </c>
      <c r="B10" s="741" t="s">
        <v>3</v>
      </c>
      <c r="C10" s="887" t="s">
        <v>577</v>
      </c>
      <c r="D10" s="888"/>
      <c r="E10" s="889"/>
      <c r="Q10" s="21"/>
      <c r="R10" s="21"/>
    </row>
    <row r="11" spans="1:18" ht="56.25" customHeight="1">
      <c r="A11" s="741"/>
      <c r="B11" s="741"/>
      <c r="C11" s="390" t="s">
        <v>579</v>
      </c>
      <c r="D11" s="390" t="s">
        <v>580</v>
      </c>
      <c r="E11" s="390" t="s">
        <v>578</v>
      </c>
    </row>
    <row r="12" spans="1:18" s="106" customFormat="1" ht="15.75" customHeight="1">
      <c r="A12" s="64">
        <v>1</v>
      </c>
      <c r="B12" s="63">
        <v>2</v>
      </c>
      <c r="C12" s="64">
        <v>3</v>
      </c>
      <c r="D12" s="63">
        <v>4</v>
      </c>
      <c r="E12" s="64">
        <v>5</v>
      </c>
    </row>
    <row r="13" spans="1:18" ht="18" customHeight="1">
      <c r="A13" s="18">
        <v>1</v>
      </c>
      <c r="B13" s="18" t="s">
        <v>879</v>
      </c>
      <c r="C13" s="388">
        <v>4</v>
      </c>
      <c r="D13" s="388">
        <v>7</v>
      </c>
      <c r="E13" s="388">
        <v>2576</v>
      </c>
    </row>
    <row r="14" spans="1:18">
      <c r="A14" s="245">
        <v>2</v>
      </c>
      <c r="B14" s="245" t="s">
        <v>881</v>
      </c>
      <c r="C14" s="566">
        <v>0</v>
      </c>
      <c r="D14" s="566">
        <v>4</v>
      </c>
      <c r="E14" s="566">
        <v>2385</v>
      </c>
    </row>
    <row r="15" spans="1:18" ht="12" customHeight="1">
      <c r="A15" s="245">
        <v>3</v>
      </c>
      <c r="B15" s="245" t="s">
        <v>882</v>
      </c>
      <c r="C15" s="566">
        <v>3</v>
      </c>
      <c r="D15" s="566">
        <v>9</v>
      </c>
      <c r="E15" s="566">
        <v>1416</v>
      </c>
    </row>
    <row r="16" spans="1:18">
      <c r="A16" s="245">
        <v>4</v>
      </c>
      <c r="B16" s="245" t="s">
        <v>883</v>
      </c>
      <c r="C16" s="566">
        <v>0</v>
      </c>
      <c r="D16" s="566">
        <v>9</v>
      </c>
      <c r="E16" s="566">
        <v>400</v>
      </c>
    </row>
    <row r="17" spans="1:5" ht="15.75" customHeight="1">
      <c r="A17" s="245">
        <v>5</v>
      </c>
      <c r="B17" s="245" t="s">
        <v>884</v>
      </c>
      <c r="C17" s="566">
        <v>0</v>
      </c>
      <c r="D17" s="566">
        <v>6</v>
      </c>
      <c r="E17" s="566">
        <v>3792</v>
      </c>
    </row>
    <row r="18" spans="1:5" ht="12.75" customHeight="1">
      <c r="A18" s="245">
        <v>6</v>
      </c>
      <c r="B18" s="245" t="s">
        <v>885</v>
      </c>
      <c r="C18" s="566">
        <v>0</v>
      </c>
      <c r="D18" s="566">
        <v>1</v>
      </c>
      <c r="E18" s="566">
        <v>2840</v>
      </c>
    </row>
    <row r="19" spans="1:5" ht="12.75" customHeight="1">
      <c r="A19" s="18">
        <v>7</v>
      </c>
      <c r="B19" s="18" t="s">
        <v>886</v>
      </c>
      <c r="C19" s="388">
        <v>0</v>
      </c>
      <c r="D19" s="388">
        <v>9</v>
      </c>
      <c r="E19" s="388">
        <v>3550</v>
      </c>
    </row>
    <row r="20" spans="1:5">
      <c r="A20" s="18">
        <v>8</v>
      </c>
      <c r="B20" s="18" t="s">
        <v>887</v>
      </c>
      <c r="C20" s="388">
        <v>0</v>
      </c>
      <c r="D20" s="388">
        <v>2</v>
      </c>
      <c r="E20" s="388">
        <v>1172</v>
      </c>
    </row>
    <row r="21" spans="1:5">
      <c r="A21" s="18">
        <v>9</v>
      </c>
      <c r="B21" s="18" t="s">
        <v>888</v>
      </c>
      <c r="C21" s="388">
        <v>0</v>
      </c>
      <c r="D21" s="388">
        <v>8</v>
      </c>
      <c r="E21" s="388">
        <v>1371</v>
      </c>
    </row>
    <row r="22" spans="1:5">
      <c r="A22" s="18">
        <v>10</v>
      </c>
      <c r="B22" s="18" t="s">
        <v>889</v>
      </c>
      <c r="C22" s="388">
        <v>1</v>
      </c>
      <c r="D22" s="388">
        <v>9</v>
      </c>
      <c r="E22" s="388">
        <v>1664</v>
      </c>
    </row>
    <row r="23" spans="1:5">
      <c r="A23" s="18">
        <v>11</v>
      </c>
      <c r="B23" s="18" t="s">
        <v>890</v>
      </c>
      <c r="C23" s="388">
        <v>0</v>
      </c>
      <c r="D23" s="388">
        <v>8</v>
      </c>
      <c r="E23" s="388">
        <v>1545</v>
      </c>
    </row>
    <row r="24" spans="1:5">
      <c r="A24" s="18">
        <v>12</v>
      </c>
      <c r="B24" s="18" t="s">
        <v>891</v>
      </c>
      <c r="C24" s="388">
        <v>2</v>
      </c>
      <c r="D24" s="388">
        <v>9</v>
      </c>
      <c r="E24" s="388">
        <v>1195</v>
      </c>
    </row>
    <row r="25" spans="1:5">
      <c r="A25" s="18">
        <v>13</v>
      </c>
      <c r="B25" s="18" t="s">
        <v>892</v>
      </c>
      <c r="C25" s="388">
        <v>0</v>
      </c>
      <c r="D25" s="388">
        <v>1</v>
      </c>
      <c r="E25" s="388">
        <v>933</v>
      </c>
    </row>
    <row r="26" spans="1:5">
      <c r="A26" s="18">
        <v>14</v>
      </c>
      <c r="B26" s="18" t="s">
        <v>893</v>
      </c>
      <c r="C26" s="388">
        <v>0</v>
      </c>
      <c r="D26" s="388">
        <v>9</v>
      </c>
      <c r="E26" s="388">
        <v>2774</v>
      </c>
    </row>
    <row r="27" spans="1:5">
      <c r="A27" s="18">
        <v>15</v>
      </c>
      <c r="B27" s="18" t="s">
        <v>894</v>
      </c>
      <c r="C27" s="388">
        <v>0</v>
      </c>
      <c r="D27" s="388">
        <v>5</v>
      </c>
      <c r="E27" s="388">
        <v>1087</v>
      </c>
    </row>
    <row r="28" spans="1:5">
      <c r="A28" s="18">
        <v>16</v>
      </c>
      <c r="B28" s="18" t="s">
        <v>895</v>
      </c>
      <c r="C28" s="388">
        <v>0</v>
      </c>
      <c r="D28" s="388">
        <v>9</v>
      </c>
      <c r="E28" s="388">
        <v>956</v>
      </c>
    </row>
    <row r="29" spans="1:5">
      <c r="A29" s="18">
        <v>17</v>
      </c>
      <c r="B29" s="18" t="s">
        <v>896</v>
      </c>
      <c r="C29" s="388">
        <v>0</v>
      </c>
      <c r="D29" s="388">
        <v>5</v>
      </c>
      <c r="E29" s="388">
        <v>2491</v>
      </c>
    </row>
    <row r="30" spans="1:5">
      <c r="A30" s="18">
        <v>18</v>
      </c>
      <c r="B30" s="18" t="s">
        <v>897</v>
      </c>
      <c r="C30" s="388">
        <v>0</v>
      </c>
      <c r="D30" s="388">
        <v>9</v>
      </c>
      <c r="E30" s="388">
        <v>619</v>
      </c>
    </row>
    <row r="31" spans="1:5">
      <c r="A31" s="18">
        <v>19</v>
      </c>
      <c r="B31" s="18" t="s">
        <v>898</v>
      </c>
      <c r="C31" s="388">
        <v>1</v>
      </c>
      <c r="D31" s="388">
        <v>4</v>
      </c>
      <c r="E31" s="388">
        <v>1296</v>
      </c>
    </row>
    <row r="32" spans="1:5">
      <c r="A32" s="18">
        <v>20</v>
      </c>
      <c r="B32" s="18" t="s">
        <v>899</v>
      </c>
      <c r="C32" s="388">
        <v>0</v>
      </c>
      <c r="D32" s="388">
        <v>3</v>
      </c>
      <c r="E32" s="388">
        <v>815</v>
      </c>
    </row>
    <row r="33" spans="1:5">
      <c r="A33" s="18">
        <v>21</v>
      </c>
      <c r="B33" s="18" t="s">
        <v>900</v>
      </c>
      <c r="C33" s="388">
        <v>0</v>
      </c>
      <c r="D33" s="388">
        <v>9</v>
      </c>
      <c r="E33" s="388">
        <v>2054</v>
      </c>
    </row>
    <row r="34" spans="1:5">
      <c r="A34" s="18">
        <v>22</v>
      </c>
      <c r="B34" s="18" t="s">
        <v>901</v>
      </c>
      <c r="C34" s="388">
        <v>0</v>
      </c>
      <c r="D34" s="388">
        <v>6</v>
      </c>
      <c r="E34" s="388">
        <v>2019</v>
      </c>
    </row>
    <row r="35" spans="1:5">
      <c r="A35" s="18">
        <v>23</v>
      </c>
      <c r="B35" s="18" t="s">
        <v>902</v>
      </c>
      <c r="C35" s="388">
        <v>0</v>
      </c>
      <c r="D35" s="388">
        <v>1</v>
      </c>
      <c r="E35" s="388">
        <v>1144</v>
      </c>
    </row>
    <row r="36" spans="1:5">
      <c r="A36" s="18">
        <v>24</v>
      </c>
      <c r="B36" s="18" t="s">
        <v>903</v>
      </c>
      <c r="C36" s="388">
        <v>0</v>
      </c>
      <c r="D36" s="388">
        <v>1</v>
      </c>
      <c r="E36" s="388">
        <v>895</v>
      </c>
    </row>
    <row r="37" spans="1:5">
      <c r="A37" s="18">
        <v>25</v>
      </c>
      <c r="B37" s="18" t="s">
        <v>904</v>
      </c>
      <c r="C37" s="388">
        <v>0</v>
      </c>
      <c r="D37" s="388">
        <v>8</v>
      </c>
      <c r="E37" s="388">
        <v>2461</v>
      </c>
    </row>
    <row r="38" spans="1:5">
      <c r="A38" s="245">
        <v>26</v>
      </c>
      <c r="B38" s="245" t="s">
        <v>905</v>
      </c>
      <c r="C38" s="388">
        <v>0</v>
      </c>
      <c r="D38" s="388">
        <v>9</v>
      </c>
      <c r="E38" s="388">
        <v>2544</v>
      </c>
    </row>
    <row r="39" spans="1:5">
      <c r="A39" s="245">
        <v>27</v>
      </c>
      <c r="B39" s="245" t="s">
        <v>906</v>
      </c>
      <c r="C39" s="388">
        <v>2</v>
      </c>
      <c r="D39" s="388">
        <v>9</v>
      </c>
      <c r="E39" s="388">
        <v>2591</v>
      </c>
    </row>
    <row r="40" spans="1:5">
      <c r="A40" s="245">
        <v>28</v>
      </c>
      <c r="B40" s="245" t="s">
        <v>907</v>
      </c>
      <c r="C40" s="388">
        <v>3</v>
      </c>
      <c r="D40" s="388">
        <v>9</v>
      </c>
      <c r="E40" s="388">
        <v>1798</v>
      </c>
    </row>
    <row r="41" spans="1:5">
      <c r="A41" s="245">
        <v>29</v>
      </c>
      <c r="B41" s="245" t="s">
        <v>908</v>
      </c>
      <c r="C41" s="388">
        <v>0</v>
      </c>
      <c r="D41" s="388">
        <v>6</v>
      </c>
      <c r="E41" s="388">
        <v>676</v>
      </c>
    </row>
    <row r="42" spans="1:5">
      <c r="A42" s="245">
        <v>30</v>
      </c>
      <c r="B42" s="245" t="s">
        <v>909</v>
      </c>
      <c r="C42" s="388">
        <v>3</v>
      </c>
      <c r="D42" s="388">
        <v>5</v>
      </c>
      <c r="E42" s="388">
        <v>3150</v>
      </c>
    </row>
    <row r="43" spans="1:5">
      <c r="A43" s="18">
        <v>31</v>
      </c>
      <c r="B43" s="18" t="s">
        <v>910</v>
      </c>
      <c r="C43" s="388">
        <v>0</v>
      </c>
      <c r="D43" s="388">
        <v>8</v>
      </c>
      <c r="E43" s="388">
        <v>704</v>
      </c>
    </row>
    <row r="44" spans="1:5">
      <c r="A44" s="18">
        <v>32</v>
      </c>
      <c r="B44" s="18" t="s">
        <v>911</v>
      </c>
      <c r="C44" s="388">
        <v>0</v>
      </c>
      <c r="D44" s="388">
        <v>9</v>
      </c>
      <c r="E44" s="388">
        <v>1465</v>
      </c>
    </row>
    <row r="45" spans="1:5">
      <c r="A45" s="18">
        <v>33</v>
      </c>
      <c r="B45" s="18" t="s">
        <v>912</v>
      </c>
      <c r="C45" s="388">
        <v>0</v>
      </c>
      <c r="D45" s="388">
        <v>3</v>
      </c>
      <c r="E45" s="388">
        <v>10596</v>
      </c>
    </row>
    <row r="46" spans="1:5" s="14" customFormat="1">
      <c r="A46" s="387" t="s">
        <v>19</v>
      </c>
      <c r="B46" s="28"/>
      <c r="C46" s="387">
        <f>SUM(C13:C45)</f>
        <v>19</v>
      </c>
      <c r="D46" s="387">
        <f>SUM(D13:D45)</f>
        <v>209</v>
      </c>
      <c r="E46" s="387">
        <f>SUM(E13:E45)</f>
        <v>66974</v>
      </c>
    </row>
    <row r="47" spans="1:5">
      <c r="E47" s="29"/>
    </row>
    <row r="48" spans="1:5">
      <c r="E48" s="11"/>
    </row>
    <row r="49" spans="1:8">
      <c r="A49" s="34" t="s">
        <v>12</v>
      </c>
      <c r="E49" s="34"/>
      <c r="F49" s="395"/>
    </row>
    <row r="50" spans="1:8" ht="12.75" customHeight="1">
      <c r="E50" s="392" t="s">
        <v>14</v>
      </c>
    </row>
    <row r="51" spans="1:8" ht="12.75" customHeight="1">
      <c r="E51" s="392" t="s">
        <v>20</v>
      </c>
    </row>
    <row r="52" spans="1:8">
      <c r="F52" s="747"/>
      <c r="G52" s="747"/>
      <c r="H52" s="747"/>
    </row>
  </sheetData>
  <mergeCells count="7">
    <mergeCell ref="F52:H52"/>
    <mergeCell ref="C3:E3"/>
    <mergeCell ref="A5:E5"/>
    <mergeCell ref="D9:E9"/>
    <mergeCell ref="A10:A11"/>
    <mergeCell ref="B10:B11"/>
    <mergeCell ref="C10:E10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topLeftCell="A25" zoomScale="80" zoomScaleSheetLayoutView="80" workbookViewId="0">
      <selection activeCell="L16" sqref="L16"/>
    </sheetView>
  </sheetViews>
  <sheetFormatPr defaultRowHeight="12.75"/>
  <cols>
    <col min="1" max="1" width="8.28515625" customWidth="1"/>
    <col min="2" max="2" width="17.57031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25.85546875" customWidth="1"/>
    <col min="10" max="10" width="13.28515625" customWidth="1"/>
  </cols>
  <sheetData>
    <row r="1" spans="1:11" ht="18">
      <c r="I1" s="895" t="s">
        <v>1005</v>
      </c>
      <c r="J1" s="895"/>
    </row>
    <row r="2" spans="1:11" ht="18">
      <c r="C2" s="808" t="s">
        <v>0</v>
      </c>
      <c r="D2" s="808"/>
      <c r="E2" s="808"/>
      <c r="F2" s="808"/>
      <c r="G2" s="808"/>
      <c r="H2" s="808"/>
      <c r="I2" s="415"/>
      <c r="J2" s="200"/>
      <c r="K2" s="200"/>
    </row>
    <row r="3" spans="1:11" ht="21">
      <c r="B3" s="809" t="s">
        <v>582</v>
      </c>
      <c r="C3" s="809"/>
      <c r="D3" s="809"/>
      <c r="E3" s="809"/>
      <c r="F3" s="809"/>
      <c r="G3" s="809"/>
      <c r="H3" s="809"/>
      <c r="I3" s="201"/>
      <c r="J3" s="201"/>
      <c r="K3" s="201"/>
    </row>
    <row r="4" spans="1:11" ht="21">
      <c r="C4" s="398"/>
      <c r="D4" s="398"/>
      <c r="E4" s="398"/>
      <c r="F4" s="398"/>
      <c r="G4" s="398"/>
      <c r="H4" s="398"/>
      <c r="I4" s="398"/>
      <c r="J4" s="201"/>
      <c r="K4" s="201"/>
    </row>
    <row r="5" spans="1:11" ht="20.25" customHeight="1">
      <c r="C5" s="896" t="s">
        <v>709</v>
      </c>
      <c r="D5" s="896"/>
      <c r="E5" s="896"/>
      <c r="F5" s="896"/>
      <c r="G5" s="896"/>
      <c r="H5" s="896"/>
      <c r="I5" s="896"/>
    </row>
    <row r="6" spans="1:11" ht="20.25" customHeight="1">
      <c r="A6" t="s">
        <v>186</v>
      </c>
      <c r="B6" s="405" t="s">
        <v>877</v>
      </c>
      <c r="C6" s="203"/>
      <c r="D6" s="203"/>
      <c r="E6" s="203"/>
      <c r="F6" s="203"/>
      <c r="G6" s="203"/>
      <c r="H6" s="203"/>
      <c r="I6" s="897"/>
      <c r="J6" s="897"/>
    </row>
    <row r="7" spans="1:11" ht="15" customHeight="1">
      <c r="A7" s="891" t="s">
        <v>77</v>
      </c>
      <c r="B7" s="891" t="s">
        <v>40</v>
      </c>
      <c r="C7" s="891" t="s">
        <v>470</v>
      </c>
      <c r="D7" s="891" t="s">
        <v>449</v>
      </c>
      <c r="E7" s="892" t="s">
        <v>525</v>
      </c>
      <c r="F7" s="891" t="s">
        <v>448</v>
      </c>
      <c r="G7" s="891"/>
      <c r="H7" s="891"/>
      <c r="I7" s="891" t="s">
        <v>474</v>
      </c>
      <c r="J7" s="892" t="s">
        <v>475</v>
      </c>
    </row>
    <row r="8" spans="1:11" ht="12.75" customHeight="1">
      <c r="A8" s="891"/>
      <c r="B8" s="891"/>
      <c r="C8" s="891"/>
      <c r="D8" s="891"/>
      <c r="E8" s="893"/>
      <c r="F8" s="891" t="s">
        <v>471</v>
      </c>
      <c r="G8" s="891" t="s">
        <v>472</v>
      </c>
      <c r="H8" s="891" t="s">
        <v>473</v>
      </c>
      <c r="I8" s="891"/>
      <c r="J8" s="893"/>
    </row>
    <row r="9" spans="1:11" ht="20.25" customHeight="1">
      <c r="A9" s="891"/>
      <c r="B9" s="891"/>
      <c r="C9" s="891"/>
      <c r="D9" s="891"/>
      <c r="E9" s="893"/>
      <c r="F9" s="891"/>
      <c r="G9" s="891"/>
      <c r="H9" s="891"/>
      <c r="I9" s="891"/>
      <c r="J9" s="893"/>
    </row>
    <row r="10" spans="1:11" ht="81" customHeight="1">
      <c r="A10" s="891"/>
      <c r="B10" s="891"/>
      <c r="C10" s="891"/>
      <c r="D10" s="891"/>
      <c r="E10" s="894"/>
      <c r="F10" s="891"/>
      <c r="G10" s="891"/>
      <c r="H10" s="891"/>
      <c r="I10" s="891"/>
      <c r="J10" s="894"/>
    </row>
    <row r="11" spans="1:11" ht="15">
      <c r="A11" s="205">
        <v>1</v>
      </c>
      <c r="B11" s="205">
        <v>2</v>
      </c>
      <c r="C11" s="206">
        <v>3</v>
      </c>
      <c r="D11" s="205">
        <v>4</v>
      </c>
      <c r="E11" s="206">
        <v>5</v>
      </c>
      <c r="F11" s="205">
        <v>6</v>
      </c>
      <c r="G11" s="206">
        <v>7</v>
      </c>
      <c r="H11" s="205">
        <v>8</v>
      </c>
      <c r="I11" s="206">
        <v>9</v>
      </c>
      <c r="J11" s="205">
        <v>10</v>
      </c>
    </row>
    <row r="12" spans="1:11" s="405" customFormat="1" ht="18" customHeight="1">
      <c r="A12" s="18">
        <v>1</v>
      </c>
      <c r="B12" s="18" t="s">
        <v>879</v>
      </c>
      <c r="C12" s="18"/>
      <c r="D12" s="18"/>
      <c r="E12" s="28"/>
      <c r="F12" s="18"/>
      <c r="G12" s="18"/>
      <c r="H12" s="18"/>
      <c r="I12" s="18"/>
      <c r="J12" s="18"/>
    </row>
    <row r="13" spans="1:11" s="405" customFormat="1">
      <c r="A13" s="18">
        <v>2</v>
      </c>
      <c r="B13" s="18" t="s">
        <v>881</v>
      </c>
      <c r="C13" s="18"/>
      <c r="D13" s="18"/>
      <c r="E13" s="18"/>
      <c r="F13" s="18"/>
      <c r="G13" s="18"/>
      <c r="H13" s="18"/>
      <c r="I13" s="18"/>
      <c r="J13" s="18"/>
    </row>
    <row r="14" spans="1:11" s="405" customFormat="1" ht="12" customHeight="1">
      <c r="A14" s="18">
        <v>3</v>
      </c>
      <c r="B14" s="18" t="s">
        <v>882</v>
      </c>
      <c r="C14" s="18"/>
      <c r="D14" s="18"/>
      <c r="E14" s="18"/>
      <c r="F14" s="18"/>
      <c r="G14" s="18"/>
      <c r="H14" s="18"/>
      <c r="I14" s="18"/>
      <c r="J14" s="18"/>
    </row>
    <row r="15" spans="1:11" s="405" customFormat="1">
      <c r="A15" s="18">
        <v>4</v>
      </c>
      <c r="B15" s="18" t="s">
        <v>883</v>
      </c>
      <c r="C15" s="18" t="s">
        <v>998</v>
      </c>
      <c r="D15" s="18">
        <v>35</v>
      </c>
      <c r="E15" s="18" t="s">
        <v>997</v>
      </c>
      <c r="F15" s="18" t="s">
        <v>936</v>
      </c>
      <c r="G15" s="18"/>
      <c r="H15" s="18"/>
      <c r="I15" s="18" t="s">
        <v>999</v>
      </c>
      <c r="J15" s="18" t="s">
        <v>880</v>
      </c>
    </row>
    <row r="16" spans="1:11" s="405" customFormat="1" ht="15.75" customHeight="1">
      <c r="A16" s="18">
        <v>5</v>
      </c>
      <c r="B16" s="18" t="s">
        <v>884</v>
      </c>
      <c r="D16" s="18"/>
      <c r="E16" s="18"/>
      <c r="F16" s="18"/>
      <c r="G16" s="18"/>
      <c r="H16" s="18"/>
      <c r="I16" s="18"/>
      <c r="J16" s="18"/>
    </row>
    <row r="17" spans="1:10" s="405" customFormat="1" ht="12.75" customHeight="1">
      <c r="A17" s="18">
        <v>6</v>
      </c>
      <c r="B17" s="18" t="s">
        <v>885</v>
      </c>
      <c r="C17" s="18"/>
      <c r="D17" s="18"/>
      <c r="E17" s="18"/>
      <c r="F17" s="18"/>
      <c r="G17" s="18"/>
      <c r="H17" s="18"/>
      <c r="I17" s="18"/>
      <c r="J17" s="18"/>
    </row>
    <row r="18" spans="1:10" s="405" customFormat="1" ht="12.75" customHeight="1">
      <c r="A18" s="18">
        <v>7</v>
      </c>
      <c r="B18" s="18" t="s">
        <v>886</v>
      </c>
      <c r="C18" s="18"/>
      <c r="D18" s="18"/>
      <c r="E18" s="18"/>
      <c r="F18" s="18"/>
      <c r="G18" s="18"/>
      <c r="H18" s="18"/>
      <c r="I18" s="18"/>
      <c r="J18" s="18"/>
    </row>
    <row r="19" spans="1:10" s="405" customFormat="1">
      <c r="A19" s="18">
        <v>8</v>
      </c>
      <c r="B19" s="18" t="s">
        <v>887</v>
      </c>
      <c r="C19" s="18"/>
      <c r="D19" s="18"/>
      <c r="E19" s="28"/>
      <c r="F19" s="18"/>
      <c r="G19" s="18"/>
      <c r="H19" s="18"/>
      <c r="I19" s="18"/>
      <c r="J19" s="18"/>
    </row>
    <row r="20" spans="1:10" s="405" customFormat="1">
      <c r="A20" s="18">
        <v>9</v>
      </c>
      <c r="B20" s="18" t="s">
        <v>888</v>
      </c>
      <c r="C20" s="18"/>
      <c r="D20" s="18"/>
      <c r="E20" s="18"/>
      <c r="F20" s="18"/>
      <c r="G20" s="18"/>
      <c r="H20" s="18"/>
      <c r="I20" s="18"/>
      <c r="J20" s="18"/>
    </row>
    <row r="21" spans="1:10" s="405" customFormat="1">
      <c r="A21" s="18">
        <v>10</v>
      </c>
      <c r="B21" s="18" t="s">
        <v>889</v>
      </c>
      <c r="C21" s="18"/>
      <c r="D21" s="18"/>
      <c r="E21" s="18"/>
      <c r="F21" s="18"/>
      <c r="G21" s="18"/>
      <c r="H21" s="18"/>
      <c r="I21" s="18"/>
      <c r="J21" s="18"/>
    </row>
    <row r="22" spans="1:10" s="405" customFormat="1">
      <c r="A22" s="18">
        <v>11</v>
      </c>
      <c r="B22" s="18" t="s">
        <v>890</v>
      </c>
      <c r="C22" s="18"/>
      <c r="D22" s="18"/>
      <c r="E22" s="18"/>
      <c r="F22" s="18"/>
      <c r="G22" s="18"/>
      <c r="H22" s="18"/>
      <c r="I22" s="18"/>
      <c r="J22" s="18"/>
    </row>
    <row r="23" spans="1:10" s="405" customFormat="1">
      <c r="A23" s="18">
        <v>12</v>
      </c>
      <c r="B23" s="18" t="s">
        <v>891</v>
      </c>
      <c r="C23" s="18"/>
      <c r="D23" s="18"/>
      <c r="E23" s="18"/>
      <c r="F23" s="18"/>
      <c r="G23" s="18"/>
      <c r="H23" s="18"/>
      <c r="I23" s="18"/>
      <c r="J23" s="18"/>
    </row>
    <row r="24" spans="1:10" s="405" customFormat="1">
      <c r="A24" s="18">
        <v>13</v>
      </c>
      <c r="B24" s="18" t="s">
        <v>892</v>
      </c>
      <c r="C24" s="18"/>
      <c r="D24" s="18"/>
      <c r="E24" s="18"/>
      <c r="F24" s="18"/>
      <c r="G24" s="18"/>
      <c r="H24" s="18"/>
      <c r="I24" s="18"/>
      <c r="J24" s="18"/>
    </row>
    <row r="25" spans="1:10" s="405" customFormat="1">
      <c r="A25" s="18">
        <v>14</v>
      </c>
      <c r="B25" s="18" t="s">
        <v>893</v>
      </c>
      <c r="C25" s="18" t="s">
        <v>998</v>
      </c>
      <c r="D25" s="18">
        <v>20</v>
      </c>
      <c r="E25" s="18" t="s">
        <v>997</v>
      </c>
      <c r="F25" s="18" t="s">
        <v>936</v>
      </c>
      <c r="G25" s="18"/>
      <c r="H25" s="18"/>
      <c r="I25" s="18" t="s">
        <v>999</v>
      </c>
      <c r="J25" s="18" t="s">
        <v>880</v>
      </c>
    </row>
    <row r="26" spans="1:10" s="405" customFormat="1">
      <c r="A26" s="18">
        <v>15</v>
      </c>
      <c r="B26" s="18" t="s">
        <v>894</v>
      </c>
      <c r="C26" s="18"/>
      <c r="D26" s="18"/>
      <c r="E26" s="18"/>
      <c r="F26" s="18"/>
      <c r="G26" s="18"/>
      <c r="H26" s="18"/>
      <c r="I26" s="18"/>
      <c r="J26" s="18"/>
    </row>
    <row r="27" spans="1:10" s="405" customFormat="1">
      <c r="A27" s="18">
        <v>16</v>
      </c>
      <c r="B27" s="18" t="s">
        <v>895</v>
      </c>
      <c r="C27" s="18"/>
      <c r="D27" s="18"/>
      <c r="E27" s="18"/>
      <c r="F27" s="18"/>
      <c r="G27" s="18"/>
      <c r="H27" s="18"/>
      <c r="I27" s="18"/>
      <c r="J27" s="18"/>
    </row>
    <row r="28" spans="1:10" s="405" customFormat="1">
      <c r="A28" s="18">
        <v>17</v>
      </c>
      <c r="B28" s="18" t="s">
        <v>896</v>
      </c>
      <c r="C28" s="18"/>
      <c r="D28" s="18"/>
      <c r="E28" s="18"/>
      <c r="F28" s="18"/>
      <c r="G28" s="18"/>
      <c r="H28" s="18"/>
      <c r="I28" s="18"/>
      <c r="J28" s="18"/>
    </row>
    <row r="29" spans="1:10" s="405" customFormat="1">
      <c r="A29" s="18">
        <v>18</v>
      </c>
      <c r="B29" s="18" t="s">
        <v>897</v>
      </c>
      <c r="C29" s="18"/>
      <c r="D29" s="18"/>
      <c r="E29" s="18"/>
      <c r="F29" s="18"/>
      <c r="G29" s="18"/>
      <c r="H29" s="18"/>
      <c r="I29" s="18"/>
      <c r="J29" s="18"/>
    </row>
    <row r="30" spans="1:10" s="405" customFormat="1">
      <c r="A30" s="18">
        <v>19</v>
      </c>
      <c r="B30" s="18" t="s">
        <v>898</v>
      </c>
      <c r="C30" s="18"/>
      <c r="D30" s="18"/>
      <c r="E30" s="18"/>
      <c r="F30" s="18"/>
      <c r="G30" s="18"/>
      <c r="H30" s="18"/>
      <c r="I30" s="18"/>
      <c r="J30" s="18"/>
    </row>
    <row r="31" spans="1:10" s="405" customFormat="1">
      <c r="A31" s="18">
        <v>20</v>
      </c>
      <c r="B31" s="18" t="s">
        <v>899</v>
      </c>
      <c r="C31" s="18"/>
      <c r="D31" s="18"/>
      <c r="E31" s="18"/>
      <c r="F31" s="18"/>
      <c r="G31" s="18"/>
      <c r="H31" s="18"/>
      <c r="I31" s="18"/>
      <c r="J31" s="18"/>
    </row>
    <row r="32" spans="1:10" s="405" customFormat="1">
      <c r="A32" s="18">
        <v>21</v>
      </c>
      <c r="B32" s="18" t="s">
        <v>900</v>
      </c>
      <c r="C32" s="18"/>
      <c r="D32" s="18"/>
      <c r="E32" s="18"/>
      <c r="F32" s="18"/>
      <c r="G32" s="18"/>
      <c r="H32" s="18"/>
      <c r="I32" s="18"/>
      <c r="J32" s="18"/>
    </row>
    <row r="33" spans="1:10" s="405" customFormat="1">
      <c r="A33" s="18">
        <v>22</v>
      </c>
      <c r="B33" s="18" t="s">
        <v>901</v>
      </c>
      <c r="C33" s="18"/>
      <c r="D33" s="18"/>
      <c r="E33" s="18"/>
      <c r="F33" s="18"/>
      <c r="G33" s="18"/>
      <c r="H33" s="18"/>
      <c r="I33" s="18"/>
      <c r="J33" s="18"/>
    </row>
    <row r="34" spans="1:10" s="405" customFormat="1">
      <c r="A34" s="18">
        <v>23</v>
      </c>
      <c r="B34" s="18" t="s">
        <v>902</v>
      </c>
      <c r="C34" s="18"/>
      <c r="D34" s="18"/>
      <c r="E34" s="18"/>
      <c r="F34" s="18"/>
      <c r="G34" s="18"/>
      <c r="H34" s="18"/>
      <c r="I34" s="18"/>
      <c r="J34" s="18"/>
    </row>
    <row r="35" spans="1:10" s="405" customFormat="1">
      <c r="A35" s="18">
        <v>24</v>
      </c>
      <c r="B35" s="18" t="s">
        <v>903</v>
      </c>
      <c r="C35" s="18"/>
      <c r="D35" s="18"/>
      <c r="E35" s="18"/>
      <c r="F35" s="18"/>
      <c r="G35" s="18"/>
      <c r="H35" s="18"/>
      <c r="I35" s="18"/>
      <c r="J35" s="18"/>
    </row>
    <row r="36" spans="1:10" s="405" customFormat="1">
      <c r="A36" s="18">
        <v>25</v>
      </c>
      <c r="B36" s="18" t="s">
        <v>904</v>
      </c>
      <c r="C36" s="18"/>
      <c r="D36" s="18"/>
      <c r="E36" s="18"/>
      <c r="F36" s="18"/>
      <c r="G36" s="18"/>
      <c r="H36" s="18"/>
      <c r="I36" s="18"/>
      <c r="J36" s="18"/>
    </row>
    <row r="37" spans="1:10" s="405" customFormat="1">
      <c r="A37" s="18">
        <v>26</v>
      </c>
      <c r="B37" s="18" t="s">
        <v>905</v>
      </c>
      <c r="C37" s="18"/>
      <c r="D37" s="18"/>
      <c r="E37" s="18"/>
      <c r="F37" s="18"/>
      <c r="G37" s="18"/>
      <c r="H37" s="18"/>
      <c r="I37" s="18"/>
      <c r="J37" s="18"/>
    </row>
    <row r="38" spans="1:10" s="405" customFormat="1">
      <c r="A38" s="18">
        <v>27</v>
      </c>
      <c r="B38" s="18" t="s">
        <v>906</v>
      </c>
      <c r="C38" s="18"/>
      <c r="D38" s="18"/>
      <c r="E38" s="18"/>
      <c r="F38" s="18"/>
      <c r="G38" s="18"/>
      <c r="H38" s="18"/>
      <c r="I38" s="18"/>
      <c r="J38" s="18"/>
    </row>
    <row r="39" spans="1:10" s="405" customFormat="1">
      <c r="A39" s="18">
        <v>28</v>
      </c>
      <c r="B39" s="18" t="s">
        <v>907</v>
      </c>
      <c r="C39" s="18"/>
      <c r="D39" s="18"/>
      <c r="E39" s="18"/>
      <c r="F39" s="18"/>
      <c r="G39" s="18"/>
      <c r="H39" s="18"/>
      <c r="I39" s="18"/>
      <c r="J39" s="18"/>
    </row>
    <row r="40" spans="1:10" s="405" customFormat="1">
      <c r="A40" s="18">
        <v>29</v>
      </c>
      <c r="B40" s="18" t="s">
        <v>908</v>
      </c>
      <c r="C40" s="18"/>
      <c r="D40" s="18"/>
      <c r="E40" s="18"/>
      <c r="F40" s="18"/>
      <c r="G40" s="18"/>
      <c r="H40" s="18"/>
      <c r="I40" s="18"/>
      <c r="J40" s="18"/>
    </row>
    <row r="41" spans="1:10" s="405" customFormat="1">
      <c r="A41" s="18">
        <v>30</v>
      </c>
      <c r="B41" s="18" t="s">
        <v>909</v>
      </c>
      <c r="C41" s="18"/>
      <c r="D41" s="18"/>
      <c r="E41" s="18"/>
      <c r="F41" s="18"/>
      <c r="G41" s="18"/>
      <c r="H41" s="18"/>
      <c r="I41" s="18"/>
      <c r="J41" s="18"/>
    </row>
    <row r="42" spans="1:10" s="405" customFormat="1">
      <c r="A42" s="18">
        <v>31</v>
      </c>
      <c r="B42" s="18" t="s">
        <v>910</v>
      </c>
      <c r="C42" s="18"/>
      <c r="D42" s="18"/>
      <c r="E42" s="18"/>
      <c r="F42" s="18"/>
      <c r="G42" s="18"/>
      <c r="H42" s="18"/>
      <c r="I42" s="18"/>
      <c r="J42" s="18"/>
    </row>
    <row r="43" spans="1:10" s="405" customFormat="1">
      <c r="A43" s="18">
        <v>32</v>
      </c>
      <c r="B43" s="18" t="s">
        <v>911</v>
      </c>
      <c r="C43" s="18"/>
      <c r="D43" s="18"/>
      <c r="E43" s="18"/>
      <c r="F43" s="18"/>
      <c r="G43" s="18"/>
      <c r="H43" s="18"/>
      <c r="I43" s="18"/>
      <c r="J43" s="18"/>
    </row>
    <row r="44" spans="1:10" s="405" customFormat="1">
      <c r="A44" s="18">
        <v>33</v>
      </c>
      <c r="B44" s="18" t="s">
        <v>912</v>
      </c>
      <c r="C44" s="18"/>
      <c r="D44" s="18"/>
      <c r="E44" s="18"/>
      <c r="F44" s="18"/>
      <c r="G44" s="18"/>
      <c r="H44" s="18"/>
      <c r="I44" s="18"/>
      <c r="J44" s="18"/>
    </row>
    <row r="45" spans="1:10" s="405" customFormat="1">
      <c r="A45" s="387" t="s">
        <v>19</v>
      </c>
      <c r="B45" s="18"/>
      <c r="C45" s="18"/>
      <c r="D45" s="18"/>
      <c r="E45" s="18"/>
      <c r="F45" s="18"/>
      <c r="G45" s="18"/>
      <c r="H45" s="18"/>
      <c r="I45" s="18"/>
      <c r="J45" s="18"/>
    </row>
    <row r="47" spans="1:10">
      <c r="A47" s="512"/>
      <c r="B47" s="512"/>
      <c r="C47" s="512"/>
      <c r="D47" s="512"/>
      <c r="E47" s="512"/>
      <c r="H47" s="513" t="s">
        <v>13</v>
      </c>
    </row>
    <row r="48" spans="1:10" ht="15" customHeight="1">
      <c r="A48" s="512"/>
      <c r="B48" s="512"/>
      <c r="C48" s="512"/>
      <c r="D48" s="512"/>
      <c r="E48" s="512"/>
      <c r="H48" s="890" t="s">
        <v>14</v>
      </c>
      <c r="I48" s="890"/>
    </row>
    <row r="49" spans="1:9" ht="15" customHeight="1">
      <c r="A49" s="512"/>
      <c r="B49" s="512"/>
      <c r="C49" s="512"/>
      <c r="D49" s="512"/>
      <c r="E49" s="512"/>
      <c r="H49" s="890" t="s">
        <v>90</v>
      </c>
      <c r="I49" s="890"/>
    </row>
    <row r="50" spans="1:9">
      <c r="A50" s="512" t="s">
        <v>12</v>
      </c>
      <c r="C50" s="512"/>
      <c r="D50" s="512"/>
      <c r="E50" s="512"/>
      <c r="H50" s="514" t="s">
        <v>87</v>
      </c>
    </row>
  </sheetData>
  <mergeCells count="18">
    <mergeCell ref="A7:A10"/>
    <mergeCell ref="B7:B10"/>
    <mergeCell ref="C7:C10"/>
    <mergeCell ref="D7:D10"/>
    <mergeCell ref="E7:E10"/>
    <mergeCell ref="I1:J1"/>
    <mergeCell ref="C2:H2"/>
    <mergeCell ref="B3:H3"/>
    <mergeCell ref="C5:I5"/>
    <mergeCell ref="I6:J6"/>
    <mergeCell ref="H48:I48"/>
    <mergeCell ref="H49:I49"/>
    <mergeCell ref="F7:H7"/>
    <mergeCell ref="I7:I10"/>
    <mergeCell ref="J7:J10"/>
    <mergeCell ref="F8:F10"/>
    <mergeCell ref="G8:G10"/>
    <mergeCell ref="H8:H10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workbookViewId="0">
      <selection activeCell="P13" sqref="P13"/>
    </sheetView>
  </sheetViews>
  <sheetFormatPr defaultRowHeight="12.75"/>
  <sheetData>
    <row r="2" spans="2:8">
      <c r="B2" s="14"/>
    </row>
    <row r="4" spans="2:8" ht="12.75" customHeight="1">
      <c r="B4" s="706" t="s">
        <v>586</v>
      </c>
      <c r="C4" s="706"/>
      <c r="D4" s="706"/>
      <c r="E4" s="706"/>
      <c r="F4" s="706"/>
      <c r="G4" s="706"/>
      <c r="H4" s="706"/>
    </row>
    <row r="5" spans="2:8" ht="12.75" customHeight="1">
      <c r="B5" s="706"/>
      <c r="C5" s="706"/>
      <c r="D5" s="706"/>
      <c r="E5" s="706"/>
      <c r="F5" s="706"/>
      <c r="G5" s="706"/>
      <c r="H5" s="706"/>
    </row>
    <row r="6" spans="2:8" ht="12.75" customHeight="1">
      <c r="B6" s="706"/>
      <c r="C6" s="706"/>
      <c r="D6" s="706"/>
      <c r="E6" s="706"/>
      <c r="F6" s="706"/>
      <c r="G6" s="706"/>
      <c r="H6" s="706"/>
    </row>
    <row r="7" spans="2:8" ht="12.75" customHeight="1">
      <c r="B7" s="706"/>
      <c r="C7" s="706"/>
      <c r="D7" s="706"/>
      <c r="E7" s="706"/>
      <c r="F7" s="706"/>
      <c r="G7" s="706"/>
      <c r="H7" s="706"/>
    </row>
    <row r="8" spans="2:8" ht="12.75" customHeight="1">
      <c r="B8" s="706"/>
      <c r="C8" s="706"/>
      <c r="D8" s="706"/>
      <c r="E8" s="706"/>
      <c r="F8" s="706"/>
      <c r="G8" s="706"/>
      <c r="H8" s="706"/>
    </row>
    <row r="9" spans="2:8" ht="12.75" customHeight="1">
      <c r="B9" s="706"/>
      <c r="C9" s="706"/>
      <c r="D9" s="706"/>
      <c r="E9" s="706"/>
      <c r="F9" s="706"/>
      <c r="G9" s="706"/>
      <c r="H9" s="706"/>
    </row>
    <row r="10" spans="2:8" ht="12.75" customHeight="1">
      <c r="B10" s="706"/>
      <c r="C10" s="706"/>
      <c r="D10" s="706"/>
      <c r="E10" s="706"/>
      <c r="F10" s="706"/>
      <c r="G10" s="706"/>
      <c r="H10" s="706"/>
    </row>
    <row r="11" spans="2:8" ht="12.75" customHeight="1">
      <c r="B11" s="706"/>
      <c r="C11" s="706"/>
      <c r="D11" s="706"/>
      <c r="E11" s="706"/>
      <c r="F11" s="706"/>
      <c r="G11" s="706"/>
      <c r="H11" s="706"/>
    </row>
    <row r="12" spans="2:8" ht="12.75" customHeight="1">
      <c r="B12" s="706"/>
      <c r="C12" s="706"/>
      <c r="D12" s="706"/>
      <c r="E12" s="706"/>
      <c r="F12" s="706"/>
      <c r="G12" s="706"/>
      <c r="H12" s="706"/>
    </row>
    <row r="13" spans="2:8" ht="12.75" customHeight="1">
      <c r="B13" s="706"/>
      <c r="C13" s="706"/>
      <c r="D13" s="706"/>
      <c r="E13" s="706"/>
      <c r="F13" s="706"/>
      <c r="G13" s="706"/>
      <c r="H13" s="70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SheetLayoutView="85" workbookViewId="0">
      <selection activeCell="J15" sqref="J15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>
      <c r="A1" s="808" t="s">
        <v>0</v>
      </c>
      <c r="B1" s="808"/>
      <c r="C1" s="808"/>
      <c r="D1" s="808"/>
      <c r="E1" s="808"/>
      <c r="F1" s="808"/>
      <c r="G1" s="808"/>
      <c r="H1" s="808"/>
      <c r="I1" s="200"/>
      <c r="J1" s="272" t="s">
        <v>708</v>
      </c>
    </row>
    <row r="2" spans="1:13" ht="21">
      <c r="A2" s="809" t="s">
        <v>582</v>
      </c>
      <c r="B2" s="809"/>
      <c r="C2" s="809"/>
      <c r="D2" s="809"/>
      <c r="E2" s="809"/>
      <c r="F2" s="809"/>
      <c r="G2" s="809"/>
      <c r="H2" s="809"/>
      <c r="I2" s="809"/>
      <c r="J2" s="809"/>
    </row>
    <row r="3" spans="1:13" ht="15">
      <c r="A3" s="190"/>
      <c r="B3" s="190"/>
      <c r="C3" s="190"/>
      <c r="D3" s="190"/>
      <c r="E3" s="190"/>
      <c r="F3" s="190"/>
      <c r="G3" s="190"/>
      <c r="H3" s="190"/>
      <c r="I3" s="190"/>
    </row>
    <row r="4" spans="1:13" ht="18">
      <c r="A4" s="808" t="s">
        <v>707</v>
      </c>
      <c r="B4" s="808"/>
      <c r="C4" s="808"/>
      <c r="D4" s="808"/>
      <c r="E4" s="808"/>
      <c r="F4" s="808"/>
      <c r="G4" s="808"/>
      <c r="H4" s="808"/>
      <c r="I4" s="808"/>
    </row>
    <row r="5" spans="1:13" ht="15">
      <c r="A5" s="191" t="s">
        <v>299</v>
      </c>
      <c r="B5" s="191"/>
      <c r="C5" s="191" t="s">
        <v>877</v>
      </c>
      <c r="D5" s="191"/>
      <c r="E5" s="191"/>
      <c r="F5" s="191"/>
      <c r="G5" s="191"/>
      <c r="H5" s="191"/>
      <c r="I5" s="190" t="s">
        <v>591</v>
      </c>
    </row>
    <row r="6" spans="1:13" ht="25.5" customHeight="1">
      <c r="A6" s="898" t="s">
        <v>2</v>
      </c>
      <c r="B6" s="898" t="s">
        <v>450</v>
      </c>
      <c r="C6" s="741" t="s">
        <v>451</v>
      </c>
      <c r="D6" s="741"/>
      <c r="E6" s="741"/>
      <c r="F6" s="899" t="s">
        <v>454</v>
      </c>
      <c r="G6" s="900"/>
      <c r="H6" s="900"/>
      <c r="I6" s="901"/>
      <c r="J6" s="902" t="s">
        <v>458</v>
      </c>
    </row>
    <row r="7" spans="1:13" ht="63" customHeight="1">
      <c r="A7" s="898"/>
      <c r="B7" s="898"/>
      <c r="C7" s="36" t="s">
        <v>107</v>
      </c>
      <c r="D7" s="36" t="s">
        <v>452</v>
      </c>
      <c r="E7" s="36" t="s">
        <v>453</v>
      </c>
      <c r="F7" s="410" t="s">
        <v>455</v>
      </c>
      <c r="G7" s="410" t="s">
        <v>456</v>
      </c>
      <c r="H7" s="410" t="s">
        <v>457</v>
      </c>
      <c r="I7" s="410" t="s">
        <v>50</v>
      </c>
      <c r="J7" s="903"/>
    </row>
    <row r="8" spans="1:13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313</v>
      </c>
      <c r="G8" s="192" t="s">
        <v>334</v>
      </c>
      <c r="H8" s="192" t="s">
        <v>335</v>
      </c>
      <c r="I8" s="192" t="s">
        <v>336</v>
      </c>
      <c r="J8" s="192" t="s">
        <v>364</v>
      </c>
    </row>
    <row r="9" spans="1:1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>
      <c r="A13" s="9"/>
      <c r="B13" s="9"/>
      <c r="C13" s="9"/>
      <c r="D13" s="9"/>
      <c r="E13" s="9"/>
      <c r="F13" s="9"/>
      <c r="G13" s="9"/>
      <c r="H13" s="9"/>
      <c r="I13" s="9"/>
      <c r="J13" s="9"/>
      <c r="M13" s="405" t="s">
        <v>459</v>
      </c>
    </row>
    <row r="14" spans="1:1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20" spans="1:10" ht="12.75" customHeight="1">
      <c r="A20" s="512"/>
      <c r="B20" s="512"/>
      <c r="C20" s="512"/>
      <c r="D20" s="512"/>
      <c r="I20" s="890" t="s">
        <v>13</v>
      </c>
      <c r="J20" s="890"/>
    </row>
    <row r="21" spans="1:10" ht="12.75" customHeight="1">
      <c r="A21" s="512"/>
      <c r="B21" s="512"/>
      <c r="C21" s="512"/>
      <c r="D21" s="512"/>
      <c r="I21" s="890" t="s">
        <v>14</v>
      </c>
      <c r="J21" s="890"/>
    </row>
    <row r="22" spans="1:10" ht="12.75" customHeight="1">
      <c r="A22" s="512"/>
      <c r="B22" s="512"/>
      <c r="C22" s="512"/>
      <c r="D22" s="512"/>
      <c r="J22" s="513" t="s">
        <v>90</v>
      </c>
    </row>
    <row r="23" spans="1:10">
      <c r="A23" s="512" t="s">
        <v>12</v>
      </c>
      <c r="C23" s="512"/>
      <c r="D23" s="512"/>
      <c r="J23" s="514" t="s">
        <v>87</v>
      </c>
    </row>
  </sheetData>
  <mergeCells count="10">
    <mergeCell ref="I20:J20"/>
    <mergeCell ref="I21:J21"/>
    <mergeCell ref="A1:H1"/>
    <mergeCell ref="A2:J2"/>
    <mergeCell ref="A4:I4"/>
    <mergeCell ref="A6:A7"/>
    <mergeCell ref="B6:B7"/>
    <mergeCell ref="C6:E6"/>
    <mergeCell ref="F6:I6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80" zoomScaleSheetLayoutView="80" workbookViewId="0">
      <selection activeCell="F23" sqref="F23"/>
    </sheetView>
  </sheetViews>
  <sheetFormatPr defaultRowHeight="12.75"/>
  <cols>
    <col min="1" max="1" width="5.28515625" style="512" customWidth="1"/>
    <col min="2" max="2" width="8.5703125" style="512" customWidth="1"/>
    <col min="3" max="3" width="32.140625" style="512" customWidth="1"/>
    <col min="4" max="4" width="15.140625" style="512" customWidth="1"/>
    <col min="5" max="6" width="11.7109375" style="512" customWidth="1"/>
    <col min="7" max="7" width="13.7109375" style="512" customWidth="1"/>
    <col min="8" max="8" width="20.140625" style="512" customWidth="1"/>
    <col min="9" max="16384" width="9.140625" style="512"/>
  </cols>
  <sheetData>
    <row r="1" spans="1:8">
      <c r="A1" s="512" t="s">
        <v>11</v>
      </c>
      <c r="H1" s="515" t="s">
        <v>711</v>
      </c>
    </row>
    <row r="2" spans="1:8" s="516" customFormat="1" ht="15.75">
      <c r="A2" s="908" t="s">
        <v>0</v>
      </c>
      <c r="B2" s="908"/>
      <c r="C2" s="908"/>
      <c r="D2" s="908"/>
      <c r="E2" s="908"/>
      <c r="F2" s="908"/>
      <c r="G2" s="908"/>
      <c r="H2" s="908"/>
    </row>
    <row r="3" spans="1:8" s="516" customFormat="1" ht="20.25" customHeight="1">
      <c r="A3" s="909" t="s">
        <v>582</v>
      </c>
      <c r="B3" s="909"/>
      <c r="C3" s="909"/>
      <c r="D3" s="909"/>
      <c r="E3" s="909"/>
      <c r="F3" s="909"/>
      <c r="G3" s="909"/>
      <c r="H3" s="909"/>
    </row>
    <row r="5" spans="1:8" s="516" customFormat="1" ht="15.75">
      <c r="A5" s="910" t="s">
        <v>710</v>
      </c>
      <c r="B5" s="910"/>
      <c r="C5" s="910"/>
      <c r="D5" s="910"/>
      <c r="E5" s="910"/>
      <c r="F5" s="910"/>
      <c r="G5" s="910"/>
      <c r="H5" s="911"/>
    </row>
    <row r="7" spans="1:8">
      <c r="A7" s="912" t="s">
        <v>185</v>
      </c>
      <c r="B7" s="912"/>
      <c r="C7" s="517" t="s">
        <v>877</v>
      </c>
      <c r="D7" s="518"/>
      <c r="E7" s="518"/>
      <c r="F7" s="518"/>
      <c r="G7" s="518"/>
    </row>
    <row r="9" spans="1:8" ht="13.9" customHeight="1">
      <c r="A9" s="519"/>
      <c r="B9" s="519"/>
      <c r="C9" s="519"/>
      <c r="D9" s="519"/>
      <c r="E9" s="519"/>
      <c r="F9" s="519"/>
      <c r="G9" s="519"/>
    </row>
    <row r="10" spans="1:8" s="520" customFormat="1">
      <c r="A10" s="512"/>
      <c r="B10" s="512"/>
      <c r="C10" s="512"/>
      <c r="D10" s="512"/>
      <c r="E10" s="512"/>
      <c r="F10" s="512"/>
      <c r="G10" s="512"/>
      <c r="H10" s="406"/>
    </row>
    <row r="11" spans="1:8" s="520" customFormat="1" ht="39.75" customHeight="1">
      <c r="A11" s="521"/>
      <c r="B11" s="913" t="s">
        <v>328</v>
      </c>
      <c r="C11" s="913" t="s">
        <v>329</v>
      </c>
      <c r="D11" s="915" t="s">
        <v>330</v>
      </c>
      <c r="E11" s="916"/>
      <c r="F11" s="916"/>
      <c r="G11" s="917"/>
      <c r="H11" s="913" t="s">
        <v>81</v>
      </c>
    </row>
    <row r="12" spans="1:8" s="520" customFormat="1" ht="25.5">
      <c r="A12" s="522"/>
      <c r="B12" s="914"/>
      <c r="C12" s="914"/>
      <c r="D12" s="523" t="s">
        <v>331</v>
      </c>
      <c r="E12" s="523" t="s">
        <v>332</v>
      </c>
      <c r="F12" s="523" t="s">
        <v>333</v>
      </c>
      <c r="G12" s="523" t="s">
        <v>19</v>
      </c>
      <c r="H12" s="914"/>
    </row>
    <row r="13" spans="1:8" s="520" customFormat="1" ht="15">
      <c r="A13" s="522"/>
      <c r="B13" s="524" t="s">
        <v>306</v>
      </c>
      <c r="C13" s="524" t="s">
        <v>307</v>
      </c>
      <c r="D13" s="524" t="s">
        <v>308</v>
      </c>
      <c r="E13" s="524" t="s">
        <v>309</v>
      </c>
      <c r="F13" s="524" t="s">
        <v>310</v>
      </c>
      <c r="G13" s="524" t="s">
        <v>311</v>
      </c>
      <c r="H13" s="524" t="s">
        <v>312</v>
      </c>
    </row>
    <row r="14" spans="1:8" s="525" customFormat="1" ht="15" customHeight="1">
      <c r="B14" s="526" t="s">
        <v>32</v>
      </c>
      <c r="C14" s="904" t="s">
        <v>337</v>
      </c>
      <c r="D14" s="905"/>
      <c r="E14" s="905"/>
      <c r="F14" s="905"/>
      <c r="G14" s="905"/>
      <c r="H14" s="906"/>
    </row>
    <row r="15" spans="1:8" s="527" customFormat="1">
      <c r="B15" s="528"/>
      <c r="C15" s="528" t="s">
        <v>1000</v>
      </c>
      <c r="D15" s="526">
        <v>8</v>
      </c>
      <c r="E15" s="526">
        <v>0</v>
      </c>
      <c r="F15" s="526">
        <v>0</v>
      </c>
      <c r="G15" s="526">
        <f>D15+E15+F15</f>
        <v>8</v>
      </c>
      <c r="H15" s="528"/>
    </row>
    <row r="16" spans="1:8" ht="14.25">
      <c r="A16" s="529"/>
      <c r="B16" s="530"/>
      <c r="C16" s="531"/>
      <c r="D16" s="530"/>
      <c r="E16" s="530"/>
      <c r="F16" s="530"/>
      <c r="G16" s="530"/>
      <c r="H16" s="530"/>
    </row>
    <row r="17" spans="1:8">
      <c r="B17" s="532"/>
      <c r="C17" s="531"/>
      <c r="D17" s="532"/>
      <c r="E17" s="533"/>
      <c r="F17" s="533"/>
      <c r="G17" s="533"/>
      <c r="H17" s="530"/>
    </row>
    <row r="18" spans="1:8" s="534" customFormat="1">
      <c r="B18" s="530"/>
      <c r="C18" s="531"/>
      <c r="D18" s="530"/>
      <c r="E18" s="530"/>
      <c r="F18" s="530"/>
      <c r="G18" s="530"/>
      <c r="H18" s="535"/>
    </row>
    <row r="19" spans="1:8" s="534" customFormat="1">
      <c r="B19" s="530"/>
      <c r="C19" s="531"/>
      <c r="D19" s="530"/>
      <c r="E19" s="530"/>
      <c r="F19" s="530"/>
      <c r="G19" s="530"/>
      <c r="H19" s="535"/>
    </row>
    <row r="20" spans="1:8" s="534" customFormat="1">
      <c r="B20" s="530"/>
      <c r="C20" s="531"/>
      <c r="D20" s="530"/>
      <c r="E20" s="530"/>
      <c r="F20" s="530"/>
      <c r="G20" s="530"/>
      <c r="H20" s="535"/>
    </row>
    <row r="21" spans="1:8" s="534" customFormat="1" ht="21.75" customHeight="1">
      <c r="B21" s="526" t="s">
        <v>36</v>
      </c>
      <c r="C21" s="904" t="s">
        <v>533</v>
      </c>
      <c r="D21" s="905"/>
      <c r="E21" s="905"/>
      <c r="F21" s="905"/>
      <c r="G21" s="905"/>
      <c r="H21" s="906"/>
    </row>
    <row r="22" spans="1:8" s="534" customFormat="1">
      <c r="A22" s="536" t="s">
        <v>327</v>
      </c>
      <c r="B22" s="537"/>
      <c r="C22" s="528" t="s">
        <v>1000</v>
      </c>
      <c r="D22" s="568">
        <v>19</v>
      </c>
      <c r="E22" s="568">
        <v>66</v>
      </c>
      <c r="F22" s="568">
        <v>296</v>
      </c>
      <c r="G22" s="526">
        <f>D22+E22+F22</f>
        <v>381</v>
      </c>
      <c r="H22" s="535"/>
    </row>
    <row r="23" spans="1:8">
      <c r="B23" s="530"/>
      <c r="C23" s="531"/>
      <c r="D23" s="530"/>
      <c r="E23" s="530"/>
      <c r="F23" s="530"/>
      <c r="G23" s="530"/>
      <c r="H23" s="530"/>
    </row>
    <row r="24" spans="1:8">
      <c r="B24" s="530"/>
      <c r="C24" s="531"/>
      <c r="D24" s="530"/>
      <c r="E24" s="530"/>
      <c r="F24" s="530"/>
      <c r="G24" s="530"/>
      <c r="H24" s="530"/>
    </row>
    <row r="25" spans="1:8">
      <c r="B25" s="530"/>
      <c r="C25" s="531"/>
      <c r="D25" s="530"/>
      <c r="E25" s="530"/>
      <c r="F25" s="530"/>
      <c r="G25" s="530"/>
      <c r="H25" s="530"/>
    </row>
    <row r="26" spans="1:8">
      <c r="B26" s="530"/>
      <c r="C26" s="531"/>
      <c r="D26" s="530"/>
      <c r="E26" s="530"/>
      <c r="F26" s="530"/>
      <c r="G26" s="530"/>
      <c r="H26" s="530"/>
    </row>
    <row r="27" spans="1:8">
      <c r="B27" s="530"/>
      <c r="C27" s="530"/>
      <c r="D27" s="530"/>
      <c r="E27" s="530"/>
      <c r="F27" s="530"/>
      <c r="G27" s="530"/>
      <c r="H27" s="530"/>
    </row>
    <row r="28" spans="1:8" ht="12.75" customHeight="1">
      <c r="D28" s="907" t="s">
        <v>13</v>
      </c>
      <c r="E28" s="907"/>
      <c r="F28" s="907"/>
      <c r="G28" s="907"/>
    </row>
    <row r="29" spans="1:8" ht="12.75" customHeight="1">
      <c r="D29" s="890" t="s">
        <v>14</v>
      </c>
      <c r="E29" s="890"/>
      <c r="F29" s="890"/>
      <c r="G29" s="890"/>
    </row>
    <row r="30" spans="1:8" ht="12.75" customHeight="1">
      <c r="D30" s="890" t="s">
        <v>90</v>
      </c>
      <c r="E30" s="890"/>
      <c r="F30" s="890"/>
      <c r="G30" s="890"/>
    </row>
    <row r="31" spans="1:8">
      <c r="B31" s="512" t="s">
        <v>12</v>
      </c>
    </row>
  </sheetData>
  <mergeCells count="13">
    <mergeCell ref="A2:H2"/>
    <mergeCell ref="A3:H3"/>
    <mergeCell ref="A5:H5"/>
    <mergeCell ref="A7:B7"/>
    <mergeCell ref="B11:B12"/>
    <mergeCell ref="C11:C12"/>
    <mergeCell ref="D11:G11"/>
    <mergeCell ref="H11:H12"/>
    <mergeCell ref="C14:H14"/>
    <mergeCell ref="C21:H21"/>
    <mergeCell ref="D28:G28"/>
    <mergeCell ref="D29:G29"/>
    <mergeCell ref="D30:G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topLeftCell="A19" zoomScale="90" zoomScaleSheetLayoutView="90" workbookViewId="0">
      <selection activeCell="M32" sqref="M32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2" ht="15">
      <c r="D1" s="748"/>
      <c r="E1" s="748"/>
      <c r="H1" s="40"/>
      <c r="I1" s="820" t="s">
        <v>71</v>
      </c>
      <c r="J1" s="820"/>
    </row>
    <row r="2" spans="1:12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2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2" ht="10.5" customHeight="1"/>
    <row r="5" spans="1:12" s="15" customFormat="1" ht="24.75" customHeight="1">
      <c r="A5" s="918" t="s">
        <v>500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</row>
    <row r="6" spans="1:12" s="15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s="15" customFormat="1">
      <c r="A7" s="747" t="s">
        <v>926</v>
      </c>
      <c r="B7" s="747"/>
      <c r="E7" s="874"/>
      <c r="F7" s="874"/>
      <c r="G7" s="874"/>
      <c r="H7" s="874"/>
      <c r="I7" s="874" t="s">
        <v>637</v>
      </c>
      <c r="J7" s="874"/>
      <c r="K7" s="874"/>
    </row>
    <row r="8" spans="1:12" s="13" customFormat="1" ht="15.75" hidden="1">
      <c r="C8" s="821" t="s">
        <v>16</v>
      </c>
      <c r="D8" s="821"/>
      <c r="E8" s="821"/>
      <c r="F8" s="821"/>
      <c r="G8" s="821"/>
      <c r="H8" s="821"/>
      <c r="I8" s="821"/>
      <c r="J8" s="821"/>
    </row>
    <row r="9" spans="1:12" ht="44.25" customHeight="1">
      <c r="A9" s="813" t="s">
        <v>26</v>
      </c>
      <c r="B9" s="813" t="s">
        <v>61</v>
      </c>
      <c r="C9" s="724" t="s">
        <v>531</v>
      </c>
      <c r="D9" s="726"/>
      <c r="E9" s="724" t="s">
        <v>41</v>
      </c>
      <c r="F9" s="726"/>
      <c r="G9" s="724" t="s">
        <v>42</v>
      </c>
      <c r="H9" s="726"/>
      <c r="I9" s="741" t="s">
        <v>111</v>
      </c>
      <c r="J9" s="741"/>
      <c r="K9" s="813" t="s">
        <v>642</v>
      </c>
      <c r="L9" s="12"/>
    </row>
    <row r="10" spans="1:12" s="14" customFormat="1" ht="42.6" customHeight="1">
      <c r="A10" s="814"/>
      <c r="B10" s="814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149</v>
      </c>
      <c r="J10" s="5" t="s">
        <v>150</v>
      </c>
      <c r="K10" s="814"/>
    </row>
    <row r="11" spans="1:12">
      <c r="A11" s="135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3">
        <v>11</v>
      </c>
    </row>
    <row r="12" spans="1:12" ht="17.25" customHeight="1">
      <c r="A12" s="8">
        <v>1</v>
      </c>
      <c r="B12" s="17" t="s">
        <v>432</v>
      </c>
      <c r="C12" s="9">
        <v>8083</v>
      </c>
      <c r="D12" s="9">
        <v>4849.58</v>
      </c>
      <c r="E12" s="459">
        <v>7310</v>
      </c>
      <c r="F12" s="460">
        <v>4532.62</v>
      </c>
      <c r="G12" s="461"/>
      <c r="H12" s="461"/>
      <c r="I12" s="461"/>
      <c r="J12" s="461"/>
      <c r="K12" s="9"/>
    </row>
    <row r="13" spans="1:12" ht="17.25" customHeight="1">
      <c r="A13" s="8">
        <v>2</v>
      </c>
      <c r="B13" s="17" t="s">
        <v>433</v>
      </c>
      <c r="C13" s="9">
        <v>2278</v>
      </c>
      <c r="D13" s="383">
        <v>1366.8</v>
      </c>
      <c r="E13" s="459">
        <v>3051</v>
      </c>
      <c r="F13" s="460">
        <v>1683.76</v>
      </c>
      <c r="G13" s="461"/>
      <c r="H13" s="461"/>
      <c r="I13" s="461"/>
      <c r="J13" s="461"/>
      <c r="K13" s="9"/>
    </row>
    <row r="14" spans="1:12" ht="17.25" customHeight="1">
      <c r="A14" s="8">
        <v>3</v>
      </c>
      <c r="B14" s="17" t="s">
        <v>434</v>
      </c>
      <c r="C14" s="9">
        <v>16782</v>
      </c>
      <c r="D14" s="383">
        <v>10069.200000000001</v>
      </c>
      <c r="E14" s="459">
        <v>16782</v>
      </c>
      <c r="F14" s="460">
        <v>10069.200000000001</v>
      </c>
      <c r="G14" s="461"/>
      <c r="H14" s="461"/>
      <c r="I14" s="461"/>
      <c r="J14" s="461"/>
      <c r="K14" s="9"/>
    </row>
    <row r="15" spans="1:12" ht="17.25" customHeight="1">
      <c r="A15" s="8">
        <v>4</v>
      </c>
      <c r="B15" s="17" t="s">
        <v>435</v>
      </c>
      <c r="C15" s="9">
        <v>40057</v>
      </c>
      <c r="D15" s="383">
        <v>24034.2</v>
      </c>
      <c r="E15" s="459">
        <v>16911</v>
      </c>
      <c r="F15" s="460">
        <v>10146.6</v>
      </c>
      <c r="G15" s="461"/>
      <c r="H15" s="461"/>
      <c r="I15" s="461"/>
      <c r="J15" s="461"/>
      <c r="K15" s="9"/>
    </row>
    <row r="16" spans="1:12" ht="17.25" customHeight="1">
      <c r="A16" s="8">
        <v>5</v>
      </c>
      <c r="B16" s="17" t="s">
        <v>436</v>
      </c>
      <c r="C16" s="9">
        <v>10098</v>
      </c>
      <c r="D16" s="9">
        <v>6816.15</v>
      </c>
      <c r="E16" s="459">
        <v>4448</v>
      </c>
      <c r="F16" s="460">
        <v>3002.4</v>
      </c>
      <c r="G16" s="461"/>
      <c r="H16" s="461"/>
      <c r="I16" s="461"/>
      <c r="J16" s="461"/>
      <c r="K16" s="9"/>
    </row>
    <row r="17" spans="1:11" ht="17.25" customHeight="1">
      <c r="A17" s="8">
        <v>6</v>
      </c>
      <c r="B17" s="17" t="s">
        <v>437</v>
      </c>
      <c r="C17" s="9">
        <v>0</v>
      </c>
      <c r="D17" s="9">
        <v>0</v>
      </c>
      <c r="E17" s="459">
        <v>507</v>
      </c>
      <c r="F17" s="460">
        <v>304.2</v>
      </c>
      <c r="G17" s="461"/>
      <c r="H17" s="461"/>
      <c r="I17" s="461"/>
      <c r="J17" s="461"/>
      <c r="K17" s="9"/>
    </row>
    <row r="18" spans="1:11" ht="17.25" customHeight="1">
      <c r="A18" s="8">
        <v>7</v>
      </c>
      <c r="B18" s="17" t="s">
        <v>438</v>
      </c>
      <c r="C18" s="9">
        <v>0</v>
      </c>
      <c r="D18" s="9">
        <v>0</v>
      </c>
      <c r="E18" s="459">
        <v>132</v>
      </c>
      <c r="F18" s="460">
        <v>79.2</v>
      </c>
      <c r="G18" s="461"/>
      <c r="H18" s="461"/>
      <c r="I18" s="461"/>
      <c r="J18" s="461"/>
      <c r="K18" s="9"/>
    </row>
    <row r="19" spans="1:11" s="12" customFormat="1" ht="14.25" customHeight="1">
      <c r="A19" s="8">
        <v>8</v>
      </c>
      <c r="B19" s="17" t="s">
        <v>296</v>
      </c>
      <c r="C19" s="9">
        <v>0</v>
      </c>
      <c r="D19" s="9">
        <v>0</v>
      </c>
      <c r="E19" s="459">
        <v>147</v>
      </c>
      <c r="F19" s="460">
        <v>88.2</v>
      </c>
      <c r="G19" s="461"/>
      <c r="H19" s="461"/>
      <c r="I19" s="461"/>
      <c r="J19" s="461"/>
      <c r="K19" s="9"/>
    </row>
    <row r="20" spans="1:11" s="12" customFormat="1" ht="14.25" customHeight="1">
      <c r="A20" s="8">
        <v>9</v>
      </c>
      <c r="B20" s="17" t="s">
        <v>406</v>
      </c>
      <c r="C20" s="9">
        <v>0</v>
      </c>
      <c r="D20" s="9">
        <v>0</v>
      </c>
      <c r="E20" s="459">
        <v>661</v>
      </c>
      <c r="F20" s="460">
        <v>396.59999999999997</v>
      </c>
      <c r="G20" s="461"/>
      <c r="H20" s="461"/>
      <c r="I20" s="461"/>
      <c r="J20" s="461"/>
      <c r="K20" s="9"/>
    </row>
    <row r="21" spans="1:11" s="12" customFormat="1" ht="14.25" customHeight="1">
      <c r="A21" s="8">
        <v>10</v>
      </c>
      <c r="B21" s="17" t="s">
        <v>641</v>
      </c>
      <c r="C21" s="9">
        <v>0</v>
      </c>
      <c r="D21" s="9">
        <v>0</v>
      </c>
      <c r="E21" s="421">
        <v>7476</v>
      </c>
      <c r="F21" s="424">
        <v>3920.0599999999899</v>
      </c>
      <c r="G21" s="461"/>
      <c r="H21" s="461"/>
      <c r="I21" s="421"/>
      <c r="J21" s="424"/>
      <c r="K21" s="9"/>
    </row>
    <row r="22" spans="1:11" s="12" customFormat="1" ht="14.25" customHeight="1">
      <c r="A22" s="8">
        <v>11</v>
      </c>
      <c r="B22" s="17" t="s">
        <v>543</v>
      </c>
      <c r="C22" s="9"/>
      <c r="D22" s="9"/>
      <c r="E22" s="9">
        <v>3290</v>
      </c>
      <c r="F22" s="9">
        <v>1924.56</v>
      </c>
      <c r="G22" s="9">
        <v>908</v>
      </c>
      <c r="H22" s="9">
        <f>G22*0.72</f>
        <v>653.76</v>
      </c>
      <c r="I22" s="9">
        <v>6026</v>
      </c>
      <c r="J22" s="9">
        <f>I22*0.72</f>
        <v>4338.72</v>
      </c>
      <c r="K22" s="9"/>
    </row>
    <row r="23" spans="1:11" s="12" customFormat="1" ht="15.75" customHeight="1">
      <c r="A23" s="3" t="s">
        <v>19</v>
      </c>
      <c r="B23" s="9"/>
      <c r="C23" s="28">
        <f>SUM(C12:C22)</f>
        <v>77298</v>
      </c>
      <c r="D23" s="28">
        <f t="shared" ref="D23:K23" si="0">SUM(D12:D22)</f>
        <v>47135.93</v>
      </c>
      <c r="E23" s="28">
        <f t="shared" si="0"/>
        <v>60715</v>
      </c>
      <c r="F23" s="28">
        <f t="shared" si="0"/>
        <v>36147.399999999987</v>
      </c>
      <c r="G23" s="28">
        <f t="shared" si="0"/>
        <v>908</v>
      </c>
      <c r="H23" s="28">
        <f t="shared" si="0"/>
        <v>653.76</v>
      </c>
      <c r="I23" s="28">
        <f t="shared" si="0"/>
        <v>6026</v>
      </c>
      <c r="J23" s="28">
        <f t="shared" si="0"/>
        <v>4338.72</v>
      </c>
      <c r="K23" s="28">
        <f t="shared" si="0"/>
        <v>0</v>
      </c>
    </row>
    <row r="24" spans="1:11" s="12" customFormat="1">
      <c r="A24" s="10"/>
    </row>
    <row r="25" spans="1:11" s="12" customFormat="1">
      <c r="A25" s="10"/>
    </row>
    <row r="26" spans="1:11" s="12" customFormat="1">
      <c r="A26" s="10"/>
    </row>
    <row r="27" spans="1:11" s="15" customFormat="1" ht="13.9" customHeight="1">
      <c r="B27" s="81"/>
      <c r="C27" s="81"/>
      <c r="D27" s="81"/>
      <c r="E27" s="81"/>
      <c r="F27" s="81"/>
      <c r="G27" s="81"/>
      <c r="H27" s="81"/>
      <c r="I27" s="767" t="s">
        <v>13</v>
      </c>
      <c r="J27" s="767"/>
      <c r="K27" s="81"/>
    </row>
    <row r="28" spans="1:11" s="15" customFormat="1" ht="13.15" customHeight="1">
      <c r="A28" s="749" t="s">
        <v>14</v>
      </c>
      <c r="B28" s="749"/>
      <c r="C28" s="749"/>
      <c r="D28" s="749"/>
      <c r="E28" s="749"/>
      <c r="F28" s="749"/>
      <c r="G28" s="749"/>
      <c r="H28" s="749"/>
      <c r="I28" s="749"/>
      <c r="J28" s="749"/>
      <c r="K28" s="81"/>
    </row>
    <row r="29" spans="1:11" s="15" customFormat="1" ht="13.15" customHeight="1">
      <c r="A29" s="749" t="s">
        <v>20</v>
      </c>
      <c r="B29" s="749"/>
      <c r="C29" s="749"/>
      <c r="D29" s="749"/>
      <c r="E29" s="749"/>
      <c r="F29" s="749"/>
      <c r="G29" s="749"/>
      <c r="H29" s="749"/>
      <c r="I29" s="749"/>
      <c r="J29" s="749"/>
      <c r="K29" s="81"/>
    </row>
    <row r="30" spans="1:11" s="15" customFormat="1">
      <c r="A30" s="14" t="s">
        <v>23</v>
      </c>
      <c r="B30" s="14"/>
      <c r="C30" s="14"/>
      <c r="D30" s="14"/>
      <c r="E30" s="14"/>
      <c r="F30" s="14"/>
      <c r="H30" s="748" t="s">
        <v>24</v>
      </c>
      <c r="I30" s="748"/>
    </row>
    <row r="31" spans="1:11" s="15" customFormat="1">
      <c r="A31" s="14"/>
    </row>
    <row r="32" spans="1:11">
      <c r="A32" s="812"/>
      <c r="B32" s="812"/>
      <c r="C32" s="812"/>
      <c r="D32" s="812"/>
      <c r="E32" s="812"/>
      <c r="F32" s="812"/>
      <c r="G32" s="812"/>
      <c r="H32" s="812"/>
      <c r="I32" s="812"/>
      <c r="J32" s="812"/>
    </row>
  </sheetData>
  <mergeCells count="21">
    <mergeCell ref="I27:J27"/>
    <mergeCell ref="A28:J28"/>
    <mergeCell ref="A29:J29"/>
    <mergeCell ref="H30:I30"/>
    <mergeCell ref="A32:J32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topLeftCell="C37" zoomScale="130" zoomScaleSheetLayoutView="130" workbookViewId="0">
      <selection activeCell="A51" sqref="A51:J51"/>
    </sheetView>
  </sheetViews>
  <sheetFormatPr defaultRowHeight="12.75"/>
  <cols>
    <col min="2" max="2" width="14.8554687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1" ht="15">
      <c r="D1" s="748"/>
      <c r="E1" s="748"/>
      <c r="H1" s="40"/>
      <c r="I1" s="820" t="s">
        <v>439</v>
      </c>
      <c r="J1" s="820"/>
    </row>
    <row r="2" spans="1:1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1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</row>
    <row r="4" spans="1:11" ht="10.5" customHeight="1"/>
    <row r="5" spans="1:11" s="15" customFormat="1" ht="18.75" customHeight="1">
      <c r="A5" s="918" t="s">
        <v>501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</row>
    <row r="6" spans="1:11" s="15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5" customFormat="1">
      <c r="A7" s="747" t="s">
        <v>913</v>
      </c>
      <c r="B7" s="747"/>
      <c r="E7" s="874"/>
      <c r="F7" s="874"/>
      <c r="G7" s="874"/>
      <c r="H7" s="874"/>
      <c r="I7" s="874" t="s">
        <v>637</v>
      </c>
      <c r="J7" s="874"/>
      <c r="K7" s="874"/>
    </row>
    <row r="8" spans="1:11" s="13" customFormat="1" ht="15.75" hidden="1">
      <c r="C8" s="821" t="s">
        <v>16</v>
      </c>
      <c r="D8" s="821"/>
      <c r="E8" s="821"/>
      <c r="F8" s="821"/>
      <c r="G8" s="821"/>
      <c r="H8" s="821"/>
      <c r="I8" s="821"/>
      <c r="J8" s="821"/>
    </row>
    <row r="9" spans="1:11" ht="27.75" customHeight="1">
      <c r="A9" s="813" t="s">
        <v>26</v>
      </c>
      <c r="B9" s="813" t="s">
        <v>40</v>
      </c>
      <c r="C9" s="724" t="s">
        <v>620</v>
      </c>
      <c r="D9" s="726"/>
      <c r="E9" s="724" t="s">
        <v>41</v>
      </c>
      <c r="F9" s="726"/>
      <c r="G9" s="724" t="s">
        <v>42</v>
      </c>
      <c r="H9" s="726"/>
      <c r="I9" s="741" t="s">
        <v>111</v>
      </c>
      <c r="J9" s="741"/>
      <c r="K9" s="813" t="s">
        <v>281</v>
      </c>
    </row>
    <row r="10" spans="1:11" s="14" customFormat="1" ht="42.6" customHeight="1">
      <c r="A10" s="814"/>
      <c r="B10" s="814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149</v>
      </c>
      <c r="J10" s="5" t="s">
        <v>150</v>
      </c>
      <c r="K10" s="814"/>
    </row>
    <row r="11" spans="1:11">
      <c r="A11" s="135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3">
        <v>11</v>
      </c>
    </row>
    <row r="12" spans="1:11">
      <c r="A12" s="364">
        <v>1</v>
      </c>
      <c r="B12" s="462" t="s">
        <v>844</v>
      </c>
      <c r="C12" s="463">
        <v>2021</v>
      </c>
      <c r="D12" s="464">
        <v>1287.5999999999999</v>
      </c>
      <c r="E12" s="420">
        <v>1669</v>
      </c>
      <c r="F12" s="699">
        <v>1074.60528</v>
      </c>
      <c r="G12" s="420">
        <v>0</v>
      </c>
      <c r="H12" s="422">
        <f>G12*0.72</f>
        <v>0</v>
      </c>
      <c r="I12" s="333">
        <v>246</v>
      </c>
      <c r="J12" s="422">
        <f>I12*0.72</f>
        <v>177.12</v>
      </c>
      <c r="K12" s="3"/>
    </row>
    <row r="13" spans="1:11">
      <c r="A13" s="364">
        <v>2</v>
      </c>
      <c r="B13" s="462" t="s">
        <v>845</v>
      </c>
      <c r="C13" s="463">
        <v>3667</v>
      </c>
      <c r="D13" s="464">
        <f>C13*0.6</f>
        <v>2200.1999999999998</v>
      </c>
      <c r="E13" s="420">
        <v>2626</v>
      </c>
      <c r="F13" s="699">
        <v>1662.1231199999997</v>
      </c>
      <c r="G13" s="420">
        <v>11.118367346938776</v>
      </c>
      <c r="H13" s="422">
        <f t="shared" ref="H13:H44" si="0">G13*0.72</f>
        <v>8.0052244897959177</v>
      </c>
      <c r="I13" s="333">
        <v>199</v>
      </c>
      <c r="J13" s="422">
        <f t="shared" ref="J13:J44" si="1">I13*0.72</f>
        <v>143.28</v>
      </c>
      <c r="K13" s="365"/>
    </row>
    <row r="14" spans="1:11">
      <c r="A14" s="364">
        <v>3</v>
      </c>
      <c r="B14" s="462" t="s">
        <v>846</v>
      </c>
      <c r="C14" s="463">
        <v>3209</v>
      </c>
      <c r="D14" s="464">
        <f>C14*0.6</f>
        <v>1925.3999999999999</v>
      </c>
      <c r="E14" s="420">
        <v>3142</v>
      </c>
      <c r="F14" s="699">
        <v>1584.2895599999999</v>
      </c>
      <c r="G14" s="420">
        <v>0</v>
      </c>
      <c r="H14" s="422">
        <v>0</v>
      </c>
      <c r="I14" s="333">
        <v>0</v>
      </c>
      <c r="J14" s="422">
        <f t="shared" si="1"/>
        <v>0</v>
      </c>
      <c r="K14" s="365"/>
    </row>
    <row r="15" spans="1:11">
      <c r="A15" s="364">
        <v>4</v>
      </c>
      <c r="B15" s="462" t="s">
        <v>847</v>
      </c>
      <c r="C15" s="463">
        <v>1734.0000000000002</v>
      </c>
      <c r="D15" s="464">
        <v>1040.4000000000001</v>
      </c>
      <c r="E15" s="420">
        <v>1083</v>
      </c>
      <c r="F15" s="699">
        <v>793.40015999999991</v>
      </c>
      <c r="G15" s="420">
        <v>2.4707482993197276</v>
      </c>
      <c r="H15" s="422">
        <f t="shared" si="0"/>
        <v>1.7789387755102037</v>
      </c>
      <c r="I15" s="333">
        <v>155</v>
      </c>
      <c r="J15" s="422">
        <f t="shared" si="1"/>
        <v>111.6</v>
      </c>
      <c r="K15" s="365"/>
    </row>
    <row r="16" spans="1:11">
      <c r="A16" s="364">
        <v>5</v>
      </c>
      <c r="B16" s="462" t="s">
        <v>848</v>
      </c>
      <c r="C16" s="463">
        <v>4086</v>
      </c>
      <c r="D16" s="464">
        <v>2526.6</v>
      </c>
      <c r="E16" s="420">
        <v>5042</v>
      </c>
      <c r="F16" s="699">
        <v>2564.74134</v>
      </c>
      <c r="G16" s="420">
        <v>0</v>
      </c>
      <c r="H16" s="422">
        <f t="shared" si="0"/>
        <v>0</v>
      </c>
      <c r="I16" s="333">
        <v>0</v>
      </c>
      <c r="J16" s="422">
        <f t="shared" si="1"/>
        <v>0</v>
      </c>
      <c r="K16" s="365"/>
    </row>
    <row r="17" spans="1:11">
      <c r="A17" s="364">
        <v>6</v>
      </c>
      <c r="B17" s="462" t="s">
        <v>849</v>
      </c>
      <c r="C17" s="463">
        <v>2285</v>
      </c>
      <c r="D17" s="464">
        <v>1417.5</v>
      </c>
      <c r="E17" s="420">
        <v>1435</v>
      </c>
      <c r="F17" s="699">
        <v>1045.10385</v>
      </c>
      <c r="G17" s="420">
        <v>11.118367346938776</v>
      </c>
      <c r="H17" s="422">
        <f t="shared" si="0"/>
        <v>8.0052244897959177</v>
      </c>
      <c r="I17" s="333">
        <v>330</v>
      </c>
      <c r="J17" s="422">
        <f>I17*0.72</f>
        <v>237.6</v>
      </c>
      <c r="K17" s="365"/>
    </row>
    <row r="18" spans="1:11">
      <c r="A18" s="364">
        <v>7</v>
      </c>
      <c r="B18" s="462" t="s">
        <v>850</v>
      </c>
      <c r="C18" s="463">
        <v>3077</v>
      </c>
      <c r="D18" s="464">
        <v>1921.1999999999998</v>
      </c>
      <c r="E18" s="420">
        <v>2781</v>
      </c>
      <c r="F18" s="699">
        <v>1745.60589</v>
      </c>
      <c r="G18" s="420">
        <v>0</v>
      </c>
      <c r="H18" s="422">
        <f t="shared" si="0"/>
        <v>0</v>
      </c>
      <c r="I18" s="333">
        <v>256</v>
      </c>
      <c r="J18" s="422">
        <f t="shared" si="1"/>
        <v>184.32</v>
      </c>
      <c r="K18" s="365"/>
    </row>
    <row r="19" spans="1:11">
      <c r="A19" s="364">
        <v>8</v>
      </c>
      <c r="B19" s="462" t="s">
        <v>851</v>
      </c>
      <c r="C19" s="463">
        <v>2305</v>
      </c>
      <c r="D19" s="464">
        <v>1442.25</v>
      </c>
      <c r="E19" s="420">
        <v>1069</v>
      </c>
      <c r="F19" s="699">
        <v>362.17712999999998</v>
      </c>
      <c r="G19" s="420">
        <v>273.01768707482989</v>
      </c>
      <c r="H19" s="422">
        <f t="shared" si="0"/>
        <v>196.57273469387752</v>
      </c>
      <c r="I19" s="333">
        <v>552</v>
      </c>
      <c r="J19" s="422">
        <f t="shared" si="1"/>
        <v>397.44</v>
      </c>
      <c r="K19" s="365"/>
    </row>
    <row r="20" spans="1:11">
      <c r="A20" s="364">
        <v>9</v>
      </c>
      <c r="B20" s="462" t="s">
        <v>852</v>
      </c>
      <c r="C20" s="463">
        <v>1834</v>
      </c>
      <c r="D20" s="464">
        <v>1100.4000000000001</v>
      </c>
      <c r="E20" s="420">
        <v>1269</v>
      </c>
      <c r="F20" s="699">
        <v>871.23371999999995</v>
      </c>
      <c r="G20" s="420">
        <v>0</v>
      </c>
      <c r="H20" s="422">
        <f t="shared" si="0"/>
        <v>0</v>
      </c>
      <c r="I20" s="333">
        <v>0</v>
      </c>
      <c r="J20" s="422">
        <f t="shared" si="1"/>
        <v>0</v>
      </c>
      <c r="K20" s="365"/>
    </row>
    <row r="21" spans="1:11">
      <c r="A21" s="364">
        <v>10</v>
      </c>
      <c r="B21" s="462" t="s">
        <v>853</v>
      </c>
      <c r="C21" s="463">
        <v>670.00000000000023</v>
      </c>
      <c r="D21" s="464">
        <f>C21*0.6</f>
        <v>402.00000000000011</v>
      </c>
      <c r="E21" s="463">
        <v>901</v>
      </c>
      <c r="F21" s="464">
        <f>E21*0.6</f>
        <v>540.6</v>
      </c>
      <c r="G21" s="420">
        <v>0</v>
      </c>
      <c r="H21" s="422">
        <f t="shared" si="0"/>
        <v>0</v>
      </c>
      <c r="I21" s="333">
        <v>900</v>
      </c>
      <c r="J21" s="422">
        <f t="shared" si="1"/>
        <v>648</v>
      </c>
      <c r="K21" s="365"/>
    </row>
    <row r="22" spans="1:11">
      <c r="A22" s="364">
        <v>11</v>
      </c>
      <c r="B22" s="462" t="s">
        <v>854</v>
      </c>
      <c r="C22" s="463">
        <v>2011</v>
      </c>
      <c r="D22" s="464">
        <v>1251.5999999999999</v>
      </c>
      <c r="E22" s="420">
        <v>1472</v>
      </c>
      <c r="F22" s="699">
        <v>920.8212299999999</v>
      </c>
      <c r="G22" s="420">
        <v>0</v>
      </c>
      <c r="H22" s="422">
        <f t="shared" si="0"/>
        <v>0</v>
      </c>
      <c r="I22" s="333"/>
      <c r="J22" s="422">
        <f t="shared" si="1"/>
        <v>0</v>
      </c>
      <c r="K22" s="365"/>
    </row>
    <row r="23" spans="1:11">
      <c r="A23" s="364">
        <v>12</v>
      </c>
      <c r="B23" s="462" t="s">
        <v>855</v>
      </c>
      <c r="C23" s="463">
        <v>1978</v>
      </c>
      <c r="D23" s="464">
        <v>1186.8</v>
      </c>
      <c r="E23" s="420">
        <v>1495</v>
      </c>
      <c r="F23" s="699">
        <v>1014.3470399999999</v>
      </c>
      <c r="G23" s="420">
        <v>0</v>
      </c>
      <c r="H23" s="422">
        <f t="shared" si="0"/>
        <v>0</v>
      </c>
      <c r="I23" s="333">
        <v>0</v>
      </c>
      <c r="J23" s="422">
        <f t="shared" si="1"/>
        <v>0</v>
      </c>
      <c r="K23" s="365"/>
    </row>
    <row r="24" spans="1:11">
      <c r="A24" s="364">
        <v>13</v>
      </c>
      <c r="B24" s="462" t="s">
        <v>856</v>
      </c>
      <c r="C24" s="463">
        <v>1403</v>
      </c>
      <c r="D24" s="464">
        <v>841.8</v>
      </c>
      <c r="E24" s="420">
        <v>942</v>
      </c>
      <c r="F24" s="699">
        <v>534.79187999999999</v>
      </c>
      <c r="G24" s="420">
        <v>25.942857142857143</v>
      </c>
      <c r="H24" s="422">
        <f t="shared" si="0"/>
        <v>18.678857142857144</v>
      </c>
      <c r="I24" s="333">
        <v>162</v>
      </c>
      <c r="J24" s="422">
        <f t="shared" si="1"/>
        <v>116.64</v>
      </c>
      <c r="K24" s="365"/>
    </row>
    <row r="25" spans="1:11">
      <c r="A25" s="364">
        <v>14</v>
      </c>
      <c r="B25" s="462" t="s">
        <v>857</v>
      </c>
      <c r="C25" s="463">
        <v>2457</v>
      </c>
      <c r="D25" s="464">
        <v>1474.2</v>
      </c>
      <c r="E25" s="420">
        <v>1195</v>
      </c>
      <c r="F25" s="699">
        <v>1287.3921899999998</v>
      </c>
      <c r="G25" s="420">
        <v>16.059863945578233</v>
      </c>
      <c r="H25" s="422">
        <f t="shared" si="0"/>
        <v>11.563102040816327</v>
      </c>
      <c r="I25" s="333">
        <v>843</v>
      </c>
      <c r="J25" s="422">
        <f t="shared" si="1"/>
        <v>606.95999999999992</v>
      </c>
      <c r="K25" s="365"/>
    </row>
    <row r="26" spans="1:11">
      <c r="A26" s="364">
        <v>15</v>
      </c>
      <c r="B26" s="462" t="s">
        <v>858</v>
      </c>
      <c r="C26" s="463">
        <v>2213</v>
      </c>
      <c r="D26" s="464">
        <v>1327.8</v>
      </c>
      <c r="E26" s="420">
        <v>2063</v>
      </c>
      <c r="F26" s="699">
        <v>1281.11529</v>
      </c>
      <c r="G26" s="420">
        <v>0</v>
      </c>
      <c r="H26" s="422">
        <f t="shared" si="0"/>
        <v>0</v>
      </c>
      <c r="I26" s="333"/>
      <c r="J26" s="422"/>
      <c r="K26" s="365"/>
    </row>
    <row r="27" spans="1:11">
      <c r="A27" s="364">
        <v>16</v>
      </c>
      <c r="B27" s="462" t="s">
        <v>859</v>
      </c>
      <c r="C27" s="463">
        <v>1640</v>
      </c>
      <c r="D27" s="464">
        <v>984</v>
      </c>
      <c r="E27" s="420">
        <v>934</v>
      </c>
      <c r="F27" s="699">
        <v>829.80617999999993</v>
      </c>
      <c r="G27" s="420">
        <v>27.178231292517005</v>
      </c>
      <c r="H27" s="422">
        <f t="shared" si="0"/>
        <v>19.568326530612243</v>
      </c>
      <c r="I27" s="333">
        <v>43</v>
      </c>
      <c r="J27" s="422">
        <f t="shared" si="1"/>
        <v>30.959999999999997</v>
      </c>
      <c r="K27" s="365"/>
    </row>
    <row r="28" spans="1:11">
      <c r="A28" s="364">
        <v>17</v>
      </c>
      <c r="B28" s="462" t="s">
        <v>860</v>
      </c>
      <c r="C28" s="463">
        <v>4316</v>
      </c>
      <c r="D28" s="464">
        <v>2589.6</v>
      </c>
      <c r="E28" s="420">
        <v>2510</v>
      </c>
      <c r="F28" s="699">
        <v>1575.5018999999998</v>
      </c>
      <c r="G28" s="420">
        <v>300.19591836734696</v>
      </c>
      <c r="H28" s="422">
        <f t="shared" si="0"/>
        <v>216.14106122448982</v>
      </c>
      <c r="I28" s="333">
        <v>914</v>
      </c>
      <c r="J28" s="422">
        <f t="shared" si="1"/>
        <v>658.07999999999993</v>
      </c>
      <c r="K28" s="365"/>
    </row>
    <row r="29" spans="1:11">
      <c r="A29" s="364">
        <v>18</v>
      </c>
      <c r="B29" s="462" t="s">
        <v>861</v>
      </c>
      <c r="C29" s="463">
        <v>1454</v>
      </c>
      <c r="D29" s="464">
        <v>886.91</v>
      </c>
      <c r="E29" s="420">
        <v>570</v>
      </c>
      <c r="F29" s="699">
        <v>496.50278999999995</v>
      </c>
      <c r="G29" s="420">
        <v>90.182312925170066</v>
      </c>
      <c r="H29" s="422">
        <f t="shared" si="0"/>
        <v>64.931265306122441</v>
      </c>
      <c r="I29" s="333">
        <v>598</v>
      </c>
      <c r="J29" s="422">
        <f t="shared" si="1"/>
        <v>430.56</v>
      </c>
      <c r="K29" s="365"/>
    </row>
    <row r="30" spans="1:11">
      <c r="A30" s="364">
        <v>19</v>
      </c>
      <c r="B30" s="462" t="s">
        <v>862</v>
      </c>
      <c r="C30" s="463">
        <v>1881</v>
      </c>
      <c r="D30" s="464">
        <v>1128.5999999999999</v>
      </c>
      <c r="E30" s="420">
        <v>1992</v>
      </c>
      <c r="F30" s="699">
        <v>728.74808999999993</v>
      </c>
      <c r="G30" s="420">
        <v>0</v>
      </c>
      <c r="H30" s="422">
        <f t="shared" si="0"/>
        <v>0</v>
      </c>
      <c r="I30" s="333">
        <v>0</v>
      </c>
      <c r="J30" s="422">
        <f t="shared" si="1"/>
        <v>0</v>
      </c>
      <c r="K30" s="365"/>
    </row>
    <row r="31" spans="1:11">
      <c r="A31" s="364">
        <v>20</v>
      </c>
      <c r="B31" s="462" t="s">
        <v>863</v>
      </c>
      <c r="C31" s="463">
        <v>2021</v>
      </c>
      <c r="D31" s="464">
        <v>1212.5999999999999</v>
      </c>
      <c r="E31" s="420">
        <v>1167</v>
      </c>
      <c r="F31" s="699">
        <v>618.90233999999998</v>
      </c>
      <c r="G31" s="420">
        <v>98.829931972789112</v>
      </c>
      <c r="H31" s="422">
        <f t="shared" si="0"/>
        <v>71.157551020408164</v>
      </c>
      <c r="I31" s="333">
        <v>361</v>
      </c>
      <c r="J31" s="422">
        <f t="shared" si="1"/>
        <v>259.92</v>
      </c>
      <c r="K31" s="365"/>
    </row>
    <row r="32" spans="1:11">
      <c r="A32" s="364">
        <v>21</v>
      </c>
      <c r="B32" s="462" t="s">
        <v>864</v>
      </c>
      <c r="C32" s="463">
        <v>2348</v>
      </c>
      <c r="D32" s="464">
        <f>C32*0.61</f>
        <v>1432.28</v>
      </c>
      <c r="E32" s="420">
        <v>1713</v>
      </c>
      <c r="F32" s="699">
        <v>1092.1805999999999</v>
      </c>
      <c r="G32" s="420">
        <v>0</v>
      </c>
      <c r="H32" s="422">
        <f t="shared" si="0"/>
        <v>0</v>
      </c>
      <c r="I32" s="333">
        <v>0</v>
      </c>
      <c r="J32" s="422">
        <f t="shared" si="1"/>
        <v>0</v>
      </c>
      <c r="K32" s="3"/>
    </row>
    <row r="33" spans="1:11">
      <c r="A33" s="364">
        <v>22</v>
      </c>
      <c r="B33" s="462" t="s">
        <v>865</v>
      </c>
      <c r="C33" s="463">
        <v>4070</v>
      </c>
      <c r="D33" s="464">
        <v>2457</v>
      </c>
      <c r="E33" s="420">
        <v>4010</v>
      </c>
      <c r="F33" s="699">
        <v>2270.3547299999996</v>
      </c>
      <c r="G33" s="420">
        <v>0</v>
      </c>
      <c r="H33" s="422">
        <f>G33*0.72</f>
        <v>0</v>
      </c>
      <c r="I33" s="333"/>
      <c r="J33" s="422">
        <f t="shared" si="1"/>
        <v>0</v>
      </c>
      <c r="K33" s="3"/>
    </row>
    <row r="34" spans="1:11">
      <c r="A34" s="364">
        <v>23</v>
      </c>
      <c r="B34" s="462" t="s">
        <v>866</v>
      </c>
      <c r="C34" s="463">
        <v>2253</v>
      </c>
      <c r="D34" s="464">
        <v>1352</v>
      </c>
      <c r="E34" s="420">
        <v>1481</v>
      </c>
      <c r="F34" s="699">
        <v>747.57878999999991</v>
      </c>
      <c r="G34" s="420">
        <v>0</v>
      </c>
      <c r="H34" s="422">
        <f t="shared" si="0"/>
        <v>0</v>
      </c>
      <c r="I34" s="333">
        <v>0</v>
      </c>
      <c r="J34" s="422">
        <f t="shared" si="1"/>
        <v>0</v>
      </c>
      <c r="K34" s="3"/>
    </row>
    <row r="35" spans="1:11">
      <c r="A35" s="364">
        <v>24</v>
      </c>
      <c r="B35" s="462" t="s">
        <v>867</v>
      </c>
      <c r="C35" s="463">
        <v>1824.0000000000002</v>
      </c>
      <c r="D35" s="464">
        <v>1094.4000000000001</v>
      </c>
      <c r="E35" s="420">
        <v>1051</v>
      </c>
      <c r="F35" s="699">
        <v>595.05011999999988</v>
      </c>
      <c r="G35" s="420">
        <v>0</v>
      </c>
      <c r="H35" s="422">
        <f t="shared" si="0"/>
        <v>0</v>
      </c>
      <c r="I35" s="333">
        <v>0</v>
      </c>
      <c r="J35" s="422">
        <f t="shared" si="1"/>
        <v>0</v>
      </c>
      <c r="K35" s="3"/>
    </row>
    <row r="36" spans="1:11">
      <c r="A36" s="364">
        <v>25</v>
      </c>
      <c r="B36" s="462" t="s">
        <v>868</v>
      </c>
      <c r="C36" s="463">
        <v>3690</v>
      </c>
      <c r="D36" s="464">
        <v>2271.35</v>
      </c>
      <c r="E36" s="420">
        <v>3025</v>
      </c>
      <c r="F36" s="699">
        <v>1980.98964</v>
      </c>
      <c r="G36" s="420">
        <v>0</v>
      </c>
      <c r="H36" s="422">
        <f t="shared" si="0"/>
        <v>0</v>
      </c>
      <c r="I36" s="333">
        <v>212</v>
      </c>
      <c r="J36" s="422">
        <f t="shared" si="1"/>
        <v>152.63999999999999</v>
      </c>
      <c r="K36" s="3"/>
    </row>
    <row r="37" spans="1:11">
      <c r="A37" s="364">
        <v>26</v>
      </c>
      <c r="B37" s="462" t="s">
        <v>869</v>
      </c>
      <c r="C37" s="463">
        <v>2342</v>
      </c>
      <c r="D37" s="464">
        <f>C37*0.61</f>
        <v>1428.62</v>
      </c>
      <c r="E37" s="420">
        <v>1889</v>
      </c>
      <c r="F37" s="699">
        <v>1400.3763899999999</v>
      </c>
      <c r="G37" s="420">
        <v>0</v>
      </c>
      <c r="H37" s="422">
        <f t="shared" si="0"/>
        <v>0</v>
      </c>
      <c r="I37" s="333">
        <v>0</v>
      </c>
      <c r="J37" s="422">
        <f t="shared" si="1"/>
        <v>0</v>
      </c>
      <c r="K37" s="3"/>
    </row>
    <row r="38" spans="1:11">
      <c r="A38" s="364">
        <v>27</v>
      </c>
      <c r="B38" s="462" t="s">
        <v>870</v>
      </c>
      <c r="C38" s="463">
        <v>641</v>
      </c>
      <c r="D38" s="464">
        <f>C38*0.6</f>
        <v>384.59999999999997</v>
      </c>
      <c r="E38" s="420">
        <v>1316</v>
      </c>
      <c r="F38" s="699">
        <v>384.6</v>
      </c>
      <c r="G38" s="420">
        <v>0</v>
      </c>
      <c r="H38" s="422">
        <f t="shared" si="0"/>
        <v>0</v>
      </c>
      <c r="I38" s="333">
        <v>0</v>
      </c>
      <c r="J38" s="422">
        <f t="shared" si="1"/>
        <v>0</v>
      </c>
      <c r="K38" s="9"/>
    </row>
    <row r="39" spans="1:11">
      <c r="A39" s="364">
        <v>28</v>
      </c>
      <c r="B39" s="462" t="s">
        <v>871</v>
      </c>
      <c r="C39" s="463">
        <v>1994</v>
      </c>
      <c r="D39" s="464">
        <f t="shared" ref="D39:D40" si="2">C39*0.6</f>
        <v>1196.3999999999999</v>
      </c>
      <c r="E39" s="420">
        <v>1630</v>
      </c>
      <c r="F39" s="699">
        <v>1128.5866199999998</v>
      </c>
      <c r="G39" s="420">
        <v>0</v>
      </c>
      <c r="H39" s="422">
        <f t="shared" si="0"/>
        <v>0</v>
      </c>
      <c r="I39" s="333">
        <v>0</v>
      </c>
      <c r="J39" s="422">
        <f t="shared" si="1"/>
        <v>0</v>
      </c>
      <c r="K39" s="9"/>
    </row>
    <row r="40" spans="1:11">
      <c r="A40" s="364">
        <v>29</v>
      </c>
      <c r="B40" s="462" t="s">
        <v>872</v>
      </c>
      <c r="C40" s="463">
        <v>1492</v>
      </c>
      <c r="D40" s="464">
        <f t="shared" si="2"/>
        <v>895.19999999999993</v>
      </c>
      <c r="E40" s="420">
        <v>1000</v>
      </c>
      <c r="F40" s="699">
        <v>644.00993999999992</v>
      </c>
      <c r="G40" s="420">
        <v>42.002721088435372</v>
      </c>
      <c r="H40" s="422">
        <f t="shared" si="0"/>
        <v>30.241959183673465</v>
      </c>
      <c r="I40" s="333">
        <v>40</v>
      </c>
      <c r="J40" s="422">
        <f t="shared" si="1"/>
        <v>28.799999999999997</v>
      </c>
      <c r="K40" s="9"/>
    </row>
    <row r="41" spans="1:11">
      <c r="A41" s="364">
        <v>30</v>
      </c>
      <c r="B41" s="462" t="s">
        <v>873</v>
      </c>
      <c r="C41" s="463">
        <v>2801</v>
      </c>
      <c r="D41" s="464">
        <v>1819.0500000000002</v>
      </c>
      <c r="E41" s="420">
        <v>2079</v>
      </c>
      <c r="F41" s="699">
        <v>1186.3341</v>
      </c>
      <c r="G41" s="420">
        <v>0</v>
      </c>
      <c r="H41" s="422">
        <f t="shared" si="0"/>
        <v>0</v>
      </c>
      <c r="I41" s="333">
        <v>0</v>
      </c>
      <c r="J41" s="422">
        <f t="shared" si="1"/>
        <v>0</v>
      </c>
      <c r="K41" s="9"/>
    </row>
    <row r="42" spans="1:11">
      <c r="A42" s="364">
        <v>31</v>
      </c>
      <c r="B42" s="462" t="s">
        <v>874</v>
      </c>
      <c r="C42" s="463">
        <v>1489</v>
      </c>
      <c r="D42" s="464">
        <v>893.4</v>
      </c>
      <c r="E42" s="420">
        <v>873</v>
      </c>
      <c r="F42" s="699">
        <v>397.95545999999996</v>
      </c>
      <c r="G42" s="420">
        <v>0</v>
      </c>
      <c r="H42" s="422">
        <f t="shared" si="0"/>
        <v>0</v>
      </c>
      <c r="I42" s="333">
        <v>0</v>
      </c>
      <c r="J42" s="422">
        <v>0</v>
      </c>
      <c r="K42" s="9"/>
    </row>
    <row r="43" spans="1:11">
      <c r="A43" s="364">
        <v>32</v>
      </c>
      <c r="B43" s="462" t="s">
        <v>875</v>
      </c>
      <c r="C43" s="463">
        <v>1857</v>
      </c>
      <c r="D43" s="464">
        <v>1148.0999999999999</v>
      </c>
      <c r="E43" s="420">
        <v>1294</v>
      </c>
      <c r="F43" s="699">
        <v>811.60316999999998</v>
      </c>
      <c r="G43" s="420">
        <v>9.8829931972789105</v>
      </c>
      <c r="H43" s="422">
        <f t="shared" si="0"/>
        <v>7.115755102040815</v>
      </c>
      <c r="I43" s="333">
        <v>215</v>
      </c>
      <c r="J43" s="422">
        <f t="shared" si="1"/>
        <v>154.79999999999998</v>
      </c>
      <c r="K43" s="9"/>
    </row>
    <row r="44" spans="1:11">
      <c r="A44" s="364">
        <v>33</v>
      </c>
      <c r="B44" s="462" t="s">
        <v>876</v>
      </c>
      <c r="C44" s="465">
        <v>4235</v>
      </c>
      <c r="D44" s="464">
        <v>2616.0700000000002</v>
      </c>
      <c r="E44" s="420">
        <v>3997</v>
      </c>
      <c r="F44" s="699">
        <v>1975.9681199999998</v>
      </c>
      <c r="G44" s="420">
        <v>0</v>
      </c>
      <c r="H44" s="422">
        <f t="shared" si="0"/>
        <v>0</v>
      </c>
      <c r="I44" s="333">
        <v>0</v>
      </c>
      <c r="J44" s="422">
        <f t="shared" si="1"/>
        <v>0</v>
      </c>
      <c r="K44" s="9"/>
    </row>
    <row r="45" spans="1:11" s="12" customFormat="1">
      <c r="A45" s="734" t="s">
        <v>19</v>
      </c>
      <c r="B45" s="735"/>
      <c r="C45" s="419">
        <f>SUM(C12:C44)</f>
        <v>77298</v>
      </c>
      <c r="D45" s="28">
        <f t="shared" ref="D45:J45" si="3">SUM(D12:D44)</f>
        <v>47135.929999999993</v>
      </c>
      <c r="E45" s="466">
        <f t="shared" si="3"/>
        <v>60715</v>
      </c>
      <c r="F45" s="467">
        <f t="shared" si="3"/>
        <v>36147.396659999991</v>
      </c>
      <c r="G45" s="466">
        <f t="shared" si="3"/>
        <v>908</v>
      </c>
      <c r="H45" s="467">
        <f t="shared" si="3"/>
        <v>653.75999999999988</v>
      </c>
      <c r="I45" s="466">
        <f t="shared" si="3"/>
        <v>6026</v>
      </c>
      <c r="J45" s="467">
        <f t="shared" si="3"/>
        <v>4338.72</v>
      </c>
      <c r="K45" s="9"/>
    </row>
    <row r="46" spans="1:11" s="12" customFormat="1">
      <c r="A46" s="10" t="s">
        <v>44</v>
      </c>
    </row>
    <row r="47" spans="1:11" s="12" customFormat="1">
      <c r="A47" s="10"/>
      <c r="E47" s="468"/>
      <c r="G47" s="468"/>
      <c r="I47" s="468"/>
    </row>
    <row r="48" spans="1:11" s="12" customFormat="1">
      <c r="A48" s="10"/>
      <c r="E48" s="696"/>
      <c r="J48" s="704"/>
    </row>
    <row r="49" spans="1:11" s="12" customFormat="1">
      <c r="A49" s="10"/>
    </row>
    <row r="50" spans="1:11" s="15" customFormat="1" ht="13.9" customHeight="1">
      <c r="B50" s="81"/>
      <c r="C50" s="81"/>
      <c r="D50" s="81"/>
      <c r="E50" s="697"/>
      <c r="F50" s="81"/>
      <c r="G50" s="81"/>
      <c r="H50" s="81"/>
      <c r="I50" s="767" t="s">
        <v>13</v>
      </c>
      <c r="J50" s="767"/>
      <c r="K50" s="81"/>
    </row>
    <row r="51" spans="1:11" s="15" customFormat="1" ht="13.15" customHeight="1">
      <c r="A51" s="749" t="s">
        <v>14</v>
      </c>
      <c r="B51" s="749"/>
      <c r="C51" s="749"/>
      <c r="D51" s="749"/>
      <c r="E51" s="749"/>
      <c r="F51" s="749"/>
      <c r="G51" s="749"/>
      <c r="H51" s="749"/>
      <c r="I51" s="749"/>
      <c r="J51" s="749"/>
      <c r="K51" s="81"/>
    </row>
    <row r="52" spans="1:11" s="15" customFormat="1" ht="13.15" customHeight="1">
      <c r="A52" s="749" t="s">
        <v>20</v>
      </c>
      <c r="B52" s="749"/>
      <c r="C52" s="749"/>
      <c r="D52" s="749"/>
      <c r="E52" s="749"/>
      <c r="F52" s="749"/>
      <c r="G52" s="749"/>
      <c r="H52" s="749"/>
      <c r="I52" s="749"/>
      <c r="J52" s="749"/>
      <c r="K52" s="81"/>
    </row>
    <row r="53" spans="1:11" s="15" customFormat="1">
      <c r="A53" s="14" t="s">
        <v>23</v>
      </c>
      <c r="B53" s="14"/>
      <c r="C53" s="14"/>
      <c r="D53" s="14"/>
      <c r="E53" s="14"/>
      <c r="F53" s="14"/>
      <c r="H53" s="748" t="s">
        <v>24</v>
      </c>
      <c r="I53" s="748"/>
    </row>
    <row r="54" spans="1:11" s="15" customFormat="1">
      <c r="A54" s="14"/>
    </row>
    <row r="55" spans="1:11">
      <c r="A55" s="812"/>
      <c r="B55" s="812"/>
      <c r="C55" s="812"/>
      <c r="D55" s="812"/>
      <c r="E55" s="812"/>
      <c r="F55" s="812"/>
      <c r="G55" s="812"/>
      <c r="H55" s="812"/>
      <c r="I55" s="812"/>
      <c r="J55" s="812"/>
    </row>
  </sheetData>
  <mergeCells count="22">
    <mergeCell ref="I1:J1"/>
    <mergeCell ref="I50:J50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A45:B45"/>
    <mergeCell ref="A55:J55"/>
    <mergeCell ref="E9:F9"/>
    <mergeCell ref="C9:D9"/>
    <mergeCell ref="H53:I53"/>
    <mergeCell ref="A52:J52"/>
    <mergeCell ref="A51:J51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topLeftCell="A31" zoomScale="90" zoomScaleSheetLayoutView="90" workbookViewId="0">
      <selection activeCell="O36" sqref="O36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8" ht="22.9" customHeight="1">
      <c r="D1" s="748"/>
      <c r="E1" s="748"/>
      <c r="H1" s="40"/>
      <c r="J1" s="820" t="s">
        <v>72</v>
      </c>
      <c r="K1" s="820"/>
    </row>
    <row r="2" spans="1:18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8" ht="18">
      <c r="A3" s="850" t="s">
        <v>582</v>
      </c>
      <c r="B3" s="850"/>
      <c r="C3" s="850"/>
      <c r="D3" s="850"/>
      <c r="E3" s="850"/>
      <c r="F3" s="850"/>
      <c r="G3" s="850"/>
      <c r="H3" s="850"/>
      <c r="I3" s="850"/>
      <c r="J3" s="850"/>
    </row>
    <row r="4" spans="1:18" ht="10.5" customHeight="1"/>
    <row r="5" spans="1:18" s="15" customFormat="1" ht="15.75" customHeight="1">
      <c r="A5" s="919" t="s">
        <v>502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919"/>
    </row>
    <row r="6" spans="1:18" s="15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8" s="15" customFormat="1">
      <c r="A7" s="747" t="s">
        <v>913</v>
      </c>
      <c r="B7" s="747"/>
      <c r="I7" s="874" t="s">
        <v>637</v>
      </c>
      <c r="J7" s="874"/>
      <c r="K7" s="874"/>
    </row>
    <row r="8" spans="1:18" s="13" customFormat="1" ht="15.75" hidden="1">
      <c r="C8" s="821" t="s">
        <v>16</v>
      </c>
      <c r="D8" s="821"/>
      <c r="E8" s="821"/>
      <c r="F8" s="821"/>
      <c r="G8" s="821"/>
      <c r="H8" s="821"/>
      <c r="I8" s="821"/>
      <c r="J8" s="821"/>
    </row>
    <row r="9" spans="1:18" ht="53.25" customHeight="1">
      <c r="A9" s="813" t="s">
        <v>26</v>
      </c>
      <c r="B9" s="813" t="s">
        <v>40</v>
      </c>
      <c r="C9" s="724" t="s">
        <v>621</v>
      </c>
      <c r="D9" s="726"/>
      <c r="E9" s="724" t="s">
        <v>546</v>
      </c>
      <c r="F9" s="726"/>
      <c r="G9" s="724" t="s">
        <v>42</v>
      </c>
      <c r="H9" s="726"/>
      <c r="I9" s="741" t="s">
        <v>111</v>
      </c>
      <c r="J9" s="741"/>
      <c r="K9" s="813" t="s">
        <v>282</v>
      </c>
      <c r="R9" s="12"/>
    </row>
    <row r="10" spans="1:18" s="14" customFormat="1" ht="46.5" customHeight="1">
      <c r="A10" s="814"/>
      <c r="B10" s="814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149</v>
      </c>
      <c r="J10" s="5" t="s">
        <v>150</v>
      </c>
      <c r="K10" s="814"/>
    </row>
    <row r="11" spans="1:18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8">
      <c r="A12" s="364">
        <v>1</v>
      </c>
      <c r="B12" s="462" t="s">
        <v>844</v>
      </c>
      <c r="C12" s="461">
        <v>3137</v>
      </c>
      <c r="D12" s="424">
        <v>156.85000000000002</v>
      </c>
      <c r="E12" s="461">
        <v>3137</v>
      </c>
      <c r="F12" s="424">
        <v>156.85000000000002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8">
      <c r="A13" s="364">
        <v>2</v>
      </c>
      <c r="B13" s="462" t="s">
        <v>845</v>
      </c>
      <c r="C13" s="461">
        <v>3519</v>
      </c>
      <c r="D13" s="424">
        <v>175.95000000000002</v>
      </c>
      <c r="E13" s="461">
        <v>3519</v>
      </c>
      <c r="F13" s="424">
        <v>175.95000000000002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8">
      <c r="A14" s="364">
        <v>3</v>
      </c>
      <c r="B14" s="462" t="s">
        <v>846</v>
      </c>
      <c r="C14" s="461">
        <v>2979</v>
      </c>
      <c r="D14" s="424">
        <v>148.95000000000002</v>
      </c>
      <c r="E14" s="461">
        <v>2979</v>
      </c>
      <c r="F14" s="424">
        <v>148.95000000000002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8">
      <c r="A15" s="364">
        <v>4</v>
      </c>
      <c r="B15" s="462" t="s">
        <v>847</v>
      </c>
      <c r="C15" s="461">
        <v>1544</v>
      </c>
      <c r="D15" s="424">
        <v>77.2</v>
      </c>
      <c r="E15" s="461">
        <v>1544</v>
      </c>
      <c r="F15" s="424">
        <v>77.2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8">
      <c r="A16" s="364">
        <v>5</v>
      </c>
      <c r="B16" s="462" t="s">
        <v>848</v>
      </c>
      <c r="C16" s="461">
        <v>6765</v>
      </c>
      <c r="D16" s="424">
        <v>338.25</v>
      </c>
      <c r="E16" s="461">
        <v>6765</v>
      </c>
      <c r="F16" s="424">
        <v>338.25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364">
        <v>6</v>
      </c>
      <c r="B17" s="462" t="s">
        <v>849</v>
      </c>
      <c r="C17" s="461">
        <v>2548</v>
      </c>
      <c r="D17" s="424">
        <v>127.4</v>
      </c>
      <c r="E17" s="461">
        <v>2548</v>
      </c>
      <c r="F17" s="424">
        <v>127.4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364">
        <v>7</v>
      </c>
      <c r="B18" s="462" t="s">
        <v>850</v>
      </c>
      <c r="C18" s="461">
        <v>5431</v>
      </c>
      <c r="D18" s="424">
        <v>271.55</v>
      </c>
      <c r="E18" s="461">
        <v>5431</v>
      </c>
      <c r="F18" s="424">
        <v>271.55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364">
        <v>8</v>
      </c>
      <c r="B19" s="462" t="s">
        <v>851</v>
      </c>
      <c r="C19" s="461">
        <v>2739</v>
      </c>
      <c r="D19" s="424">
        <v>136.95000000000002</v>
      </c>
      <c r="E19" s="461">
        <v>2739</v>
      </c>
      <c r="F19" s="424">
        <v>136.95000000000002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364">
        <v>9</v>
      </c>
      <c r="B20" s="462" t="s">
        <v>852</v>
      </c>
      <c r="C20" s="461">
        <v>1631</v>
      </c>
      <c r="D20" s="424">
        <v>81.550000000000011</v>
      </c>
      <c r="E20" s="461">
        <v>1631</v>
      </c>
      <c r="F20" s="424">
        <v>81.550000000000011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364">
        <v>10</v>
      </c>
      <c r="B21" s="462" t="s">
        <v>853</v>
      </c>
      <c r="C21" s="461">
        <v>3055</v>
      </c>
      <c r="D21" s="424">
        <v>152.75</v>
      </c>
      <c r="E21" s="461">
        <v>3055</v>
      </c>
      <c r="F21" s="424">
        <v>152.75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364">
        <v>11</v>
      </c>
      <c r="B22" s="462" t="s">
        <v>854</v>
      </c>
      <c r="C22" s="461">
        <v>2254</v>
      </c>
      <c r="D22" s="424">
        <v>112.7</v>
      </c>
      <c r="E22" s="461">
        <v>2254</v>
      </c>
      <c r="F22" s="424">
        <v>112.7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364">
        <v>12</v>
      </c>
      <c r="B23" s="462" t="s">
        <v>855</v>
      </c>
      <c r="C23" s="461">
        <v>1718</v>
      </c>
      <c r="D23" s="424">
        <v>85.9</v>
      </c>
      <c r="E23" s="461">
        <v>1718</v>
      </c>
      <c r="F23" s="424">
        <v>85.9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>
      <c r="A24" s="364">
        <v>13</v>
      </c>
      <c r="B24" s="462" t="s">
        <v>856</v>
      </c>
      <c r="C24" s="461">
        <v>1792</v>
      </c>
      <c r="D24" s="424">
        <v>89.600000000000009</v>
      </c>
      <c r="E24" s="461">
        <v>1792</v>
      </c>
      <c r="F24" s="424">
        <v>89.600000000000009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364">
        <v>14</v>
      </c>
      <c r="B25" s="462" t="s">
        <v>857</v>
      </c>
      <c r="C25" s="461">
        <v>2733</v>
      </c>
      <c r="D25" s="424">
        <v>136.65</v>
      </c>
      <c r="E25" s="461">
        <v>2733</v>
      </c>
      <c r="F25" s="424">
        <v>136.65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>
      <c r="A26" s="364">
        <v>15</v>
      </c>
      <c r="B26" s="462" t="s">
        <v>858</v>
      </c>
      <c r="C26" s="461">
        <v>2646</v>
      </c>
      <c r="D26" s="424">
        <v>132.30000000000001</v>
      </c>
      <c r="E26" s="461">
        <v>2646</v>
      </c>
      <c r="F26" s="424">
        <v>132.30000000000001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>
      <c r="A27" s="364">
        <v>16</v>
      </c>
      <c r="B27" s="462" t="s">
        <v>859</v>
      </c>
      <c r="C27" s="461">
        <v>1513</v>
      </c>
      <c r="D27" s="424">
        <v>75.650000000000006</v>
      </c>
      <c r="E27" s="461">
        <v>1513</v>
      </c>
      <c r="F27" s="424">
        <v>75.650000000000006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>
      <c r="A28" s="364">
        <v>17</v>
      </c>
      <c r="B28" s="462" t="s">
        <v>860</v>
      </c>
      <c r="C28" s="461">
        <v>4413</v>
      </c>
      <c r="D28" s="424">
        <v>220.65</v>
      </c>
      <c r="E28" s="461">
        <v>4413</v>
      </c>
      <c r="F28" s="424">
        <v>220.65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>
      <c r="A29" s="364">
        <v>18</v>
      </c>
      <c r="B29" s="462" t="s">
        <v>861</v>
      </c>
      <c r="C29" s="461">
        <v>2079</v>
      </c>
      <c r="D29" s="424">
        <v>103.95</v>
      </c>
      <c r="E29" s="461">
        <v>2079</v>
      </c>
      <c r="F29" s="424">
        <v>103.95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>
      <c r="A30" s="364">
        <v>19</v>
      </c>
      <c r="B30" s="462" t="s">
        <v>862</v>
      </c>
      <c r="C30" s="461">
        <v>2595</v>
      </c>
      <c r="D30" s="424">
        <v>129.75</v>
      </c>
      <c r="E30" s="461">
        <v>2595</v>
      </c>
      <c r="F30" s="424">
        <v>129.75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>
      <c r="A31" s="364">
        <v>20</v>
      </c>
      <c r="B31" s="462" t="s">
        <v>863</v>
      </c>
      <c r="C31" s="461">
        <v>2317</v>
      </c>
      <c r="D31" s="424">
        <v>115.85000000000001</v>
      </c>
      <c r="E31" s="461">
        <v>2317</v>
      </c>
      <c r="F31" s="424">
        <v>115.85000000000001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>
      <c r="A32" s="364">
        <v>21</v>
      </c>
      <c r="B32" s="462" t="s">
        <v>864</v>
      </c>
      <c r="C32" s="461">
        <v>2252</v>
      </c>
      <c r="D32" s="424">
        <v>112.60000000000001</v>
      </c>
      <c r="E32" s="461">
        <v>2252</v>
      </c>
      <c r="F32" s="424">
        <v>112.60000000000001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6">
      <c r="A33" s="364">
        <v>22</v>
      </c>
      <c r="B33" s="462" t="s">
        <v>865</v>
      </c>
      <c r="C33" s="461">
        <v>3722</v>
      </c>
      <c r="D33" s="424">
        <v>186.10000000000002</v>
      </c>
      <c r="E33" s="461">
        <v>3722</v>
      </c>
      <c r="F33" s="424">
        <v>186.10000000000002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6">
      <c r="A34" s="364">
        <v>23</v>
      </c>
      <c r="B34" s="462" t="s">
        <v>866</v>
      </c>
      <c r="C34" s="461">
        <v>2180</v>
      </c>
      <c r="D34" s="424">
        <v>109</v>
      </c>
      <c r="E34" s="461">
        <v>2180</v>
      </c>
      <c r="F34" s="424">
        <v>109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6">
      <c r="A35" s="364">
        <v>24</v>
      </c>
      <c r="B35" s="462" t="s">
        <v>867</v>
      </c>
      <c r="C35" s="461">
        <v>1869</v>
      </c>
      <c r="D35" s="424">
        <v>93.45</v>
      </c>
      <c r="E35" s="461">
        <v>1869</v>
      </c>
      <c r="F35" s="424">
        <v>93.45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6">
      <c r="A36" s="364">
        <v>25</v>
      </c>
      <c r="B36" s="462" t="s">
        <v>868</v>
      </c>
      <c r="C36" s="461">
        <v>3907</v>
      </c>
      <c r="D36" s="424">
        <v>195.35000000000002</v>
      </c>
      <c r="E36" s="461">
        <v>3907</v>
      </c>
      <c r="F36" s="424">
        <v>195.35000000000002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6">
      <c r="A37" s="364">
        <v>26</v>
      </c>
      <c r="B37" s="462" t="s">
        <v>869</v>
      </c>
      <c r="C37" s="461">
        <v>2125</v>
      </c>
      <c r="D37" s="424">
        <v>106.25</v>
      </c>
      <c r="E37" s="461">
        <v>2125</v>
      </c>
      <c r="F37" s="424">
        <v>106.25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6">
      <c r="A38" s="364">
        <v>27</v>
      </c>
      <c r="B38" s="462" t="s">
        <v>870</v>
      </c>
      <c r="C38" s="461">
        <v>344</v>
      </c>
      <c r="D38" s="424">
        <v>17.2</v>
      </c>
      <c r="E38" s="461">
        <v>344</v>
      </c>
      <c r="F38" s="424">
        <v>17.2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6">
      <c r="A39" s="364">
        <v>28</v>
      </c>
      <c r="B39" s="462" t="s">
        <v>871</v>
      </c>
      <c r="C39" s="461">
        <v>2102</v>
      </c>
      <c r="D39" s="424">
        <v>105.10000000000001</v>
      </c>
      <c r="E39" s="461">
        <v>2102</v>
      </c>
      <c r="F39" s="424">
        <v>105.10000000000001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6">
      <c r="A40" s="364">
        <v>29</v>
      </c>
      <c r="B40" s="462" t="s">
        <v>872</v>
      </c>
      <c r="C40" s="461">
        <v>1543</v>
      </c>
      <c r="D40" s="424">
        <v>77.150000000000006</v>
      </c>
      <c r="E40" s="461">
        <v>1543</v>
      </c>
      <c r="F40" s="424">
        <v>77.150000000000006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6">
      <c r="A41" s="364">
        <v>30</v>
      </c>
      <c r="B41" s="462" t="s">
        <v>873</v>
      </c>
      <c r="C41" s="461">
        <v>2591</v>
      </c>
      <c r="D41" s="424">
        <v>129.55000000000001</v>
      </c>
      <c r="E41" s="461">
        <v>2591</v>
      </c>
      <c r="F41" s="424">
        <v>129.55000000000001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6">
      <c r="A42" s="364">
        <v>31</v>
      </c>
      <c r="B42" s="462" t="s">
        <v>874</v>
      </c>
      <c r="C42" s="461">
        <v>1245</v>
      </c>
      <c r="D42" s="424">
        <v>62.25</v>
      </c>
      <c r="E42" s="461">
        <v>1245</v>
      </c>
      <c r="F42" s="424">
        <v>62.25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6">
      <c r="A43" s="364">
        <v>32</v>
      </c>
      <c r="B43" s="462" t="s">
        <v>875</v>
      </c>
      <c r="C43" s="461">
        <v>2176</v>
      </c>
      <c r="D43" s="424">
        <v>108.80000000000001</v>
      </c>
      <c r="E43" s="461">
        <v>2176</v>
      </c>
      <c r="F43" s="424">
        <v>108.80000000000001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6">
      <c r="A44" s="364">
        <v>33</v>
      </c>
      <c r="B44" s="462" t="s">
        <v>876</v>
      </c>
      <c r="C44" s="461">
        <v>4984</v>
      </c>
      <c r="D44" s="424">
        <v>249.20000000000002</v>
      </c>
      <c r="E44" s="461">
        <v>4984</v>
      </c>
      <c r="F44" s="424">
        <v>249.20000000000002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6">
      <c r="A45" s="734" t="s">
        <v>19</v>
      </c>
      <c r="B45" s="735"/>
      <c r="C45" s="469">
        <f>SUM(C12:C44)</f>
        <v>88448</v>
      </c>
      <c r="D45" s="426">
        <f t="shared" ref="D45:K45" si="0">SUM(D12:D44)</f>
        <v>4422.3999999999996</v>
      </c>
      <c r="E45" s="469">
        <f t="shared" si="0"/>
        <v>88448</v>
      </c>
      <c r="F45" s="426">
        <f t="shared" si="0"/>
        <v>4422.3999999999996</v>
      </c>
      <c r="G45" s="365">
        <f t="shared" si="0"/>
        <v>0</v>
      </c>
      <c r="H45" s="365">
        <f t="shared" si="0"/>
        <v>0</v>
      </c>
      <c r="I45" s="365">
        <f t="shared" si="0"/>
        <v>0</v>
      </c>
      <c r="J45" s="365">
        <f t="shared" si="0"/>
        <v>0</v>
      </c>
      <c r="K45" s="365">
        <f t="shared" si="0"/>
        <v>0</v>
      </c>
    </row>
    <row r="46" spans="1:16" s="12" customFormat="1">
      <c r="A46" s="10" t="s">
        <v>44</v>
      </c>
    </row>
    <row r="47" spans="1:16" ht="15.75" customHeight="1">
      <c r="C47" s="816"/>
      <c r="D47" s="816"/>
      <c r="E47" s="816"/>
      <c r="F47" s="816"/>
    </row>
    <row r="48" spans="1:16" s="15" customFormat="1" ht="13.9" customHeight="1">
      <c r="B48" s="81"/>
      <c r="C48" s="81"/>
      <c r="D48" s="81"/>
      <c r="E48" s="81"/>
      <c r="F48" s="81"/>
      <c r="G48" s="81"/>
      <c r="H48" s="81"/>
      <c r="I48" s="767" t="s">
        <v>13</v>
      </c>
      <c r="J48" s="767"/>
      <c r="K48" s="81"/>
      <c r="L48" s="81"/>
      <c r="M48" s="81"/>
      <c r="N48" s="81"/>
      <c r="O48" s="81"/>
      <c r="P48" s="81"/>
    </row>
    <row r="49" spans="1:16" s="15" customFormat="1" ht="13.15" customHeight="1">
      <c r="A49" s="749" t="s">
        <v>14</v>
      </c>
      <c r="B49" s="749"/>
      <c r="C49" s="749"/>
      <c r="D49" s="749"/>
      <c r="E49" s="749"/>
      <c r="F49" s="749"/>
      <c r="G49" s="749"/>
      <c r="H49" s="749"/>
      <c r="I49" s="749"/>
      <c r="J49" s="749"/>
      <c r="K49" s="81"/>
      <c r="L49" s="81"/>
      <c r="M49" s="81"/>
      <c r="N49" s="81"/>
      <c r="O49" s="81"/>
      <c r="P49" s="81"/>
    </row>
    <row r="50" spans="1:16" s="15" customFormat="1" ht="13.15" customHeight="1">
      <c r="A50" s="749" t="s">
        <v>20</v>
      </c>
      <c r="B50" s="749"/>
      <c r="C50" s="749"/>
      <c r="D50" s="749"/>
      <c r="E50" s="749"/>
      <c r="F50" s="749"/>
      <c r="G50" s="749"/>
      <c r="H50" s="749"/>
      <c r="I50" s="749"/>
      <c r="J50" s="749"/>
      <c r="K50" s="81"/>
      <c r="L50" s="81"/>
      <c r="M50" s="81"/>
      <c r="N50" s="81"/>
      <c r="O50" s="81"/>
      <c r="P50" s="81"/>
    </row>
    <row r="51" spans="1:16" s="15" customFormat="1">
      <c r="A51" s="14" t="s">
        <v>23</v>
      </c>
      <c r="B51" s="14"/>
      <c r="C51" s="14"/>
      <c r="D51" s="14"/>
      <c r="E51" s="14"/>
      <c r="F51" s="14"/>
      <c r="H51" s="748" t="s">
        <v>24</v>
      </c>
      <c r="I51" s="748"/>
    </row>
    <row r="52" spans="1:16" s="15" customFormat="1">
      <c r="A52" s="14"/>
    </row>
    <row r="53" spans="1:16">
      <c r="A53" s="812"/>
      <c r="B53" s="812"/>
      <c r="C53" s="812"/>
      <c r="D53" s="812"/>
      <c r="E53" s="812"/>
      <c r="F53" s="812"/>
      <c r="G53" s="812"/>
      <c r="H53" s="812"/>
      <c r="I53" s="812"/>
      <c r="J53" s="812"/>
    </row>
  </sheetData>
  <mergeCells count="22"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A53:J53"/>
    <mergeCell ref="C8:J8"/>
    <mergeCell ref="A9:A10"/>
    <mergeCell ref="B9:B10"/>
    <mergeCell ref="E9:F9"/>
    <mergeCell ref="A50:J50"/>
    <mergeCell ref="A49:J49"/>
    <mergeCell ref="C47:F47"/>
    <mergeCell ref="H51:I51"/>
    <mergeCell ref="I48:J48"/>
    <mergeCell ref="A45:B4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topLeftCell="A34" zoomScale="90" zoomScaleSheetLayoutView="90" workbookViewId="0">
      <selection activeCell="O14" sqref="O14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>
      <c r="D1" s="748"/>
      <c r="E1" s="748"/>
      <c r="H1" s="40"/>
      <c r="J1" s="820" t="s">
        <v>547</v>
      </c>
      <c r="K1" s="820"/>
    </row>
    <row r="2" spans="1:11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1" ht="18">
      <c r="A3" s="850" t="s">
        <v>582</v>
      </c>
      <c r="B3" s="850"/>
      <c r="C3" s="850"/>
      <c r="D3" s="850"/>
      <c r="E3" s="850"/>
      <c r="F3" s="850"/>
      <c r="G3" s="850"/>
      <c r="H3" s="850"/>
      <c r="I3" s="850"/>
      <c r="J3" s="850"/>
    </row>
    <row r="4" spans="1:11" ht="10.5" customHeight="1"/>
    <row r="5" spans="1:11" s="15" customFormat="1" ht="15.75" customHeight="1">
      <c r="A5" s="920" t="s">
        <v>557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</row>
    <row r="6" spans="1:11" s="15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5" customFormat="1">
      <c r="A7" s="747" t="s">
        <v>913</v>
      </c>
      <c r="B7" s="747"/>
      <c r="I7" s="874" t="s">
        <v>638</v>
      </c>
      <c r="J7" s="874"/>
      <c r="K7" s="874"/>
    </row>
    <row r="8" spans="1:11" s="13" customFormat="1" ht="15.75" hidden="1">
      <c r="C8" s="821" t="s">
        <v>16</v>
      </c>
      <c r="D8" s="821"/>
      <c r="E8" s="821"/>
      <c r="F8" s="821"/>
      <c r="G8" s="821"/>
      <c r="H8" s="821"/>
      <c r="I8" s="821"/>
      <c r="J8" s="821"/>
    </row>
    <row r="9" spans="1:11" ht="53.25" customHeight="1">
      <c r="A9" s="813" t="s">
        <v>26</v>
      </c>
      <c r="B9" s="813" t="s">
        <v>40</v>
      </c>
      <c r="C9" s="724" t="s">
        <v>643</v>
      </c>
      <c r="D9" s="726"/>
      <c r="E9" s="724" t="s">
        <v>546</v>
      </c>
      <c r="F9" s="726"/>
      <c r="G9" s="724" t="s">
        <v>42</v>
      </c>
      <c r="H9" s="726"/>
      <c r="I9" s="741" t="s">
        <v>111</v>
      </c>
      <c r="J9" s="741"/>
      <c r="K9" s="813" t="s">
        <v>644</v>
      </c>
    </row>
    <row r="10" spans="1:11" s="14" customFormat="1" ht="46.5" customHeight="1">
      <c r="A10" s="814"/>
      <c r="B10" s="814"/>
      <c r="C10" s="5" t="s">
        <v>43</v>
      </c>
      <c r="D10" s="5" t="s">
        <v>110</v>
      </c>
      <c r="E10" s="5" t="s">
        <v>43</v>
      </c>
      <c r="F10" s="581" t="s">
        <v>110</v>
      </c>
      <c r="G10" s="5" t="s">
        <v>43</v>
      </c>
      <c r="H10" s="5" t="s">
        <v>110</v>
      </c>
      <c r="I10" s="5" t="s">
        <v>149</v>
      </c>
      <c r="J10" s="5" t="s">
        <v>150</v>
      </c>
      <c r="K10" s="814"/>
    </row>
    <row r="11" spans="1:11">
      <c r="A11" s="260">
        <v>1</v>
      </c>
      <c r="B11" s="260">
        <v>2</v>
      </c>
      <c r="C11" s="260">
        <v>3</v>
      </c>
      <c r="D11" s="260">
        <v>4</v>
      </c>
      <c r="E11" s="260">
        <v>5</v>
      </c>
      <c r="F11" s="260">
        <v>6</v>
      </c>
      <c r="G11" s="260">
        <v>7</v>
      </c>
      <c r="H11" s="260">
        <v>8</v>
      </c>
      <c r="I11" s="260">
        <v>9</v>
      </c>
      <c r="J11" s="260">
        <v>10</v>
      </c>
      <c r="K11" s="260">
        <v>11</v>
      </c>
    </row>
    <row r="12" spans="1:11">
      <c r="A12" s="364">
        <v>1</v>
      </c>
      <c r="B12" s="462" t="s">
        <v>844</v>
      </c>
      <c r="C12" s="420">
        <v>813</v>
      </c>
      <c r="D12" s="470">
        <f>C12*0.05</f>
        <v>40.650000000000006</v>
      </c>
      <c r="E12" s="420">
        <v>813</v>
      </c>
      <c r="F12" s="470">
        <f>E12*0.05</f>
        <v>40.650000000000006</v>
      </c>
      <c r="G12" s="420">
        <f>C12-E12</f>
        <v>0</v>
      </c>
      <c r="H12" s="422">
        <f>D12-F12</f>
        <v>0</v>
      </c>
      <c r="I12" s="260">
        <v>0</v>
      </c>
      <c r="J12" s="260">
        <v>0</v>
      </c>
      <c r="K12" s="260">
        <v>0</v>
      </c>
    </row>
    <row r="13" spans="1:11">
      <c r="A13" s="364">
        <v>2</v>
      </c>
      <c r="B13" s="462" t="s">
        <v>845</v>
      </c>
      <c r="C13" s="420">
        <v>2828</v>
      </c>
      <c r="D13" s="470">
        <f t="shared" ref="D13:D44" si="0">C13*0.05</f>
        <v>141.4</v>
      </c>
      <c r="E13" s="420">
        <v>1029</v>
      </c>
      <c r="F13" s="470">
        <f t="shared" ref="F13:F44" si="1">E13*0.05</f>
        <v>51.45</v>
      </c>
      <c r="G13" s="420">
        <f t="shared" ref="G13:G44" si="2">C13-E13</f>
        <v>1799</v>
      </c>
      <c r="H13" s="422">
        <f t="shared" ref="H13:H44" si="3">D13-F13</f>
        <v>89.95</v>
      </c>
      <c r="I13" s="260">
        <v>0</v>
      </c>
      <c r="J13" s="260">
        <v>0</v>
      </c>
      <c r="K13" s="260">
        <v>0</v>
      </c>
    </row>
    <row r="14" spans="1:11">
      <c r="A14" s="364">
        <v>3</v>
      </c>
      <c r="B14" s="462" t="s">
        <v>846</v>
      </c>
      <c r="C14" s="420">
        <v>939</v>
      </c>
      <c r="D14" s="470">
        <f t="shared" si="0"/>
        <v>46.95</v>
      </c>
      <c r="E14" s="420">
        <v>939</v>
      </c>
      <c r="F14" s="470">
        <f t="shared" si="1"/>
        <v>46.95</v>
      </c>
      <c r="G14" s="420">
        <f t="shared" si="2"/>
        <v>0</v>
      </c>
      <c r="H14" s="422">
        <f t="shared" si="3"/>
        <v>0</v>
      </c>
      <c r="I14" s="260">
        <v>0</v>
      </c>
      <c r="J14" s="260">
        <v>0</v>
      </c>
      <c r="K14" s="260">
        <v>0</v>
      </c>
    </row>
    <row r="15" spans="1:11">
      <c r="A15" s="364">
        <v>4</v>
      </c>
      <c r="B15" s="462" t="s">
        <v>847</v>
      </c>
      <c r="C15" s="420">
        <v>444</v>
      </c>
      <c r="D15" s="470">
        <f t="shared" si="0"/>
        <v>22.200000000000003</v>
      </c>
      <c r="E15" s="420">
        <v>444</v>
      </c>
      <c r="F15" s="470">
        <f t="shared" si="1"/>
        <v>22.200000000000003</v>
      </c>
      <c r="G15" s="420">
        <f t="shared" si="2"/>
        <v>0</v>
      </c>
      <c r="H15" s="422">
        <f t="shared" si="3"/>
        <v>0</v>
      </c>
      <c r="I15" s="260">
        <v>0</v>
      </c>
      <c r="J15" s="260">
        <v>0</v>
      </c>
      <c r="K15" s="260">
        <v>0</v>
      </c>
    </row>
    <row r="16" spans="1:11">
      <c r="A16" s="364">
        <v>5</v>
      </c>
      <c r="B16" s="462" t="s">
        <v>848</v>
      </c>
      <c r="C16" s="420">
        <v>2737</v>
      </c>
      <c r="D16" s="470">
        <f t="shared" si="0"/>
        <v>136.85</v>
      </c>
      <c r="E16" s="420">
        <v>1343</v>
      </c>
      <c r="F16" s="470">
        <f t="shared" si="1"/>
        <v>67.150000000000006</v>
      </c>
      <c r="G16" s="420">
        <f t="shared" si="2"/>
        <v>1394</v>
      </c>
      <c r="H16" s="422">
        <f t="shared" si="3"/>
        <v>69.699999999999989</v>
      </c>
      <c r="I16" s="260">
        <v>0</v>
      </c>
      <c r="J16" s="260">
        <v>0</v>
      </c>
      <c r="K16" s="260">
        <v>0</v>
      </c>
    </row>
    <row r="17" spans="1:11">
      <c r="A17" s="364">
        <v>6</v>
      </c>
      <c r="B17" s="462" t="s">
        <v>849</v>
      </c>
      <c r="C17" s="420">
        <v>691</v>
      </c>
      <c r="D17" s="470">
        <f t="shared" si="0"/>
        <v>34.550000000000004</v>
      </c>
      <c r="E17" s="420">
        <v>691</v>
      </c>
      <c r="F17" s="470">
        <f t="shared" si="1"/>
        <v>34.550000000000004</v>
      </c>
      <c r="G17" s="420">
        <f t="shared" si="2"/>
        <v>0</v>
      </c>
      <c r="H17" s="422">
        <f t="shared" si="3"/>
        <v>0</v>
      </c>
      <c r="I17" s="260">
        <v>0</v>
      </c>
      <c r="J17" s="260">
        <v>0</v>
      </c>
      <c r="K17" s="260">
        <v>0</v>
      </c>
    </row>
    <row r="18" spans="1:11">
      <c r="A18" s="364">
        <v>7</v>
      </c>
      <c r="B18" s="462" t="s">
        <v>850</v>
      </c>
      <c r="C18" s="420">
        <v>1018</v>
      </c>
      <c r="D18" s="470">
        <f t="shared" si="0"/>
        <v>50.900000000000006</v>
      </c>
      <c r="E18" s="420">
        <v>1018</v>
      </c>
      <c r="F18" s="470">
        <f t="shared" si="1"/>
        <v>50.900000000000006</v>
      </c>
      <c r="G18" s="420">
        <f t="shared" si="2"/>
        <v>0</v>
      </c>
      <c r="H18" s="422">
        <f t="shared" si="3"/>
        <v>0</v>
      </c>
      <c r="I18" s="260">
        <v>0</v>
      </c>
      <c r="J18" s="260">
        <v>0</v>
      </c>
      <c r="K18" s="260">
        <v>0</v>
      </c>
    </row>
    <row r="19" spans="1:11">
      <c r="A19" s="364">
        <v>8</v>
      </c>
      <c r="B19" s="462" t="s">
        <v>851</v>
      </c>
      <c r="C19" s="420">
        <v>576</v>
      </c>
      <c r="D19" s="470">
        <f t="shared" si="0"/>
        <v>28.8</v>
      </c>
      <c r="E19" s="420">
        <v>576</v>
      </c>
      <c r="F19" s="470">
        <f t="shared" si="1"/>
        <v>28.8</v>
      </c>
      <c r="G19" s="420">
        <f t="shared" si="2"/>
        <v>0</v>
      </c>
      <c r="H19" s="422">
        <f t="shared" si="3"/>
        <v>0</v>
      </c>
      <c r="I19" s="260">
        <v>0</v>
      </c>
      <c r="J19" s="260">
        <v>0</v>
      </c>
      <c r="K19" s="260">
        <v>0</v>
      </c>
    </row>
    <row r="20" spans="1:11">
      <c r="A20" s="364">
        <v>9</v>
      </c>
      <c r="B20" s="462" t="s">
        <v>852</v>
      </c>
      <c r="C20" s="420">
        <v>443</v>
      </c>
      <c r="D20" s="470">
        <f t="shared" si="0"/>
        <v>22.150000000000002</v>
      </c>
      <c r="E20" s="420">
        <v>443</v>
      </c>
      <c r="F20" s="470">
        <f t="shared" si="1"/>
        <v>22.150000000000002</v>
      </c>
      <c r="G20" s="420">
        <f t="shared" si="2"/>
        <v>0</v>
      </c>
      <c r="H20" s="422">
        <f t="shared" si="3"/>
        <v>0</v>
      </c>
      <c r="I20" s="260">
        <v>0</v>
      </c>
      <c r="J20" s="260">
        <v>0</v>
      </c>
      <c r="K20" s="260">
        <v>0</v>
      </c>
    </row>
    <row r="21" spans="1:11">
      <c r="A21" s="364">
        <v>10</v>
      </c>
      <c r="B21" s="462" t="s">
        <v>853</v>
      </c>
      <c r="C21" s="420">
        <v>717</v>
      </c>
      <c r="D21" s="470">
        <f t="shared" si="0"/>
        <v>35.85</v>
      </c>
      <c r="E21" s="420">
        <v>717</v>
      </c>
      <c r="F21" s="470">
        <f t="shared" si="1"/>
        <v>35.85</v>
      </c>
      <c r="G21" s="420">
        <f t="shared" si="2"/>
        <v>0</v>
      </c>
      <c r="H21" s="422">
        <f t="shared" si="3"/>
        <v>0</v>
      </c>
      <c r="I21" s="260">
        <v>0</v>
      </c>
      <c r="J21" s="260">
        <v>0</v>
      </c>
      <c r="K21" s="260">
        <v>0</v>
      </c>
    </row>
    <row r="22" spans="1:11">
      <c r="A22" s="364">
        <v>11</v>
      </c>
      <c r="B22" s="462" t="s">
        <v>854</v>
      </c>
      <c r="C22" s="420">
        <v>1079</v>
      </c>
      <c r="D22" s="470">
        <f t="shared" si="0"/>
        <v>53.95</v>
      </c>
      <c r="E22" s="420">
        <v>627</v>
      </c>
      <c r="F22" s="470">
        <f t="shared" si="1"/>
        <v>31.35</v>
      </c>
      <c r="G22" s="420">
        <f t="shared" si="2"/>
        <v>452</v>
      </c>
      <c r="H22" s="422">
        <f t="shared" si="3"/>
        <v>22.6</v>
      </c>
      <c r="I22" s="260">
        <v>0</v>
      </c>
      <c r="J22" s="260">
        <v>0</v>
      </c>
      <c r="K22" s="260">
        <v>0</v>
      </c>
    </row>
    <row r="23" spans="1:11">
      <c r="A23" s="364">
        <v>12</v>
      </c>
      <c r="B23" s="462" t="s">
        <v>855</v>
      </c>
      <c r="C23" s="420">
        <v>885</v>
      </c>
      <c r="D23" s="470">
        <f t="shared" si="0"/>
        <v>44.25</v>
      </c>
      <c r="E23" s="420">
        <v>514</v>
      </c>
      <c r="F23" s="470">
        <f t="shared" si="1"/>
        <v>25.700000000000003</v>
      </c>
      <c r="G23" s="420">
        <f t="shared" si="2"/>
        <v>371</v>
      </c>
      <c r="H23" s="422">
        <f t="shared" si="3"/>
        <v>18.549999999999997</v>
      </c>
      <c r="I23" s="260">
        <v>0</v>
      </c>
      <c r="J23" s="260">
        <v>0</v>
      </c>
      <c r="K23" s="260">
        <v>0</v>
      </c>
    </row>
    <row r="24" spans="1:11">
      <c r="A24" s="364">
        <v>13</v>
      </c>
      <c r="B24" s="462" t="s">
        <v>856</v>
      </c>
      <c r="C24" s="420">
        <v>506</v>
      </c>
      <c r="D24" s="470">
        <f t="shared" si="0"/>
        <v>25.3</v>
      </c>
      <c r="E24" s="420">
        <v>506</v>
      </c>
      <c r="F24" s="470">
        <f t="shared" si="1"/>
        <v>25.3</v>
      </c>
      <c r="G24" s="420">
        <f t="shared" si="2"/>
        <v>0</v>
      </c>
      <c r="H24" s="422">
        <f t="shared" si="3"/>
        <v>0</v>
      </c>
      <c r="I24" s="260">
        <v>0</v>
      </c>
      <c r="J24" s="260">
        <v>0</v>
      </c>
      <c r="K24" s="260">
        <v>0</v>
      </c>
    </row>
    <row r="25" spans="1:11">
      <c r="A25" s="364">
        <v>14</v>
      </c>
      <c r="B25" s="462" t="s">
        <v>857</v>
      </c>
      <c r="C25" s="420">
        <v>769</v>
      </c>
      <c r="D25" s="470">
        <f t="shared" si="0"/>
        <v>38.450000000000003</v>
      </c>
      <c r="E25" s="420">
        <v>761</v>
      </c>
      <c r="F25" s="470">
        <f t="shared" si="1"/>
        <v>38.050000000000004</v>
      </c>
      <c r="G25" s="420">
        <f t="shared" si="2"/>
        <v>8</v>
      </c>
      <c r="H25" s="422">
        <f t="shared" si="3"/>
        <v>0.39999999999999858</v>
      </c>
      <c r="I25" s="260">
        <v>0</v>
      </c>
      <c r="J25" s="260">
        <v>0</v>
      </c>
      <c r="K25" s="260">
        <v>0</v>
      </c>
    </row>
    <row r="26" spans="1:11">
      <c r="A26" s="364">
        <v>15</v>
      </c>
      <c r="B26" s="462" t="s">
        <v>858</v>
      </c>
      <c r="C26" s="420">
        <v>623</v>
      </c>
      <c r="D26" s="470">
        <f t="shared" si="0"/>
        <v>31.150000000000002</v>
      </c>
      <c r="E26" s="420">
        <v>623</v>
      </c>
      <c r="F26" s="470">
        <f t="shared" si="1"/>
        <v>31.150000000000002</v>
      </c>
      <c r="G26" s="420">
        <f t="shared" si="2"/>
        <v>0</v>
      </c>
      <c r="H26" s="422">
        <f t="shared" si="3"/>
        <v>0</v>
      </c>
      <c r="I26" s="260">
        <v>0</v>
      </c>
      <c r="J26" s="260">
        <v>0</v>
      </c>
      <c r="K26" s="260">
        <v>0</v>
      </c>
    </row>
    <row r="27" spans="1:11">
      <c r="A27" s="364">
        <v>16</v>
      </c>
      <c r="B27" s="462" t="s">
        <v>859</v>
      </c>
      <c r="C27" s="420">
        <v>445</v>
      </c>
      <c r="D27" s="470">
        <f t="shared" si="0"/>
        <v>22.25</v>
      </c>
      <c r="E27" s="420">
        <v>445</v>
      </c>
      <c r="F27" s="470">
        <f t="shared" si="1"/>
        <v>22.25</v>
      </c>
      <c r="G27" s="420">
        <f t="shared" si="2"/>
        <v>0</v>
      </c>
      <c r="H27" s="422">
        <f t="shared" si="3"/>
        <v>0</v>
      </c>
      <c r="I27" s="260">
        <v>0</v>
      </c>
      <c r="J27" s="260">
        <v>0</v>
      </c>
      <c r="K27" s="260">
        <v>0</v>
      </c>
    </row>
    <row r="28" spans="1:11">
      <c r="A28" s="364">
        <v>17</v>
      </c>
      <c r="B28" s="462" t="s">
        <v>860</v>
      </c>
      <c r="C28" s="420">
        <v>1657</v>
      </c>
      <c r="D28" s="470">
        <f t="shared" si="0"/>
        <v>82.850000000000009</v>
      </c>
      <c r="E28" s="420">
        <v>1384</v>
      </c>
      <c r="F28" s="470">
        <f t="shared" si="1"/>
        <v>69.2</v>
      </c>
      <c r="G28" s="420">
        <f t="shared" si="2"/>
        <v>273</v>
      </c>
      <c r="H28" s="422">
        <f t="shared" si="3"/>
        <v>13.650000000000006</v>
      </c>
      <c r="I28" s="260">
        <v>0</v>
      </c>
      <c r="J28" s="260">
        <v>0</v>
      </c>
      <c r="K28" s="260">
        <v>0</v>
      </c>
    </row>
    <row r="29" spans="1:11">
      <c r="A29" s="364">
        <v>18</v>
      </c>
      <c r="B29" s="462" t="s">
        <v>861</v>
      </c>
      <c r="C29" s="420">
        <v>406</v>
      </c>
      <c r="D29" s="470">
        <f t="shared" si="0"/>
        <v>20.3</v>
      </c>
      <c r="E29" s="420">
        <v>406</v>
      </c>
      <c r="F29" s="470">
        <f t="shared" si="1"/>
        <v>20.3</v>
      </c>
      <c r="G29" s="420">
        <f t="shared" si="2"/>
        <v>0</v>
      </c>
      <c r="H29" s="422">
        <f t="shared" si="3"/>
        <v>0</v>
      </c>
      <c r="I29" s="260">
        <v>0</v>
      </c>
      <c r="J29" s="260">
        <v>0</v>
      </c>
      <c r="K29" s="260">
        <v>0</v>
      </c>
    </row>
    <row r="30" spans="1:11">
      <c r="A30" s="364">
        <v>19</v>
      </c>
      <c r="B30" s="462" t="s">
        <v>862</v>
      </c>
      <c r="C30" s="420">
        <v>1343</v>
      </c>
      <c r="D30" s="470">
        <f t="shared" si="0"/>
        <v>67.150000000000006</v>
      </c>
      <c r="E30" s="420">
        <v>774</v>
      </c>
      <c r="F30" s="470">
        <f t="shared" si="1"/>
        <v>38.700000000000003</v>
      </c>
      <c r="G30" s="420">
        <f t="shared" si="2"/>
        <v>569</v>
      </c>
      <c r="H30" s="422">
        <f t="shared" si="3"/>
        <v>28.450000000000003</v>
      </c>
      <c r="I30" s="260">
        <v>0</v>
      </c>
      <c r="J30" s="260">
        <v>0</v>
      </c>
      <c r="K30" s="260">
        <v>0</v>
      </c>
    </row>
    <row r="31" spans="1:11">
      <c r="A31" s="364">
        <v>20</v>
      </c>
      <c r="B31" s="462" t="s">
        <v>863</v>
      </c>
      <c r="C31" s="420">
        <v>624</v>
      </c>
      <c r="D31" s="470">
        <f t="shared" si="0"/>
        <v>31.200000000000003</v>
      </c>
      <c r="E31" s="420">
        <v>624</v>
      </c>
      <c r="F31" s="470">
        <f t="shared" si="1"/>
        <v>31.200000000000003</v>
      </c>
      <c r="G31" s="420">
        <f t="shared" si="2"/>
        <v>0</v>
      </c>
      <c r="H31" s="422">
        <f t="shared" si="3"/>
        <v>0</v>
      </c>
      <c r="I31" s="260">
        <v>0</v>
      </c>
      <c r="J31" s="260">
        <v>0</v>
      </c>
      <c r="K31" s="260">
        <v>0</v>
      </c>
    </row>
    <row r="32" spans="1:11">
      <c r="A32" s="364">
        <v>21</v>
      </c>
      <c r="B32" s="462" t="s">
        <v>864</v>
      </c>
      <c r="C32" s="420">
        <v>525</v>
      </c>
      <c r="D32" s="470">
        <f t="shared" si="0"/>
        <v>26.25</v>
      </c>
      <c r="E32" s="420">
        <v>525</v>
      </c>
      <c r="F32" s="470">
        <f t="shared" si="1"/>
        <v>26.25</v>
      </c>
      <c r="G32" s="420">
        <f t="shared" si="2"/>
        <v>0</v>
      </c>
      <c r="H32" s="422">
        <f t="shared" si="3"/>
        <v>0</v>
      </c>
      <c r="I32" s="260">
        <v>0</v>
      </c>
      <c r="J32" s="260">
        <v>0</v>
      </c>
      <c r="K32" s="260">
        <v>0</v>
      </c>
    </row>
    <row r="33" spans="1:11">
      <c r="A33" s="364">
        <v>22</v>
      </c>
      <c r="B33" s="462" t="s">
        <v>865</v>
      </c>
      <c r="C33" s="420">
        <v>1571</v>
      </c>
      <c r="D33" s="470">
        <f t="shared" si="0"/>
        <v>78.550000000000011</v>
      </c>
      <c r="E33" s="420">
        <v>935</v>
      </c>
      <c r="F33" s="470">
        <f t="shared" si="1"/>
        <v>46.75</v>
      </c>
      <c r="G33" s="420">
        <f t="shared" si="2"/>
        <v>636</v>
      </c>
      <c r="H33" s="422">
        <f t="shared" si="3"/>
        <v>31.800000000000011</v>
      </c>
      <c r="I33" s="260">
        <v>0</v>
      </c>
      <c r="J33" s="260">
        <v>0</v>
      </c>
      <c r="K33" s="260">
        <v>0</v>
      </c>
    </row>
    <row r="34" spans="1:11">
      <c r="A34" s="364">
        <v>23</v>
      </c>
      <c r="B34" s="462" t="s">
        <v>866</v>
      </c>
      <c r="C34" s="420">
        <v>665</v>
      </c>
      <c r="D34" s="470">
        <f t="shared" si="0"/>
        <v>33.25</v>
      </c>
      <c r="E34" s="420">
        <v>665</v>
      </c>
      <c r="F34" s="470">
        <f t="shared" si="1"/>
        <v>33.25</v>
      </c>
      <c r="G34" s="420">
        <f t="shared" si="2"/>
        <v>0</v>
      </c>
      <c r="H34" s="422">
        <f t="shared" si="3"/>
        <v>0</v>
      </c>
      <c r="I34" s="260">
        <v>0</v>
      </c>
      <c r="J34" s="260">
        <v>0</v>
      </c>
      <c r="K34" s="260">
        <v>0</v>
      </c>
    </row>
    <row r="35" spans="1:11">
      <c r="A35" s="364">
        <v>24</v>
      </c>
      <c r="B35" s="462" t="s">
        <v>867</v>
      </c>
      <c r="C35" s="420">
        <v>437</v>
      </c>
      <c r="D35" s="470">
        <f t="shared" si="0"/>
        <v>21.85</v>
      </c>
      <c r="E35" s="420">
        <v>437</v>
      </c>
      <c r="F35" s="470">
        <f t="shared" si="1"/>
        <v>21.85</v>
      </c>
      <c r="G35" s="420">
        <f t="shared" si="2"/>
        <v>0</v>
      </c>
      <c r="H35" s="422">
        <f t="shared" si="3"/>
        <v>0</v>
      </c>
      <c r="I35" s="260">
        <v>0</v>
      </c>
      <c r="J35" s="260">
        <v>0</v>
      </c>
      <c r="K35" s="260">
        <v>0</v>
      </c>
    </row>
    <row r="36" spans="1:11">
      <c r="A36" s="364">
        <v>25</v>
      </c>
      <c r="B36" s="462" t="s">
        <v>868</v>
      </c>
      <c r="C36" s="420">
        <v>875</v>
      </c>
      <c r="D36" s="470">
        <f t="shared" si="0"/>
        <v>43.75</v>
      </c>
      <c r="E36" s="420">
        <v>875</v>
      </c>
      <c r="F36" s="470">
        <f t="shared" si="1"/>
        <v>43.75</v>
      </c>
      <c r="G36" s="420">
        <f t="shared" si="2"/>
        <v>0</v>
      </c>
      <c r="H36" s="422">
        <f t="shared" si="3"/>
        <v>0</v>
      </c>
      <c r="I36" s="260">
        <v>0</v>
      </c>
      <c r="J36" s="260">
        <v>0</v>
      </c>
      <c r="K36" s="260">
        <v>0</v>
      </c>
    </row>
    <row r="37" spans="1:11">
      <c r="A37" s="364">
        <v>26</v>
      </c>
      <c r="B37" s="462" t="s">
        <v>869</v>
      </c>
      <c r="C37" s="420">
        <v>2450</v>
      </c>
      <c r="D37" s="470">
        <f t="shared" si="0"/>
        <v>122.5</v>
      </c>
      <c r="E37" s="420">
        <v>645</v>
      </c>
      <c r="F37" s="470">
        <f t="shared" si="1"/>
        <v>32.25</v>
      </c>
      <c r="G37" s="420">
        <f t="shared" si="2"/>
        <v>1805</v>
      </c>
      <c r="H37" s="422">
        <f t="shared" si="3"/>
        <v>90.25</v>
      </c>
      <c r="I37" s="260">
        <v>0</v>
      </c>
      <c r="J37" s="260">
        <v>0</v>
      </c>
      <c r="K37" s="260">
        <v>0</v>
      </c>
    </row>
    <row r="38" spans="1:11">
      <c r="A38" s="364">
        <v>27</v>
      </c>
      <c r="B38" s="462" t="s">
        <v>870</v>
      </c>
      <c r="C38" s="420">
        <v>613</v>
      </c>
      <c r="D38" s="470">
        <f t="shared" si="0"/>
        <v>30.650000000000002</v>
      </c>
      <c r="E38" s="420">
        <v>495</v>
      </c>
      <c r="F38" s="470">
        <f t="shared" si="1"/>
        <v>24.75</v>
      </c>
      <c r="G38" s="420">
        <f t="shared" si="2"/>
        <v>118</v>
      </c>
      <c r="H38" s="422">
        <f t="shared" si="3"/>
        <v>5.9000000000000021</v>
      </c>
      <c r="I38" s="260">
        <v>0</v>
      </c>
      <c r="J38" s="260">
        <v>0</v>
      </c>
      <c r="K38" s="260">
        <v>0</v>
      </c>
    </row>
    <row r="39" spans="1:11">
      <c r="A39" s="364">
        <v>28</v>
      </c>
      <c r="B39" s="462" t="s">
        <v>871</v>
      </c>
      <c r="C39" s="420">
        <v>354</v>
      </c>
      <c r="D39" s="470">
        <f t="shared" si="0"/>
        <v>17.7</v>
      </c>
      <c r="E39" s="420">
        <v>354</v>
      </c>
      <c r="F39" s="470">
        <f t="shared" si="1"/>
        <v>17.7</v>
      </c>
      <c r="G39" s="420">
        <f t="shared" si="2"/>
        <v>0</v>
      </c>
      <c r="H39" s="422">
        <f t="shared" si="3"/>
        <v>0</v>
      </c>
      <c r="I39" s="260">
        <v>0</v>
      </c>
      <c r="J39" s="260">
        <v>0</v>
      </c>
      <c r="K39" s="260">
        <v>0</v>
      </c>
    </row>
    <row r="40" spans="1:11">
      <c r="A40" s="364">
        <v>29</v>
      </c>
      <c r="B40" s="462" t="s">
        <v>872</v>
      </c>
      <c r="C40" s="420">
        <v>386</v>
      </c>
      <c r="D40" s="470">
        <f t="shared" si="0"/>
        <v>19.3</v>
      </c>
      <c r="E40" s="420">
        <v>386</v>
      </c>
      <c r="F40" s="470">
        <f t="shared" si="1"/>
        <v>19.3</v>
      </c>
      <c r="G40" s="420">
        <f t="shared" si="2"/>
        <v>0</v>
      </c>
      <c r="H40" s="422">
        <f t="shared" si="3"/>
        <v>0</v>
      </c>
      <c r="I40" s="260">
        <v>0</v>
      </c>
      <c r="J40" s="260">
        <v>0</v>
      </c>
      <c r="K40" s="260">
        <v>0</v>
      </c>
    </row>
    <row r="41" spans="1:11">
      <c r="A41" s="364">
        <v>30</v>
      </c>
      <c r="B41" s="462" t="s">
        <v>873</v>
      </c>
      <c r="C41" s="420">
        <v>709</v>
      </c>
      <c r="D41" s="470">
        <f t="shared" si="0"/>
        <v>35.450000000000003</v>
      </c>
      <c r="E41" s="420">
        <v>709</v>
      </c>
      <c r="F41" s="470">
        <f t="shared" si="1"/>
        <v>35.450000000000003</v>
      </c>
      <c r="G41" s="420">
        <f t="shared" si="2"/>
        <v>0</v>
      </c>
      <c r="H41" s="422">
        <f t="shared" si="3"/>
        <v>0</v>
      </c>
      <c r="I41" s="260">
        <v>0</v>
      </c>
      <c r="J41" s="260">
        <v>0</v>
      </c>
      <c r="K41" s="260">
        <v>0</v>
      </c>
    </row>
    <row r="42" spans="1:11">
      <c r="A42" s="364">
        <v>31</v>
      </c>
      <c r="B42" s="462" t="s">
        <v>874</v>
      </c>
      <c r="C42" s="420">
        <v>549</v>
      </c>
      <c r="D42" s="470">
        <f t="shared" si="0"/>
        <v>27.450000000000003</v>
      </c>
      <c r="E42" s="420">
        <v>504</v>
      </c>
      <c r="F42" s="470">
        <f t="shared" si="1"/>
        <v>25.200000000000003</v>
      </c>
      <c r="G42" s="420">
        <f t="shared" si="2"/>
        <v>45</v>
      </c>
      <c r="H42" s="422">
        <f t="shared" si="3"/>
        <v>2.25</v>
      </c>
      <c r="I42" s="260">
        <v>0</v>
      </c>
      <c r="J42" s="260">
        <v>0</v>
      </c>
      <c r="K42" s="260">
        <v>0</v>
      </c>
    </row>
    <row r="43" spans="1:11">
      <c r="A43" s="364">
        <v>32</v>
      </c>
      <c r="B43" s="462" t="s">
        <v>875</v>
      </c>
      <c r="C43" s="420">
        <v>497</v>
      </c>
      <c r="D43" s="470">
        <f t="shared" si="0"/>
        <v>24.85</v>
      </c>
      <c r="E43" s="420">
        <v>497</v>
      </c>
      <c r="F43" s="470">
        <f t="shared" si="1"/>
        <v>24.85</v>
      </c>
      <c r="G43" s="420">
        <f t="shared" si="2"/>
        <v>0</v>
      </c>
      <c r="H43" s="422">
        <f t="shared" si="3"/>
        <v>0</v>
      </c>
      <c r="I43" s="260">
        <v>0</v>
      </c>
      <c r="J43" s="260">
        <v>0</v>
      </c>
      <c r="K43" s="260">
        <v>0</v>
      </c>
    </row>
    <row r="44" spans="1:11">
      <c r="A44" s="364">
        <v>33</v>
      </c>
      <c r="B44" s="462" t="s">
        <v>876</v>
      </c>
      <c r="C44" s="420">
        <v>1765</v>
      </c>
      <c r="D44" s="470">
        <f t="shared" si="0"/>
        <v>88.25</v>
      </c>
      <c r="E44" s="420">
        <v>1205</v>
      </c>
      <c r="F44" s="470">
        <f t="shared" si="1"/>
        <v>60.25</v>
      </c>
      <c r="G44" s="420">
        <f t="shared" si="2"/>
        <v>560</v>
      </c>
      <c r="H44" s="422">
        <f t="shared" si="3"/>
        <v>28</v>
      </c>
      <c r="I44" s="260">
        <v>0</v>
      </c>
      <c r="J44" s="260">
        <v>0</v>
      </c>
      <c r="K44" s="260">
        <v>0</v>
      </c>
    </row>
    <row r="45" spans="1:11">
      <c r="A45" s="709" t="s">
        <v>19</v>
      </c>
      <c r="B45" s="711"/>
      <c r="C45" s="419">
        <f>SUM(C12:C44)</f>
        <v>30939</v>
      </c>
      <c r="D45" s="385">
        <f t="shared" ref="D45:K45" si="4">SUM(D12:D44)</f>
        <v>1546.95</v>
      </c>
      <c r="E45" s="419">
        <f t="shared" si="4"/>
        <v>22909</v>
      </c>
      <c r="F45" s="385">
        <f t="shared" si="4"/>
        <v>1145.45</v>
      </c>
      <c r="G45" s="620">
        <f t="shared" si="4"/>
        <v>8030</v>
      </c>
      <c r="H45" s="426">
        <f t="shared" si="4"/>
        <v>401.49999999999994</v>
      </c>
      <c r="I45" s="471">
        <f t="shared" si="4"/>
        <v>0</v>
      </c>
      <c r="J45" s="472">
        <f t="shared" si="4"/>
        <v>0</v>
      </c>
      <c r="K45" s="471">
        <f t="shared" si="4"/>
        <v>0</v>
      </c>
    </row>
    <row r="46" spans="1:11" s="12" customFormat="1"/>
    <row r="47" spans="1:11" s="12" customFormat="1">
      <c r="A47" s="10" t="s">
        <v>44</v>
      </c>
    </row>
    <row r="48" spans="1:11" ht="15.75" customHeight="1">
      <c r="C48" s="816"/>
      <c r="D48" s="816"/>
      <c r="E48" s="816"/>
      <c r="F48" s="816"/>
    </row>
    <row r="49" spans="1:11" s="15" customFormat="1" ht="13.9" customHeight="1">
      <c r="B49" s="81"/>
      <c r="C49" s="81"/>
      <c r="D49" s="81"/>
      <c r="E49" s="81"/>
      <c r="F49" s="81"/>
      <c r="G49" s="81"/>
      <c r="H49" s="81"/>
      <c r="I49" s="767" t="s">
        <v>13</v>
      </c>
      <c r="J49" s="767"/>
      <c r="K49" s="81"/>
    </row>
    <row r="50" spans="1:11" s="15" customFormat="1" ht="13.15" customHeight="1">
      <c r="A50" s="749" t="s">
        <v>14</v>
      </c>
      <c r="B50" s="749"/>
      <c r="C50" s="749"/>
      <c r="D50" s="749"/>
      <c r="E50" s="749"/>
      <c r="F50" s="749"/>
      <c r="G50" s="749"/>
      <c r="H50" s="749"/>
      <c r="I50" s="749"/>
      <c r="J50" s="749"/>
      <c r="K50" s="81"/>
    </row>
    <row r="51" spans="1:11" s="15" customFormat="1" ht="13.15" customHeight="1">
      <c r="A51" s="749" t="s">
        <v>20</v>
      </c>
      <c r="B51" s="749"/>
      <c r="C51" s="749"/>
      <c r="D51" s="749"/>
      <c r="E51" s="749"/>
      <c r="F51" s="749"/>
      <c r="G51" s="749"/>
      <c r="H51" s="749"/>
      <c r="I51" s="749"/>
      <c r="J51" s="749"/>
      <c r="K51" s="81"/>
    </row>
    <row r="52" spans="1:11" s="15" customFormat="1">
      <c r="A52" s="14" t="s">
        <v>23</v>
      </c>
      <c r="B52" s="14"/>
      <c r="C52" s="473"/>
      <c r="D52" s="14"/>
      <c r="E52" s="14"/>
      <c r="F52" s="14"/>
      <c r="H52" s="748" t="s">
        <v>24</v>
      </c>
      <c r="I52" s="748"/>
    </row>
    <row r="53" spans="1:11" s="15" customFormat="1">
      <c r="A53" s="14"/>
    </row>
    <row r="54" spans="1:11">
      <c r="A54" s="812"/>
      <c r="B54" s="812"/>
      <c r="C54" s="812"/>
      <c r="D54" s="812"/>
      <c r="E54" s="812"/>
      <c r="F54" s="812"/>
      <c r="G54" s="812"/>
      <c r="H54" s="812"/>
      <c r="I54" s="812"/>
      <c r="J54" s="812"/>
    </row>
  </sheetData>
  <mergeCells count="22">
    <mergeCell ref="A54:J54"/>
    <mergeCell ref="K9:K10"/>
    <mergeCell ref="C48:F48"/>
    <mergeCell ref="I49:J49"/>
    <mergeCell ref="A50:J50"/>
    <mergeCell ref="A51:J51"/>
    <mergeCell ref="H52:I52"/>
    <mergeCell ref="A45:B4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topLeftCell="A33" zoomScaleSheetLayoutView="100" workbookViewId="0">
      <selection activeCell="C10" sqref="C10:C42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67" customWidth="1"/>
    <col min="5" max="7" width="18.42578125" style="267" customWidth="1"/>
  </cols>
  <sheetData>
    <row r="1" spans="1:8">
      <c r="G1" s="269" t="s">
        <v>646</v>
      </c>
    </row>
    <row r="2" spans="1:8" ht="18">
      <c r="A2" s="808" t="s">
        <v>0</v>
      </c>
      <c r="B2" s="808"/>
      <c r="C2" s="808"/>
      <c r="D2" s="808"/>
      <c r="E2" s="808"/>
      <c r="F2" s="808"/>
      <c r="G2" s="808"/>
    </row>
    <row r="3" spans="1:8" ht="21">
      <c r="A3" s="809" t="s">
        <v>582</v>
      </c>
      <c r="B3" s="809"/>
      <c r="C3" s="809"/>
      <c r="D3" s="809"/>
      <c r="E3" s="809"/>
      <c r="F3" s="809"/>
      <c r="G3" s="809"/>
    </row>
    <row r="4" spans="1:8" ht="15">
      <c r="A4" s="190"/>
      <c r="B4" s="190"/>
      <c r="C4" s="190"/>
      <c r="D4" s="264"/>
      <c r="E4" s="264"/>
      <c r="F4" s="264"/>
      <c r="G4" s="264"/>
    </row>
    <row r="5" spans="1:8" ht="18">
      <c r="A5" s="808" t="s">
        <v>645</v>
      </c>
      <c r="B5" s="808"/>
      <c r="C5" s="808"/>
      <c r="D5" s="808"/>
      <c r="E5" s="808"/>
      <c r="F5" s="808"/>
      <c r="G5" s="808"/>
    </row>
    <row r="6" spans="1:8" ht="15">
      <c r="A6" s="191" t="s">
        <v>299</v>
      </c>
      <c r="B6" s="191" t="s">
        <v>877</v>
      </c>
      <c r="C6" s="190"/>
      <c r="D6" s="264"/>
      <c r="E6" s="264"/>
      <c r="F6" s="922" t="s">
        <v>591</v>
      </c>
      <c r="G6" s="922"/>
    </row>
    <row r="7" spans="1:8" ht="31.5" customHeight="1">
      <c r="A7" s="898" t="s">
        <v>2</v>
      </c>
      <c r="B7" s="898" t="s">
        <v>3</v>
      </c>
      <c r="C7" s="923" t="s">
        <v>447</v>
      </c>
      <c r="D7" s="924" t="s">
        <v>564</v>
      </c>
      <c r="E7" s="925"/>
      <c r="F7" s="925"/>
      <c r="G7" s="926"/>
    </row>
    <row r="8" spans="1:8" ht="26.25" customHeight="1">
      <c r="A8" s="898"/>
      <c r="B8" s="898"/>
      <c r="C8" s="923"/>
      <c r="D8" s="265" t="s">
        <v>565</v>
      </c>
      <c r="E8" s="265" t="s">
        <v>566</v>
      </c>
      <c r="F8" s="265" t="s">
        <v>567</v>
      </c>
      <c r="G8" s="265" t="s">
        <v>50</v>
      </c>
    </row>
    <row r="9" spans="1:8" ht="15">
      <c r="A9" s="410">
        <v>1</v>
      </c>
      <c r="B9" s="410">
        <v>2</v>
      </c>
      <c r="C9" s="410">
        <v>3</v>
      </c>
      <c r="D9" s="266">
        <v>6</v>
      </c>
      <c r="E9" s="266">
        <v>7</v>
      </c>
      <c r="F9" s="266">
        <v>8</v>
      </c>
      <c r="G9" s="266">
        <v>9</v>
      </c>
    </row>
    <row r="10" spans="1:8" s="405" customFormat="1" ht="18" customHeight="1">
      <c r="A10" s="18">
        <v>1</v>
      </c>
      <c r="B10" s="18" t="s">
        <v>879</v>
      </c>
      <c r="C10" s="388">
        <v>1931</v>
      </c>
      <c r="D10" s="388">
        <v>1858</v>
      </c>
      <c r="E10" s="388">
        <v>0</v>
      </c>
      <c r="F10" s="388">
        <v>14</v>
      </c>
      <c r="G10" s="388">
        <v>59</v>
      </c>
      <c r="H10" s="287">
        <f>D10/C10</f>
        <v>0.96219575349559816</v>
      </c>
    </row>
    <row r="11" spans="1:8" s="405" customFormat="1">
      <c r="A11" s="18">
        <v>2</v>
      </c>
      <c r="B11" s="18" t="s">
        <v>881</v>
      </c>
      <c r="C11" s="388">
        <v>2934</v>
      </c>
      <c r="D11" s="388">
        <v>2428</v>
      </c>
      <c r="E11" s="388">
        <v>0</v>
      </c>
      <c r="F11" s="388">
        <v>71</v>
      </c>
      <c r="G11" s="388">
        <v>435</v>
      </c>
      <c r="H11" s="287">
        <f t="shared" ref="H11:H43" si="0">D11/C11</f>
        <v>0.82753919563735512</v>
      </c>
    </row>
    <row r="12" spans="1:8" s="405" customFormat="1" ht="12" customHeight="1">
      <c r="A12" s="18">
        <v>3</v>
      </c>
      <c r="B12" s="18" t="s">
        <v>882</v>
      </c>
      <c r="C12" s="388">
        <v>2738</v>
      </c>
      <c r="D12" s="388">
        <v>2738</v>
      </c>
      <c r="E12" s="388">
        <v>0</v>
      </c>
      <c r="F12" s="388">
        <v>0</v>
      </c>
      <c r="G12" s="388">
        <v>0</v>
      </c>
      <c r="H12" s="287">
        <f t="shared" si="0"/>
        <v>1</v>
      </c>
    </row>
    <row r="13" spans="1:8" s="405" customFormat="1">
      <c r="A13" s="18">
        <v>4</v>
      </c>
      <c r="B13" s="18" t="s">
        <v>883</v>
      </c>
      <c r="C13" s="388">
        <v>1369</v>
      </c>
      <c r="D13" s="388">
        <v>1252</v>
      </c>
      <c r="E13" s="388">
        <v>0</v>
      </c>
      <c r="F13" s="388">
        <v>117</v>
      </c>
      <c r="G13" s="388">
        <v>0</v>
      </c>
      <c r="H13" s="287">
        <f t="shared" si="0"/>
        <v>0.914536157779401</v>
      </c>
    </row>
    <row r="14" spans="1:8" s="405" customFormat="1" ht="15.75" customHeight="1">
      <c r="A14" s="18">
        <v>5</v>
      </c>
      <c r="B14" s="18" t="s">
        <v>884</v>
      </c>
      <c r="C14" s="388">
        <v>5179</v>
      </c>
      <c r="D14" s="388">
        <v>5179</v>
      </c>
      <c r="E14" s="388">
        <v>0</v>
      </c>
      <c r="F14" s="388">
        <v>0</v>
      </c>
      <c r="G14" s="388">
        <v>0</v>
      </c>
      <c r="H14" s="287">
        <f t="shared" si="0"/>
        <v>1</v>
      </c>
    </row>
    <row r="15" spans="1:8" s="405" customFormat="1" ht="12.75" customHeight="1">
      <c r="A15" s="18">
        <v>6</v>
      </c>
      <c r="B15" s="18" t="s">
        <v>885</v>
      </c>
      <c r="C15" s="388">
        <v>1789</v>
      </c>
      <c r="D15" s="388">
        <v>1789</v>
      </c>
      <c r="E15" s="388">
        <v>0</v>
      </c>
      <c r="F15" s="388">
        <v>0</v>
      </c>
      <c r="G15" s="388">
        <v>0</v>
      </c>
      <c r="H15" s="287">
        <f t="shared" si="0"/>
        <v>1</v>
      </c>
    </row>
    <row r="16" spans="1:8" s="405" customFormat="1" ht="12.75" customHeight="1">
      <c r="A16" s="18">
        <v>7</v>
      </c>
      <c r="B16" s="18" t="s">
        <v>886</v>
      </c>
      <c r="C16" s="388">
        <v>2943</v>
      </c>
      <c r="D16" s="388">
        <v>2879</v>
      </c>
      <c r="E16" s="388">
        <v>0</v>
      </c>
      <c r="F16" s="388">
        <v>64</v>
      </c>
      <c r="G16" s="388">
        <v>0</v>
      </c>
      <c r="H16" s="287">
        <f t="shared" si="0"/>
        <v>0.97825348284063884</v>
      </c>
    </row>
    <row r="17" spans="1:8" s="405" customFormat="1">
      <c r="A17" s="18">
        <v>8</v>
      </c>
      <c r="B17" s="18" t="s">
        <v>887</v>
      </c>
      <c r="C17" s="388">
        <v>2057</v>
      </c>
      <c r="D17" s="388">
        <v>851</v>
      </c>
      <c r="E17" s="388">
        <v>0</v>
      </c>
      <c r="F17" s="388">
        <v>1206</v>
      </c>
      <c r="G17" s="388">
        <v>0</v>
      </c>
      <c r="H17" s="287">
        <f t="shared" si="0"/>
        <v>0.41370928536703938</v>
      </c>
    </row>
    <row r="18" spans="1:8" s="405" customFormat="1">
      <c r="A18" s="18">
        <v>9</v>
      </c>
      <c r="B18" s="18" t="s">
        <v>888</v>
      </c>
      <c r="C18" s="388">
        <v>1314</v>
      </c>
      <c r="D18" s="388">
        <v>1313</v>
      </c>
      <c r="E18" s="388">
        <v>0</v>
      </c>
      <c r="F18" s="388">
        <v>1</v>
      </c>
      <c r="G18" s="388">
        <v>0</v>
      </c>
      <c r="H18" s="287">
        <f t="shared" si="0"/>
        <v>0.99923896499238962</v>
      </c>
    </row>
    <row r="19" spans="1:8" s="405" customFormat="1">
      <c r="A19" s="18">
        <v>10</v>
      </c>
      <c r="B19" s="18" t="s">
        <v>889</v>
      </c>
      <c r="C19" s="388">
        <v>1854</v>
      </c>
      <c r="D19" s="388">
        <v>1830</v>
      </c>
      <c r="E19" s="388">
        <v>0</v>
      </c>
      <c r="F19" s="388">
        <v>0</v>
      </c>
      <c r="G19" s="388">
        <v>24</v>
      </c>
      <c r="H19" s="287">
        <f t="shared" si="0"/>
        <v>0.98705501618122982</v>
      </c>
    </row>
    <row r="20" spans="1:8" s="405" customFormat="1">
      <c r="A20" s="18">
        <v>11</v>
      </c>
      <c r="B20" s="18" t="s">
        <v>890</v>
      </c>
      <c r="C20" s="388">
        <v>1466</v>
      </c>
      <c r="D20" s="388">
        <v>1352</v>
      </c>
      <c r="E20" s="388">
        <v>0</v>
      </c>
      <c r="F20" s="388">
        <v>114</v>
      </c>
      <c r="G20" s="388">
        <v>0</v>
      </c>
      <c r="H20" s="287">
        <f t="shared" si="0"/>
        <v>0.922237380627558</v>
      </c>
    </row>
    <row r="21" spans="1:8" s="405" customFormat="1">
      <c r="A21" s="18">
        <v>12</v>
      </c>
      <c r="B21" s="18" t="s">
        <v>891</v>
      </c>
      <c r="C21" s="388">
        <v>1558</v>
      </c>
      <c r="D21" s="388">
        <v>1558</v>
      </c>
      <c r="E21" s="388">
        <v>0</v>
      </c>
      <c r="F21" s="388">
        <v>0</v>
      </c>
      <c r="G21" s="388">
        <v>0</v>
      </c>
      <c r="H21" s="287">
        <f t="shared" si="0"/>
        <v>1</v>
      </c>
    </row>
    <row r="22" spans="1:8" s="405" customFormat="1">
      <c r="A22" s="18">
        <v>13</v>
      </c>
      <c r="B22" s="18" t="s">
        <v>892</v>
      </c>
      <c r="C22" s="388">
        <v>1168</v>
      </c>
      <c r="D22" s="388">
        <v>1140</v>
      </c>
      <c r="E22" s="388">
        <v>0</v>
      </c>
      <c r="F22" s="388">
        <v>28</v>
      </c>
      <c r="G22" s="388">
        <v>0</v>
      </c>
      <c r="H22" s="287">
        <f t="shared" si="0"/>
        <v>0.97602739726027399</v>
      </c>
    </row>
    <row r="23" spans="1:8" s="405" customFormat="1">
      <c r="A23" s="18">
        <v>14</v>
      </c>
      <c r="B23" s="18" t="s">
        <v>893</v>
      </c>
      <c r="C23" s="388">
        <v>2265</v>
      </c>
      <c r="D23" s="388">
        <v>2181</v>
      </c>
      <c r="E23" s="388">
        <v>0</v>
      </c>
      <c r="F23" s="388">
        <v>84</v>
      </c>
      <c r="G23" s="388">
        <v>0</v>
      </c>
      <c r="H23" s="287">
        <f t="shared" si="0"/>
        <v>0.96291390728476822</v>
      </c>
    </row>
    <row r="24" spans="1:8" s="405" customFormat="1">
      <c r="A24" s="18">
        <v>15</v>
      </c>
      <c r="B24" s="18" t="s">
        <v>894</v>
      </c>
      <c r="C24" s="388">
        <v>1960</v>
      </c>
      <c r="D24" s="388">
        <v>1960</v>
      </c>
      <c r="E24" s="388">
        <v>0</v>
      </c>
      <c r="F24" s="388">
        <v>0</v>
      </c>
      <c r="G24" s="388">
        <v>0</v>
      </c>
      <c r="H24" s="287">
        <f t="shared" si="0"/>
        <v>1</v>
      </c>
    </row>
    <row r="25" spans="1:8" s="405" customFormat="1">
      <c r="A25" s="18">
        <v>16</v>
      </c>
      <c r="B25" s="18" t="s">
        <v>895</v>
      </c>
      <c r="C25" s="388">
        <v>1124</v>
      </c>
      <c r="D25" s="388">
        <v>1104</v>
      </c>
      <c r="E25" s="388">
        <v>0</v>
      </c>
      <c r="F25" s="388">
        <v>20</v>
      </c>
      <c r="G25" s="388">
        <v>0</v>
      </c>
      <c r="H25" s="287">
        <f t="shared" si="0"/>
        <v>0.98220640569395012</v>
      </c>
    </row>
    <row r="26" spans="1:8" s="405" customFormat="1">
      <c r="A26" s="18">
        <v>17</v>
      </c>
      <c r="B26" s="18" t="s">
        <v>896</v>
      </c>
      <c r="C26" s="388">
        <v>3994</v>
      </c>
      <c r="D26" s="388">
        <v>2514</v>
      </c>
      <c r="E26" s="388">
        <v>0</v>
      </c>
      <c r="F26" s="388">
        <v>274</v>
      </c>
      <c r="G26" s="388">
        <v>1206</v>
      </c>
      <c r="H26" s="287">
        <f t="shared" si="0"/>
        <v>0.62944416624937405</v>
      </c>
    </row>
    <row r="27" spans="1:8" s="405" customFormat="1">
      <c r="A27" s="18">
        <v>18</v>
      </c>
      <c r="B27" s="18" t="s">
        <v>897</v>
      </c>
      <c r="C27" s="388">
        <v>1334</v>
      </c>
      <c r="D27" s="388">
        <v>1209</v>
      </c>
      <c r="E27" s="388">
        <v>0</v>
      </c>
      <c r="F27" s="388">
        <v>125</v>
      </c>
      <c r="G27" s="388">
        <v>0</v>
      </c>
      <c r="H27" s="287">
        <f t="shared" si="0"/>
        <v>0.90629685157421291</v>
      </c>
    </row>
    <row r="28" spans="1:8" s="405" customFormat="1">
      <c r="A28" s="18">
        <v>19</v>
      </c>
      <c r="B28" s="18" t="s">
        <v>898</v>
      </c>
      <c r="C28" s="388">
        <v>1945</v>
      </c>
      <c r="D28" s="388">
        <v>1945</v>
      </c>
      <c r="E28" s="388">
        <v>0</v>
      </c>
      <c r="F28" s="388">
        <v>0</v>
      </c>
      <c r="G28" s="388">
        <v>0</v>
      </c>
      <c r="H28" s="287">
        <f t="shared" si="0"/>
        <v>1</v>
      </c>
    </row>
    <row r="29" spans="1:8" s="405" customFormat="1">
      <c r="A29" s="18">
        <v>20</v>
      </c>
      <c r="B29" s="18" t="s">
        <v>899</v>
      </c>
      <c r="C29" s="388">
        <v>1744</v>
      </c>
      <c r="D29" s="388">
        <v>1744</v>
      </c>
      <c r="E29" s="388">
        <v>0</v>
      </c>
      <c r="F29" s="388">
        <v>0</v>
      </c>
      <c r="G29" s="388">
        <v>0</v>
      </c>
      <c r="H29" s="287">
        <f t="shared" si="0"/>
        <v>1</v>
      </c>
    </row>
    <row r="30" spans="1:8" s="405" customFormat="1">
      <c r="A30" s="18">
        <v>21</v>
      </c>
      <c r="B30" s="18" t="s">
        <v>900</v>
      </c>
      <c r="C30" s="388">
        <v>1636</v>
      </c>
      <c r="D30" s="388">
        <v>1636</v>
      </c>
      <c r="E30" s="388">
        <v>0</v>
      </c>
      <c r="F30" s="388">
        <v>0</v>
      </c>
      <c r="G30" s="388">
        <v>0</v>
      </c>
      <c r="H30" s="287">
        <f t="shared" si="0"/>
        <v>1</v>
      </c>
    </row>
    <row r="31" spans="1:8" s="405" customFormat="1">
      <c r="A31" s="18">
        <v>22</v>
      </c>
      <c r="B31" s="18" t="s">
        <v>901</v>
      </c>
      <c r="C31" s="388">
        <v>3808</v>
      </c>
      <c r="D31" s="388">
        <v>3411</v>
      </c>
      <c r="E31" s="388">
        <v>0</v>
      </c>
      <c r="F31" s="388">
        <v>0</v>
      </c>
      <c r="G31" s="388">
        <v>397</v>
      </c>
      <c r="H31" s="287">
        <f t="shared" si="0"/>
        <v>0.89574579831932777</v>
      </c>
    </row>
    <row r="32" spans="1:8" s="405" customFormat="1">
      <c r="A32" s="18">
        <v>23</v>
      </c>
      <c r="B32" s="18" t="s">
        <v>902</v>
      </c>
      <c r="C32" s="388">
        <v>1448</v>
      </c>
      <c r="D32" s="388">
        <v>973</v>
      </c>
      <c r="E32" s="388">
        <v>0</v>
      </c>
      <c r="F32" s="388">
        <v>475</v>
      </c>
      <c r="G32" s="388">
        <v>0</v>
      </c>
      <c r="H32" s="287">
        <f t="shared" si="0"/>
        <v>0.67196132596685088</v>
      </c>
    </row>
    <row r="33" spans="1:8" s="405" customFormat="1">
      <c r="A33" s="18">
        <v>24</v>
      </c>
      <c r="B33" s="18" t="s">
        <v>903</v>
      </c>
      <c r="C33" s="388">
        <v>1164</v>
      </c>
      <c r="D33" s="388">
        <v>1164</v>
      </c>
      <c r="E33" s="388">
        <v>0</v>
      </c>
      <c r="F33" s="388">
        <v>0</v>
      </c>
      <c r="G33" s="388">
        <v>0</v>
      </c>
      <c r="H33" s="287">
        <f t="shared" si="0"/>
        <v>1</v>
      </c>
    </row>
    <row r="34" spans="1:8" s="405" customFormat="1">
      <c r="A34" s="18">
        <v>25</v>
      </c>
      <c r="B34" s="18" t="s">
        <v>904</v>
      </c>
      <c r="C34" s="388">
        <v>3269</v>
      </c>
      <c r="D34" s="388">
        <v>3107</v>
      </c>
      <c r="E34" s="388">
        <v>0</v>
      </c>
      <c r="F34" s="388">
        <v>154</v>
      </c>
      <c r="G34" s="388">
        <v>8</v>
      </c>
      <c r="H34" s="287">
        <f t="shared" si="0"/>
        <v>0.95044356072193337</v>
      </c>
    </row>
    <row r="35" spans="1:8" s="405" customFormat="1">
      <c r="A35" s="18">
        <v>26</v>
      </c>
      <c r="B35" s="18" t="s">
        <v>905</v>
      </c>
      <c r="C35" s="388">
        <v>1835</v>
      </c>
      <c r="D35" s="388">
        <v>1835</v>
      </c>
      <c r="E35" s="388">
        <v>0</v>
      </c>
      <c r="F35" s="388">
        <v>0</v>
      </c>
      <c r="G35" s="388">
        <v>0</v>
      </c>
      <c r="H35" s="287">
        <f t="shared" si="0"/>
        <v>1</v>
      </c>
    </row>
    <row r="36" spans="1:8" s="405" customFormat="1">
      <c r="A36" s="18">
        <v>27</v>
      </c>
      <c r="B36" s="18" t="s">
        <v>906</v>
      </c>
      <c r="C36" s="388">
        <v>1386</v>
      </c>
      <c r="D36" s="388">
        <v>1381</v>
      </c>
      <c r="E36" s="388">
        <v>0</v>
      </c>
      <c r="F36" s="388">
        <v>5</v>
      </c>
      <c r="G36" s="388">
        <v>0</v>
      </c>
      <c r="H36" s="287">
        <f t="shared" si="0"/>
        <v>0.99639249639249639</v>
      </c>
    </row>
    <row r="37" spans="1:8" s="405" customFormat="1">
      <c r="A37" s="18">
        <v>28</v>
      </c>
      <c r="B37" s="18" t="s">
        <v>907</v>
      </c>
      <c r="C37" s="388">
        <v>1742</v>
      </c>
      <c r="D37" s="388">
        <v>1742</v>
      </c>
      <c r="E37" s="388">
        <v>0</v>
      </c>
      <c r="F37" s="388">
        <v>0</v>
      </c>
      <c r="G37" s="388">
        <v>0</v>
      </c>
      <c r="H37" s="287">
        <f t="shared" si="0"/>
        <v>1</v>
      </c>
    </row>
    <row r="38" spans="1:8" s="405" customFormat="1">
      <c r="A38" s="18">
        <v>29</v>
      </c>
      <c r="B38" s="18" t="s">
        <v>908</v>
      </c>
      <c r="C38" s="388">
        <v>1180</v>
      </c>
      <c r="D38" s="388">
        <v>1076</v>
      </c>
      <c r="E38" s="388">
        <v>0</v>
      </c>
      <c r="F38" s="388">
        <v>104</v>
      </c>
      <c r="G38" s="388">
        <v>0</v>
      </c>
      <c r="H38" s="287">
        <f t="shared" si="0"/>
        <v>0.91186440677966096</v>
      </c>
    </row>
    <row r="39" spans="1:8" s="405" customFormat="1">
      <c r="A39" s="18">
        <v>30</v>
      </c>
      <c r="B39" s="18" t="s">
        <v>909</v>
      </c>
      <c r="C39" s="388">
        <v>1999</v>
      </c>
      <c r="D39" s="388">
        <v>1999</v>
      </c>
      <c r="E39" s="388">
        <v>0</v>
      </c>
      <c r="F39" s="388">
        <v>0</v>
      </c>
      <c r="G39" s="388">
        <v>0</v>
      </c>
      <c r="H39" s="287">
        <f t="shared" si="0"/>
        <v>1</v>
      </c>
    </row>
    <row r="40" spans="1:8" s="405" customFormat="1">
      <c r="A40" s="18">
        <v>31</v>
      </c>
      <c r="B40" s="18" t="s">
        <v>910</v>
      </c>
      <c r="C40" s="388">
        <v>947</v>
      </c>
      <c r="D40" s="388">
        <v>845</v>
      </c>
      <c r="E40" s="388">
        <v>0</v>
      </c>
      <c r="F40" s="388">
        <v>102</v>
      </c>
      <c r="G40" s="388">
        <v>0</v>
      </c>
      <c r="H40" s="287">
        <f t="shared" si="0"/>
        <v>0.89229144667370641</v>
      </c>
    </row>
    <row r="41" spans="1:8" s="405" customFormat="1">
      <c r="A41" s="18">
        <v>32</v>
      </c>
      <c r="B41" s="18" t="s">
        <v>911</v>
      </c>
      <c r="C41" s="388">
        <v>1608</v>
      </c>
      <c r="D41" s="388">
        <v>1431</v>
      </c>
      <c r="E41" s="388">
        <v>0</v>
      </c>
      <c r="F41" s="388">
        <v>177</v>
      </c>
      <c r="G41" s="388">
        <v>0</v>
      </c>
      <c r="H41" s="287">
        <f t="shared" si="0"/>
        <v>0.8899253731343284</v>
      </c>
    </row>
    <row r="42" spans="1:8" s="405" customFormat="1">
      <c r="A42" s="18">
        <v>33</v>
      </c>
      <c r="B42" s="18" t="s">
        <v>912</v>
      </c>
      <c r="C42" s="388">
        <v>3997</v>
      </c>
      <c r="D42" s="388">
        <v>3931</v>
      </c>
      <c r="E42" s="388">
        <v>0</v>
      </c>
      <c r="F42" s="388">
        <v>66</v>
      </c>
      <c r="G42" s="388">
        <v>0</v>
      </c>
      <c r="H42" s="287">
        <f t="shared" si="0"/>
        <v>0.98348761571178389</v>
      </c>
    </row>
    <row r="43" spans="1:8" s="14" customFormat="1" ht="15" customHeight="1">
      <c r="A43" s="387" t="s">
        <v>19</v>
      </c>
      <c r="B43" s="387"/>
      <c r="C43" s="387">
        <f>SUM(C10:C42)</f>
        <v>68685</v>
      </c>
      <c r="D43" s="387">
        <f>SUM(D10:D42)</f>
        <v>63355</v>
      </c>
      <c r="E43" s="387">
        <f t="shared" ref="E43:G43" si="1">SUM(E10:E42)</f>
        <v>0</v>
      </c>
      <c r="F43" s="387">
        <f>SUM(F10:F42)</f>
        <v>3201</v>
      </c>
      <c r="G43" s="387">
        <f t="shared" si="1"/>
        <v>2129</v>
      </c>
      <c r="H43" s="287">
        <f t="shared" si="0"/>
        <v>0.92239935939433648</v>
      </c>
    </row>
    <row r="44" spans="1:8" ht="15" customHeight="1">
      <c r="A44" s="512"/>
      <c r="B44" s="512"/>
      <c r="C44" s="512"/>
      <c r="D44" s="513"/>
      <c r="E44" s="513"/>
      <c r="F44" s="513"/>
      <c r="G44" s="513"/>
    </row>
    <row r="45" spans="1:8" ht="15" customHeight="1">
      <c r="A45" s="512"/>
      <c r="B45" s="512"/>
      <c r="C45" s="512"/>
      <c r="D45" s="890" t="s">
        <v>13</v>
      </c>
      <c r="E45" s="890"/>
      <c r="F45" s="890"/>
      <c r="G45" s="890"/>
    </row>
    <row r="46" spans="1:8">
      <c r="A46" s="512" t="s">
        <v>12</v>
      </c>
      <c r="C46" s="512"/>
      <c r="D46" s="890" t="s">
        <v>14</v>
      </c>
      <c r="E46" s="890"/>
      <c r="F46" s="890"/>
      <c r="G46" s="890"/>
    </row>
    <row r="47" spans="1:8">
      <c r="D47" s="890" t="s">
        <v>90</v>
      </c>
      <c r="E47" s="890"/>
      <c r="F47" s="890"/>
      <c r="G47" s="890"/>
    </row>
    <row r="48" spans="1:8">
      <c r="D48" s="921" t="s">
        <v>87</v>
      </c>
      <c r="E48" s="921"/>
      <c r="F48" s="921"/>
      <c r="G48" s="921"/>
    </row>
  </sheetData>
  <mergeCells count="12">
    <mergeCell ref="D46:G46"/>
    <mergeCell ref="D47:G47"/>
    <mergeCell ref="D48:G48"/>
    <mergeCell ref="A2:G2"/>
    <mergeCell ref="A3:G3"/>
    <mergeCell ref="A5:G5"/>
    <mergeCell ref="F6:G6"/>
    <mergeCell ref="A7:A8"/>
    <mergeCell ref="B7:B8"/>
    <mergeCell ref="C7:C8"/>
    <mergeCell ref="D7:G7"/>
    <mergeCell ref="D45:G45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topLeftCell="A32" zoomScale="90" zoomScaleSheetLayoutView="90" workbookViewId="0">
      <selection activeCell="H56" sqref="H56"/>
    </sheetView>
  </sheetViews>
  <sheetFormatPr defaultRowHeight="12.75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71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N1" s="208" t="s">
        <v>648</v>
      </c>
    </row>
    <row r="2" spans="1:14" ht="21">
      <c r="A2" s="809" t="s">
        <v>582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</row>
    <row r="3" spans="1:14" ht="15">
      <c r="A3" s="190"/>
      <c r="B3" s="190"/>
      <c r="C3" s="190"/>
      <c r="D3" s="190"/>
      <c r="E3" s="190"/>
      <c r="F3" s="190"/>
      <c r="G3" s="190"/>
      <c r="H3" s="190"/>
      <c r="I3" s="264"/>
      <c r="J3" s="264"/>
    </row>
    <row r="4" spans="1:14" ht="18">
      <c r="A4" s="808" t="s">
        <v>647</v>
      </c>
      <c r="B4" s="808"/>
      <c r="C4" s="808"/>
      <c r="D4" s="808"/>
      <c r="E4" s="808"/>
      <c r="F4" s="808"/>
      <c r="G4" s="808"/>
      <c r="H4" s="808"/>
      <c r="I4" s="21"/>
      <c r="J4" s="21"/>
    </row>
    <row r="5" spans="1:14" ht="15">
      <c r="A5" s="191" t="s">
        <v>299</v>
      </c>
      <c r="B5" s="191"/>
      <c r="C5" s="191" t="s">
        <v>877</v>
      </c>
      <c r="D5" s="191"/>
      <c r="E5" s="191"/>
      <c r="F5" s="191"/>
      <c r="G5" s="191"/>
      <c r="H5" s="190"/>
      <c r="I5" s="570"/>
      <c r="J5" s="570"/>
      <c r="L5" t="s">
        <v>591</v>
      </c>
    </row>
    <row r="6" spans="1:14" ht="28.5" customHeight="1">
      <c r="A6" s="902" t="s">
        <v>2</v>
      </c>
      <c r="B6" s="902" t="s">
        <v>40</v>
      </c>
      <c r="C6" s="741" t="s">
        <v>460</v>
      </c>
      <c r="D6" s="725" t="s">
        <v>519</v>
      </c>
      <c r="E6" s="725"/>
      <c r="F6" s="725"/>
      <c r="G6" s="725"/>
      <c r="H6" s="726"/>
      <c r="I6" s="569" t="s">
        <v>691</v>
      </c>
      <c r="J6" s="569" t="s">
        <v>692</v>
      </c>
      <c r="K6" s="898" t="s">
        <v>568</v>
      </c>
      <c r="L6" s="898"/>
      <c r="M6" s="898"/>
      <c r="N6" s="898"/>
    </row>
    <row r="7" spans="1:14" ht="39" customHeight="1">
      <c r="A7" s="903"/>
      <c r="B7" s="903"/>
      <c r="C7" s="741"/>
      <c r="D7" s="390" t="s">
        <v>518</v>
      </c>
      <c r="E7" s="390" t="s">
        <v>461</v>
      </c>
      <c r="F7" s="389" t="s">
        <v>462</v>
      </c>
      <c r="G7" s="390" t="s">
        <v>463</v>
      </c>
      <c r="H7" s="390" t="s">
        <v>50</v>
      </c>
      <c r="I7" s="18"/>
      <c r="J7" s="18"/>
      <c r="K7" s="410" t="s">
        <v>464</v>
      </c>
      <c r="L7" s="26" t="s">
        <v>569</v>
      </c>
      <c r="M7" s="390" t="s">
        <v>465</v>
      </c>
      <c r="N7" s="26" t="s">
        <v>466</v>
      </c>
    </row>
    <row r="8" spans="1:14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 t="s">
        <v>313</v>
      </c>
      <c r="I8" s="18" t="s">
        <v>334</v>
      </c>
      <c r="J8" s="18" t="s">
        <v>335</v>
      </c>
      <c r="K8" s="192" t="s">
        <v>336</v>
      </c>
      <c r="L8" s="192" t="s">
        <v>364</v>
      </c>
      <c r="M8" s="192" t="s">
        <v>365</v>
      </c>
      <c r="N8" s="192" t="s">
        <v>366</v>
      </c>
    </row>
    <row r="9" spans="1:14" s="405" customFormat="1" ht="18" customHeight="1">
      <c r="A9" s="18">
        <v>1</v>
      </c>
      <c r="B9" s="18" t="s">
        <v>879</v>
      </c>
      <c r="C9" s="333">
        <v>1931</v>
      </c>
      <c r="D9" s="333">
        <v>1153</v>
      </c>
      <c r="E9" s="333">
        <v>718</v>
      </c>
      <c r="F9" s="333">
        <v>0</v>
      </c>
      <c r="G9" s="333">
        <v>0</v>
      </c>
      <c r="H9" s="333">
        <v>0</v>
      </c>
      <c r="I9" s="333">
        <v>1931</v>
      </c>
      <c r="J9" s="333">
        <v>1931</v>
      </c>
      <c r="K9" s="333">
        <v>1931</v>
      </c>
      <c r="L9" s="333">
        <v>1931</v>
      </c>
      <c r="M9" s="333">
        <v>1931</v>
      </c>
      <c r="N9" s="333">
        <v>1931</v>
      </c>
    </row>
    <row r="10" spans="1:14" s="405" customFormat="1">
      <c r="A10" s="18">
        <v>2</v>
      </c>
      <c r="B10" s="18" t="s">
        <v>881</v>
      </c>
      <c r="C10" s="333">
        <v>2934</v>
      </c>
      <c r="D10" s="333">
        <v>284</v>
      </c>
      <c r="E10" s="333">
        <v>339</v>
      </c>
      <c r="F10" s="333">
        <v>1834</v>
      </c>
      <c r="G10" s="333">
        <v>40</v>
      </c>
      <c r="H10" s="333">
        <v>437</v>
      </c>
      <c r="I10" s="333">
        <v>0</v>
      </c>
      <c r="J10" s="333">
        <v>2934</v>
      </c>
      <c r="K10" s="333">
        <v>2934</v>
      </c>
      <c r="L10" s="333">
        <v>0</v>
      </c>
      <c r="M10" s="333">
        <v>0</v>
      </c>
      <c r="N10" s="333">
        <v>2499</v>
      </c>
    </row>
    <row r="11" spans="1:14" s="405" customFormat="1" ht="12" customHeight="1">
      <c r="A11" s="18">
        <v>3</v>
      </c>
      <c r="B11" s="18" t="s">
        <v>882</v>
      </c>
      <c r="C11" s="333">
        <v>2738</v>
      </c>
      <c r="D11" s="333">
        <v>0</v>
      </c>
      <c r="E11" s="333">
        <v>0</v>
      </c>
      <c r="F11" s="333">
        <v>2738</v>
      </c>
      <c r="G11" s="333">
        <v>0</v>
      </c>
      <c r="H11" s="333">
        <v>0</v>
      </c>
      <c r="I11" s="333">
        <v>0</v>
      </c>
      <c r="J11" s="333">
        <v>0</v>
      </c>
      <c r="K11" s="333">
        <v>2738</v>
      </c>
      <c r="L11" s="333">
        <v>2738</v>
      </c>
      <c r="M11" s="333">
        <v>2738</v>
      </c>
      <c r="N11" s="333"/>
    </row>
    <row r="12" spans="1:14" s="405" customFormat="1">
      <c r="A12" s="18">
        <v>4</v>
      </c>
      <c r="B12" s="18" t="s">
        <v>883</v>
      </c>
      <c r="C12" s="333">
        <v>1369</v>
      </c>
      <c r="D12" s="333">
        <v>1338</v>
      </c>
      <c r="E12" s="333">
        <v>0</v>
      </c>
      <c r="F12" s="333">
        <v>0</v>
      </c>
      <c r="G12" s="333">
        <v>0</v>
      </c>
      <c r="H12" s="333">
        <v>0</v>
      </c>
      <c r="I12" s="333">
        <v>1338</v>
      </c>
      <c r="J12" s="333">
        <v>1338</v>
      </c>
      <c r="K12" s="333">
        <v>40</v>
      </c>
      <c r="L12" s="333">
        <v>30</v>
      </c>
      <c r="M12" s="333">
        <v>45</v>
      </c>
      <c r="N12" s="333">
        <v>53</v>
      </c>
    </row>
    <row r="13" spans="1:14" s="405" customFormat="1" ht="15.75" customHeight="1">
      <c r="A13" s="18">
        <v>5</v>
      </c>
      <c r="B13" s="18" t="s">
        <v>884</v>
      </c>
      <c r="C13" s="333">
        <v>5179</v>
      </c>
      <c r="D13" s="333">
        <v>1161</v>
      </c>
      <c r="E13" s="333">
        <v>1550</v>
      </c>
      <c r="F13" s="333">
        <v>1841</v>
      </c>
      <c r="G13" s="333">
        <v>327</v>
      </c>
      <c r="H13" s="333">
        <v>300</v>
      </c>
      <c r="I13" s="333">
        <v>5179</v>
      </c>
      <c r="J13" s="333">
        <v>5179</v>
      </c>
      <c r="K13" s="333">
        <v>5179</v>
      </c>
      <c r="L13" s="333">
        <v>5179</v>
      </c>
      <c r="M13" s="333">
        <v>5179</v>
      </c>
      <c r="N13" s="333">
        <v>8660</v>
      </c>
    </row>
    <row r="14" spans="1:14" s="405" customFormat="1" ht="12.75" customHeight="1">
      <c r="A14" s="18">
        <v>6</v>
      </c>
      <c r="B14" s="18" t="s">
        <v>885</v>
      </c>
      <c r="C14" s="333">
        <v>1789</v>
      </c>
      <c r="D14" s="333">
        <v>57</v>
      </c>
      <c r="E14" s="333">
        <v>373</v>
      </c>
      <c r="F14" s="333">
        <v>987</v>
      </c>
      <c r="G14" s="333">
        <v>0</v>
      </c>
      <c r="H14" s="333">
        <v>372</v>
      </c>
      <c r="I14" s="333">
        <v>0</v>
      </c>
      <c r="J14" s="333">
        <v>1789</v>
      </c>
      <c r="K14" s="333">
        <v>0</v>
      </c>
      <c r="L14" s="333">
        <v>0</v>
      </c>
      <c r="M14" s="333">
        <v>0</v>
      </c>
      <c r="N14" s="333">
        <v>0</v>
      </c>
    </row>
    <row r="15" spans="1:14" s="405" customFormat="1" ht="12.75" customHeight="1">
      <c r="A15" s="18">
        <v>7</v>
      </c>
      <c r="B15" s="18" t="s">
        <v>886</v>
      </c>
      <c r="C15" s="333">
        <v>2943</v>
      </c>
      <c r="D15" s="333">
        <v>1268</v>
      </c>
      <c r="E15" s="333">
        <v>614</v>
      </c>
      <c r="F15" s="333">
        <v>1023</v>
      </c>
      <c r="G15" s="333">
        <v>11</v>
      </c>
      <c r="H15" s="333">
        <v>47</v>
      </c>
      <c r="I15" s="333">
        <v>0</v>
      </c>
      <c r="J15" s="333">
        <v>2943</v>
      </c>
      <c r="K15" s="333">
        <v>2943</v>
      </c>
      <c r="L15" s="333">
        <v>2943</v>
      </c>
      <c r="M15" s="333">
        <v>2943</v>
      </c>
      <c r="N15" s="333">
        <v>2943</v>
      </c>
    </row>
    <row r="16" spans="1:14" s="405" customFormat="1">
      <c r="A16" s="18">
        <v>8</v>
      </c>
      <c r="B16" s="18" t="s">
        <v>887</v>
      </c>
      <c r="C16" s="333">
        <v>2057</v>
      </c>
      <c r="D16" s="333">
        <v>287</v>
      </c>
      <c r="E16" s="333">
        <v>1754</v>
      </c>
      <c r="F16" s="333">
        <v>8</v>
      </c>
      <c r="G16" s="333">
        <v>0</v>
      </c>
      <c r="H16" s="333">
        <v>26</v>
      </c>
      <c r="I16" s="333">
        <v>0</v>
      </c>
      <c r="J16" s="333">
        <v>0</v>
      </c>
      <c r="K16" s="333">
        <v>2057</v>
      </c>
      <c r="L16" s="333">
        <v>0</v>
      </c>
      <c r="M16" s="333">
        <v>0</v>
      </c>
      <c r="N16" s="333">
        <v>0</v>
      </c>
    </row>
    <row r="17" spans="1:14" s="405" customFormat="1">
      <c r="A17" s="18">
        <v>9</v>
      </c>
      <c r="B17" s="18" t="s">
        <v>888</v>
      </c>
      <c r="C17" s="333">
        <v>1314</v>
      </c>
      <c r="D17" s="333">
        <v>0</v>
      </c>
      <c r="E17" s="333">
        <v>201</v>
      </c>
      <c r="F17" s="333">
        <v>1112</v>
      </c>
      <c r="G17" s="333">
        <v>0</v>
      </c>
      <c r="H17" s="333">
        <v>0</v>
      </c>
      <c r="I17" s="333">
        <v>0</v>
      </c>
      <c r="J17" s="333">
        <v>1313</v>
      </c>
      <c r="K17" s="333">
        <v>750</v>
      </c>
      <c r="L17" s="333">
        <v>0</v>
      </c>
      <c r="M17" s="333">
        <v>372</v>
      </c>
      <c r="N17" s="333">
        <v>1940</v>
      </c>
    </row>
    <row r="18" spans="1:14" s="405" customFormat="1">
      <c r="A18" s="18">
        <v>10</v>
      </c>
      <c r="B18" s="18" t="s">
        <v>889</v>
      </c>
      <c r="C18" s="333">
        <v>1854</v>
      </c>
      <c r="D18" s="333">
        <v>595</v>
      </c>
      <c r="E18" s="333">
        <v>165</v>
      </c>
      <c r="F18" s="333">
        <v>883</v>
      </c>
      <c r="G18" s="333">
        <v>0</v>
      </c>
      <c r="H18" s="333">
        <v>211</v>
      </c>
      <c r="I18" s="333">
        <v>1854</v>
      </c>
      <c r="J18" s="333">
        <v>1797</v>
      </c>
      <c r="K18" s="333">
        <v>1854</v>
      </c>
      <c r="L18" s="333">
        <v>1183</v>
      </c>
      <c r="M18" s="333">
        <v>851</v>
      </c>
      <c r="N18" s="333">
        <v>1138</v>
      </c>
    </row>
    <row r="19" spans="1:14" s="405" customFormat="1">
      <c r="A19" s="18">
        <v>11</v>
      </c>
      <c r="B19" s="18" t="s">
        <v>890</v>
      </c>
      <c r="C19" s="333">
        <v>1466</v>
      </c>
      <c r="D19" s="333">
        <v>631</v>
      </c>
      <c r="E19" s="333">
        <v>405</v>
      </c>
      <c r="F19" s="333">
        <v>24</v>
      </c>
      <c r="G19" s="333">
        <v>784</v>
      </c>
      <c r="H19" s="333">
        <v>9</v>
      </c>
      <c r="I19" s="333">
        <v>1150</v>
      </c>
      <c r="J19" s="333">
        <v>1206</v>
      </c>
      <c r="K19" s="333">
        <v>1024</v>
      </c>
      <c r="L19" s="333">
        <v>737</v>
      </c>
      <c r="M19" s="333">
        <v>581</v>
      </c>
      <c r="N19" s="333">
        <v>1378</v>
      </c>
    </row>
    <row r="20" spans="1:14" s="405" customFormat="1">
      <c r="A20" s="18">
        <v>12</v>
      </c>
      <c r="B20" s="18" t="s">
        <v>891</v>
      </c>
      <c r="C20" s="333">
        <v>1558</v>
      </c>
      <c r="D20" s="333">
        <v>240</v>
      </c>
      <c r="E20" s="333">
        <v>172</v>
      </c>
      <c r="F20" s="333">
        <v>955</v>
      </c>
      <c r="G20" s="333">
        <v>0</v>
      </c>
      <c r="H20" s="333">
        <v>140</v>
      </c>
      <c r="I20" s="333">
        <v>135</v>
      </c>
      <c r="J20" s="333">
        <v>1558</v>
      </c>
      <c r="K20" s="333">
        <v>1558</v>
      </c>
      <c r="L20" s="333">
        <v>394</v>
      </c>
      <c r="M20" s="333">
        <v>347</v>
      </c>
      <c r="N20" s="333">
        <v>1558</v>
      </c>
    </row>
    <row r="21" spans="1:14" s="405" customFormat="1">
      <c r="A21" s="18">
        <v>13</v>
      </c>
      <c r="B21" s="18" t="s">
        <v>892</v>
      </c>
      <c r="C21" s="333">
        <v>1168</v>
      </c>
      <c r="D21" s="333">
        <v>0</v>
      </c>
      <c r="E21" s="333">
        <v>10</v>
      </c>
      <c r="F21" s="333">
        <v>1154</v>
      </c>
      <c r="G21" s="333">
        <v>0</v>
      </c>
      <c r="H21" s="333">
        <v>14</v>
      </c>
      <c r="I21" s="333">
        <v>0</v>
      </c>
      <c r="J21" s="333">
        <v>1168</v>
      </c>
      <c r="K21" s="333">
        <v>1168</v>
      </c>
      <c r="L21" s="333">
        <v>259</v>
      </c>
      <c r="M21" s="333">
        <v>25</v>
      </c>
      <c r="N21" s="333">
        <v>2247</v>
      </c>
    </row>
    <row r="22" spans="1:14" s="405" customFormat="1">
      <c r="A22" s="18">
        <v>14</v>
      </c>
      <c r="B22" s="18" t="s">
        <v>893</v>
      </c>
      <c r="C22" s="333">
        <v>2265</v>
      </c>
      <c r="D22" s="333">
        <v>68</v>
      </c>
      <c r="E22" s="333">
        <v>97</v>
      </c>
      <c r="F22" s="333">
        <v>2032</v>
      </c>
      <c r="G22" s="333">
        <v>0</v>
      </c>
      <c r="H22" s="333">
        <v>6</v>
      </c>
      <c r="I22" s="333">
        <v>1119</v>
      </c>
      <c r="J22" s="333">
        <v>1307</v>
      </c>
      <c r="K22" s="333">
        <v>2296</v>
      </c>
      <c r="L22" s="333">
        <v>2153</v>
      </c>
      <c r="M22" s="333">
        <v>1807</v>
      </c>
      <c r="N22" s="333">
        <v>2265</v>
      </c>
    </row>
    <row r="23" spans="1:14" s="405" customFormat="1">
      <c r="A23" s="18">
        <v>15</v>
      </c>
      <c r="B23" s="18" t="s">
        <v>894</v>
      </c>
      <c r="C23" s="333">
        <v>1960</v>
      </c>
      <c r="D23" s="333">
        <v>653</v>
      </c>
      <c r="E23" s="333">
        <v>1307</v>
      </c>
      <c r="F23" s="333">
        <v>0</v>
      </c>
      <c r="G23" s="333">
        <v>0</v>
      </c>
      <c r="H23" s="333">
        <v>6</v>
      </c>
      <c r="I23" s="333">
        <v>1960</v>
      </c>
      <c r="J23" s="333">
        <v>1960</v>
      </c>
      <c r="K23" s="333">
        <v>1960</v>
      </c>
      <c r="L23" s="333">
        <v>639</v>
      </c>
      <c r="M23" s="333">
        <v>359</v>
      </c>
      <c r="N23" s="333">
        <v>1960</v>
      </c>
    </row>
    <row r="24" spans="1:14" s="405" customFormat="1">
      <c r="A24" s="18">
        <v>16</v>
      </c>
      <c r="B24" s="18" t="s">
        <v>895</v>
      </c>
      <c r="C24" s="333">
        <v>1124</v>
      </c>
      <c r="D24" s="333">
        <v>0</v>
      </c>
      <c r="E24" s="333">
        <v>1124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1124</v>
      </c>
      <c r="L24" s="333">
        <v>0</v>
      </c>
      <c r="M24" s="333">
        <v>0</v>
      </c>
      <c r="N24" s="333">
        <v>1124</v>
      </c>
    </row>
    <row r="25" spans="1:14" s="405" customFormat="1">
      <c r="A25" s="18">
        <v>17</v>
      </c>
      <c r="B25" s="18" t="s">
        <v>896</v>
      </c>
      <c r="C25" s="333">
        <v>3994</v>
      </c>
      <c r="D25" s="333">
        <v>969</v>
      </c>
      <c r="E25" s="333">
        <v>2389</v>
      </c>
      <c r="F25" s="333">
        <v>1592</v>
      </c>
      <c r="G25" s="333">
        <v>0</v>
      </c>
      <c r="H25" s="333">
        <v>0</v>
      </c>
      <c r="I25" s="333">
        <v>3720</v>
      </c>
      <c r="J25" s="333">
        <v>3462</v>
      </c>
      <c r="K25" s="333">
        <v>3720</v>
      </c>
      <c r="L25" s="333">
        <v>3720</v>
      </c>
      <c r="M25" s="333">
        <v>3720</v>
      </c>
      <c r="N25" s="333">
        <v>1124</v>
      </c>
    </row>
    <row r="26" spans="1:14" s="405" customFormat="1">
      <c r="A26" s="18">
        <v>18</v>
      </c>
      <c r="B26" s="18" t="s">
        <v>897</v>
      </c>
      <c r="C26" s="333">
        <v>1334</v>
      </c>
      <c r="D26" s="333">
        <v>31</v>
      </c>
      <c r="E26" s="333">
        <v>176</v>
      </c>
      <c r="F26" s="333">
        <v>88</v>
      </c>
      <c r="G26" s="333">
        <v>826</v>
      </c>
      <c r="H26" s="333">
        <v>215</v>
      </c>
      <c r="I26" s="333">
        <v>815</v>
      </c>
      <c r="J26" s="333">
        <v>1254</v>
      </c>
      <c r="K26" s="333">
        <v>1031</v>
      </c>
      <c r="L26" s="333">
        <v>476</v>
      </c>
      <c r="M26" s="333">
        <v>369</v>
      </c>
      <c r="N26" s="333">
        <v>564</v>
      </c>
    </row>
    <row r="27" spans="1:14" s="405" customFormat="1">
      <c r="A27" s="18">
        <v>19</v>
      </c>
      <c r="B27" s="18" t="s">
        <v>898</v>
      </c>
      <c r="C27" s="333">
        <v>1945</v>
      </c>
      <c r="D27" s="333">
        <v>504</v>
      </c>
      <c r="E27" s="333">
        <v>1252</v>
      </c>
      <c r="F27" s="333">
        <v>125</v>
      </c>
      <c r="G27" s="333">
        <v>0</v>
      </c>
      <c r="H27" s="333">
        <v>24</v>
      </c>
      <c r="I27" s="333">
        <v>1945</v>
      </c>
      <c r="J27" s="333">
        <v>1945</v>
      </c>
      <c r="K27" s="333">
        <v>1945</v>
      </c>
      <c r="L27" s="333">
        <v>818</v>
      </c>
      <c r="M27" s="333">
        <v>984</v>
      </c>
      <c r="N27" s="333">
        <v>1945</v>
      </c>
    </row>
    <row r="28" spans="1:14" s="405" customFormat="1">
      <c r="A28" s="18">
        <v>20</v>
      </c>
      <c r="B28" s="18" t="s">
        <v>899</v>
      </c>
      <c r="C28" s="333">
        <v>1744</v>
      </c>
      <c r="D28" s="333">
        <v>1714</v>
      </c>
      <c r="E28" s="333">
        <v>100</v>
      </c>
      <c r="F28" s="333">
        <v>62</v>
      </c>
      <c r="G28" s="333">
        <v>0</v>
      </c>
      <c r="H28" s="333">
        <v>0</v>
      </c>
      <c r="I28" s="333">
        <v>1776</v>
      </c>
      <c r="J28" s="333">
        <v>1776</v>
      </c>
      <c r="K28" s="333">
        <v>1776</v>
      </c>
      <c r="L28" s="333">
        <v>1776</v>
      </c>
      <c r="M28" s="333">
        <v>1776</v>
      </c>
      <c r="N28" s="333">
        <v>1776</v>
      </c>
    </row>
    <row r="29" spans="1:14" s="405" customFormat="1">
      <c r="A29" s="18">
        <v>21</v>
      </c>
      <c r="B29" s="18" t="s">
        <v>900</v>
      </c>
      <c r="C29" s="333">
        <v>1636</v>
      </c>
      <c r="D29" s="333">
        <v>1051</v>
      </c>
      <c r="E29" s="333">
        <v>430</v>
      </c>
      <c r="F29" s="333">
        <v>155</v>
      </c>
      <c r="G29" s="333">
        <v>0</v>
      </c>
      <c r="H29" s="333">
        <v>0</v>
      </c>
      <c r="I29" s="333">
        <v>1636</v>
      </c>
      <c r="J29" s="333">
        <v>1636</v>
      </c>
      <c r="K29" s="333">
        <v>1636</v>
      </c>
      <c r="L29" s="333">
        <v>1636</v>
      </c>
      <c r="M29" s="333">
        <v>1636</v>
      </c>
      <c r="N29" s="333">
        <v>1636</v>
      </c>
    </row>
    <row r="30" spans="1:14" s="405" customFormat="1">
      <c r="A30" s="18">
        <v>22</v>
      </c>
      <c r="B30" s="18" t="s">
        <v>901</v>
      </c>
      <c r="C30" s="333">
        <v>3808</v>
      </c>
      <c r="D30" s="333">
        <v>817</v>
      </c>
      <c r="E30" s="333">
        <v>817</v>
      </c>
      <c r="F30" s="333">
        <v>1069</v>
      </c>
      <c r="G30" s="333">
        <v>94</v>
      </c>
      <c r="H30" s="333">
        <v>1011</v>
      </c>
      <c r="I30" s="333">
        <v>3808</v>
      </c>
      <c r="J30" s="333">
        <v>3808</v>
      </c>
      <c r="K30" s="333">
        <v>3808</v>
      </c>
      <c r="L30" s="333">
        <v>3808</v>
      </c>
      <c r="M30" s="333">
        <v>3808</v>
      </c>
      <c r="N30" s="333">
        <v>3405</v>
      </c>
    </row>
    <row r="31" spans="1:14" s="405" customFormat="1">
      <c r="A31" s="18">
        <v>23</v>
      </c>
      <c r="B31" s="18" t="s">
        <v>902</v>
      </c>
      <c r="C31" s="333">
        <v>1448</v>
      </c>
      <c r="D31" s="333">
        <v>0</v>
      </c>
      <c r="E31" s="333">
        <v>245</v>
      </c>
      <c r="F31" s="333">
        <v>1053</v>
      </c>
      <c r="G31" s="333">
        <v>0</v>
      </c>
      <c r="H31" s="333">
        <v>150</v>
      </c>
      <c r="I31" s="333">
        <v>0</v>
      </c>
      <c r="J31" s="333">
        <v>1448</v>
      </c>
      <c r="K31" s="333">
        <v>1448</v>
      </c>
      <c r="L31" s="333">
        <v>401</v>
      </c>
      <c r="M31" s="333">
        <v>203</v>
      </c>
      <c r="N31" s="333">
        <v>1448</v>
      </c>
    </row>
    <row r="32" spans="1:14" s="405" customFormat="1">
      <c r="A32" s="18">
        <v>24</v>
      </c>
      <c r="B32" s="18" t="s">
        <v>903</v>
      </c>
      <c r="C32" s="333">
        <v>1164</v>
      </c>
      <c r="D32" s="333">
        <v>203</v>
      </c>
      <c r="E32" s="333">
        <v>394</v>
      </c>
      <c r="F32" s="333">
        <v>567</v>
      </c>
      <c r="G32" s="333">
        <v>0</v>
      </c>
      <c r="H32" s="333">
        <v>0</v>
      </c>
      <c r="I32" s="333">
        <v>1164</v>
      </c>
      <c r="J32" s="333">
        <v>1164</v>
      </c>
      <c r="K32" s="333">
        <v>1164</v>
      </c>
      <c r="L32" s="333">
        <v>624</v>
      </c>
      <c r="M32" s="333">
        <v>339</v>
      </c>
      <c r="N32" s="333">
        <v>1164</v>
      </c>
    </row>
    <row r="33" spans="1:14" s="405" customFormat="1">
      <c r="A33" s="18">
        <v>25</v>
      </c>
      <c r="B33" s="18" t="s">
        <v>904</v>
      </c>
      <c r="C33" s="333">
        <v>3269</v>
      </c>
      <c r="D33" s="333">
        <v>1246</v>
      </c>
      <c r="E33" s="333">
        <v>625</v>
      </c>
      <c r="F33" s="333">
        <v>155</v>
      </c>
      <c r="G33" s="333">
        <v>0</v>
      </c>
      <c r="H33" s="333">
        <v>1089</v>
      </c>
      <c r="I33" s="333">
        <v>1608</v>
      </c>
      <c r="J33" s="333">
        <v>3115</v>
      </c>
      <c r="K33" s="333">
        <v>3115</v>
      </c>
      <c r="L33" s="333">
        <v>0</v>
      </c>
      <c r="M33" s="333">
        <v>0</v>
      </c>
      <c r="N33" s="333">
        <v>0</v>
      </c>
    </row>
    <row r="34" spans="1:14" s="405" customFormat="1">
      <c r="A34" s="18">
        <v>26</v>
      </c>
      <c r="B34" s="18" t="s">
        <v>905</v>
      </c>
      <c r="C34" s="333">
        <v>1835</v>
      </c>
      <c r="D34" s="461">
        <v>1734</v>
      </c>
      <c r="E34" s="461">
        <v>61</v>
      </c>
      <c r="F34" s="461">
        <v>29</v>
      </c>
      <c r="G34" s="461">
        <v>0</v>
      </c>
      <c r="H34" s="461">
        <v>2</v>
      </c>
      <c r="I34" s="333">
        <v>1734</v>
      </c>
      <c r="J34" s="333">
        <v>29</v>
      </c>
      <c r="K34" s="461">
        <v>2</v>
      </c>
      <c r="L34" s="461">
        <v>1808</v>
      </c>
      <c r="M34" s="333">
        <v>0</v>
      </c>
      <c r="N34" s="333">
        <v>0</v>
      </c>
    </row>
    <row r="35" spans="1:14" s="405" customFormat="1">
      <c r="A35" s="18">
        <v>27</v>
      </c>
      <c r="B35" s="18" t="s">
        <v>906</v>
      </c>
      <c r="C35" s="333">
        <v>1386</v>
      </c>
      <c r="D35" s="333">
        <v>306</v>
      </c>
      <c r="E35" s="333">
        <v>90</v>
      </c>
      <c r="F35" s="333">
        <v>975</v>
      </c>
      <c r="G35" s="333">
        <v>0</v>
      </c>
      <c r="H35" s="333">
        <v>10</v>
      </c>
      <c r="I35" s="333">
        <v>0</v>
      </c>
      <c r="J35" s="333">
        <v>0</v>
      </c>
      <c r="K35" s="333">
        <v>1381</v>
      </c>
      <c r="L35" s="333">
        <v>150</v>
      </c>
      <c r="M35" s="333">
        <v>445</v>
      </c>
      <c r="N35" s="333">
        <v>1381</v>
      </c>
    </row>
    <row r="36" spans="1:14" s="405" customFormat="1">
      <c r="A36" s="18">
        <v>28</v>
      </c>
      <c r="B36" s="18" t="s">
        <v>907</v>
      </c>
      <c r="C36" s="333">
        <v>1742</v>
      </c>
      <c r="D36" s="333">
        <v>1145</v>
      </c>
      <c r="E36" s="333">
        <v>0</v>
      </c>
      <c r="F36" s="333">
        <v>597</v>
      </c>
      <c r="G36" s="333">
        <v>0</v>
      </c>
      <c r="H36" s="333">
        <v>0</v>
      </c>
      <c r="I36" s="333">
        <v>1742</v>
      </c>
      <c r="J36" s="333">
        <v>1742</v>
      </c>
      <c r="K36" s="333">
        <v>1742</v>
      </c>
      <c r="L36" s="333">
        <v>800</v>
      </c>
      <c r="M36" s="333">
        <v>0</v>
      </c>
      <c r="N36" s="333">
        <v>1742</v>
      </c>
    </row>
    <row r="37" spans="1:14" s="405" customFormat="1">
      <c r="A37" s="18">
        <v>29</v>
      </c>
      <c r="B37" s="18" t="s">
        <v>908</v>
      </c>
      <c r="C37" s="333">
        <v>1180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1136</v>
      </c>
      <c r="K37" s="333">
        <v>1136</v>
      </c>
      <c r="L37" s="333">
        <v>0</v>
      </c>
      <c r="M37" s="333">
        <v>0</v>
      </c>
      <c r="N37" s="333">
        <v>0</v>
      </c>
    </row>
    <row r="38" spans="1:14" s="405" customFormat="1">
      <c r="A38" s="18">
        <v>30</v>
      </c>
      <c r="B38" s="18" t="s">
        <v>909</v>
      </c>
      <c r="C38" s="333">
        <v>1999</v>
      </c>
      <c r="D38" s="333">
        <v>493</v>
      </c>
      <c r="E38" s="333">
        <v>1131</v>
      </c>
      <c r="F38" s="333">
        <v>270</v>
      </c>
      <c r="G38" s="333">
        <v>0</v>
      </c>
      <c r="H38" s="333">
        <v>105</v>
      </c>
      <c r="I38" s="333">
        <v>0</v>
      </c>
      <c r="J38" s="333">
        <v>0</v>
      </c>
      <c r="K38" s="333">
        <v>1999</v>
      </c>
      <c r="L38" s="333">
        <v>481</v>
      </c>
      <c r="M38" s="333">
        <v>205</v>
      </c>
      <c r="N38" s="333">
        <v>1999</v>
      </c>
    </row>
    <row r="39" spans="1:14" s="405" customFormat="1">
      <c r="A39" s="18">
        <v>31</v>
      </c>
      <c r="B39" s="18" t="s">
        <v>910</v>
      </c>
      <c r="C39" s="333">
        <v>947</v>
      </c>
      <c r="D39" s="333">
        <v>113</v>
      </c>
      <c r="E39" s="333">
        <v>226</v>
      </c>
      <c r="F39" s="333">
        <v>520</v>
      </c>
      <c r="G39" s="333">
        <v>0</v>
      </c>
      <c r="H39" s="333">
        <v>102</v>
      </c>
      <c r="I39" s="333">
        <v>0</v>
      </c>
      <c r="J39" s="333">
        <v>0</v>
      </c>
      <c r="K39" s="333">
        <v>891</v>
      </c>
      <c r="L39" s="333">
        <v>312</v>
      </c>
      <c r="M39" s="333">
        <v>88</v>
      </c>
      <c r="N39" s="333">
        <v>1630</v>
      </c>
    </row>
    <row r="40" spans="1:14" s="405" customFormat="1">
      <c r="A40" s="18">
        <v>32</v>
      </c>
      <c r="B40" s="18" t="s">
        <v>911</v>
      </c>
      <c r="C40" s="333">
        <v>1608</v>
      </c>
      <c r="D40" s="333">
        <v>273</v>
      </c>
      <c r="E40" s="333">
        <v>422</v>
      </c>
      <c r="F40" s="333">
        <v>903</v>
      </c>
      <c r="G40" s="333">
        <v>0</v>
      </c>
      <c r="H40" s="333">
        <v>12</v>
      </c>
      <c r="I40" s="333">
        <v>702</v>
      </c>
      <c r="J40" s="333">
        <v>1094</v>
      </c>
      <c r="K40" s="333">
        <v>1392</v>
      </c>
      <c r="L40" s="333">
        <v>986</v>
      </c>
      <c r="M40" s="333">
        <v>702</v>
      </c>
      <c r="N40" s="333">
        <v>1160</v>
      </c>
    </row>
    <row r="41" spans="1:14" s="405" customFormat="1">
      <c r="A41" s="18">
        <v>33</v>
      </c>
      <c r="B41" s="18" t="s">
        <v>912</v>
      </c>
      <c r="C41" s="333">
        <v>3997</v>
      </c>
      <c r="D41" s="333">
        <v>806</v>
      </c>
      <c r="E41" s="333">
        <v>472</v>
      </c>
      <c r="F41" s="333">
        <v>2689</v>
      </c>
      <c r="G41" s="333"/>
      <c r="H41" s="333"/>
      <c r="I41" s="333">
        <v>1149</v>
      </c>
      <c r="J41" s="333">
        <v>3099</v>
      </c>
      <c r="K41" s="333">
        <v>3949</v>
      </c>
      <c r="L41" s="333">
        <v>2062</v>
      </c>
      <c r="M41" s="333"/>
      <c r="N41" s="333">
        <v>3949</v>
      </c>
    </row>
    <row r="42" spans="1:14">
      <c r="A42" s="709" t="s">
        <v>19</v>
      </c>
      <c r="B42" s="711"/>
      <c r="C42" s="469">
        <f>SUM(C9:C41)</f>
        <v>68685</v>
      </c>
      <c r="D42" s="469">
        <f t="shared" ref="D42:N42" si="0">SUM(D9:D41)</f>
        <v>19140</v>
      </c>
      <c r="E42" s="469">
        <f t="shared" si="0"/>
        <v>17659</v>
      </c>
      <c r="F42" s="469">
        <f t="shared" si="0"/>
        <v>25440</v>
      </c>
      <c r="G42" s="469">
        <f t="shared" si="0"/>
        <v>2082</v>
      </c>
      <c r="H42" s="469">
        <f t="shared" si="0"/>
        <v>4288</v>
      </c>
      <c r="I42" s="469">
        <f t="shared" si="0"/>
        <v>36465</v>
      </c>
      <c r="J42" s="469">
        <f t="shared" si="0"/>
        <v>53131</v>
      </c>
      <c r="K42" s="469">
        <f t="shared" si="0"/>
        <v>61691</v>
      </c>
      <c r="L42" s="469">
        <f t="shared" si="0"/>
        <v>38044</v>
      </c>
      <c r="M42" s="469">
        <f t="shared" si="0"/>
        <v>31453</v>
      </c>
      <c r="N42" s="469">
        <f t="shared" si="0"/>
        <v>54619</v>
      </c>
    </row>
    <row r="43" spans="1:14">
      <c r="I43"/>
      <c r="J43"/>
    </row>
    <row r="44" spans="1:14" ht="12.75" customHeight="1">
      <c r="A44" s="512"/>
      <c r="B44" s="512"/>
      <c r="C44" s="512"/>
      <c r="D44" s="512"/>
      <c r="H44" s="890" t="s">
        <v>13</v>
      </c>
      <c r="I44" s="890"/>
      <c r="J44" s="890"/>
      <c r="K44" s="890"/>
      <c r="L44" s="890"/>
    </row>
    <row r="45" spans="1:14" ht="12.75" customHeight="1">
      <c r="A45" s="512"/>
      <c r="B45" s="512"/>
      <c r="C45" s="512"/>
      <c r="D45" s="512"/>
      <c r="H45" s="890" t="s">
        <v>14</v>
      </c>
      <c r="I45" s="890"/>
      <c r="J45" s="890"/>
      <c r="K45" s="890"/>
      <c r="L45" s="890"/>
    </row>
    <row r="46" spans="1:14" ht="12.75" customHeight="1">
      <c r="A46" s="512"/>
      <c r="B46" s="512"/>
      <c r="C46" s="512"/>
      <c r="D46" s="512"/>
      <c r="I46"/>
      <c r="J46"/>
      <c r="K46" s="513" t="s">
        <v>90</v>
      </c>
    </row>
    <row r="47" spans="1:14">
      <c r="A47" s="512" t="s">
        <v>12</v>
      </c>
      <c r="C47" s="512"/>
      <c r="D47" s="512"/>
      <c r="I47"/>
      <c r="J47"/>
      <c r="K47" s="514" t="s">
        <v>87</v>
      </c>
    </row>
  </sheetData>
  <mergeCells count="11">
    <mergeCell ref="A42:B42"/>
    <mergeCell ref="H44:L44"/>
    <mergeCell ref="H45:L45"/>
    <mergeCell ref="A1:K1"/>
    <mergeCell ref="A2:K2"/>
    <mergeCell ref="A4:H4"/>
    <mergeCell ref="A6:A7"/>
    <mergeCell ref="B6:B7"/>
    <mergeCell ref="C6:C7"/>
    <mergeCell ref="D6:H6"/>
    <mergeCell ref="K6:N6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workbookViewId="0">
      <selection activeCell="F11" sqref="F11"/>
    </sheetView>
  </sheetViews>
  <sheetFormatPr defaultRowHeight="12.75"/>
  <cols>
    <col min="1" max="1" width="8.28515625" customWidth="1"/>
    <col min="2" max="2" width="42.140625" customWidth="1"/>
    <col min="3" max="3" width="12.42578125" bestFit="1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808" t="s">
        <v>0</v>
      </c>
      <c r="B1" s="808"/>
      <c r="C1" s="808"/>
      <c r="D1" s="808"/>
      <c r="E1" s="808"/>
      <c r="F1" s="808"/>
      <c r="G1" s="808"/>
      <c r="H1" s="208" t="s">
        <v>650</v>
      </c>
    </row>
    <row r="2" spans="1:8" ht="21">
      <c r="A2" s="809" t="s">
        <v>582</v>
      </c>
      <c r="B2" s="809"/>
      <c r="C2" s="809"/>
      <c r="D2" s="809"/>
      <c r="E2" s="809"/>
      <c r="F2" s="809"/>
      <c r="G2" s="809"/>
    </row>
    <row r="3" spans="1:8" ht="15">
      <c r="A3" s="190"/>
      <c r="B3" s="190"/>
      <c r="C3" s="190"/>
      <c r="D3" s="190"/>
      <c r="E3" s="190"/>
      <c r="F3" s="190"/>
      <c r="G3" s="190"/>
    </row>
    <row r="4" spans="1:8" ht="18">
      <c r="A4" s="808" t="s">
        <v>649</v>
      </c>
      <c r="B4" s="808"/>
      <c r="C4" s="808"/>
      <c r="D4" s="808"/>
      <c r="E4" s="808"/>
      <c r="F4" s="808"/>
      <c r="G4" s="808"/>
    </row>
    <row r="5" spans="1:8" ht="15">
      <c r="A5" s="191" t="s">
        <v>299</v>
      </c>
      <c r="B5" s="191" t="s">
        <v>877</v>
      </c>
      <c r="C5" s="191"/>
      <c r="D5" s="191"/>
      <c r="E5" s="191"/>
      <c r="F5" s="191"/>
      <c r="G5" s="191" t="s">
        <v>591</v>
      </c>
    </row>
    <row r="6" spans="1:8" ht="21.75" customHeight="1">
      <c r="A6" s="902" t="s">
        <v>2</v>
      </c>
      <c r="B6" s="902" t="s">
        <v>570</v>
      </c>
      <c r="C6" s="741" t="s">
        <v>40</v>
      </c>
      <c r="D6" s="741" t="s">
        <v>575</v>
      </c>
      <c r="E6" s="741"/>
      <c r="F6" s="725" t="s">
        <v>576</v>
      </c>
      <c r="G6" s="725"/>
      <c r="H6" s="902" t="s">
        <v>261</v>
      </c>
    </row>
    <row r="7" spans="1:8" ht="19.5" customHeight="1">
      <c r="A7" s="903"/>
      <c r="B7" s="903"/>
      <c r="C7" s="741"/>
      <c r="D7" s="390" t="s">
        <v>571</v>
      </c>
      <c r="E7" s="390" t="s">
        <v>572</v>
      </c>
      <c r="F7" s="389" t="s">
        <v>573</v>
      </c>
      <c r="G7" s="390" t="s">
        <v>574</v>
      </c>
      <c r="H7" s="903"/>
    </row>
    <row r="8" spans="1:8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>
        <v>8</v>
      </c>
    </row>
    <row r="9" spans="1:8" s="541" customFormat="1" ht="60" customHeight="1">
      <c r="A9" s="538">
        <v>1</v>
      </c>
      <c r="B9" s="539" t="s">
        <v>984</v>
      </c>
      <c r="C9" s="142" t="s">
        <v>879</v>
      </c>
      <c r="D9" s="540">
        <v>4</v>
      </c>
      <c r="E9" s="540">
        <v>4</v>
      </c>
      <c r="F9" s="540">
        <v>2</v>
      </c>
      <c r="G9" s="540">
        <v>2</v>
      </c>
      <c r="H9" s="657" t="s">
        <v>1012</v>
      </c>
    </row>
    <row r="10" spans="1:8" s="541" customFormat="1" ht="27">
      <c r="A10" s="538">
        <v>2</v>
      </c>
      <c r="B10" s="539" t="s">
        <v>985</v>
      </c>
      <c r="C10" s="142" t="s">
        <v>881</v>
      </c>
      <c r="D10" s="540">
        <v>7</v>
      </c>
      <c r="E10" s="540">
        <v>7</v>
      </c>
      <c r="F10" s="540">
        <v>5</v>
      </c>
      <c r="G10" s="540">
        <v>2</v>
      </c>
      <c r="H10" s="658"/>
    </row>
    <row r="11" spans="1:8" s="541" customFormat="1" ht="15">
      <c r="A11" s="538">
        <v>3</v>
      </c>
      <c r="B11" s="540"/>
      <c r="C11" s="142" t="s">
        <v>882</v>
      </c>
      <c r="D11" s="540"/>
      <c r="E11" s="540"/>
      <c r="F11" s="540"/>
      <c r="G11" s="540"/>
      <c r="H11" s="658"/>
    </row>
    <row r="12" spans="1:8" s="541" customFormat="1" ht="15">
      <c r="A12" s="538">
        <v>4</v>
      </c>
      <c r="B12" s="540"/>
      <c r="C12" s="142" t="s">
        <v>883</v>
      </c>
      <c r="D12" s="540"/>
      <c r="E12" s="540"/>
      <c r="F12" s="540"/>
      <c r="G12" s="540"/>
      <c r="H12" s="658"/>
    </row>
    <row r="13" spans="1:8" s="541" customFormat="1" ht="15">
      <c r="A13" s="538">
        <v>5</v>
      </c>
      <c r="B13" s="540"/>
      <c r="C13" s="142" t="s">
        <v>884</v>
      </c>
      <c r="D13" s="540"/>
      <c r="E13" s="540"/>
      <c r="F13" s="540"/>
      <c r="G13" s="540"/>
      <c r="H13" s="658"/>
    </row>
    <row r="14" spans="1:8" s="541" customFormat="1" ht="15">
      <c r="A14" s="538">
        <v>6</v>
      </c>
      <c r="B14" s="540"/>
      <c r="C14" s="142" t="s">
        <v>885</v>
      </c>
      <c r="D14" s="540"/>
      <c r="E14" s="540"/>
      <c r="F14" s="540"/>
      <c r="G14" s="540"/>
      <c r="H14" s="658"/>
    </row>
    <row r="15" spans="1:8" s="541" customFormat="1" ht="15">
      <c r="A15" s="538">
        <v>7</v>
      </c>
      <c r="B15" s="540"/>
      <c r="C15" s="142" t="s">
        <v>886</v>
      </c>
      <c r="D15" s="540"/>
      <c r="E15" s="540"/>
      <c r="F15" s="540"/>
      <c r="G15" s="540"/>
      <c r="H15" s="658"/>
    </row>
    <row r="16" spans="1:8" s="541" customFormat="1" ht="15">
      <c r="A16" s="538">
        <v>8</v>
      </c>
      <c r="B16" s="540"/>
      <c r="C16" s="142" t="s">
        <v>887</v>
      </c>
      <c r="D16" s="540"/>
      <c r="E16" s="540"/>
      <c r="F16" s="540"/>
      <c r="G16" s="540"/>
      <c r="H16" s="658"/>
    </row>
    <row r="17" spans="1:9" s="541" customFormat="1" ht="15">
      <c r="A17" s="538">
        <v>9</v>
      </c>
      <c r="B17" s="542"/>
      <c r="C17" s="142" t="s">
        <v>888</v>
      </c>
      <c r="D17" s="542"/>
      <c r="E17" s="542"/>
      <c r="F17" s="542"/>
      <c r="G17" s="542"/>
      <c r="H17" s="658"/>
    </row>
    <row r="18" spans="1:9" s="541" customFormat="1" ht="15">
      <c r="A18" s="538">
        <v>10</v>
      </c>
      <c r="B18" s="542"/>
      <c r="C18" s="142" t="s">
        <v>889</v>
      </c>
      <c r="D18" s="542"/>
      <c r="E18" s="542"/>
      <c r="F18" s="542"/>
      <c r="G18" s="542"/>
      <c r="H18" s="658"/>
    </row>
    <row r="19" spans="1:9" s="541" customFormat="1" ht="15">
      <c r="A19" s="538">
        <v>11</v>
      </c>
      <c r="B19" s="542"/>
      <c r="C19" s="142" t="s">
        <v>890</v>
      </c>
      <c r="D19" s="542"/>
      <c r="E19" s="542"/>
      <c r="F19" s="542"/>
      <c r="G19" s="542"/>
      <c r="H19" s="658"/>
    </row>
    <row r="20" spans="1:9" s="541" customFormat="1" ht="15">
      <c r="A20" s="538">
        <v>12</v>
      </c>
      <c r="B20" s="542"/>
      <c r="C20" s="142" t="s">
        <v>891</v>
      </c>
      <c r="D20" s="542"/>
      <c r="E20" s="542"/>
      <c r="F20" s="542"/>
      <c r="G20" s="542"/>
      <c r="H20" s="658"/>
    </row>
    <row r="21" spans="1:9" s="541" customFormat="1" ht="15">
      <c r="A21" s="538">
        <v>13</v>
      </c>
      <c r="B21" s="542"/>
      <c r="C21" s="142" t="s">
        <v>892</v>
      </c>
      <c r="D21" s="542"/>
      <c r="E21" s="542"/>
      <c r="F21" s="542"/>
      <c r="G21" s="542"/>
      <c r="H21" s="658"/>
      <c r="I21" s="543" t="s">
        <v>459</v>
      </c>
    </row>
    <row r="22" spans="1:9" s="541" customFormat="1" ht="15">
      <c r="A22" s="538">
        <v>14</v>
      </c>
      <c r="B22" s="542"/>
      <c r="C22" s="142" t="s">
        <v>893</v>
      </c>
      <c r="D22" s="542"/>
      <c r="E22" s="542"/>
      <c r="F22" s="542"/>
      <c r="G22" s="542"/>
      <c r="H22" s="658"/>
      <c r="I22" s="543"/>
    </row>
    <row r="23" spans="1:9" s="541" customFormat="1" ht="15">
      <c r="A23" s="538">
        <v>15</v>
      </c>
      <c r="B23" s="542"/>
      <c r="C23" s="142" t="s">
        <v>894</v>
      </c>
      <c r="D23" s="542"/>
      <c r="E23" s="542"/>
      <c r="F23" s="542"/>
      <c r="G23" s="542"/>
      <c r="H23" s="658"/>
      <c r="I23" s="543"/>
    </row>
    <row r="24" spans="1:9" s="541" customFormat="1" ht="15">
      <c r="A24" s="538">
        <v>16</v>
      </c>
      <c r="B24" s="542"/>
      <c r="C24" s="142" t="s">
        <v>895</v>
      </c>
      <c r="D24" s="542"/>
      <c r="E24" s="542"/>
      <c r="F24" s="542"/>
      <c r="G24" s="542"/>
      <c r="H24" s="658"/>
      <c r="I24" s="543"/>
    </row>
    <row r="25" spans="1:9" s="541" customFormat="1" ht="81">
      <c r="A25" s="538">
        <v>17</v>
      </c>
      <c r="B25" s="539" t="s">
        <v>986</v>
      </c>
      <c r="C25" s="142" t="s">
        <v>896</v>
      </c>
      <c r="D25" s="542">
        <v>39</v>
      </c>
      <c r="E25" s="542">
        <v>39</v>
      </c>
      <c r="F25" s="542">
        <v>23</v>
      </c>
      <c r="G25" s="542">
        <v>16</v>
      </c>
      <c r="H25" s="658"/>
      <c r="I25" s="543"/>
    </row>
    <row r="26" spans="1:9" s="541" customFormat="1" ht="15">
      <c r="A26" s="538">
        <v>18</v>
      </c>
      <c r="B26" s="542"/>
      <c r="C26" s="142" t="s">
        <v>897</v>
      </c>
      <c r="D26" s="542"/>
      <c r="E26" s="542"/>
      <c r="F26" s="542"/>
      <c r="G26" s="542"/>
      <c r="H26" s="658"/>
      <c r="I26" s="543"/>
    </row>
    <row r="27" spans="1:9" s="541" customFormat="1" ht="27">
      <c r="A27" s="538">
        <v>19</v>
      </c>
      <c r="B27" s="539" t="s">
        <v>987</v>
      </c>
      <c r="C27" s="142" t="s">
        <v>898</v>
      </c>
      <c r="D27" s="542">
        <v>1</v>
      </c>
      <c r="E27" s="542">
        <v>1</v>
      </c>
      <c r="F27" s="542">
        <v>0</v>
      </c>
      <c r="G27" s="542">
        <v>1</v>
      </c>
      <c r="H27" s="658"/>
      <c r="I27" s="543"/>
    </row>
    <row r="28" spans="1:9" s="541" customFormat="1" ht="15">
      <c r="A28" s="538">
        <v>20</v>
      </c>
      <c r="B28" s="542"/>
      <c r="C28" s="142" t="s">
        <v>899</v>
      </c>
      <c r="D28" s="542"/>
      <c r="E28" s="542"/>
      <c r="F28" s="542"/>
      <c r="G28" s="542"/>
      <c r="H28" s="658"/>
      <c r="I28" s="543"/>
    </row>
    <row r="29" spans="1:9" s="541" customFormat="1" ht="15">
      <c r="A29" s="538">
        <v>21</v>
      </c>
      <c r="B29" s="542"/>
      <c r="C29" s="142" t="s">
        <v>900</v>
      </c>
      <c r="D29" s="542"/>
      <c r="E29" s="542"/>
      <c r="F29" s="542"/>
      <c r="G29" s="542"/>
      <c r="H29" s="658"/>
      <c r="I29" s="543"/>
    </row>
    <row r="30" spans="1:9" s="541" customFormat="1" ht="27">
      <c r="A30" s="538">
        <v>22</v>
      </c>
      <c r="B30" s="539" t="s">
        <v>984</v>
      </c>
      <c r="C30" s="142" t="s">
        <v>901</v>
      </c>
      <c r="D30" s="542">
        <v>5</v>
      </c>
      <c r="E30" s="542">
        <v>5</v>
      </c>
      <c r="F30" s="542">
        <v>3</v>
      </c>
      <c r="G30" s="542">
        <v>2</v>
      </c>
      <c r="H30" s="658"/>
      <c r="I30" s="543"/>
    </row>
    <row r="31" spans="1:9" s="541" customFormat="1" ht="15">
      <c r="A31" s="538">
        <v>23</v>
      </c>
      <c r="B31" s="542"/>
      <c r="C31" s="142" t="s">
        <v>902</v>
      </c>
      <c r="D31" s="542"/>
      <c r="E31" s="542"/>
      <c r="F31" s="542"/>
      <c r="G31" s="542"/>
      <c r="H31" s="658"/>
      <c r="I31" s="543"/>
    </row>
    <row r="32" spans="1:9" s="541" customFormat="1" ht="15">
      <c r="A32" s="538">
        <v>24</v>
      </c>
      <c r="B32" s="542"/>
      <c r="C32" s="142" t="s">
        <v>903</v>
      </c>
      <c r="D32" s="542"/>
      <c r="E32" s="542"/>
      <c r="F32" s="542"/>
      <c r="G32" s="542"/>
      <c r="H32" s="658"/>
      <c r="I32" s="543"/>
    </row>
    <row r="33" spans="1:9" s="541" customFormat="1" ht="15">
      <c r="A33" s="538">
        <v>25</v>
      </c>
      <c r="B33" s="542"/>
      <c r="C33" s="142" t="s">
        <v>904</v>
      </c>
      <c r="D33" s="542"/>
      <c r="E33" s="542"/>
      <c r="F33" s="542"/>
      <c r="G33" s="542"/>
      <c r="H33" s="658"/>
      <c r="I33" s="543"/>
    </row>
    <row r="34" spans="1:9" s="541" customFormat="1" ht="15">
      <c r="A34" s="538">
        <v>26</v>
      </c>
      <c r="B34" s="542"/>
      <c r="C34" s="142" t="s">
        <v>905</v>
      </c>
      <c r="D34" s="542"/>
      <c r="E34" s="542"/>
      <c r="F34" s="542"/>
      <c r="G34" s="542"/>
      <c r="H34" s="658"/>
    </row>
    <row r="35" spans="1:9" s="541" customFormat="1" ht="15">
      <c r="A35" s="538">
        <v>27</v>
      </c>
      <c r="B35" s="542"/>
      <c r="C35" s="142" t="s">
        <v>906</v>
      </c>
      <c r="D35" s="542"/>
      <c r="E35" s="542"/>
      <c r="F35" s="542"/>
      <c r="G35" s="542"/>
      <c r="H35" s="658"/>
    </row>
    <row r="36" spans="1:9" s="541" customFormat="1" ht="27">
      <c r="A36" s="538">
        <v>28</v>
      </c>
      <c r="B36" s="539" t="s">
        <v>984</v>
      </c>
      <c r="C36" s="142" t="s">
        <v>907</v>
      </c>
      <c r="D36" s="542">
        <v>6</v>
      </c>
      <c r="E36" s="542">
        <v>6</v>
      </c>
      <c r="F36" s="542">
        <v>6</v>
      </c>
      <c r="G36" s="542">
        <v>0</v>
      </c>
      <c r="H36" s="658"/>
    </row>
    <row r="37" spans="1:9" s="541" customFormat="1" ht="15">
      <c r="A37" s="538">
        <v>29</v>
      </c>
      <c r="B37" s="542"/>
      <c r="C37" s="142" t="s">
        <v>908</v>
      </c>
      <c r="D37" s="542"/>
      <c r="E37" s="542"/>
      <c r="F37" s="542"/>
      <c r="G37" s="542"/>
      <c r="H37" s="658"/>
    </row>
    <row r="38" spans="1:9" s="541" customFormat="1" ht="15">
      <c r="A38" s="538">
        <v>30</v>
      </c>
      <c r="B38" s="542"/>
      <c r="C38" s="142" t="s">
        <v>909</v>
      </c>
      <c r="D38" s="542"/>
      <c r="E38" s="542"/>
      <c r="F38" s="542"/>
      <c r="G38" s="542"/>
      <c r="H38" s="658"/>
    </row>
    <row r="39" spans="1:9" s="541" customFormat="1" ht="15">
      <c r="A39" s="538">
        <v>31</v>
      </c>
      <c r="B39" s="542"/>
      <c r="C39" s="142" t="s">
        <v>910</v>
      </c>
      <c r="D39" s="542"/>
      <c r="E39" s="542"/>
      <c r="F39" s="542"/>
      <c r="G39" s="542"/>
      <c r="H39" s="658"/>
    </row>
    <row r="40" spans="1:9" s="541" customFormat="1" ht="15">
      <c r="A40" s="538">
        <v>32</v>
      </c>
      <c r="B40" s="542"/>
      <c r="C40" s="142" t="s">
        <v>911</v>
      </c>
      <c r="D40" s="542"/>
      <c r="E40" s="542"/>
      <c r="F40" s="542"/>
      <c r="G40" s="542"/>
      <c r="H40" s="658"/>
    </row>
    <row r="41" spans="1:9" s="541" customFormat="1" ht="15">
      <c r="A41" s="538">
        <v>33</v>
      </c>
      <c r="B41" s="542"/>
      <c r="C41" s="142" t="s">
        <v>912</v>
      </c>
      <c r="D41" s="542"/>
      <c r="E41" s="542"/>
      <c r="F41" s="542"/>
      <c r="G41" s="542"/>
      <c r="H41" s="658"/>
    </row>
    <row r="42" spans="1:9" s="544" customFormat="1" ht="12.75" customHeight="1">
      <c r="A42" s="394" t="s">
        <v>19</v>
      </c>
      <c r="B42" s="394">
        <v>3</v>
      </c>
      <c r="C42" s="394">
        <v>6</v>
      </c>
      <c r="D42" s="394">
        <f>SUM(D9:D41)</f>
        <v>62</v>
      </c>
      <c r="E42" s="394">
        <f t="shared" ref="E42:G42" si="0">SUM(E9:E41)</f>
        <v>62</v>
      </c>
      <c r="F42" s="394">
        <f t="shared" si="0"/>
        <v>39</v>
      </c>
      <c r="G42" s="394">
        <f t="shared" si="0"/>
        <v>23</v>
      </c>
      <c r="H42" s="659"/>
    </row>
    <row r="45" spans="1:9" ht="12.75" customHeight="1">
      <c r="A45" s="512"/>
      <c r="B45" s="512"/>
      <c r="D45" s="512"/>
      <c r="F45" s="890" t="s">
        <v>13</v>
      </c>
      <c r="G45" s="890"/>
      <c r="H45" s="890"/>
    </row>
    <row r="46" spans="1:9" ht="12.75" customHeight="1">
      <c r="A46" s="512"/>
      <c r="B46" s="512"/>
      <c r="D46" s="512"/>
      <c r="F46" s="890" t="s">
        <v>14</v>
      </c>
      <c r="G46" s="890"/>
      <c r="H46" s="890"/>
    </row>
    <row r="47" spans="1:9" ht="12.75" customHeight="1">
      <c r="A47" s="512"/>
      <c r="B47" s="512"/>
      <c r="C47" s="512"/>
      <c r="D47" s="512"/>
      <c r="G47" s="513" t="s">
        <v>90</v>
      </c>
    </row>
    <row r="48" spans="1:9">
      <c r="A48" s="512" t="s">
        <v>12</v>
      </c>
      <c r="C48" s="512"/>
      <c r="D48" s="512"/>
      <c r="G48" s="514" t="s">
        <v>87</v>
      </c>
    </row>
  </sheetData>
  <mergeCells count="11">
    <mergeCell ref="H6:H7"/>
    <mergeCell ref="F45:H45"/>
    <mergeCell ref="F46:H46"/>
    <mergeCell ref="A1:G1"/>
    <mergeCell ref="A2:G2"/>
    <mergeCell ref="A4:G4"/>
    <mergeCell ref="A6:A7"/>
    <mergeCell ref="B6:B7"/>
    <mergeCell ref="C6:C7"/>
    <mergeCell ref="D6:E6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topLeftCell="A15" zoomScale="84" zoomScaleSheetLayoutView="84" workbookViewId="0">
      <selection activeCell="E25" sqref="E25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208" t="s">
        <v>652</v>
      </c>
    </row>
    <row r="2" spans="1:12" ht="21">
      <c r="A2" s="809" t="s">
        <v>582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</row>
    <row r="3" spans="1:12" ht="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18">
      <c r="A4" s="808" t="s">
        <v>651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</row>
    <row r="5" spans="1:12" ht="15">
      <c r="A5" s="191" t="s">
        <v>299</v>
      </c>
      <c r="B5" s="191"/>
      <c r="C5" s="191" t="s">
        <v>877</v>
      </c>
      <c r="D5" s="191"/>
      <c r="E5" s="191"/>
      <c r="F5" s="191"/>
      <c r="G5" s="191"/>
      <c r="H5" s="191"/>
      <c r="I5" s="191"/>
      <c r="J5" s="191" t="s">
        <v>591</v>
      </c>
      <c r="K5" s="191"/>
    </row>
    <row r="6" spans="1:12" ht="21.75" customHeight="1">
      <c r="A6" s="902" t="s">
        <v>2</v>
      </c>
      <c r="B6" s="902" t="s">
        <v>40</v>
      </c>
      <c r="C6" s="724" t="s">
        <v>534</v>
      </c>
      <c r="D6" s="725"/>
      <c r="E6" s="726"/>
      <c r="F6" s="724" t="s">
        <v>540</v>
      </c>
      <c r="G6" s="725"/>
      <c r="H6" s="725"/>
      <c r="I6" s="726"/>
      <c r="J6" s="741" t="s">
        <v>542</v>
      </c>
      <c r="K6" s="741"/>
      <c r="L6" s="741"/>
    </row>
    <row r="7" spans="1:12" ht="29.25" customHeight="1">
      <c r="A7" s="903"/>
      <c r="B7" s="903"/>
      <c r="C7" s="410" t="s">
        <v>251</v>
      </c>
      <c r="D7" s="410" t="s">
        <v>536</v>
      </c>
      <c r="E7" s="410" t="s">
        <v>541</v>
      </c>
      <c r="F7" s="410" t="s">
        <v>251</v>
      </c>
      <c r="G7" s="410" t="s">
        <v>535</v>
      </c>
      <c r="H7" s="410" t="s">
        <v>537</v>
      </c>
      <c r="I7" s="410" t="s">
        <v>541</v>
      </c>
      <c r="J7" s="390" t="s">
        <v>538</v>
      </c>
      <c r="K7" s="390" t="s">
        <v>539</v>
      </c>
      <c r="L7" s="410" t="s">
        <v>541</v>
      </c>
    </row>
    <row r="8" spans="1:12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 t="s">
        <v>313</v>
      </c>
      <c r="I8" s="192" t="s">
        <v>334</v>
      </c>
      <c r="J8" s="192" t="s">
        <v>335</v>
      </c>
      <c r="K8" s="192" t="s">
        <v>336</v>
      </c>
      <c r="L8" s="192" t="s">
        <v>364</v>
      </c>
    </row>
    <row r="9" spans="1:12" s="405" customFormat="1" ht="18" customHeight="1">
      <c r="A9" s="18">
        <v>1</v>
      </c>
      <c r="B9" s="18" t="s">
        <v>879</v>
      </c>
      <c r="C9" s="18"/>
      <c r="D9" s="18"/>
      <c r="E9" s="28"/>
      <c r="F9" s="18"/>
      <c r="G9" s="18"/>
      <c r="H9" s="18"/>
      <c r="I9" s="18"/>
      <c r="J9" s="18"/>
      <c r="K9" s="18"/>
      <c r="L9" s="18"/>
    </row>
    <row r="10" spans="1:12" s="405" customFormat="1">
      <c r="A10" s="18">
        <v>2</v>
      </c>
      <c r="B10" s="18" t="s">
        <v>881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405" customFormat="1" ht="12" customHeight="1">
      <c r="A11" s="18">
        <v>3</v>
      </c>
      <c r="B11" s="18" t="s">
        <v>882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405" customFormat="1">
      <c r="A12" s="18">
        <v>4</v>
      </c>
      <c r="B12" s="18" t="s">
        <v>883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s="405" customFormat="1" ht="15.75" customHeight="1">
      <c r="A13" s="18">
        <v>5</v>
      </c>
      <c r="B13" s="18" t="s">
        <v>884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s="405" customFormat="1" ht="12.75" customHeight="1">
      <c r="A14" s="18">
        <v>6</v>
      </c>
      <c r="B14" s="18" t="s">
        <v>885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405" customFormat="1" ht="12.75" customHeight="1">
      <c r="A15" s="18">
        <v>7</v>
      </c>
      <c r="B15" s="18" t="s">
        <v>886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405" customFormat="1">
      <c r="A16" s="18">
        <v>8</v>
      </c>
      <c r="B16" s="18" t="s">
        <v>887</v>
      </c>
      <c r="C16" s="18"/>
      <c r="D16" s="18"/>
      <c r="E16" s="28"/>
      <c r="F16" s="18"/>
      <c r="G16" s="18"/>
      <c r="H16" s="18"/>
      <c r="I16" s="18"/>
      <c r="J16" s="18"/>
      <c r="K16" s="18"/>
      <c r="L16" s="18"/>
    </row>
    <row r="17" spans="1:12" s="405" customFormat="1">
      <c r="A17" s="18">
        <v>9</v>
      </c>
      <c r="B17" s="18" t="s">
        <v>888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405" customFormat="1">
      <c r="A18" s="18">
        <v>10</v>
      </c>
      <c r="B18" s="18" t="s">
        <v>889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405" customFormat="1">
      <c r="A19" s="18">
        <v>11</v>
      </c>
      <c r="B19" s="18" t="s">
        <v>890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405" customFormat="1">
      <c r="A20" s="18">
        <v>12</v>
      </c>
      <c r="B20" s="18" t="s">
        <v>891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405" customFormat="1">
      <c r="A21" s="18">
        <v>13</v>
      </c>
      <c r="B21" s="18" t="s">
        <v>892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405" customFormat="1">
      <c r="A22" s="18">
        <v>14</v>
      </c>
      <c r="B22" s="18" t="s">
        <v>893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405" customFormat="1">
      <c r="A23" s="18">
        <v>15</v>
      </c>
      <c r="B23" s="18" t="s">
        <v>894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405" customFormat="1">
      <c r="A24" s="18">
        <v>16</v>
      </c>
      <c r="B24" s="18" t="s">
        <v>895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405" customFormat="1">
      <c r="A25" s="18">
        <v>17</v>
      </c>
      <c r="B25" s="18" t="s">
        <v>896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405" customFormat="1">
      <c r="A26" s="18">
        <v>18</v>
      </c>
      <c r="B26" s="18" t="s">
        <v>897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405" customFormat="1">
      <c r="A27" s="18">
        <v>19</v>
      </c>
      <c r="B27" s="18" t="s">
        <v>898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405" customFormat="1">
      <c r="A28" s="18">
        <v>20</v>
      </c>
      <c r="B28" s="18" t="s">
        <v>899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405" customFormat="1">
      <c r="A29" s="18">
        <v>21</v>
      </c>
      <c r="B29" s="18" t="s">
        <v>900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405" customFormat="1">
      <c r="A30" s="18">
        <v>22</v>
      </c>
      <c r="B30" s="18" t="s">
        <v>901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405" customFormat="1">
      <c r="A31" s="18">
        <v>23</v>
      </c>
      <c r="B31" s="18" t="s">
        <v>902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405" customFormat="1">
      <c r="A32" s="18">
        <v>24</v>
      </c>
      <c r="B32" s="18" t="s">
        <v>903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405" customFormat="1">
      <c r="A33" s="18">
        <v>25</v>
      </c>
      <c r="B33" s="18" t="s">
        <v>904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s="405" customFormat="1">
      <c r="A34" s="18">
        <v>26</v>
      </c>
      <c r="B34" s="18" t="s">
        <v>905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405" customFormat="1">
      <c r="A35" s="18">
        <v>27</v>
      </c>
      <c r="B35" s="18" t="s">
        <v>906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405" customFormat="1">
      <c r="A36" s="18">
        <v>28</v>
      </c>
      <c r="B36" s="18" t="s">
        <v>907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405" customFormat="1">
      <c r="A37" s="18">
        <v>29</v>
      </c>
      <c r="B37" s="18" t="s">
        <v>908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s="405" customFormat="1">
      <c r="A38" s="18">
        <v>30</v>
      </c>
      <c r="B38" s="18" t="s">
        <v>909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405" customFormat="1">
      <c r="A39" s="18">
        <v>31</v>
      </c>
      <c r="B39" s="18" t="s">
        <v>910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405" customFormat="1">
      <c r="A40" s="18">
        <v>32</v>
      </c>
      <c r="B40" s="18" t="s">
        <v>911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405" customFormat="1">
      <c r="A41" s="18">
        <v>33</v>
      </c>
      <c r="B41" s="18" t="s">
        <v>912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5" spans="1:12" ht="12.75" customHeight="1">
      <c r="A45" s="512"/>
      <c r="B45" s="512"/>
      <c r="C45" s="512"/>
      <c r="D45" s="512"/>
      <c r="E45" s="512"/>
      <c r="F45" s="512"/>
      <c r="K45" s="513" t="s">
        <v>13</v>
      </c>
    </row>
    <row r="46" spans="1:12" ht="12.75" customHeight="1">
      <c r="A46" s="512"/>
      <c r="B46" s="512"/>
      <c r="C46" s="512"/>
      <c r="D46" s="512"/>
      <c r="E46" s="512"/>
      <c r="F46" s="512"/>
      <c r="J46" s="890" t="s">
        <v>14</v>
      </c>
      <c r="K46" s="890"/>
      <c r="L46" s="890"/>
    </row>
    <row r="47" spans="1:12" ht="12.75" customHeight="1">
      <c r="A47" s="512"/>
      <c r="B47" s="512"/>
      <c r="C47" s="512"/>
      <c r="D47" s="512"/>
      <c r="E47" s="512"/>
      <c r="F47" s="512"/>
    </row>
    <row r="48" spans="1:12">
      <c r="A48" s="512" t="s">
        <v>12</v>
      </c>
      <c r="F48" s="512"/>
    </row>
  </sheetData>
  <mergeCells count="9">
    <mergeCell ref="J46:L46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topLeftCell="A28" zoomScale="86" zoomScaleSheetLayoutView="86" workbookViewId="0">
      <selection activeCell="M57" sqref="M57"/>
    </sheetView>
  </sheetViews>
  <sheetFormatPr defaultRowHeight="12.75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3" width="8.5703125" style="14" customWidth="1"/>
    <col min="14" max="14" width="11" style="14" customWidth="1"/>
    <col min="15" max="15" width="8.5703125" style="14" customWidth="1"/>
    <col min="16" max="16" width="8.42578125" style="14" customWidth="1"/>
    <col min="17" max="19" width="8.5703125" style="14" customWidth="1"/>
    <col min="20" max="16384" width="9.140625" style="14"/>
  </cols>
  <sheetData>
    <row r="1" spans="1:26">
      <c r="A1" s="14" t="s">
        <v>11</v>
      </c>
      <c r="H1" s="748"/>
      <c r="I1" s="748"/>
      <c r="R1" s="743" t="s">
        <v>59</v>
      </c>
      <c r="S1" s="743"/>
    </row>
    <row r="2" spans="1:26" s="13" customFormat="1" ht="15.75">
      <c r="A2" s="744" t="s">
        <v>0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</row>
    <row r="3" spans="1:26" s="13" customFormat="1" ht="20.25" customHeight="1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</row>
    <row r="5" spans="1:26" s="13" customFormat="1" ht="15.75">
      <c r="A5" s="746" t="s">
        <v>587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</row>
    <row r="6" spans="1:26">
      <c r="A6" s="747" t="s">
        <v>913</v>
      </c>
      <c r="B6" s="747"/>
      <c r="C6" s="747"/>
      <c r="D6" s="747"/>
    </row>
    <row r="7" spans="1:26">
      <c r="A7" s="747" t="s">
        <v>192</v>
      </c>
      <c r="B7" s="747"/>
      <c r="C7" s="747"/>
      <c r="D7" s="747"/>
      <c r="E7" s="747"/>
      <c r="F7" s="747"/>
      <c r="G7" s="747"/>
      <c r="H7" s="747"/>
      <c r="I7" s="747"/>
      <c r="R7" s="29"/>
      <c r="S7" s="29"/>
    </row>
    <row r="9" spans="1:26" ht="18" customHeight="1">
      <c r="A9" s="5"/>
      <c r="B9" s="741" t="s">
        <v>46</v>
      </c>
      <c r="C9" s="741"/>
      <c r="D9" s="741" t="s">
        <v>47</v>
      </c>
      <c r="E9" s="741"/>
      <c r="F9" s="741" t="s">
        <v>48</v>
      </c>
      <c r="G9" s="741"/>
      <c r="H9" s="736" t="s">
        <v>49</v>
      </c>
      <c r="I9" s="736"/>
      <c r="J9" s="741" t="s">
        <v>50</v>
      </c>
      <c r="K9" s="741"/>
      <c r="L9" s="26" t="s">
        <v>19</v>
      </c>
    </row>
    <row r="10" spans="1:26" s="66" customFormat="1" ht="13.5" customHeight="1">
      <c r="A10" s="67">
        <v>1</v>
      </c>
      <c r="B10" s="742">
        <v>2</v>
      </c>
      <c r="C10" s="742"/>
      <c r="D10" s="742">
        <v>3</v>
      </c>
      <c r="E10" s="742"/>
      <c r="F10" s="742">
        <v>4</v>
      </c>
      <c r="G10" s="742"/>
      <c r="H10" s="742">
        <v>5</v>
      </c>
      <c r="I10" s="742"/>
      <c r="J10" s="742">
        <v>6</v>
      </c>
      <c r="K10" s="742"/>
      <c r="L10" s="67">
        <v>7</v>
      </c>
    </row>
    <row r="11" spans="1:26">
      <c r="A11" s="365" t="s">
        <v>51</v>
      </c>
      <c r="B11" s="734">
        <v>1079</v>
      </c>
      <c r="C11" s="735"/>
      <c r="D11" s="734">
        <v>3573</v>
      </c>
      <c r="E11" s="735"/>
      <c r="F11" s="734">
        <v>5063</v>
      </c>
      <c r="G11" s="735"/>
      <c r="H11" s="734">
        <v>331</v>
      </c>
      <c r="I11" s="735"/>
      <c r="J11" s="734">
        <v>1580</v>
      </c>
      <c r="K11" s="735"/>
      <c r="L11" s="365">
        <f>B11+D11+F11+H11+J11</f>
        <v>11626</v>
      </c>
      <c r="Z11" s="14">
        <f t="shared" ref="Z11:Z12" si="0">N11*1.011</f>
        <v>0</v>
      </c>
    </row>
    <row r="12" spans="1:26">
      <c r="A12" s="365" t="s">
        <v>52</v>
      </c>
      <c r="B12" s="734">
        <v>10782</v>
      </c>
      <c r="C12" s="735"/>
      <c r="D12" s="734">
        <v>15952</v>
      </c>
      <c r="E12" s="735"/>
      <c r="F12" s="734">
        <v>54670</v>
      </c>
      <c r="G12" s="735"/>
      <c r="H12" s="734">
        <v>3655</v>
      </c>
      <c r="I12" s="735"/>
      <c r="J12" s="734">
        <v>14999</v>
      </c>
      <c r="K12" s="735"/>
      <c r="L12" s="365">
        <f t="shared" ref="L12:L13" si="1">B12+D12+F12+H12+J12</f>
        <v>100058</v>
      </c>
      <c r="Z12" s="14">
        <f t="shared" si="0"/>
        <v>0</v>
      </c>
    </row>
    <row r="13" spans="1:26">
      <c r="A13" s="365" t="s">
        <v>19</v>
      </c>
      <c r="B13" s="716">
        <f>SUM(B11:C12)</f>
        <v>11861</v>
      </c>
      <c r="C13" s="716"/>
      <c r="D13" s="716">
        <f t="shared" ref="D13" si="2">SUM(D11:E12)</f>
        <v>19525</v>
      </c>
      <c r="E13" s="716"/>
      <c r="F13" s="716">
        <f t="shared" ref="F13" si="3">SUM(F11:G12)</f>
        <v>59733</v>
      </c>
      <c r="G13" s="716"/>
      <c r="H13" s="716">
        <f t="shared" ref="H13" si="4">SUM(H11:I12)</f>
        <v>3986</v>
      </c>
      <c r="I13" s="716"/>
      <c r="J13" s="716">
        <f t="shared" ref="J13" si="5">SUM(J11:K12)</f>
        <v>16579</v>
      </c>
      <c r="K13" s="716"/>
      <c r="L13" s="365">
        <f t="shared" si="1"/>
        <v>111684</v>
      </c>
    </row>
    <row r="14" spans="1:26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>
      <c r="A15" s="759" t="s">
        <v>488</v>
      </c>
      <c r="B15" s="759"/>
      <c r="C15" s="759"/>
      <c r="D15" s="759"/>
      <c r="E15" s="759"/>
      <c r="F15" s="759"/>
      <c r="G15" s="759"/>
      <c r="H15" s="11"/>
      <c r="I15" s="11"/>
      <c r="J15" s="11"/>
      <c r="K15" s="11"/>
      <c r="L15" s="11"/>
    </row>
    <row r="16" spans="1:26" ht="12.75" customHeight="1">
      <c r="A16" s="761" t="s">
        <v>201</v>
      </c>
      <c r="B16" s="762"/>
      <c r="C16" s="760" t="s">
        <v>233</v>
      </c>
      <c r="D16" s="760"/>
      <c r="E16" s="3" t="s">
        <v>19</v>
      </c>
      <c r="I16" s="11"/>
      <c r="J16" s="11"/>
      <c r="K16" s="11"/>
      <c r="L16" s="11"/>
    </row>
    <row r="17" spans="1:20">
      <c r="A17" s="709">
        <v>600</v>
      </c>
      <c r="B17" s="711"/>
      <c r="C17" s="709">
        <v>400</v>
      </c>
      <c r="D17" s="711"/>
      <c r="E17" s="3">
        <v>1000</v>
      </c>
      <c r="I17" s="11"/>
      <c r="J17" s="11"/>
      <c r="K17" s="11"/>
      <c r="L17" s="11"/>
    </row>
    <row r="18" spans="1:20">
      <c r="A18" s="709"/>
      <c r="B18" s="711"/>
      <c r="C18" s="709"/>
      <c r="D18" s="711"/>
      <c r="E18" s="3"/>
      <c r="I18" s="11"/>
      <c r="J18" s="11"/>
      <c r="K18" s="11"/>
      <c r="L18" s="11"/>
    </row>
    <row r="19" spans="1:20">
      <c r="A19" s="230"/>
      <c r="B19" s="230"/>
      <c r="C19" s="230"/>
      <c r="D19" s="230"/>
      <c r="E19" s="230"/>
      <c r="F19" s="230"/>
      <c r="G19" s="230"/>
      <c r="H19" s="11"/>
      <c r="I19" s="11"/>
      <c r="J19" s="11"/>
      <c r="K19" s="11"/>
      <c r="L19" s="11"/>
    </row>
    <row r="21" spans="1:20" ht="19.149999999999999" customHeight="1">
      <c r="A21" s="740" t="s">
        <v>193</v>
      </c>
      <c r="B21" s="740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</row>
    <row r="22" spans="1:20">
      <c r="A22" s="741" t="s">
        <v>26</v>
      </c>
      <c r="B22" s="741" t="s">
        <v>53</v>
      </c>
      <c r="C22" s="741"/>
      <c r="D22" s="741"/>
      <c r="E22" s="758" t="s">
        <v>27</v>
      </c>
      <c r="F22" s="758"/>
      <c r="G22" s="758"/>
      <c r="H22" s="758"/>
      <c r="I22" s="758"/>
      <c r="J22" s="758"/>
      <c r="K22" s="758"/>
      <c r="L22" s="758"/>
      <c r="M22" s="716" t="s">
        <v>28</v>
      </c>
      <c r="N22" s="716"/>
      <c r="O22" s="716"/>
      <c r="P22" s="716"/>
      <c r="Q22" s="716"/>
      <c r="R22" s="716"/>
      <c r="S22" s="716"/>
      <c r="T22" s="716"/>
    </row>
    <row r="23" spans="1:20" ht="33.75" customHeight="1">
      <c r="A23" s="741"/>
      <c r="B23" s="741"/>
      <c r="C23" s="741"/>
      <c r="D23" s="741"/>
      <c r="E23" s="724" t="s">
        <v>146</v>
      </c>
      <c r="F23" s="726"/>
      <c r="G23" s="724" t="s">
        <v>194</v>
      </c>
      <c r="H23" s="726"/>
      <c r="I23" s="741" t="s">
        <v>54</v>
      </c>
      <c r="J23" s="741"/>
      <c r="K23" s="724" t="s">
        <v>100</v>
      </c>
      <c r="L23" s="726"/>
      <c r="M23" s="724" t="s">
        <v>101</v>
      </c>
      <c r="N23" s="726"/>
      <c r="O23" s="724" t="s">
        <v>194</v>
      </c>
      <c r="P23" s="726"/>
      <c r="Q23" s="741" t="s">
        <v>54</v>
      </c>
      <c r="R23" s="741"/>
      <c r="S23" s="741" t="s">
        <v>100</v>
      </c>
      <c r="T23" s="741"/>
    </row>
    <row r="24" spans="1:20" s="66" customFormat="1" ht="15.75" customHeight="1">
      <c r="A24" s="67">
        <v>1</v>
      </c>
      <c r="B24" s="756">
        <v>2</v>
      </c>
      <c r="C24" s="763"/>
      <c r="D24" s="757"/>
      <c r="E24" s="756">
        <v>3</v>
      </c>
      <c r="F24" s="757"/>
      <c r="G24" s="756">
        <v>4</v>
      </c>
      <c r="H24" s="757"/>
      <c r="I24" s="742">
        <v>5</v>
      </c>
      <c r="J24" s="742"/>
      <c r="K24" s="742">
        <v>6</v>
      </c>
      <c r="L24" s="742"/>
      <c r="M24" s="756">
        <v>3</v>
      </c>
      <c r="N24" s="757"/>
      <c r="O24" s="756">
        <v>4</v>
      </c>
      <c r="P24" s="757"/>
      <c r="Q24" s="742">
        <v>5</v>
      </c>
      <c r="R24" s="742"/>
      <c r="S24" s="742">
        <v>6</v>
      </c>
      <c r="T24" s="742"/>
    </row>
    <row r="25" spans="1:20" ht="27.75" customHeight="1">
      <c r="A25" s="65">
        <v>1</v>
      </c>
      <c r="B25" s="753" t="s">
        <v>556</v>
      </c>
      <c r="C25" s="754"/>
      <c r="D25" s="755"/>
      <c r="E25" s="734">
        <v>100</v>
      </c>
      <c r="F25" s="735"/>
      <c r="G25" s="709" t="s">
        <v>407</v>
      </c>
      <c r="H25" s="711"/>
      <c r="I25" s="730">
        <v>346</v>
      </c>
      <c r="J25" s="730"/>
      <c r="K25" s="730">
        <v>11.8</v>
      </c>
      <c r="L25" s="730"/>
      <c r="M25" s="734">
        <v>150</v>
      </c>
      <c r="N25" s="735"/>
      <c r="O25" s="709" t="s">
        <v>407</v>
      </c>
      <c r="P25" s="711"/>
      <c r="Q25" s="730">
        <v>519</v>
      </c>
      <c r="R25" s="730"/>
      <c r="S25" s="730">
        <v>17.7</v>
      </c>
      <c r="T25" s="730"/>
    </row>
    <row r="26" spans="1:20">
      <c r="A26" s="65">
        <v>2</v>
      </c>
      <c r="B26" s="737" t="s">
        <v>55</v>
      </c>
      <c r="C26" s="738"/>
      <c r="D26" s="739"/>
      <c r="E26" s="732">
        <v>20</v>
      </c>
      <c r="F26" s="733"/>
      <c r="G26" s="728">
        <v>1.5</v>
      </c>
      <c r="H26" s="729"/>
      <c r="I26" s="730">
        <v>67</v>
      </c>
      <c r="J26" s="730"/>
      <c r="K26" s="730">
        <v>4.5</v>
      </c>
      <c r="L26" s="730"/>
      <c r="M26" s="732">
        <v>30</v>
      </c>
      <c r="N26" s="733"/>
      <c r="O26" s="728">
        <v>2.25</v>
      </c>
      <c r="P26" s="729"/>
      <c r="Q26" s="730">
        <v>100.5</v>
      </c>
      <c r="R26" s="730"/>
      <c r="S26" s="730">
        <v>6.75</v>
      </c>
      <c r="T26" s="730"/>
    </row>
    <row r="27" spans="1:20">
      <c r="A27" s="65">
        <v>3</v>
      </c>
      <c r="B27" s="737" t="s">
        <v>195</v>
      </c>
      <c r="C27" s="738"/>
      <c r="D27" s="739"/>
      <c r="E27" s="732">
        <v>50</v>
      </c>
      <c r="F27" s="733"/>
      <c r="G27" s="728">
        <v>1</v>
      </c>
      <c r="H27" s="729"/>
      <c r="I27" s="730"/>
      <c r="J27" s="730"/>
      <c r="K27" s="730"/>
      <c r="L27" s="730"/>
      <c r="M27" s="732">
        <v>75</v>
      </c>
      <c r="N27" s="733"/>
      <c r="O27" s="728">
        <v>1.5</v>
      </c>
      <c r="P27" s="729"/>
      <c r="Q27" s="730"/>
      <c r="R27" s="730"/>
      <c r="S27" s="730"/>
      <c r="T27" s="730"/>
    </row>
    <row r="28" spans="1:20">
      <c r="A28" s="65">
        <v>4</v>
      </c>
      <c r="B28" s="737" t="s">
        <v>56</v>
      </c>
      <c r="C28" s="738"/>
      <c r="D28" s="739"/>
      <c r="E28" s="732">
        <v>5</v>
      </c>
      <c r="F28" s="733"/>
      <c r="G28" s="728">
        <v>0.5</v>
      </c>
      <c r="H28" s="729"/>
      <c r="I28" s="730">
        <v>90</v>
      </c>
      <c r="J28" s="730"/>
      <c r="K28" s="730"/>
      <c r="L28" s="730"/>
      <c r="M28" s="732">
        <v>7.5</v>
      </c>
      <c r="N28" s="733"/>
      <c r="O28" s="728">
        <v>0.75</v>
      </c>
      <c r="P28" s="729"/>
      <c r="Q28" s="730">
        <v>120</v>
      </c>
      <c r="R28" s="730"/>
      <c r="S28" s="730"/>
      <c r="T28" s="730"/>
    </row>
    <row r="29" spans="1:20">
      <c r="A29" s="65">
        <v>5</v>
      </c>
      <c r="B29" s="737" t="s">
        <v>57</v>
      </c>
      <c r="C29" s="738"/>
      <c r="D29" s="739"/>
      <c r="E29" s="732"/>
      <c r="F29" s="733"/>
      <c r="G29" s="728">
        <v>0.25</v>
      </c>
      <c r="H29" s="729"/>
      <c r="I29" s="730"/>
      <c r="J29" s="730"/>
      <c r="K29" s="730"/>
      <c r="L29" s="730"/>
      <c r="M29" s="732"/>
      <c r="N29" s="733"/>
      <c r="O29" s="728">
        <v>0.38</v>
      </c>
      <c r="P29" s="729"/>
      <c r="Q29" s="730"/>
      <c r="R29" s="730"/>
      <c r="S29" s="730"/>
      <c r="T29" s="730"/>
    </row>
    <row r="30" spans="1:20">
      <c r="A30" s="65">
        <v>6</v>
      </c>
      <c r="B30" s="737" t="s">
        <v>58</v>
      </c>
      <c r="C30" s="738"/>
      <c r="D30" s="739"/>
      <c r="E30" s="732"/>
      <c r="F30" s="733"/>
      <c r="G30" s="728">
        <v>0.88</v>
      </c>
      <c r="H30" s="729"/>
      <c r="I30" s="730"/>
      <c r="J30" s="730"/>
      <c r="K30" s="730"/>
      <c r="L30" s="730"/>
      <c r="M30" s="732"/>
      <c r="N30" s="733"/>
      <c r="O30" s="728">
        <v>1.3</v>
      </c>
      <c r="P30" s="729"/>
      <c r="Q30" s="730"/>
      <c r="R30" s="730"/>
      <c r="S30" s="730"/>
      <c r="T30" s="730"/>
    </row>
    <row r="31" spans="1:20">
      <c r="A31" s="65">
        <v>7</v>
      </c>
      <c r="B31" s="715" t="s">
        <v>196</v>
      </c>
      <c r="C31" s="715"/>
      <c r="D31" s="715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</row>
    <row r="32" spans="1:20">
      <c r="A32" s="65"/>
      <c r="B32" s="741" t="s">
        <v>19</v>
      </c>
      <c r="C32" s="741"/>
      <c r="D32" s="741"/>
      <c r="E32" s="716">
        <f>SUM(E25:F31)</f>
        <v>175</v>
      </c>
      <c r="F32" s="716"/>
      <c r="G32" s="716">
        <f t="shared" ref="G32" si="6">SUM(G25:H31)</f>
        <v>4.13</v>
      </c>
      <c r="H32" s="716"/>
      <c r="I32" s="716">
        <f t="shared" ref="I32" si="7">SUM(I25:J31)</f>
        <v>503</v>
      </c>
      <c r="J32" s="716"/>
      <c r="K32" s="716">
        <f t="shared" ref="K32" si="8">SUM(K25:L31)</f>
        <v>16.3</v>
      </c>
      <c r="L32" s="716"/>
      <c r="M32" s="716">
        <f t="shared" ref="M32" si="9">SUM(M25:N31)</f>
        <v>262.5</v>
      </c>
      <c r="N32" s="716"/>
      <c r="O32" s="716">
        <f t="shared" ref="O32" si="10">SUM(O25:P31)</f>
        <v>6.18</v>
      </c>
      <c r="P32" s="716"/>
      <c r="Q32" s="716">
        <f t="shared" ref="Q32" si="11">SUM(Q25:R31)</f>
        <v>739.5</v>
      </c>
      <c r="R32" s="716"/>
      <c r="S32" s="716">
        <f t="shared" ref="S32" si="12">SUM(S25:T31)</f>
        <v>24.45</v>
      </c>
      <c r="T32" s="716"/>
    </row>
    <row r="33" spans="1:20">
      <c r="A33" s="110"/>
      <c r="B33" s="111"/>
      <c r="C33" s="111"/>
      <c r="D33" s="1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34" t="s">
        <v>467</v>
      </c>
      <c r="B34" s="723" t="s">
        <v>532</v>
      </c>
      <c r="C34" s="723"/>
      <c r="D34" s="723"/>
      <c r="E34" s="723"/>
      <c r="F34" s="723"/>
      <c r="G34" s="723"/>
      <c r="H34" s="72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>
      <c r="A35" s="234"/>
      <c r="B35" s="111"/>
      <c r="C35" s="111"/>
      <c r="D35" s="1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9" customFormat="1" ht="17.25" customHeight="1">
      <c r="A36" s="2" t="s">
        <v>26</v>
      </c>
      <c r="B36" s="717" t="s">
        <v>468</v>
      </c>
      <c r="C36" s="718"/>
      <c r="D36" s="719"/>
      <c r="E36" s="724" t="s">
        <v>27</v>
      </c>
      <c r="F36" s="725"/>
      <c r="G36" s="725"/>
      <c r="H36" s="725"/>
      <c r="I36" s="725"/>
      <c r="J36" s="726"/>
      <c r="K36" s="716" t="s">
        <v>28</v>
      </c>
      <c r="L36" s="716"/>
      <c r="M36" s="716"/>
      <c r="N36" s="716"/>
      <c r="O36" s="716"/>
      <c r="P36" s="716"/>
      <c r="Q36" s="764"/>
      <c r="R36" s="764"/>
      <c r="S36" s="764"/>
      <c r="T36" s="764"/>
    </row>
    <row r="37" spans="1:20">
      <c r="A37" s="4"/>
      <c r="B37" s="720"/>
      <c r="C37" s="721"/>
      <c r="D37" s="722"/>
      <c r="E37" s="709" t="s">
        <v>485</v>
      </c>
      <c r="F37" s="711"/>
      <c r="G37" s="709" t="s">
        <v>486</v>
      </c>
      <c r="H37" s="711"/>
      <c r="I37" s="709" t="s">
        <v>487</v>
      </c>
      <c r="J37" s="711"/>
      <c r="K37" s="716" t="s">
        <v>485</v>
      </c>
      <c r="L37" s="716"/>
      <c r="M37" s="716" t="s">
        <v>486</v>
      </c>
      <c r="N37" s="716"/>
      <c r="O37" s="716" t="s">
        <v>487</v>
      </c>
      <c r="P37" s="716"/>
      <c r="Q37" s="11"/>
      <c r="R37" s="11"/>
      <c r="S37" s="11"/>
      <c r="T37" s="11"/>
    </row>
    <row r="38" spans="1:20">
      <c r="A38" s="65">
        <v>1</v>
      </c>
      <c r="B38" s="709"/>
      <c r="C38" s="710"/>
      <c r="D38" s="711"/>
      <c r="E38" s="709"/>
      <c r="F38" s="711"/>
      <c r="G38" s="709"/>
      <c r="H38" s="711"/>
      <c r="I38" s="709"/>
      <c r="J38" s="711"/>
      <c r="K38" s="716"/>
      <c r="L38" s="716"/>
      <c r="M38" s="716"/>
      <c r="N38" s="716"/>
      <c r="O38" s="716"/>
      <c r="P38" s="716"/>
      <c r="Q38" s="11"/>
      <c r="R38" s="11"/>
      <c r="S38" s="11"/>
      <c r="T38" s="11"/>
    </row>
    <row r="39" spans="1:20">
      <c r="A39" s="65">
        <v>2</v>
      </c>
      <c r="B39" s="709" t="s">
        <v>915</v>
      </c>
      <c r="C39" s="710"/>
      <c r="D39" s="711"/>
      <c r="E39" s="709">
        <v>1</v>
      </c>
      <c r="F39" s="711"/>
      <c r="G39" s="709" t="s">
        <v>916</v>
      </c>
      <c r="H39" s="711"/>
      <c r="I39" s="709" t="s">
        <v>917</v>
      </c>
      <c r="J39" s="711"/>
      <c r="K39" s="709">
        <v>1</v>
      </c>
      <c r="L39" s="711"/>
      <c r="M39" s="709" t="s">
        <v>916</v>
      </c>
      <c r="N39" s="711"/>
      <c r="O39" s="709" t="s">
        <v>917</v>
      </c>
      <c r="P39" s="711"/>
      <c r="Q39" s="11"/>
      <c r="R39" s="11"/>
      <c r="S39" s="11"/>
      <c r="T39" s="11"/>
    </row>
    <row r="40" spans="1:20">
      <c r="A40" s="65">
        <v>3</v>
      </c>
      <c r="B40" s="709"/>
      <c r="C40" s="710"/>
      <c r="D40" s="711"/>
      <c r="E40" s="709"/>
      <c r="F40" s="711"/>
      <c r="G40" s="709"/>
      <c r="H40" s="711"/>
      <c r="I40" s="709"/>
      <c r="J40" s="711"/>
      <c r="K40" s="716"/>
      <c r="L40" s="716"/>
      <c r="M40" s="716"/>
      <c r="N40" s="716"/>
      <c r="O40" s="716"/>
      <c r="P40" s="716"/>
      <c r="Q40" s="11"/>
      <c r="R40" s="11"/>
      <c r="S40" s="11"/>
      <c r="T40" s="11"/>
    </row>
    <row r="41" spans="1:20">
      <c r="A41" s="65">
        <v>4</v>
      </c>
      <c r="B41" s="724"/>
      <c r="C41" s="725"/>
      <c r="D41" s="726"/>
      <c r="E41" s="709"/>
      <c r="F41" s="711"/>
      <c r="G41" s="709"/>
      <c r="H41" s="711"/>
      <c r="I41" s="709"/>
      <c r="J41" s="711"/>
      <c r="K41" s="716"/>
      <c r="L41" s="716"/>
      <c r="M41" s="716"/>
      <c r="N41" s="716"/>
      <c r="O41" s="716"/>
      <c r="P41" s="716"/>
      <c r="Q41" s="11"/>
      <c r="R41" s="11"/>
      <c r="S41" s="11"/>
      <c r="T41" s="11"/>
    </row>
    <row r="42" spans="1:20">
      <c r="B42" s="14" t="s">
        <v>1020</v>
      </c>
    </row>
    <row r="44" spans="1:20" ht="13.9" customHeight="1">
      <c r="A44" s="727" t="s">
        <v>209</v>
      </c>
      <c r="B44" s="727"/>
      <c r="C44" s="727"/>
      <c r="D44" s="727"/>
      <c r="E44" s="727"/>
      <c r="F44" s="727"/>
      <c r="G44" s="727"/>
      <c r="H44" s="727"/>
      <c r="I44" s="727"/>
    </row>
    <row r="45" spans="1:20" ht="13.9" customHeight="1">
      <c r="A45" s="751" t="s">
        <v>61</v>
      </c>
      <c r="B45" s="751" t="s">
        <v>27</v>
      </c>
      <c r="C45" s="751"/>
      <c r="D45" s="751"/>
      <c r="E45" s="752" t="s">
        <v>28</v>
      </c>
      <c r="F45" s="752"/>
      <c r="G45" s="752"/>
      <c r="H45" s="713" t="s">
        <v>166</v>
      </c>
      <c r="I45"/>
    </row>
    <row r="46" spans="1:20" ht="15">
      <c r="A46" s="751"/>
      <c r="B46" s="47" t="s">
        <v>197</v>
      </c>
      <c r="C46" s="69" t="s">
        <v>107</v>
      </c>
      <c r="D46" s="47" t="s">
        <v>19</v>
      </c>
      <c r="E46" s="47" t="s">
        <v>197</v>
      </c>
      <c r="F46" s="69" t="s">
        <v>107</v>
      </c>
      <c r="G46" s="47" t="s">
        <v>19</v>
      </c>
      <c r="H46" s="714"/>
      <c r="I46"/>
    </row>
    <row r="47" spans="1:20" ht="14.25">
      <c r="A47" s="28" t="s">
        <v>543</v>
      </c>
      <c r="B47" s="50">
        <v>2.48</v>
      </c>
      <c r="C47" s="49">
        <v>1.65</v>
      </c>
      <c r="D47" s="28">
        <f>B47+C47</f>
        <v>4.13</v>
      </c>
      <c r="E47" s="9">
        <v>3.71</v>
      </c>
      <c r="F47" s="50">
        <v>2.4700000000000002</v>
      </c>
      <c r="G47" s="28">
        <f>E47+F47</f>
        <v>6.18</v>
      </c>
      <c r="H47" s="50"/>
      <c r="I47"/>
    </row>
    <row r="48" spans="1:20" ht="15">
      <c r="A48" s="28" t="s">
        <v>583</v>
      </c>
      <c r="B48" s="366"/>
      <c r="C48" s="366"/>
      <c r="D48" s="28"/>
      <c r="E48" s="9"/>
      <c r="F48" s="50"/>
      <c r="G48" s="28"/>
      <c r="H48" s="50" t="s">
        <v>198</v>
      </c>
      <c r="I48"/>
    </row>
    <row r="49" spans="1:19" ht="15">
      <c r="A49" s="109" t="s">
        <v>269</v>
      </c>
      <c r="B49" s="231"/>
      <c r="C49" s="231"/>
      <c r="D49" s="12"/>
      <c r="E49" s="12"/>
      <c r="F49" s="232"/>
      <c r="G49" s="232"/>
      <c r="H49" s="232"/>
      <c r="I49"/>
    </row>
    <row r="50" spans="1:19" ht="15">
      <c r="A50" s="109"/>
      <c r="B50" s="231"/>
      <c r="C50" s="231"/>
      <c r="D50" s="12"/>
      <c r="E50" s="12"/>
      <c r="F50" s="232"/>
      <c r="G50" s="232"/>
      <c r="H50" s="232"/>
      <c r="I50"/>
    </row>
    <row r="51" spans="1:19" ht="15">
      <c r="A51" s="29"/>
      <c r="B51" s="235"/>
      <c r="C51" s="235"/>
      <c r="D51" s="207"/>
      <c r="E51" s="207"/>
      <c r="F51" s="232"/>
      <c r="G51" s="232"/>
      <c r="H51" s="232"/>
      <c r="I51"/>
      <c r="J51"/>
      <c r="K51"/>
      <c r="L51"/>
      <c r="M51"/>
      <c r="N51"/>
    </row>
    <row r="52" spans="1:19" ht="15">
      <c r="A52" s="233">
        <v>4</v>
      </c>
      <c r="B52" s="231" t="s">
        <v>489</v>
      </c>
      <c r="C52" s="231"/>
      <c r="D52" s="12"/>
      <c r="E52" s="12"/>
      <c r="F52" s="232"/>
      <c r="G52" s="232"/>
      <c r="H52" s="232"/>
      <c r="I52"/>
    </row>
    <row r="53" spans="1:19" ht="30" customHeight="1">
      <c r="A53" s="230"/>
      <c r="B53" s="236" t="s">
        <v>2</v>
      </c>
      <c r="C53" s="712" t="s">
        <v>520</v>
      </c>
      <c r="D53" s="712"/>
      <c r="E53" s="707" t="s">
        <v>490</v>
      </c>
      <c r="F53" s="708"/>
      <c r="G53" s="232"/>
      <c r="H53" s="232"/>
      <c r="I53"/>
    </row>
    <row r="54" spans="1:19" ht="15">
      <c r="A54" s="29"/>
      <c r="B54" s="68">
        <v>1</v>
      </c>
      <c r="C54" s="707" t="s">
        <v>914</v>
      </c>
      <c r="D54" s="708"/>
      <c r="E54" s="765">
        <v>0</v>
      </c>
      <c r="F54" s="766"/>
      <c r="G54" s="232"/>
      <c r="H54" s="232"/>
      <c r="I54"/>
    </row>
    <row r="55" spans="1:19" ht="15">
      <c r="A55" s="29"/>
      <c r="B55" s="68">
        <v>2</v>
      </c>
      <c r="C55" s="707"/>
      <c r="D55" s="708"/>
      <c r="E55" s="765"/>
      <c r="F55" s="766"/>
      <c r="G55" s="232"/>
      <c r="H55" s="232"/>
      <c r="I55"/>
    </row>
    <row r="59" spans="1:19" s="15" customFormat="1" ht="12.75" customHeight="1">
      <c r="A59" s="14" t="s">
        <v>12</v>
      </c>
      <c r="B59" s="14"/>
      <c r="C59" s="14"/>
      <c r="D59" s="14"/>
      <c r="E59" s="14"/>
      <c r="F59" s="14"/>
      <c r="G59" s="14"/>
      <c r="I59" s="14"/>
      <c r="O59" s="749" t="s">
        <v>13</v>
      </c>
      <c r="P59" s="749"/>
      <c r="Q59" s="750"/>
    </row>
    <row r="60" spans="1:19" s="15" customFormat="1" ht="12.75" customHeight="1">
      <c r="A60" s="749" t="s">
        <v>1009</v>
      </c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</row>
    <row r="61" spans="1:19" s="15" customFormat="1" ht="13.15" customHeight="1">
      <c r="A61" s="750" t="s">
        <v>1008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</row>
    <row r="62" spans="1:19" ht="12.75" customHeight="1">
      <c r="N62" s="747" t="s">
        <v>87</v>
      </c>
      <c r="O62" s="747"/>
      <c r="P62" s="747"/>
      <c r="Q62" s="747"/>
    </row>
  </sheetData>
  <mergeCells count="188">
    <mergeCell ref="N62:Q62"/>
    <mergeCell ref="A61:S61"/>
    <mergeCell ref="S30:T30"/>
    <mergeCell ref="Q29:R29"/>
    <mergeCell ref="S29:T29"/>
    <mergeCell ref="M29:N29"/>
    <mergeCell ref="O29:P29"/>
    <mergeCell ref="M30:N30"/>
    <mergeCell ref="O30:P30"/>
    <mergeCell ref="K32:L32"/>
    <mergeCell ref="E31:F31"/>
    <mergeCell ref="K30:L30"/>
    <mergeCell ref="G31:H31"/>
    <mergeCell ref="I32:J32"/>
    <mergeCell ref="S36:T36"/>
    <mergeCell ref="I37:J37"/>
    <mergeCell ref="I38:J38"/>
    <mergeCell ref="I39:J39"/>
    <mergeCell ref="Q36:R36"/>
    <mergeCell ref="I31:J31"/>
    <mergeCell ref="C55:D55"/>
    <mergeCell ref="E53:F53"/>
    <mergeCell ref="E54:F54"/>
    <mergeCell ref="E55:F55"/>
    <mergeCell ref="J11:K11"/>
    <mergeCell ref="F11:G11"/>
    <mergeCell ref="H11:I11"/>
    <mergeCell ref="G23:H23"/>
    <mergeCell ref="A18:B18"/>
    <mergeCell ref="J10:K10"/>
    <mergeCell ref="C18:D18"/>
    <mergeCell ref="B11:C11"/>
    <mergeCell ref="M24:N24"/>
    <mergeCell ref="B24:D24"/>
    <mergeCell ref="D10:E10"/>
    <mergeCell ref="F10:G10"/>
    <mergeCell ref="H10:I10"/>
    <mergeCell ref="B10:C10"/>
    <mergeCell ref="B25:D25"/>
    <mergeCell ref="E24:F24"/>
    <mergeCell ref="K24:L24"/>
    <mergeCell ref="M22:T22"/>
    <mergeCell ref="B22:D23"/>
    <mergeCell ref="E22:L22"/>
    <mergeCell ref="Q23:R23"/>
    <mergeCell ref="J13:K13"/>
    <mergeCell ref="O24:P24"/>
    <mergeCell ref="K25:L25"/>
    <mergeCell ref="S23:T23"/>
    <mergeCell ref="G24:H24"/>
    <mergeCell ref="I24:J24"/>
    <mergeCell ref="M23:N23"/>
    <mergeCell ref="K23:L23"/>
    <mergeCell ref="Q25:R25"/>
    <mergeCell ref="S25:T25"/>
    <mergeCell ref="Q24:R24"/>
    <mergeCell ref="A15:G15"/>
    <mergeCell ref="C16:D16"/>
    <mergeCell ref="A16:B16"/>
    <mergeCell ref="A17:B17"/>
    <mergeCell ref="C17:D17"/>
    <mergeCell ref="O59:Q59"/>
    <mergeCell ref="A60:Q60"/>
    <mergeCell ref="A45:A46"/>
    <mergeCell ref="D12:E12"/>
    <mergeCell ref="F12:G12"/>
    <mergeCell ref="B45:D45"/>
    <mergeCell ref="E45:G45"/>
    <mergeCell ref="E26:F26"/>
    <mergeCell ref="G26:H26"/>
    <mergeCell ref="B30:D30"/>
    <mergeCell ref="B32:D32"/>
    <mergeCell ref="E32:F32"/>
    <mergeCell ref="G32:H32"/>
    <mergeCell ref="J12:K12"/>
    <mergeCell ref="D13:E13"/>
    <mergeCell ref="A22:A23"/>
    <mergeCell ref="Q27:R27"/>
    <mergeCell ref="F13:G13"/>
    <mergeCell ref="B12:C12"/>
    <mergeCell ref="H13:I13"/>
    <mergeCell ref="H12:I12"/>
    <mergeCell ref="E23:F23"/>
    <mergeCell ref="B28:D28"/>
    <mergeCell ref="E28:F28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A6:D6"/>
    <mergeCell ref="G28:H28"/>
    <mergeCell ref="I30:J30"/>
    <mergeCell ref="K29:L29"/>
    <mergeCell ref="H9:I9"/>
    <mergeCell ref="D11:E11"/>
    <mergeCell ref="B13:C13"/>
    <mergeCell ref="B26:D26"/>
    <mergeCell ref="I26:J26"/>
    <mergeCell ref="B27:D27"/>
    <mergeCell ref="B29:D29"/>
    <mergeCell ref="E29:F29"/>
    <mergeCell ref="G29:H29"/>
    <mergeCell ref="A21:S21"/>
    <mergeCell ref="I29:J29"/>
    <mergeCell ref="E30:F30"/>
    <mergeCell ref="G30:H30"/>
    <mergeCell ref="I23:J23"/>
    <mergeCell ref="Q28:R28"/>
    <mergeCell ref="O23:P23"/>
    <mergeCell ref="I28:J28"/>
    <mergeCell ref="E25:F25"/>
    <mergeCell ref="K28:L28"/>
    <mergeCell ref="S24:T24"/>
    <mergeCell ref="O25:P25"/>
    <mergeCell ref="E27:F27"/>
    <mergeCell ref="G27:H27"/>
    <mergeCell ref="G25:H25"/>
    <mergeCell ref="M27:N27"/>
    <mergeCell ref="I25:J25"/>
    <mergeCell ref="M25:N25"/>
    <mergeCell ref="M26:N26"/>
    <mergeCell ref="I27:J27"/>
    <mergeCell ref="K27:L27"/>
    <mergeCell ref="O26:P26"/>
    <mergeCell ref="K26:L26"/>
    <mergeCell ref="S32:T32"/>
    <mergeCell ref="M31:N31"/>
    <mergeCell ref="Q31:R31"/>
    <mergeCell ref="S31:T31"/>
    <mergeCell ref="O31:P31"/>
    <mergeCell ref="S28:T28"/>
    <mergeCell ref="O28:P28"/>
    <mergeCell ref="K31:L31"/>
    <mergeCell ref="M32:N32"/>
    <mergeCell ref="O32:P32"/>
    <mergeCell ref="Q32:R32"/>
    <mergeCell ref="Q30:R30"/>
    <mergeCell ref="Q26:R26"/>
    <mergeCell ref="S26:T26"/>
    <mergeCell ref="O27:P27"/>
    <mergeCell ref="S27:T27"/>
    <mergeCell ref="M28:N28"/>
    <mergeCell ref="E36:J36"/>
    <mergeCell ref="G39:H39"/>
    <mergeCell ref="B38:D38"/>
    <mergeCell ref="G37:H37"/>
    <mergeCell ref="G38:H38"/>
    <mergeCell ref="K36:P36"/>
    <mergeCell ref="M37:N37"/>
    <mergeCell ref="K41:L41"/>
    <mergeCell ref="O37:P37"/>
    <mergeCell ref="K38:L38"/>
    <mergeCell ref="K39:L39"/>
    <mergeCell ref="M39:N39"/>
    <mergeCell ref="O39:P39"/>
    <mergeCell ref="M38:N38"/>
    <mergeCell ref="O38:P38"/>
    <mergeCell ref="M40:N40"/>
    <mergeCell ref="C54:D54"/>
    <mergeCell ref="B39:D39"/>
    <mergeCell ref="C53:D53"/>
    <mergeCell ref="H45:H46"/>
    <mergeCell ref="B31:D31"/>
    <mergeCell ref="O40:P40"/>
    <mergeCell ref="M41:N41"/>
    <mergeCell ref="O41:P41"/>
    <mergeCell ref="K37:L37"/>
    <mergeCell ref="E37:F37"/>
    <mergeCell ref="E38:F38"/>
    <mergeCell ref="B36:D37"/>
    <mergeCell ref="B34:H34"/>
    <mergeCell ref="K40:L40"/>
    <mergeCell ref="B40:D40"/>
    <mergeCell ref="B41:D41"/>
    <mergeCell ref="I40:J40"/>
    <mergeCell ref="I41:J41"/>
    <mergeCell ref="G41:H41"/>
    <mergeCell ref="A44:I44"/>
    <mergeCell ref="G40:H40"/>
    <mergeCell ref="E39:F39"/>
    <mergeCell ref="E40:F40"/>
    <mergeCell ref="E41:F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topLeftCell="A4" zoomScale="70" zoomScaleSheetLayoutView="70" workbookViewId="0">
      <selection activeCell="E25" sqref="E25"/>
    </sheetView>
  </sheetViews>
  <sheetFormatPr defaultRowHeight="12.75"/>
  <cols>
    <col min="1" max="1" width="7.7109375" customWidth="1"/>
    <col min="2" max="2" width="15.42578125" customWidth="1"/>
    <col min="3" max="3" width="15.28515625" customWidth="1"/>
    <col min="4" max="5" width="15.42578125" customWidth="1"/>
    <col min="6" max="8" width="15.7109375" customWidth="1"/>
    <col min="9" max="9" width="14.28515625" customWidth="1"/>
  </cols>
  <sheetData>
    <row r="1" spans="1:9" ht="18">
      <c r="A1" s="808" t="s">
        <v>0</v>
      </c>
      <c r="B1" s="808"/>
      <c r="C1" s="808"/>
      <c r="D1" s="808"/>
      <c r="E1" s="808"/>
      <c r="F1" s="808"/>
      <c r="G1" s="808"/>
      <c r="H1" s="808"/>
      <c r="I1" s="208" t="s">
        <v>654</v>
      </c>
    </row>
    <row r="2" spans="1:9" ht="21">
      <c r="A2" s="809" t="s">
        <v>582</v>
      </c>
      <c r="B2" s="809"/>
      <c r="C2" s="809"/>
      <c r="D2" s="809"/>
      <c r="E2" s="809"/>
      <c r="F2" s="809"/>
      <c r="G2" s="809"/>
      <c r="H2" s="809"/>
    </row>
    <row r="3" spans="1:9" ht="15">
      <c r="A3" s="190"/>
      <c r="B3" s="190"/>
      <c r="C3" s="190"/>
      <c r="D3" s="190"/>
      <c r="E3" s="190"/>
      <c r="F3" s="190"/>
      <c r="G3" s="190"/>
      <c r="H3" s="190"/>
    </row>
    <row r="4" spans="1:9" ht="18">
      <c r="A4" s="808" t="s">
        <v>653</v>
      </c>
      <c r="B4" s="808"/>
      <c r="C4" s="808"/>
      <c r="D4" s="808"/>
      <c r="E4" s="808"/>
      <c r="F4" s="808"/>
      <c r="G4" s="808"/>
      <c r="H4" s="808"/>
    </row>
    <row r="5" spans="1:9" ht="15">
      <c r="A5" s="191" t="s">
        <v>299</v>
      </c>
      <c r="B5" s="191"/>
      <c r="C5" s="191" t="s">
        <v>877</v>
      </c>
      <c r="D5" s="191"/>
      <c r="E5" s="191"/>
      <c r="F5" s="191"/>
      <c r="G5" s="191" t="s">
        <v>591</v>
      </c>
      <c r="H5" s="191"/>
    </row>
    <row r="6" spans="1:9" ht="21.75" customHeight="1">
      <c r="A6" s="902" t="s">
        <v>2</v>
      </c>
      <c r="B6" s="902" t="s">
        <v>40</v>
      </c>
      <c r="C6" s="724" t="s">
        <v>552</v>
      </c>
      <c r="D6" s="725"/>
      <c r="E6" s="726"/>
      <c r="F6" s="724" t="s">
        <v>555</v>
      </c>
      <c r="G6" s="725"/>
      <c r="H6" s="726"/>
      <c r="I6" s="813" t="s">
        <v>81</v>
      </c>
    </row>
    <row r="7" spans="1:9" ht="26.25" customHeight="1">
      <c r="A7" s="903"/>
      <c r="B7" s="903"/>
      <c r="C7" s="390" t="s">
        <v>551</v>
      </c>
      <c r="D7" s="390" t="s">
        <v>553</v>
      </c>
      <c r="E7" s="390" t="s">
        <v>554</v>
      </c>
      <c r="F7" s="390" t="s">
        <v>551</v>
      </c>
      <c r="G7" s="390" t="s">
        <v>553</v>
      </c>
      <c r="H7" s="390" t="s">
        <v>554</v>
      </c>
      <c r="I7" s="814"/>
    </row>
    <row r="8" spans="1:9" ht="15">
      <c r="A8" s="268">
        <v>1</v>
      </c>
      <c r="B8" s="268">
        <v>2</v>
      </c>
      <c r="C8" s="268">
        <v>3</v>
      </c>
      <c r="D8" s="268">
        <v>4</v>
      </c>
      <c r="E8" s="268">
        <v>5</v>
      </c>
      <c r="F8" s="268">
        <v>6</v>
      </c>
      <c r="G8" s="268">
        <v>7</v>
      </c>
      <c r="H8" s="268">
        <v>8</v>
      </c>
      <c r="I8" s="268">
        <v>9</v>
      </c>
    </row>
    <row r="9" spans="1:9" s="405" customFormat="1" ht="18" customHeight="1">
      <c r="A9" s="18">
        <v>1</v>
      </c>
      <c r="B9" s="18" t="s">
        <v>879</v>
      </c>
      <c r="C9" s="18"/>
      <c r="D9" s="18"/>
      <c r="E9" s="28"/>
      <c r="F9" s="18"/>
      <c r="G9" s="18"/>
      <c r="H9" s="18"/>
      <c r="I9" s="18"/>
    </row>
    <row r="10" spans="1:9" s="405" customFormat="1">
      <c r="A10" s="18">
        <v>2</v>
      </c>
      <c r="B10" s="18" t="s">
        <v>881</v>
      </c>
      <c r="C10" s="18"/>
      <c r="D10" s="18"/>
      <c r="E10" s="18"/>
      <c r="F10" s="18"/>
      <c r="G10" s="18"/>
      <c r="H10" s="18"/>
      <c r="I10" s="18"/>
    </row>
    <row r="11" spans="1:9" s="405" customFormat="1" ht="12" customHeight="1">
      <c r="A11" s="18">
        <v>3</v>
      </c>
      <c r="B11" s="18" t="s">
        <v>882</v>
      </c>
      <c r="C11" s="18"/>
      <c r="D11" s="18"/>
      <c r="E11" s="18"/>
      <c r="F11" s="18"/>
      <c r="G11" s="18"/>
      <c r="H11" s="18"/>
      <c r="I11" s="18"/>
    </row>
    <row r="12" spans="1:9" s="405" customFormat="1">
      <c r="A12" s="18">
        <v>4</v>
      </c>
      <c r="B12" s="18" t="s">
        <v>883</v>
      </c>
      <c r="C12" s="18"/>
      <c r="D12" s="18"/>
      <c r="E12" s="18"/>
      <c r="F12" s="18"/>
      <c r="G12" s="18"/>
      <c r="H12" s="18"/>
      <c r="I12" s="18"/>
    </row>
    <row r="13" spans="1:9" s="405" customFormat="1" ht="15.75" customHeight="1">
      <c r="A13" s="18">
        <v>5</v>
      </c>
      <c r="B13" s="18" t="s">
        <v>884</v>
      </c>
      <c r="D13" s="18"/>
      <c r="E13" s="18"/>
      <c r="F13" s="18"/>
      <c r="G13" s="18"/>
      <c r="H13" s="18"/>
      <c r="I13" s="18"/>
    </row>
    <row r="14" spans="1:9" s="405" customFormat="1" ht="12.75" customHeight="1">
      <c r="A14" s="18">
        <v>6</v>
      </c>
      <c r="B14" s="18" t="s">
        <v>885</v>
      </c>
      <c r="C14" s="18"/>
      <c r="D14" s="18"/>
      <c r="E14" s="18"/>
      <c r="F14" s="18"/>
      <c r="G14" s="18"/>
      <c r="H14" s="18"/>
      <c r="I14" s="18"/>
    </row>
    <row r="15" spans="1:9" s="405" customFormat="1" ht="12.75" customHeight="1">
      <c r="A15" s="18">
        <v>7</v>
      </c>
      <c r="B15" s="18" t="s">
        <v>886</v>
      </c>
      <c r="C15" s="18"/>
      <c r="D15" s="18"/>
      <c r="E15" s="18"/>
      <c r="F15" s="18"/>
      <c r="G15" s="18"/>
      <c r="H15" s="18"/>
      <c r="I15" s="18"/>
    </row>
    <row r="16" spans="1:9" s="405" customFormat="1">
      <c r="A16" s="18">
        <v>8</v>
      </c>
      <c r="B16" s="18" t="s">
        <v>887</v>
      </c>
      <c r="C16" s="18"/>
      <c r="D16" s="18"/>
      <c r="E16" s="28"/>
      <c r="F16" s="18"/>
      <c r="G16" s="18"/>
      <c r="H16" s="18"/>
      <c r="I16" s="18"/>
    </row>
    <row r="17" spans="1:9" s="405" customFormat="1">
      <c r="A17" s="18">
        <v>9</v>
      </c>
      <c r="B17" s="18" t="s">
        <v>888</v>
      </c>
      <c r="C17" s="18"/>
      <c r="D17" s="18"/>
      <c r="E17" s="18"/>
      <c r="F17" s="18"/>
      <c r="G17" s="18"/>
      <c r="H17" s="18"/>
      <c r="I17" s="18"/>
    </row>
    <row r="18" spans="1:9" s="405" customFormat="1">
      <c r="A18" s="18">
        <v>10</v>
      </c>
      <c r="B18" s="18" t="s">
        <v>889</v>
      </c>
      <c r="C18" s="18"/>
      <c r="D18" s="18"/>
      <c r="E18" s="18"/>
      <c r="F18" s="18"/>
      <c r="G18" s="18"/>
      <c r="H18" s="18"/>
      <c r="I18" s="18"/>
    </row>
    <row r="19" spans="1:9" s="405" customFormat="1">
      <c r="A19" s="18">
        <v>11</v>
      </c>
      <c r="B19" s="18" t="s">
        <v>890</v>
      </c>
      <c r="C19" s="18"/>
      <c r="D19" s="18"/>
      <c r="E19" s="18"/>
      <c r="F19" s="18"/>
      <c r="G19" s="18"/>
      <c r="H19" s="18"/>
      <c r="I19" s="18"/>
    </row>
    <row r="20" spans="1:9" s="405" customFormat="1">
      <c r="A20" s="18">
        <v>12</v>
      </c>
      <c r="B20" s="18" t="s">
        <v>891</v>
      </c>
      <c r="C20" s="18"/>
      <c r="D20" s="18"/>
      <c r="E20" s="18"/>
      <c r="F20" s="18"/>
      <c r="G20" s="18"/>
      <c r="H20" s="18"/>
      <c r="I20" s="18"/>
    </row>
    <row r="21" spans="1:9" s="405" customFormat="1">
      <c r="A21" s="18">
        <v>13</v>
      </c>
      <c r="B21" s="18" t="s">
        <v>892</v>
      </c>
      <c r="C21" s="18"/>
      <c r="D21" s="18"/>
      <c r="E21" s="18"/>
      <c r="F21" s="18"/>
      <c r="G21" s="18"/>
      <c r="H21" s="18"/>
      <c r="I21" s="18"/>
    </row>
    <row r="22" spans="1:9" s="405" customFormat="1">
      <c r="A22" s="18">
        <v>14</v>
      </c>
      <c r="B22" s="18" t="s">
        <v>893</v>
      </c>
      <c r="C22" s="18"/>
      <c r="D22" s="18"/>
      <c r="E22" s="18"/>
      <c r="F22" s="18"/>
      <c r="G22" s="18"/>
      <c r="H22" s="18"/>
      <c r="I22" s="18"/>
    </row>
    <row r="23" spans="1:9" s="405" customFormat="1">
      <c r="A23" s="18">
        <v>15</v>
      </c>
      <c r="B23" s="18" t="s">
        <v>894</v>
      </c>
      <c r="C23" s="18"/>
      <c r="D23" s="18"/>
      <c r="E23" s="18"/>
      <c r="F23" s="18"/>
      <c r="G23" s="18"/>
      <c r="H23" s="18"/>
      <c r="I23" s="18"/>
    </row>
    <row r="24" spans="1:9" s="405" customFormat="1">
      <c r="A24" s="18">
        <v>16</v>
      </c>
      <c r="B24" s="18" t="s">
        <v>895</v>
      </c>
      <c r="C24" s="18"/>
      <c r="D24" s="18"/>
      <c r="E24" s="18"/>
      <c r="F24" s="18"/>
      <c r="G24" s="18"/>
      <c r="H24" s="18"/>
      <c r="I24" s="18"/>
    </row>
    <row r="25" spans="1:9" s="405" customFormat="1">
      <c r="A25" s="18">
        <v>17</v>
      </c>
      <c r="B25" s="18" t="s">
        <v>896</v>
      </c>
      <c r="C25" s="18"/>
      <c r="D25" s="18"/>
      <c r="E25" s="18"/>
      <c r="F25" s="18"/>
      <c r="G25" s="18"/>
      <c r="H25" s="18"/>
      <c r="I25" s="18"/>
    </row>
    <row r="26" spans="1:9" s="405" customFormat="1">
      <c r="A26" s="18">
        <v>18</v>
      </c>
      <c r="B26" s="18" t="s">
        <v>897</v>
      </c>
      <c r="C26" s="18"/>
      <c r="D26" s="18"/>
      <c r="E26" s="18"/>
      <c r="F26" s="18"/>
      <c r="G26" s="18"/>
      <c r="H26" s="18"/>
      <c r="I26" s="18"/>
    </row>
    <row r="27" spans="1:9" s="405" customFormat="1">
      <c r="A27" s="18">
        <v>19</v>
      </c>
      <c r="B27" s="18" t="s">
        <v>898</v>
      </c>
      <c r="C27" s="18"/>
      <c r="D27" s="18"/>
      <c r="E27" s="18"/>
      <c r="F27" s="18"/>
      <c r="G27" s="18"/>
      <c r="H27" s="18"/>
      <c r="I27" s="18"/>
    </row>
    <row r="28" spans="1:9" s="405" customFormat="1">
      <c r="A28" s="18">
        <v>20</v>
      </c>
      <c r="B28" s="18" t="s">
        <v>899</v>
      </c>
      <c r="C28" s="18"/>
      <c r="D28" s="18"/>
      <c r="E28" s="18"/>
      <c r="F28" s="18"/>
      <c r="G28" s="18"/>
      <c r="H28" s="18"/>
      <c r="I28" s="18"/>
    </row>
    <row r="29" spans="1:9" s="405" customFormat="1">
      <c r="A29" s="18">
        <v>21</v>
      </c>
      <c r="B29" s="18" t="s">
        <v>900</v>
      </c>
      <c r="C29" s="18"/>
      <c r="D29" s="18"/>
      <c r="E29" s="18"/>
      <c r="F29" s="18"/>
      <c r="G29" s="18"/>
      <c r="H29" s="18"/>
      <c r="I29" s="18"/>
    </row>
    <row r="30" spans="1:9" s="405" customFormat="1">
      <c r="A30" s="18">
        <v>22</v>
      </c>
      <c r="B30" s="18" t="s">
        <v>901</v>
      </c>
      <c r="C30" s="18"/>
      <c r="D30" s="18"/>
      <c r="E30" s="18"/>
      <c r="F30" s="18"/>
      <c r="G30" s="18"/>
      <c r="H30" s="18"/>
      <c r="I30" s="18"/>
    </row>
    <row r="31" spans="1:9" s="405" customFormat="1">
      <c r="A31" s="18">
        <v>23</v>
      </c>
      <c r="B31" s="18" t="s">
        <v>902</v>
      </c>
      <c r="C31" s="18"/>
      <c r="D31" s="18"/>
      <c r="E31" s="18"/>
      <c r="F31" s="18"/>
      <c r="G31" s="18"/>
      <c r="H31" s="18"/>
      <c r="I31" s="18"/>
    </row>
    <row r="32" spans="1:9" s="405" customFormat="1">
      <c r="A32" s="18">
        <v>24</v>
      </c>
      <c r="B32" s="18" t="s">
        <v>903</v>
      </c>
      <c r="C32" s="18"/>
      <c r="D32" s="18"/>
      <c r="E32" s="18"/>
      <c r="F32" s="18"/>
      <c r="G32" s="18"/>
      <c r="H32" s="18"/>
      <c r="I32" s="18"/>
    </row>
    <row r="33" spans="1:9" s="405" customFormat="1">
      <c r="A33" s="18">
        <v>25</v>
      </c>
      <c r="B33" s="18" t="s">
        <v>904</v>
      </c>
      <c r="C33" s="18"/>
      <c r="D33" s="18"/>
      <c r="E33" s="18"/>
      <c r="F33" s="18"/>
      <c r="G33" s="18"/>
      <c r="H33" s="18"/>
      <c r="I33" s="18"/>
    </row>
    <row r="34" spans="1:9" s="405" customFormat="1">
      <c r="A34" s="18">
        <v>26</v>
      </c>
      <c r="B34" s="18" t="s">
        <v>905</v>
      </c>
      <c r="C34" s="18"/>
      <c r="D34" s="18"/>
      <c r="E34" s="18"/>
      <c r="F34" s="18"/>
      <c r="G34" s="18"/>
      <c r="H34" s="18"/>
      <c r="I34" s="18"/>
    </row>
    <row r="35" spans="1:9" s="405" customFormat="1">
      <c r="A35" s="18">
        <v>27</v>
      </c>
      <c r="B35" s="18" t="s">
        <v>906</v>
      </c>
      <c r="C35" s="18"/>
      <c r="D35" s="18"/>
      <c r="E35" s="18"/>
      <c r="F35" s="18"/>
      <c r="G35" s="18"/>
      <c r="H35" s="18"/>
      <c r="I35" s="18"/>
    </row>
    <row r="36" spans="1:9" s="405" customFormat="1">
      <c r="A36" s="18">
        <v>28</v>
      </c>
      <c r="B36" s="18" t="s">
        <v>907</v>
      </c>
      <c r="C36" s="18"/>
      <c r="D36" s="18"/>
      <c r="E36" s="18"/>
      <c r="F36" s="18"/>
      <c r="G36" s="18"/>
      <c r="H36" s="18"/>
      <c r="I36" s="18"/>
    </row>
    <row r="37" spans="1:9" s="405" customFormat="1">
      <c r="A37" s="18">
        <v>29</v>
      </c>
      <c r="B37" s="18" t="s">
        <v>908</v>
      </c>
      <c r="C37" s="18"/>
      <c r="D37" s="18"/>
      <c r="E37" s="18"/>
      <c r="F37" s="18"/>
      <c r="G37" s="18"/>
      <c r="H37" s="18"/>
      <c r="I37" s="18"/>
    </row>
    <row r="38" spans="1:9" s="405" customFormat="1">
      <c r="A38" s="18">
        <v>30</v>
      </c>
      <c r="B38" s="18" t="s">
        <v>909</v>
      </c>
      <c r="C38" s="18"/>
      <c r="D38" s="18"/>
      <c r="E38" s="18"/>
      <c r="F38" s="18"/>
      <c r="G38" s="18"/>
      <c r="H38" s="18"/>
      <c r="I38" s="18"/>
    </row>
    <row r="39" spans="1:9" s="405" customFormat="1">
      <c r="A39" s="18">
        <v>31</v>
      </c>
      <c r="B39" s="18" t="s">
        <v>910</v>
      </c>
      <c r="C39" s="18"/>
      <c r="D39" s="18"/>
      <c r="E39" s="18"/>
      <c r="F39" s="18"/>
      <c r="G39" s="18"/>
      <c r="H39" s="18"/>
      <c r="I39" s="18"/>
    </row>
    <row r="40" spans="1:9" s="405" customFormat="1">
      <c r="A40" s="18">
        <v>32</v>
      </c>
      <c r="B40" s="18" t="s">
        <v>911</v>
      </c>
      <c r="C40" s="18"/>
      <c r="D40" s="18"/>
      <c r="E40" s="18"/>
      <c r="F40" s="18"/>
      <c r="G40" s="18"/>
      <c r="H40" s="18"/>
      <c r="I40" s="18"/>
    </row>
    <row r="41" spans="1:9" s="405" customFormat="1">
      <c r="A41" s="18">
        <v>33</v>
      </c>
      <c r="B41" s="18" t="s">
        <v>912</v>
      </c>
      <c r="C41" s="18"/>
      <c r="D41" s="18"/>
      <c r="E41" s="18"/>
      <c r="F41" s="18"/>
      <c r="G41" s="18"/>
      <c r="H41" s="18"/>
      <c r="I41" s="18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28" t="s">
        <v>19</v>
      </c>
      <c r="B43" s="9"/>
      <c r="C43" s="9"/>
      <c r="D43" s="9"/>
      <c r="E43" s="9"/>
      <c r="F43" s="9"/>
      <c r="G43" s="9"/>
      <c r="H43" s="9"/>
      <c r="I43" s="9"/>
    </row>
    <row r="46" spans="1:9" ht="12.75" customHeight="1">
      <c r="A46" s="512"/>
      <c r="B46" s="512"/>
      <c r="C46" s="512"/>
      <c r="D46" s="512"/>
      <c r="E46" s="512"/>
      <c r="F46" s="512"/>
    </row>
    <row r="47" spans="1:9" ht="12.75" customHeight="1">
      <c r="A47" s="512" t="s">
        <v>12</v>
      </c>
      <c r="B47" s="512"/>
      <c r="C47" s="512"/>
      <c r="D47" s="512"/>
      <c r="E47" s="512"/>
      <c r="F47" s="512"/>
      <c r="G47" s="890" t="s">
        <v>13</v>
      </c>
      <c r="H47" s="890"/>
      <c r="I47" s="890"/>
    </row>
    <row r="48" spans="1:9" ht="12.75" customHeight="1">
      <c r="A48" s="512"/>
      <c r="B48" s="512"/>
      <c r="C48" s="512"/>
      <c r="D48" s="512"/>
      <c r="E48" s="512"/>
      <c r="F48" s="512"/>
      <c r="G48" s="890" t="s">
        <v>14</v>
      </c>
      <c r="H48" s="890"/>
      <c r="I48" s="890"/>
    </row>
    <row r="49" spans="6:8" ht="12.75" customHeight="1">
      <c r="F49" s="512"/>
      <c r="H49" s="513" t="s">
        <v>90</v>
      </c>
    </row>
    <row r="50" spans="6:8">
      <c r="H50" s="514" t="s">
        <v>87</v>
      </c>
    </row>
  </sheetData>
  <mergeCells count="10">
    <mergeCell ref="I6:I7"/>
    <mergeCell ref="G47:I47"/>
    <mergeCell ref="G48:I48"/>
    <mergeCell ref="A1:H1"/>
    <mergeCell ref="A2:H2"/>
    <mergeCell ref="A4:H4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topLeftCell="A24" zoomScale="85" zoomScaleNormal="85" zoomScaleSheetLayoutView="85" workbookViewId="0">
      <selection activeCell="O48" sqref="O48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>
      <c r="A1" s="85"/>
      <c r="B1" s="85"/>
      <c r="C1" s="85"/>
      <c r="D1" s="85"/>
      <c r="E1" s="85"/>
      <c r="F1" s="85"/>
      <c r="G1" s="85"/>
      <c r="H1" s="85"/>
      <c r="K1" s="820" t="s">
        <v>91</v>
      </c>
      <c r="L1" s="820"/>
    </row>
    <row r="2" spans="1:12" ht="15.75">
      <c r="A2" s="841" t="s">
        <v>0</v>
      </c>
      <c r="B2" s="841"/>
      <c r="C2" s="841"/>
      <c r="D2" s="841"/>
      <c r="E2" s="841"/>
      <c r="F2" s="841"/>
      <c r="G2" s="841"/>
      <c r="H2" s="841"/>
      <c r="I2" s="85"/>
      <c r="J2" s="85"/>
      <c r="K2" s="85"/>
      <c r="L2" s="85"/>
    </row>
    <row r="3" spans="1:12" ht="20.25">
      <c r="A3" s="801" t="s">
        <v>582</v>
      </c>
      <c r="B3" s="801"/>
      <c r="C3" s="801"/>
      <c r="D3" s="801"/>
      <c r="E3" s="801"/>
      <c r="F3" s="801"/>
      <c r="G3" s="801"/>
      <c r="H3" s="801"/>
      <c r="I3" s="85"/>
      <c r="J3" s="85"/>
      <c r="K3" s="85"/>
      <c r="L3" s="85"/>
    </row>
    <row r="4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.75">
      <c r="A5" s="802" t="s">
        <v>655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</row>
    <row r="6" spans="1:1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>
      <c r="A7" s="747" t="s">
        <v>185</v>
      </c>
      <c r="B7" s="747"/>
      <c r="C7" s="85" t="s">
        <v>877</v>
      </c>
      <c r="D7" s="85"/>
      <c r="E7" s="85"/>
      <c r="F7" s="85"/>
      <c r="G7" s="85"/>
      <c r="H7" s="270"/>
      <c r="I7" s="85"/>
      <c r="J7" s="85"/>
      <c r="K7" s="85"/>
      <c r="L7" s="85"/>
    </row>
    <row r="8" spans="1:12" ht="18">
      <c r="A8" s="88"/>
      <c r="B8" s="88"/>
      <c r="C8" s="85"/>
      <c r="D8" s="85"/>
      <c r="E8" s="85"/>
      <c r="F8" s="85"/>
      <c r="G8" s="85"/>
      <c r="H8" s="85"/>
      <c r="I8" s="104"/>
      <c r="J8" s="401"/>
      <c r="K8" s="104" t="s">
        <v>596</v>
      </c>
      <c r="L8" s="85"/>
    </row>
    <row r="9" spans="1:12" ht="27.75" customHeight="1">
      <c r="A9" s="826" t="s">
        <v>253</v>
      </c>
      <c r="B9" s="826" t="s">
        <v>252</v>
      </c>
      <c r="C9" s="741" t="s">
        <v>561</v>
      </c>
      <c r="D9" s="741" t="s">
        <v>562</v>
      </c>
      <c r="E9" s="928" t="s">
        <v>563</v>
      </c>
      <c r="F9" s="928"/>
      <c r="G9" s="928" t="s">
        <v>515</v>
      </c>
      <c r="H9" s="928"/>
      <c r="I9" s="928" t="s">
        <v>264</v>
      </c>
      <c r="J9" s="928"/>
      <c r="K9" s="929" t="s">
        <v>268</v>
      </c>
      <c r="L9" s="929"/>
    </row>
    <row r="10" spans="1:12" ht="25.5">
      <c r="A10" s="933"/>
      <c r="B10" s="933"/>
      <c r="C10" s="741"/>
      <c r="D10" s="741"/>
      <c r="E10" s="390" t="s">
        <v>251</v>
      </c>
      <c r="F10" s="390" t="s">
        <v>228</v>
      </c>
      <c r="G10" s="390" t="s">
        <v>251</v>
      </c>
      <c r="H10" s="390" t="s">
        <v>228</v>
      </c>
      <c r="I10" s="390" t="s">
        <v>251</v>
      </c>
      <c r="J10" s="390" t="s">
        <v>228</v>
      </c>
      <c r="K10" s="390" t="s">
        <v>251</v>
      </c>
      <c r="L10" s="390" t="s">
        <v>228</v>
      </c>
    </row>
    <row r="11" spans="1:12" s="14" customFormat="1">
      <c r="A11" s="402">
        <v>1</v>
      </c>
      <c r="B11" s="402">
        <v>2</v>
      </c>
      <c r="C11" s="402">
        <v>3</v>
      </c>
      <c r="D11" s="402">
        <v>4</v>
      </c>
      <c r="E11" s="402">
        <v>5</v>
      </c>
      <c r="F11" s="402">
        <v>6</v>
      </c>
      <c r="G11" s="402">
        <v>7</v>
      </c>
      <c r="H11" s="402">
        <v>8</v>
      </c>
      <c r="I11" s="402">
        <v>9</v>
      </c>
      <c r="J11" s="402">
        <v>10</v>
      </c>
      <c r="K11" s="402">
        <v>11</v>
      </c>
      <c r="L11" s="402">
        <v>12</v>
      </c>
    </row>
    <row r="12" spans="1:12" s="405" customFormat="1" ht="18" customHeight="1">
      <c r="A12" s="18">
        <v>1</v>
      </c>
      <c r="B12" s="18" t="s">
        <v>879</v>
      </c>
      <c r="C12" s="333">
        <v>1931</v>
      </c>
      <c r="D12" s="333">
        <v>214901</v>
      </c>
      <c r="E12" s="333">
        <v>1931</v>
      </c>
      <c r="F12" s="333">
        <v>214790</v>
      </c>
      <c r="G12" s="333">
        <v>1931</v>
      </c>
      <c r="H12" s="333">
        <v>214790</v>
      </c>
      <c r="I12" s="333">
        <v>1931</v>
      </c>
      <c r="J12" s="333">
        <v>214790</v>
      </c>
      <c r="K12" s="333">
        <v>169</v>
      </c>
      <c r="L12" s="333">
        <v>34</v>
      </c>
    </row>
    <row r="13" spans="1:12" s="405" customFormat="1">
      <c r="A13" s="18">
        <v>2</v>
      </c>
      <c r="B13" s="18" t="s">
        <v>881</v>
      </c>
      <c r="C13" s="333">
        <v>2934</v>
      </c>
      <c r="D13" s="18">
        <v>306411</v>
      </c>
      <c r="E13" s="18">
        <v>2122</v>
      </c>
      <c r="F13" s="18">
        <v>220221</v>
      </c>
      <c r="G13" s="18">
        <v>2469</v>
      </c>
      <c r="H13" s="18">
        <v>460872</v>
      </c>
      <c r="I13" s="18">
        <v>1689</v>
      </c>
      <c r="J13" s="18">
        <v>375477</v>
      </c>
      <c r="K13" s="18">
        <v>451</v>
      </c>
      <c r="L13" s="18">
        <v>2300</v>
      </c>
    </row>
    <row r="14" spans="1:12" s="405" customFormat="1" ht="12" customHeight="1">
      <c r="A14" s="18">
        <v>3</v>
      </c>
      <c r="B14" s="18" t="s">
        <v>882</v>
      </c>
      <c r="C14" s="333">
        <v>2738</v>
      </c>
      <c r="D14" s="18">
        <v>276918</v>
      </c>
      <c r="E14" s="18">
        <v>2738</v>
      </c>
      <c r="F14" s="18">
        <v>306918</v>
      </c>
      <c r="G14" s="18">
        <v>2738</v>
      </c>
      <c r="H14" s="18">
        <v>306918</v>
      </c>
      <c r="I14" s="18">
        <v>2738</v>
      </c>
      <c r="J14" s="18">
        <v>306918</v>
      </c>
      <c r="K14" s="18">
        <v>0</v>
      </c>
      <c r="L14" s="18">
        <v>0</v>
      </c>
    </row>
    <row r="15" spans="1:12" s="405" customFormat="1">
      <c r="A15" s="18">
        <v>4</v>
      </c>
      <c r="B15" s="18" t="s">
        <v>883</v>
      </c>
      <c r="C15" s="333">
        <v>1369</v>
      </c>
      <c r="D15" s="18">
        <v>119491</v>
      </c>
      <c r="E15" s="18">
        <v>1338</v>
      </c>
      <c r="F15" s="18">
        <v>80302</v>
      </c>
      <c r="G15" s="18">
        <v>1338</v>
      </c>
      <c r="H15" s="18">
        <v>80302</v>
      </c>
      <c r="I15" s="18">
        <v>1338</v>
      </c>
      <c r="J15" s="18">
        <v>80302</v>
      </c>
      <c r="K15" s="18">
        <v>0</v>
      </c>
      <c r="L15" s="18">
        <v>0</v>
      </c>
    </row>
    <row r="16" spans="1:12" s="405" customFormat="1" ht="15.75" customHeight="1">
      <c r="A16" s="18">
        <v>5</v>
      </c>
      <c r="B16" s="18" t="s">
        <v>884</v>
      </c>
      <c r="C16" s="333">
        <v>5179</v>
      </c>
      <c r="D16" s="18">
        <v>448623</v>
      </c>
      <c r="E16" s="18">
        <v>5179</v>
      </c>
      <c r="F16" s="18">
        <v>404194</v>
      </c>
      <c r="G16" s="18">
        <v>5179</v>
      </c>
      <c r="H16" s="18">
        <v>36249</v>
      </c>
      <c r="I16" s="18">
        <v>5179</v>
      </c>
      <c r="J16" s="18">
        <v>33551</v>
      </c>
      <c r="K16" s="18">
        <v>5179</v>
      </c>
      <c r="L16" s="18">
        <v>1572</v>
      </c>
    </row>
    <row r="17" spans="1:12" s="405" customFormat="1" ht="12.75" customHeight="1">
      <c r="A17" s="18">
        <v>6</v>
      </c>
      <c r="B17" s="18" t="s">
        <v>885</v>
      </c>
      <c r="C17" s="333">
        <v>1789</v>
      </c>
      <c r="D17" s="18">
        <v>192790</v>
      </c>
      <c r="E17" s="18">
        <v>1789</v>
      </c>
      <c r="F17" s="18">
        <v>192790</v>
      </c>
      <c r="G17" s="18">
        <v>1789</v>
      </c>
      <c r="H17" s="18">
        <v>192790</v>
      </c>
      <c r="I17" s="18">
        <v>1789</v>
      </c>
      <c r="J17" s="18">
        <v>192790</v>
      </c>
      <c r="K17" s="18">
        <v>27</v>
      </c>
      <c r="L17" s="18">
        <v>87</v>
      </c>
    </row>
    <row r="18" spans="1:12" s="405" customFormat="1" ht="12.75" customHeight="1">
      <c r="A18" s="18">
        <v>7</v>
      </c>
      <c r="B18" s="18" t="s">
        <v>886</v>
      </c>
      <c r="C18" s="333">
        <v>2943</v>
      </c>
      <c r="D18" s="18">
        <v>268796</v>
      </c>
      <c r="E18" s="18">
        <v>2943</v>
      </c>
      <c r="F18" s="18">
        <v>252243</v>
      </c>
      <c r="G18" s="18">
        <v>2943</v>
      </c>
      <c r="H18" s="18">
        <v>263971</v>
      </c>
      <c r="I18" s="18">
        <v>2943</v>
      </c>
      <c r="J18" s="18">
        <v>263971</v>
      </c>
      <c r="K18" s="18">
        <v>0</v>
      </c>
      <c r="L18" s="18">
        <v>0</v>
      </c>
    </row>
    <row r="19" spans="1:12" s="405" customFormat="1">
      <c r="A19" s="18">
        <v>8</v>
      </c>
      <c r="B19" s="18" t="s">
        <v>887</v>
      </c>
      <c r="C19" s="333">
        <v>2057</v>
      </c>
      <c r="D19" s="18">
        <v>208365</v>
      </c>
      <c r="E19" s="18">
        <v>2057</v>
      </c>
      <c r="F19" s="18">
        <v>208365</v>
      </c>
      <c r="G19" s="18">
        <v>2057</v>
      </c>
      <c r="H19" s="18">
        <v>208365</v>
      </c>
      <c r="I19" s="18">
        <v>2057</v>
      </c>
      <c r="J19" s="18">
        <v>208365</v>
      </c>
      <c r="K19" s="18">
        <v>0</v>
      </c>
      <c r="L19" s="18">
        <v>0</v>
      </c>
    </row>
    <row r="20" spans="1:12" s="405" customFormat="1">
      <c r="A20" s="18">
        <v>9</v>
      </c>
      <c r="B20" s="18" t="s">
        <v>888</v>
      </c>
      <c r="C20" s="333">
        <v>1314</v>
      </c>
      <c r="D20" s="18">
        <v>107371</v>
      </c>
      <c r="E20" s="18">
        <v>652</v>
      </c>
      <c r="F20" s="18">
        <v>39458</v>
      </c>
      <c r="G20" s="18">
        <v>652</v>
      </c>
      <c r="H20" s="18">
        <v>21701</v>
      </c>
      <c r="I20" s="18">
        <v>1313</v>
      </c>
      <c r="J20" s="545">
        <v>80634.75</v>
      </c>
      <c r="K20" s="18">
        <v>0</v>
      </c>
      <c r="L20" s="18">
        <v>0</v>
      </c>
    </row>
    <row r="21" spans="1:12" s="405" customFormat="1">
      <c r="A21" s="18">
        <v>10</v>
      </c>
      <c r="B21" s="18" t="s">
        <v>889</v>
      </c>
      <c r="C21" s="333">
        <v>1854</v>
      </c>
      <c r="D21" s="18">
        <v>149217</v>
      </c>
      <c r="E21" s="18">
        <v>1854</v>
      </c>
      <c r="F21" s="18">
        <v>149217</v>
      </c>
      <c r="G21" s="18">
        <v>1854</v>
      </c>
      <c r="H21" s="18">
        <v>149217</v>
      </c>
      <c r="I21" s="18">
        <v>0</v>
      </c>
      <c r="J21" s="18">
        <v>0</v>
      </c>
      <c r="K21" s="18">
        <v>0</v>
      </c>
      <c r="L21" s="18">
        <v>0</v>
      </c>
    </row>
    <row r="22" spans="1:12" s="405" customFormat="1">
      <c r="A22" s="18">
        <v>11</v>
      </c>
      <c r="B22" s="18" t="s">
        <v>890</v>
      </c>
      <c r="C22" s="333">
        <v>1466</v>
      </c>
      <c r="D22" s="18">
        <v>148426</v>
      </c>
      <c r="E22" s="18">
        <v>1078</v>
      </c>
      <c r="F22" s="18">
        <v>111068</v>
      </c>
      <c r="G22" s="18">
        <v>1134</v>
      </c>
      <c r="H22" s="18">
        <v>88009</v>
      </c>
      <c r="I22" s="18">
        <v>1468</v>
      </c>
      <c r="J22" s="18">
        <v>131163</v>
      </c>
      <c r="K22" s="18">
        <v>725</v>
      </c>
      <c r="L22" s="18">
        <v>5624</v>
      </c>
    </row>
    <row r="23" spans="1:12" s="405" customFormat="1">
      <c r="A23" s="18">
        <v>12</v>
      </c>
      <c r="B23" s="18" t="s">
        <v>891</v>
      </c>
      <c r="C23" s="333">
        <v>1558</v>
      </c>
      <c r="D23" s="18">
        <v>146597</v>
      </c>
      <c r="E23" s="18">
        <v>1558</v>
      </c>
      <c r="F23" s="18">
        <v>196126</v>
      </c>
      <c r="G23" s="18">
        <v>1558</v>
      </c>
      <c r="H23" s="18">
        <v>146597</v>
      </c>
      <c r="I23" s="18">
        <v>1558</v>
      </c>
      <c r="J23" s="18">
        <v>146597</v>
      </c>
      <c r="K23" s="18">
        <v>0</v>
      </c>
      <c r="L23" s="18">
        <v>0</v>
      </c>
    </row>
    <row r="24" spans="1:12" s="405" customFormat="1">
      <c r="A24" s="18">
        <v>13</v>
      </c>
      <c r="B24" s="18" t="s">
        <v>892</v>
      </c>
      <c r="C24" s="333">
        <v>1168</v>
      </c>
      <c r="D24" s="18">
        <v>147259</v>
      </c>
      <c r="E24" s="18">
        <v>577</v>
      </c>
      <c r="F24" s="18">
        <v>76919</v>
      </c>
      <c r="G24" s="18">
        <v>996</v>
      </c>
      <c r="H24" s="18">
        <v>88237</v>
      </c>
      <c r="I24" s="18">
        <v>242</v>
      </c>
      <c r="J24" s="18">
        <v>26530</v>
      </c>
      <c r="K24" s="18">
        <v>0</v>
      </c>
      <c r="L24" s="18">
        <v>0</v>
      </c>
    </row>
    <row r="25" spans="1:12" s="405" customFormat="1">
      <c r="A25" s="18">
        <v>14</v>
      </c>
      <c r="B25" s="18" t="s">
        <v>893</v>
      </c>
      <c r="C25" s="333">
        <v>2265</v>
      </c>
      <c r="D25" s="18">
        <v>202594</v>
      </c>
      <c r="E25" s="18">
        <v>2153</v>
      </c>
      <c r="F25" s="18">
        <v>193728</v>
      </c>
      <c r="G25" s="18">
        <v>2200</v>
      </c>
      <c r="H25" s="18">
        <v>200624</v>
      </c>
      <c r="I25" s="18">
        <v>1307</v>
      </c>
      <c r="J25" s="18">
        <v>113578</v>
      </c>
      <c r="K25" s="18">
        <v>0</v>
      </c>
      <c r="L25" s="18">
        <v>0</v>
      </c>
    </row>
    <row r="26" spans="1:12" s="405" customFormat="1">
      <c r="A26" s="18">
        <v>15</v>
      </c>
      <c r="B26" s="18" t="s">
        <v>894</v>
      </c>
      <c r="C26" s="333">
        <v>1960</v>
      </c>
      <c r="D26" s="18">
        <v>146447</v>
      </c>
      <c r="E26" s="18">
        <v>1051</v>
      </c>
      <c r="F26" s="18">
        <v>41257</v>
      </c>
      <c r="G26" s="18">
        <v>514</v>
      </c>
      <c r="H26" s="18">
        <v>12306</v>
      </c>
      <c r="I26" s="18">
        <v>132</v>
      </c>
      <c r="J26" s="18">
        <v>383</v>
      </c>
      <c r="K26" s="18">
        <v>0</v>
      </c>
      <c r="L26" s="18">
        <v>0</v>
      </c>
    </row>
    <row r="27" spans="1:12" s="405" customFormat="1">
      <c r="A27" s="18">
        <v>16</v>
      </c>
      <c r="B27" s="18" t="s">
        <v>895</v>
      </c>
      <c r="C27" s="333">
        <v>1124</v>
      </c>
      <c r="D27" s="18">
        <v>126062</v>
      </c>
      <c r="E27" s="18">
        <v>915</v>
      </c>
      <c r="F27" s="18">
        <v>87836</v>
      </c>
      <c r="G27" s="18">
        <v>840</v>
      </c>
      <c r="H27" s="18">
        <v>66364</v>
      </c>
      <c r="I27" s="18">
        <v>840</v>
      </c>
      <c r="J27" s="18">
        <v>66364</v>
      </c>
      <c r="K27" s="18">
        <v>840</v>
      </c>
      <c r="L27" s="18">
        <v>6364</v>
      </c>
    </row>
    <row r="28" spans="1:12" s="405" customFormat="1">
      <c r="A28" s="18">
        <v>17</v>
      </c>
      <c r="B28" s="18" t="s">
        <v>896</v>
      </c>
      <c r="C28" s="333">
        <v>3994</v>
      </c>
      <c r="D28" s="18">
        <v>328428</v>
      </c>
      <c r="E28" s="18">
        <v>3720</v>
      </c>
      <c r="F28" s="18">
        <v>301270</v>
      </c>
      <c r="G28" s="18">
        <v>3720</v>
      </c>
      <c r="H28" s="18">
        <v>301270</v>
      </c>
      <c r="I28" s="18">
        <v>3720</v>
      </c>
      <c r="J28" s="18">
        <v>301270</v>
      </c>
      <c r="K28" s="18"/>
      <c r="L28" s="18"/>
    </row>
    <row r="29" spans="1:12" s="405" customFormat="1">
      <c r="A29" s="18">
        <v>18</v>
      </c>
      <c r="B29" s="18" t="s">
        <v>897</v>
      </c>
      <c r="C29" s="333">
        <v>1334</v>
      </c>
      <c r="D29" s="18">
        <v>95807</v>
      </c>
      <c r="E29" s="18">
        <v>515</v>
      </c>
      <c r="F29" s="18">
        <v>36665</v>
      </c>
      <c r="G29" s="18">
        <v>656</v>
      </c>
      <c r="H29" s="18">
        <v>46537</v>
      </c>
      <c r="I29" s="18">
        <v>526</v>
      </c>
      <c r="J29" s="18">
        <v>37066</v>
      </c>
      <c r="K29" s="18">
        <v>609</v>
      </c>
      <c r="L29" s="18">
        <v>4055</v>
      </c>
    </row>
    <row r="30" spans="1:12" s="405" customFormat="1">
      <c r="A30" s="18">
        <v>19</v>
      </c>
      <c r="B30" s="18" t="s">
        <v>898</v>
      </c>
      <c r="C30" s="333">
        <v>1945</v>
      </c>
      <c r="D30" s="18">
        <v>205827</v>
      </c>
      <c r="E30" s="18">
        <v>1265</v>
      </c>
      <c r="F30" s="18">
        <v>118502</v>
      </c>
      <c r="G30" s="18">
        <v>1578</v>
      </c>
      <c r="H30" s="18">
        <v>134562</v>
      </c>
      <c r="I30" s="18">
        <v>1516</v>
      </c>
      <c r="J30" s="18">
        <v>145896</v>
      </c>
      <c r="K30" s="18">
        <v>0</v>
      </c>
      <c r="L30" s="18">
        <v>0</v>
      </c>
    </row>
    <row r="31" spans="1:12" s="405" customFormat="1">
      <c r="A31" s="18">
        <v>20</v>
      </c>
      <c r="B31" s="18" t="s">
        <v>899</v>
      </c>
      <c r="C31" s="333">
        <v>1744</v>
      </c>
      <c r="D31" s="18">
        <v>154495</v>
      </c>
      <c r="E31" s="18">
        <v>1145</v>
      </c>
      <c r="F31" s="18">
        <v>75890</v>
      </c>
      <c r="G31" s="18">
        <v>1145</v>
      </c>
      <c r="H31" s="18">
        <v>75890</v>
      </c>
      <c r="I31" s="18">
        <v>1050</v>
      </c>
      <c r="J31" s="18">
        <v>37156</v>
      </c>
      <c r="K31" s="18">
        <v>0</v>
      </c>
      <c r="L31" s="18">
        <v>0</v>
      </c>
    </row>
    <row r="32" spans="1:12" s="405" customFormat="1">
      <c r="A32" s="18">
        <v>21</v>
      </c>
      <c r="B32" s="18" t="s">
        <v>900</v>
      </c>
      <c r="C32" s="333">
        <v>1636</v>
      </c>
      <c r="D32" s="18">
        <v>107130</v>
      </c>
      <c r="E32" s="18">
        <v>1636</v>
      </c>
      <c r="F32" s="18">
        <v>107130</v>
      </c>
      <c r="G32" s="18">
        <v>1636</v>
      </c>
      <c r="H32" s="18">
        <v>107130</v>
      </c>
      <c r="I32" s="18">
        <v>1636</v>
      </c>
      <c r="J32" s="18">
        <v>107130</v>
      </c>
      <c r="K32" s="18">
        <v>0</v>
      </c>
      <c r="L32" s="18">
        <v>0</v>
      </c>
    </row>
    <row r="33" spans="1:12" s="405" customFormat="1">
      <c r="A33" s="18">
        <v>22</v>
      </c>
      <c r="B33" s="18" t="s">
        <v>901</v>
      </c>
      <c r="C33" s="333">
        <v>3808</v>
      </c>
      <c r="D33" s="18">
        <v>310316</v>
      </c>
      <c r="E33" s="18">
        <v>3808</v>
      </c>
      <c r="F33" s="18">
        <v>290022</v>
      </c>
      <c r="G33" s="18">
        <v>3808</v>
      </c>
      <c r="H33" s="18">
        <v>310316</v>
      </c>
      <c r="I33" s="18">
        <v>3808</v>
      </c>
      <c r="J33" s="18">
        <v>300022</v>
      </c>
      <c r="K33" s="18">
        <v>136</v>
      </c>
      <c r="L33" s="18">
        <v>0</v>
      </c>
    </row>
    <row r="34" spans="1:12" s="405" customFormat="1">
      <c r="A34" s="18">
        <v>23</v>
      </c>
      <c r="B34" s="18" t="s">
        <v>902</v>
      </c>
      <c r="C34" s="333">
        <v>1448</v>
      </c>
      <c r="D34" s="18">
        <v>128016</v>
      </c>
      <c r="E34" s="18">
        <v>728</v>
      </c>
      <c r="F34" s="18">
        <v>51133</v>
      </c>
      <c r="G34" s="18">
        <v>1012</v>
      </c>
      <c r="H34" s="18">
        <v>83797</v>
      </c>
      <c r="I34" s="18">
        <v>814</v>
      </c>
      <c r="J34" s="18">
        <v>65053</v>
      </c>
      <c r="K34" s="18">
        <v>0</v>
      </c>
      <c r="L34" s="18">
        <v>0</v>
      </c>
    </row>
    <row r="35" spans="1:12" s="405" customFormat="1">
      <c r="A35" s="18">
        <v>24</v>
      </c>
      <c r="B35" s="18" t="s">
        <v>903</v>
      </c>
      <c r="C35" s="333">
        <v>1164</v>
      </c>
      <c r="D35" s="18">
        <v>107661</v>
      </c>
      <c r="E35" s="18">
        <v>1164</v>
      </c>
      <c r="F35" s="18">
        <v>107661</v>
      </c>
      <c r="G35" s="18">
        <v>1164</v>
      </c>
      <c r="H35" s="18">
        <v>61230</v>
      </c>
      <c r="I35" s="18">
        <v>1164</v>
      </c>
      <c r="J35" s="18">
        <v>107661</v>
      </c>
      <c r="K35" s="18">
        <v>1164</v>
      </c>
      <c r="L35" s="18">
        <v>0</v>
      </c>
    </row>
    <row r="36" spans="1:12" s="405" customFormat="1">
      <c r="A36" s="18">
        <v>25</v>
      </c>
      <c r="B36" s="18" t="s">
        <v>904</v>
      </c>
      <c r="C36" s="333">
        <v>3269</v>
      </c>
      <c r="D36" s="18">
        <v>281629</v>
      </c>
      <c r="E36" s="18">
        <v>3115</v>
      </c>
      <c r="F36" s="18">
        <v>225302</v>
      </c>
      <c r="G36" s="18">
        <v>3115</v>
      </c>
      <c r="H36" s="18">
        <v>225302</v>
      </c>
      <c r="I36" s="18">
        <v>3115</v>
      </c>
      <c r="J36" s="18">
        <v>225302</v>
      </c>
      <c r="K36" s="18">
        <v>0</v>
      </c>
      <c r="L36" s="18">
        <v>0</v>
      </c>
    </row>
    <row r="37" spans="1:12" s="405" customFormat="1">
      <c r="A37" s="18">
        <v>26</v>
      </c>
      <c r="B37" s="18" t="s">
        <v>905</v>
      </c>
      <c r="C37" s="333">
        <v>1835</v>
      </c>
      <c r="D37" s="18">
        <v>192370</v>
      </c>
      <c r="E37" s="18">
        <v>1940</v>
      </c>
      <c r="F37" s="18">
        <v>143240</v>
      </c>
      <c r="G37" s="18">
        <v>1940</v>
      </c>
      <c r="H37" s="18">
        <v>117457</v>
      </c>
      <c r="I37" s="18">
        <v>1940</v>
      </c>
      <c r="J37" s="18">
        <v>125819.20000000001</v>
      </c>
      <c r="K37" s="18">
        <v>1940</v>
      </c>
      <c r="L37" s="18">
        <v>3035</v>
      </c>
    </row>
    <row r="38" spans="1:12" s="405" customFormat="1">
      <c r="A38" s="18">
        <v>27</v>
      </c>
      <c r="B38" s="18" t="s">
        <v>906</v>
      </c>
      <c r="C38" s="333">
        <v>1386</v>
      </c>
      <c r="D38" s="18">
        <v>122549</v>
      </c>
      <c r="E38" s="18">
        <v>828.59999999999991</v>
      </c>
      <c r="F38" s="18">
        <v>75661.199999999983</v>
      </c>
      <c r="G38" s="18">
        <v>1381</v>
      </c>
      <c r="H38" s="18">
        <v>126102</v>
      </c>
      <c r="I38" s="18">
        <v>1381</v>
      </c>
      <c r="J38" s="18">
        <v>126102</v>
      </c>
      <c r="K38" s="18">
        <v>0</v>
      </c>
      <c r="L38" s="18">
        <v>0</v>
      </c>
    </row>
    <row r="39" spans="1:12" s="405" customFormat="1">
      <c r="A39" s="18">
        <v>28</v>
      </c>
      <c r="B39" s="18" t="s">
        <v>907</v>
      </c>
      <c r="C39" s="333">
        <v>1742</v>
      </c>
      <c r="D39" s="18">
        <v>146144</v>
      </c>
      <c r="E39" s="18">
        <v>1742</v>
      </c>
      <c r="F39" s="18">
        <v>146144</v>
      </c>
      <c r="G39" s="18">
        <v>1742</v>
      </c>
      <c r="H39" s="18">
        <v>146144</v>
      </c>
      <c r="I39" s="18">
        <v>1742</v>
      </c>
      <c r="J39" s="18">
        <v>146144</v>
      </c>
      <c r="K39" s="18">
        <v>0</v>
      </c>
      <c r="L39" s="18">
        <v>0</v>
      </c>
    </row>
    <row r="40" spans="1:12" s="405" customFormat="1">
      <c r="A40" s="18">
        <v>29</v>
      </c>
      <c r="B40" s="18" t="s">
        <v>908</v>
      </c>
      <c r="C40" s="333">
        <v>1180</v>
      </c>
      <c r="D40" s="18">
        <v>110162</v>
      </c>
      <c r="E40" s="18">
        <v>970</v>
      </c>
      <c r="F40" s="18">
        <v>80685</v>
      </c>
      <c r="G40" s="18">
        <v>970</v>
      </c>
      <c r="H40" s="18">
        <v>80685</v>
      </c>
      <c r="I40" s="18">
        <v>512</v>
      </c>
      <c r="J40" s="18">
        <v>35134</v>
      </c>
      <c r="K40" s="18">
        <v>0</v>
      </c>
      <c r="L40" s="18">
        <v>0</v>
      </c>
    </row>
    <row r="41" spans="1:12" s="405" customFormat="1">
      <c r="A41" s="18">
        <v>30</v>
      </c>
      <c r="B41" s="18" t="s">
        <v>909</v>
      </c>
      <c r="C41" s="333">
        <v>1999</v>
      </c>
      <c r="D41" s="18">
        <v>170005</v>
      </c>
      <c r="E41" s="18">
        <v>1576</v>
      </c>
      <c r="F41" s="18">
        <v>123586</v>
      </c>
      <c r="G41" s="18">
        <v>1288</v>
      </c>
      <c r="H41" s="18">
        <v>123586</v>
      </c>
      <c r="I41" s="18">
        <v>1999</v>
      </c>
      <c r="J41" s="18">
        <v>169270</v>
      </c>
      <c r="K41" s="18">
        <v>0</v>
      </c>
      <c r="L41" s="18">
        <v>0</v>
      </c>
    </row>
    <row r="42" spans="1:12" s="405" customFormat="1">
      <c r="A42" s="18">
        <v>31</v>
      </c>
      <c r="B42" s="18" t="s">
        <v>910</v>
      </c>
      <c r="C42" s="333">
        <v>947</v>
      </c>
      <c r="D42" s="18">
        <v>115428</v>
      </c>
      <c r="E42" s="18">
        <v>929</v>
      </c>
      <c r="F42" s="18">
        <v>252733</v>
      </c>
      <c r="G42" s="18">
        <v>929</v>
      </c>
      <c r="H42" s="18">
        <v>252733</v>
      </c>
      <c r="I42" s="18">
        <v>929</v>
      </c>
      <c r="J42" s="18">
        <v>252733</v>
      </c>
      <c r="K42" s="18">
        <v>929</v>
      </c>
      <c r="L42" s="18">
        <v>4142</v>
      </c>
    </row>
    <row r="43" spans="1:12" s="405" customFormat="1">
      <c r="A43" s="18">
        <v>32</v>
      </c>
      <c r="B43" s="18" t="s">
        <v>911</v>
      </c>
      <c r="C43" s="333">
        <v>1608</v>
      </c>
      <c r="D43" s="18">
        <v>118702</v>
      </c>
      <c r="E43" s="18">
        <v>1108</v>
      </c>
      <c r="F43" s="18">
        <v>73922</v>
      </c>
      <c r="G43" s="18">
        <v>1108</v>
      </c>
      <c r="H43" s="18">
        <v>77123</v>
      </c>
      <c r="I43" s="18">
        <v>876</v>
      </c>
      <c r="J43" s="18">
        <v>61621</v>
      </c>
      <c r="K43" s="18">
        <v>232</v>
      </c>
      <c r="L43" s="18">
        <v>5502</v>
      </c>
    </row>
    <row r="44" spans="1:12" s="405" customFormat="1">
      <c r="A44" s="18">
        <v>33</v>
      </c>
      <c r="B44" s="18" t="s">
        <v>912</v>
      </c>
      <c r="C44" s="333">
        <v>3997</v>
      </c>
      <c r="D44" s="18">
        <v>373479</v>
      </c>
      <c r="E44" s="18">
        <v>2979</v>
      </c>
      <c r="F44" s="18">
        <v>174857</v>
      </c>
      <c r="G44" s="18">
        <v>2979</v>
      </c>
      <c r="H44" s="18">
        <v>174857</v>
      </c>
      <c r="I44" s="18">
        <v>2979</v>
      </c>
      <c r="J44" s="18">
        <v>44864</v>
      </c>
      <c r="K44" s="18">
        <v>3949</v>
      </c>
      <c r="L44" s="18">
        <v>0</v>
      </c>
    </row>
    <row r="45" spans="1:12" s="14" customFormat="1">
      <c r="A45" s="930" t="s">
        <v>19</v>
      </c>
      <c r="B45" s="931"/>
      <c r="C45" s="349">
        <f>SUM(C12:C44)</f>
        <v>68685</v>
      </c>
      <c r="D45" s="546">
        <f t="shared" ref="D45:L45" si="0">SUM(D12:D44)</f>
        <v>6278416</v>
      </c>
      <c r="E45" s="546">
        <f t="shared" si="0"/>
        <v>59103.6</v>
      </c>
      <c r="F45" s="546">
        <f t="shared" si="0"/>
        <v>5159835.2</v>
      </c>
      <c r="G45" s="546">
        <f t="shared" si="0"/>
        <v>60363</v>
      </c>
      <c r="H45" s="546">
        <f t="shared" si="0"/>
        <v>4982033</v>
      </c>
      <c r="I45" s="546">
        <f t="shared" si="0"/>
        <v>56231</v>
      </c>
      <c r="J45" s="546">
        <f t="shared" si="0"/>
        <v>4529656.95</v>
      </c>
      <c r="K45" s="546">
        <f t="shared" si="0"/>
        <v>16350</v>
      </c>
      <c r="L45" s="546">
        <f t="shared" si="0"/>
        <v>32715</v>
      </c>
    </row>
    <row r="46" spans="1:12">
      <c r="A46" s="92"/>
      <c r="B46" s="92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50" spans="1:12">
      <c r="A50" s="932"/>
      <c r="B50" s="932"/>
      <c r="C50" s="932"/>
      <c r="D50" s="932"/>
      <c r="E50" s="932"/>
      <c r="F50" s="932"/>
      <c r="G50" s="932"/>
      <c r="H50" s="932"/>
      <c r="I50" s="932"/>
      <c r="J50" s="932"/>
      <c r="K50" s="932"/>
      <c r="L50" s="932"/>
    </row>
    <row r="51" spans="1:1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5.75">
      <c r="A52" s="95" t="s">
        <v>12</v>
      </c>
      <c r="B52" s="95"/>
      <c r="C52" s="95"/>
      <c r="D52" s="95"/>
      <c r="E52" s="95"/>
      <c r="F52" s="95"/>
      <c r="G52" s="95"/>
      <c r="H52" s="95"/>
      <c r="I52" s="927"/>
      <c r="J52" s="927"/>
      <c r="K52" s="85"/>
      <c r="L52" s="85"/>
    </row>
    <row r="53" spans="1:12" ht="15.75" customHeight="1">
      <c r="A53" s="783" t="s">
        <v>14</v>
      </c>
      <c r="B53" s="783"/>
      <c r="C53" s="783"/>
      <c r="D53" s="783"/>
      <c r="E53" s="783"/>
      <c r="F53" s="783"/>
      <c r="G53" s="783"/>
      <c r="H53" s="783"/>
      <c r="I53" s="783"/>
      <c r="J53" s="783"/>
      <c r="K53" s="85"/>
      <c r="L53" s="85"/>
    </row>
    <row r="54" spans="1:12" ht="15.6" customHeight="1">
      <c r="A54" s="783" t="s">
        <v>15</v>
      </c>
      <c r="B54" s="783"/>
      <c r="C54" s="783"/>
      <c r="D54" s="783"/>
      <c r="E54" s="783"/>
      <c r="F54" s="783"/>
      <c r="G54" s="783"/>
      <c r="H54" s="783"/>
      <c r="I54" s="783"/>
      <c r="J54" s="783"/>
      <c r="K54" s="85"/>
      <c r="L54" s="85"/>
    </row>
    <row r="55" spans="1:12">
      <c r="A55" s="85"/>
      <c r="B55" s="85"/>
      <c r="C55" s="85"/>
      <c r="D55" s="85"/>
      <c r="E55" s="85"/>
      <c r="F55" s="85"/>
      <c r="I55" s="34" t="s">
        <v>87</v>
      </c>
      <c r="J55" s="34"/>
      <c r="K55" s="34"/>
      <c r="L55" s="34"/>
    </row>
  </sheetData>
  <mergeCells count="19">
    <mergeCell ref="K9:L9"/>
    <mergeCell ref="A45:B45"/>
    <mergeCell ref="A50:H50"/>
    <mergeCell ref="I50:L50"/>
    <mergeCell ref="K1:L1"/>
    <mergeCell ref="A2:H2"/>
    <mergeCell ref="A3:H3"/>
    <mergeCell ref="A5:L5"/>
    <mergeCell ref="A7:B7"/>
    <mergeCell ref="A9:A10"/>
    <mergeCell ref="B9:B10"/>
    <mergeCell ref="C9:C10"/>
    <mergeCell ref="D9:D10"/>
    <mergeCell ref="E9:F9"/>
    <mergeCell ref="I52:J52"/>
    <mergeCell ref="A53:J53"/>
    <mergeCell ref="A54:J54"/>
    <mergeCell ref="G9:H9"/>
    <mergeCell ref="I9:J9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topLeftCell="A27" zoomScale="115" zoomScaleSheetLayoutView="115" workbookViewId="0">
      <selection activeCell="D45" sqref="D45"/>
    </sheetView>
  </sheetViews>
  <sheetFormatPr defaultColWidth="8.85546875" defaultRowHeight="12.75"/>
  <cols>
    <col min="1" max="1" width="11.140625" style="85" customWidth="1"/>
    <col min="2" max="2" width="19.140625" style="85" customWidth="1"/>
    <col min="3" max="3" width="20.5703125" style="85" customWidth="1"/>
    <col min="4" max="4" width="22.28515625" style="85" customWidth="1"/>
    <col min="5" max="5" width="25.42578125" style="85" customWidth="1"/>
    <col min="6" max="6" width="27.42578125" style="85" customWidth="1"/>
    <col min="7" max="16384" width="8.85546875" style="85"/>
  </cols>
  <sheetData>
    <row r="1" spans="1:6" ht="12.75" customHeight="1">
      <c r="D1" s="258"/>
      <c r="E1" s="258"/>
      <c r="F1" s="259" t="s">
        <v>105</v>
      </c>
    </row>
    <row r="2" spans="1:6" ht="15" customHeight="1">
      <c r="B2" s="841" t="s">
        <v>0</v>
      </c>
      <c r="C2" s="841"/>
      <c r="D2" s="841"/>
      <c r="E2" s="841"/>
      <c r="F2" s="841"/>
    </row>
    <row r="3" spans="1:6" ht="20.25">
      <c r="B3" s="801" t="s">
        <v>582</v>
      </c>
      <c r="C3" s="801"/>
      <c r="D3" s="801"/>
      <c r="E3" s="801"/>
      <c r="F3" s="801"/>
    </row>
    <row r="4" spans="1:6" ht="11.25" customHeight="1"/>
    <row r="5" spans="1:6">
      <c r="A5" s="935" t="s">
        <v>512</v>
      </c>
      <c r="B5" s="935"/>
      <c r="C5" s="935"/>
      <c r="D5" s="935"/>
      <c r="E5" s="935"/>
      <c r="F5" s="935"/>
    </row>
    <row r="6" spans="1:6" ht="8.4499999999999993" customHeight="1">
      <c r="A6" s="397"/>
      <c r="B6" s="397"/>
      <c r="C6" s="397"/>
      <c r="D6" s="397"/>
      <c r="E6" s="397"/>
      <c r="F6" s="397"/>
    </row>
    <row r="7" spans="1:6" ht="18" customHeight="1">
      <c r="A7" s="747" t="s">
        <v>185</v>
      </c>
      <c r="B7" s="747"/>
      <c r="C7" s="85" t="s">
        <v>877</v>
      </c>
    </row>
    <row r="8" spans="1:6" ht="18" hidden="1" customHeight="1">
      <c r="A8" s="88" t="s">
        <v>1</v>
      </c>
    </row>
    <row r="9" spans="1:6" ht="30.6" customHeight="1">
      <c r="A9" s="929" t="s">
        <v>2</v>
      </c>
      <c r="B9" s="929" t="s">
        <v>3</v>
      </c>
      <c r="C9" s="936" t="s">
        <v>508</v>
      </c>
      <c r="D9" s="937"/>
      <c r="E9" s="936" t="s">
        <v>511</v>
      </c>
      <c r="F9" s="937"/>
    </row>
    <row r="10" spans="1:6" s="96" customFormat="1" ht="25.5">
      <c r="A10" s="929"/>
      <c r="B10" s="929"/>
      <c r="C10" s="412" t="s">
        <v>509</v>
      </c>
      <c r="D10" s="412" t="s">
        <v>510</v>
      </c>
      <c r="E10" s="412" t="s">
        <v>509</v>
      </c>
      <c r="F10" s="412" t="s">
        <v>510</v>
      </c>
    </row>
    <row r="11" spans="1:6" s="151" customForma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</row>
    <row r="12" spans="1:6" s="405" customFormat="1" ht="18" customHeight="1">
      <c r="A12" s="18">
        <v>1</v>
      </c>
      <c r="B12" s="18" t="s">
        <v>879</v>
      </c>
      <c r="C12" s="18">
        <v>1930</v>
      </c>
      <c r="D12" s="18">
        <v>1930</v>
      </c>
      <c r="E12" s="28">
        <v>1</v>
      </c>
      <c r="F12" s="18">
        <v>1</v>
      </c>
    </row>
    <row r="13" spans="1:6" s="405" customFormat="1">
      <c r="A13" s="18">
        <v>2</v>
      </c>
      <c r="B13" s="18" t="s">
        <v>881</v>
      </c>
      <c r="C13" s="18">
        <v>2915</v>
      </c>
      <c r="D13" s="18">
        <v>2915</v>
      </c>
      <c r="E13" s="18">
        <v>19</v>
      </c>
      <c r="F13" s="18">
        <v>19</v>
      </c>
    </row>
    <row r="14" spans="1:6" s="405" customFormat="1" ht="12" customHeight="1">
      <c r="A14" s="18">
        <v>3</v>
      </c>
      <c r="B14" s="18" t="s">
        <v>882</v>
      </c>
      <c r="C14" s="18">
        <v>2738</v>
      </c>
      <c r="D14" s="18">
        <v>2738</v>
      </c>
      <c r="E14" s="18">
        <v>0</v>
      </c>
      <c r="F14" s="18">
        <v>0</v>
      </c>
    </row>
    <row r="15" spans="1:6" s="405" customFormat="1">
      <c r="A15" s="18">
        <v>4</v>
      </c>
      <c r="B15" s="18" t="s">
        <v>883</v>
      </c>
      <c r="C15" s="18">
        <v>1306</v>
      </c>
      <c r="D15" s="18">
        <v>1306</v>
      </c>
      <c r="E15" s="18">
        <v>63</v>
      </c>
      <c r="F15" s="18">
        <v>63</v>
      </c>
    </row>
    <row r="16" spans="1:6" s="405" customFormat="1" ht="15.75" customHeight="1">
      <c r="A16" s="18">
        <v>5</v>
      </c>
      <c r="B16" s="18" t="s">
        <v>884</v>
      </c>
      <c r="C16" s="405">
        <v>5172</v>
      </c>
      <c r="D16" s="18">
        <v>5172</v>
      </c>
      <c r="E16" s="18">
        <v>7</v>
      </c>
      <c r="F16" s="18">
        <v>7</v>
      </c>
    </row>
    <row r="17" spans="1:6" s="405" customFormat="1" ht="12.75" customHeight="1">
      <c r="A17" s="18">
        <v>6</v>
      </c>
      <c r="B17" s="18" t="s">
        <v>885</v>
      </c>
      <c r="C17" s="18">
        <v>1782</v>
      </c>
      <c r="D17" s="18">
        <v>1782</v>
      </c>
      <c r="E17" s="18">
        <v>7</v>
      </c>
      <c r="F17" s="18">
        <v>7</v>
      </c>
    </row>
    <row r="18" spans="1:6" s="405" customFormat="1" ht="12.75" customHeight="1">
      <c r="A18" s="18">
        <v>7</v>
      </c>
      <c r="B18" s="18" t="s">
        <v>886</v>
      </c>
      <c r="C18" s="18">
        <v>2930</v>
      </c>
      <c r="D18" s="18">
        <v>2930</v>
      </c>
      <c r="E18" s="18">
        <v>13</v>
      </c>
      <c r="F18" s="18">
        <v>13</v>
      </c>
    </row>
    <row r="19" spans="1:6" s="405" customFormat="1">
      <c r="A19" s="18">
        <v>8</v>
      </c>
      <c r="B19" s="18" t="s">
        <v>887</v>
      </c>
      <c r="C19" s="18">
        <v>1997</v>
      </c>
      <c r="D19" s="18">
        <v>1997</v>
      </c>
      <c r="E19" s="18">
        <v>60</v>
      </c>
      <c r="F19" s="18">
        <v>60</v>
      </c>
    </row>
    <row r="20" spans="1:6" s="405" customFormat="1">
      <c r="A20" s="18">
        <v>9</v>
      </c>
      <c r="B20" s="18" t="s">
        <v>888</v>
      </c>
      <c r="C20" s="18">
        <v>1307</v>
      </c>
      <c r="D20" s="18">
        <v>1307</v>
      </c>
      <c r="E20" s="18">
        <v>7</v>
      </c>
      <c r="F20" s="18">
        <v>7</v>
      </c>
    </row>
    <row r="21" spans="1:6" s="405" customFormat="1">
      <c r="A21" s="18">
        <v>10</v>
      </c>
      <c r="B21" s="18" t="s">
        <v>889</v>
      </c>
      <c r="C21" s="18">
        <v>1837</v>
      </c>
      <c r="D21" s="18">
        <v>1837</v>
      </c>
      <c r="E21" s="18">
        <v>17</v>
      </c>
      <c r="F21" s="18">
        <v>17</v>
      </c>
    </row>
    <row r="22" spans="1:6" s="405" customFormat="1">
      <c r="A22" s="18">
        <v>11</v>
      </c>
      <c r="B22" s="18" t="s">
        <v>890</v>
      </c>
      <c r="C22" s="18">
        <v>1308</v>
      </c>
      <c r="D22" s="18">
        <v>1308</v>
      </c>
      <c r="E22" s="18">
        <v>158</v>
      </c>
      <c r="F22" s="18">
        <v>158</v>
      </c>
    </row>
    <row r="23" spans="1:6" s="405" customFormat="1">
      <c r="A23" s="18">
        <v>12</v>
      </c>
      <c r="B23" s="18" t="s">
        <v>891</v>
      </c>
      <c r="C23" s="18">
        <v>1496</v>
      </c>
      <c r="D23" s="18">
        <v>1496</v>
      </c>
      <c r="E23" s="18">
        <v>62</v>
      </c>
      <c r="F23" s="18">
        <v>62</v>
      </c>
    </row>
    <row r="24" spans="1:6" s="405" customFormat="1">
      <c r="A24" s="18">
        <v>13</v>
      </c>
      <c r="B24" s="18" t="s">
        <v>892</v>
      </c>
      <c r="C24" s="18">
        <v>1163</v>
      </c>
      <c r="D24" s="18">
        <v>1163</v>
      </c>
      <c r="E24" s="18">
        <v>5</v>
      </c>
      <c r="F24" s="18">
        <v>5</v>
      </c>
    </row>
    <row r="25" spans="1:6" s="405" customFormat="1">
      <c r="A25" s="18">
        <v>14</v>
      </c>
      <c r="B25" s="18" t="s">
        <v>893</v>
      </c>
      <c r="C25" s="18">
        <v>2245</v>
      </c>
      <c r="D25" s="18">
        <v>2245</v>
      </c>
      <c r="E25" s="18">
        <v>20</v>
      </c>
      <c r="F25" s="18">
        <v>20</v>
      </c>
    </row>
    <row r="26" spans="1:6" s="405" customFormat="1">
      <c r="A26" s="18">
        <v>15</v>
      </c>
      <c r="B26" s="18" t="s">
        <v>894</v>
      </c>
      <c r="C26" s="18">
        <v>1952</v>
      </c>
      <c r="D26" s="18">
        <v>1952</v>
      </c>
      <c r="E26" s="18">
        <v>8</v>
      </c>
      <c r="F26" s="18">
        <v>8</v>
      </c>
    </row>
    <row r="27" spans="1:6" s="405" customFormat="1">
      <c r="A27" s="18">
        <v>16</v>
      </c>
      <c r="B27" s="18" t="s">
        <v>895</v>
      </c>
      <c r="C27" s="18">
        <v>1124</v>
      </c>
      <c r="D27" s="18">
        <v>1124</v>
      </c>
      <c r="E27" s="18">
        <v>0</v>
      </c>
      <c r="F27" s="18">
        <v>0</v>
      </c>
    </row>
    <row r="28" spans="1:6" s="405" customFormat="1">
      <c r="A28" s="18">
        <v>17</v>
      </c>
      <c r="B28" s="18" t="s">
        <v>896</v>
      </c>
      <c r="C28" s="18">
        <v>3763</v>
      </c>
      <c r="D28" s="18">
        <v>3763</v>
      </c>
      <c r="E28" s="18">
        <v>231</v>
      </c>
      <c r="F28" s="18">
        <v>231</v>
      </c>
    </row>
    <row r="29" spans="1:6" s="405" customFormat="1">
      <c r="A29" s="18">
        <v>18</v>
      </c>
      <c r="B29" s="18" t="s">
        <v>897</v>
      </c>
      <c r="C29" s="18">
        <v>1331</v>
      </c>
      <c r="D29" s="18">
        <v>1331</v>
      </c>
      <c r="E29" s="18">
        <v>3</v>
      </c>
      <c r="F29" s="18">
        <v>3</v>
      </c>
    </row>
    <row r="30" spans="1:6" s="405" customFormat="1">
      <c r="A30" s="18">
        <v>19</v>
      </c>
      <c r="B30" s="18" t="s">
        <v>898</v>
      </c>
      <c r="C30" s="18">
        <v>1943</v>
      </c>
      <c r="D30" s="18">
        <v>1943</v>
      </c>
      <c r="E30" s="18">
        <v>2</v>
      </c>
      <c r="F30" s="18">
        <v>2</v>
      </c>
    </row>
    <row r="31" spans="1:6" s="405" customFormat="1">
      <c r="A31" s="18">
        <v>20</v>
      </c>
      <c r="B31" s="18" t="s">
        <v>899</v>
      </c>
      <c r="C31" s="18">
        <v>1741</v>
      </c>
      <c r="D31" s="18">
        <v>1741</v>
      </c>
      <c r="E31" s="18">
        <v>3</v>
      </c>
      <c r="F31" s="18">
        <v>3</v>
      </c>
    </row>
    <row r="32" spans="1:6" s="405" customFormat="1">
      <c r="A32" s="18">
        <v>21</v>
      </c>
      <c r="B32" s="18" t="s">
        <v>900</v>
      </c>
      <c r="C32" s="18">
        <v>1620</v>
      </c>
      <c r="D32" s="18">
        <v>1620</v>
      </c>
      <c r="E32" s="18">
        <v>16</v>
      </c>
      <c r="F32" s="18">
        <v>16</v>
      </c>
    </row>
    <row r="33" spans="1:7" s="405" customFormat="1">
      <c r="A33" s="18">
        <v>22</v>
      </c>
      <c r="B33" s="18" t="s">
        <v>901</v>
      </c>
      <c r="C33" s="18">
        <v>3730</v>
      </c>
      <c r="D33" s="18">
        <v>3730</v>
      </c>
      <c r="E33" s="18">
        <v>78</v>
      </c>
      <c r="F33" s="18">
        <v>78</v>
      </c>
    </row>
    <row r="34" spans="1:7" s="405" customFormat="1">
      <c r="A34" s="18">
        <v>23</v>
      </c>
      <c r="B34" s="18" t="s">
        <v>902</v>
      </c>
      <c r="C34" s="18">
        <v>1444</v>
      </c>
      <c r="D34" s="18">
        <v>1444</v>
      </c>
      <c r="E34" s="18">
        <v>4</v>
      </c>
      <c r="F34" s="18">
        <v>4</v>
      </c>
    </row>
    <row r="35" spans="1:7" s="405" customFormat="1">
      <c r="A35" s="18">
        <v>24</v>
      </c>
      <c r="B35" s="18" t="s">
        <v>903</v>
      </c>
      <c r="C35" s="18">
        <v>1162</v>
      </c>
      <c r="D35" s="18">
        <v>1162</v>
      </c>
      <c r="E35" s="18">
        <v>2</v>
      </c>
      <c r="F35" s="18">
        <v>2</v>
      </c>
    </row>
    <row r="36" spans="1:7" s="405" customFormat="1">
      <c r="A36" s="18">
        <v>25</v>
      </c>
      <c r="B36" s="18" t="s">
        <v>904</v>
      </c>
      <c r="C36" s="18">
        <v>3002</v>
      </c>
      <c r="D36" s="18">
        <v>3002</v>
      </c>
      <c r="E36" s="18">
        <v>267</v>
      </c>
      <c r="F36" s="18">
        <v>267</v>
      </c>
    </row>
    <row r="37" spans="1:7" s="405" customFormat="1">
      <c r="A37" s="18">
        <v>26</v>
      </c>
      <c r="B37" s="18" t="s">
        <v>905</v>
      </c>
      <c r="C37" s="18">
        <v>1835</v>
      </c>
      <c r="D37" s="18">
        <v>1835</v>
      </c>
      <c r="E37" s="18">
        <v>0</v>
      </c>
      <c r="F37" s="18">
        <v>0</v>
      </c>
    </row>
    <row r="38" spans="1:7" s="405" customFormat="1">
      <c r="A38" s="18">
        <v>27</v>
      </c>
      <c r="B38" s="18" t="s">
        <v>906</v>
      </c>
      <c r="C38" s="18">
        <v>1385</v>
      </c>
      <c r="D38" s="18">
        <v>1385</v>
      </c>
      <c r="E38" s="18">
        <v>1</v>
      </c>
      <c r="F38" s="18">
        <v>1</v>
      </c>
    </row>
    <row r="39" spans="1:7" s="405" customFormat="1">
      <c r="A39" s="18">
        <v>28</v>
      </c>
      <c r="B39" s="18" t="s">
        <v>907</v>
      </c>
      <c r="C39" s="18">
        <v>1725</v>
      </c>
      <c r="D39" s="18">
        <v>1725</v>
      </c>
      <c r="E39" s="18">
        <v>17</v>
      </c>
      <c r="F39" s="18">
        <v>17</v>
      </c>
    </row>
    <row r="40" spans="1:7" s="405" customFormat="1">
      <c r="A40" s="18">
        <v>29</v>
      </c>
      <c r="B40" s="18" t="s">
        <v>908</v>
      </c>
      <c r="C40" s="18">
        <v>1173</v>
      </c>
      <c r="D40" s="18">
        <v>1173</v>
      </c>
      <c r="E40" s="18">
        <v>7</v>
      </c>
      <c r="F40" s="18">
        <v>7</v>
      </c>
    </row>
    <row r="41" spans="1:7" s="405" customFormat="1">
      <c r="A41" s="18">
        <v>30</v>
      </c>
      <c r="B41" s="18" t="s">
        <v>909</v>
      </c>
      <c r="C41" s="18">
        <v>1988</v>
      </c>
      <c r="D41" s="18">
        <v>1988</v>
      </c>
      <c r="E41" s="18">
        <v>11</v>
      </c>
      <c r="F41" s="18">
        <v>11</v>
      </c>
    </row>
    <row r="42" spans="1:7" s="405" customFormat="1">
      <c r="A42" s="18">
        <v>31</v>
      </c>
      <c r="B42" s="18" t="s">
        <v>910</v>
      </c>
      <c r="C42" s="18">
        <v>943</v>
      </c>
      <c r="D42" s="18">
        <v>943</v>
      </c>
      <c r="E42" s="18">
        <v>4</v>
      </c>
      <c r="F42" s="18">
        <v>4</v>
      </c>
    </row>
    <row r="43" spans="1:7" s="405" customFormat="1">
      <c r="A43" s="18">
        <v>32</v>
      </c>
      <c r="B43" s="18" t="s">
        <v>911</v>
      </c>
      <c r="C43" s="18">
        <v>1602</v>
      </c>
      <c r="D43" s="18">
        <v>1602</v>
      </c>
      <c r="E43" s="18">
        <v>6</v>
      </c>
      <c r="F43" s="18">
        <v>6</v>
      </c>
    </row>
    <row r="44" spans="1:7" s="405" customFormat="1">
      <c r="A44" s="18">
        <v>33</v>
      </c>
      <c r="B44" s="18" t="s">
        <v>912</v>
      </c>
      <c r="C44" s="18">
        <v>3988</v>
      </c>
      <c r="D44" s="18">
        <v>3988</v>
      </c>
      <c r="E44" s="18">
        <v>9</v>
      </c>
      <c r="F44" s="18">
        <v>9</v>
      </c>
    </row>
    <row r="45" spans="1:7" s="14" customFormat="1">
      <c r="A45" s="89" t="s">
        <v>19</v>
      </c>
      <c r="B45" s="89"/>
      <c r="C45" s="349">
        <f>SUM(C12:C44)</f>
        <v>67577</v>
      </c>
      <c r="D45" s="349">
        <f>SUM(D12:D44)</f>
        <v>67577</v>
      </c>
      <c r="E45" s="349">
        <f>SUM(E12:E44)</f>
        <v>1108</v>
      </c>
      <c r="F45" s="349">
        <f>SUM(F12:F44)</f>
        <v>1108</v>
      </c>
    </row>
    <row r="46" spans="1:7">
      <c r="A46" s="93"/>
      <c r="B46" s="94"/>
      <c r="C46" s="94"/>
      <c r="D46" s="94"/>
      <c r="E46" s="94"/>
      <c r="F46" s="94"/>
    </row>
    <row r="47" spans="1:7">
      <c r="C47" s="85" t="s">
        <v>11</v>
      </c>
      <c r="G47" s="85">
        <f>C45+E45</f>
        <v>68685</v>
      </c>
    </row>
    <row r="48" spans="1:7" ht="15.75" customHeight="1">
      <c r="A48" s="95" t="s">
        <v>12</v>
      </c>
      <c r="B48" s="95"/>
      <c r="C48" s="95"/>
      <c r="D48" s="95"/>
      <c r="E48" s="95"/>
      <c r="F48" s="95"/>
    </row>
    <row r="49" spans="1:6" ht="15.6" customHeight="1">
      <c r="A49" s="783" t="s">
        <v>14</v>
      </c>
      <c r="B49" s="783"/>
      <c r="C49" s="783"/>
      <c r="D49" s="783"/>
      <c r="E49" s="783"/>
      <c r="F49" s="783"/>
    </row>
    <row r="50" spans="1:6" ht="15.75">
      <c r="A50" s="783" t="s">
        <v>15</v>
      </c>
      <c r="B50" s="783"/>
      <c r="C50" s="783"/>
      <c r="D50" s="783"/>
      <c r="E50" s="783"/>
      <c r="F50" s="783"/>
    </row>
    <row r="52" spans="1:6">
      <c r="A52" s="934"/>
      <c r="B52" s="934"/>
      <c r="C52" s="934"/>
      <c r="D52" s="934"/>
      <c r="E52" s="934"/>
      <c r="F52" s="934"/>
    </row>
  </sheetData>
  <mergeCells count="11">
    <mergeCell ref="A49:F49"/>
    <mergeCell ref="A50:F50"/>
    <mergeCell ref="A52:F52"/>
    <mergeCell ref="B2:F2"/>
    <mergeCell ref="B3:F3"/>
    <mergeCell ref="A5:F5"/>
    <mergeCell ref="A7:B7"/>
    <mergeCell ref="A9:A10"/>
    <mergeCell ref="B9:B10"/>
    <mergeCell ref="C9:D9"/>
    <mergeCell ref="E9:F9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topLeftCell="A27" zoomScaleNormal="85" zoomScaleSheetLayoutView="100" workbookViewId="0">
      <selection activeCell="L37" sqref="L37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0" ht="15">
      <c r="A1" s="85"/>
      <c r="B1" s="85"/>
      <c r="C1" s="85"/>
      <c r="D1" s="873"/>
      <c r="E1" s="873"/>
      <c r="F1" s="407"/>
      <c r="G1" s="873" t="s">
        <v>514</v>
      </c>
      <c r="H1" s="873"/>
      <c r="I1" s="873"/>
      <c r="J1" s="873"/>
    </row>
    <row r="2" spans="1:10" ht="15.75">
      <c r="A2" s="841" t="s">
        <v>0</v>
      </c>
      <c r="B2" s="841"/>
      <c r="C2" s="841"/>
      <c r="D2" s="841"/>
      <c r="E2" s="841"/>
      <c r="F2" s="841"/>
      <c r="G2" s="841"/>
      <c r="H2" s="841"/>
      <c r="I2" s="841"/>
      <c r="J2" s="841"/>
    </row>
    <row r="3" spans="1:10" ht="18">
      <c r="A3" s="404"/>
      <c r="B3" s="404"/>
      <c r="C3" s="944" t="s">
        <v>582</v>
      </c>
      <c r="D3" s="944"/>
      <c r="E3" s="944"/>
      <c r="F3" s="944"/>
      <c r="G3" s="944"/>
      <c r="H3" s="944"/>
      <c r="I3" s="944"/>
      <c r="J3" s="404"/>
    </row>
    <row r="4" spans="1:10" ht="15.75">
      <c r="A4" s="802" t="s">
        <v>513</v>
      </c>
      <c r="B4" s="802"/>
      <c r="C4" s="802"/>
      <c r="D4" s="802"/>
      <c r="E4" s="802"/>
      <c r="F4" s="802"/>
      <c r="G4" s="802"/>
      <c r="H4" s="802"/>
      <c r="I4" s="802"/>
      <c r="J4" s="802"/>
    </row>
    <row r="5" spans="1:10" ht="15.75">
      <c r="A5" s="747" t="s">
        <v>185</v>
      </c>
      <c r="B5" s="747"/>
      <c r="C5" s="397" t="s">
        <v>877</v>
      </c>
      <c r="D5" s="397"/>
      <c r="E5" s="397"/>
      <c r="F5" s="397"/>
      <c r="G5" s="397"/>
      <c r="H5" s="397"/>
      <c r="I5" s="397"/>
      <c r="J5" s="397"/>
    </row>
    <row r="6" spans="1:10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18">
      <c r="A7" s="88"/>
      <c r="B7" s="85"/>
      <c r="C7" s="85"/>
      <c r="D7" s="85"/>
      <c r="E7" s="85"/>
      <c r="F7" s="85"/>
      <c r="G7" s="85"/>
      <c r="H7" s="85"/>
      <c r="I7" s="85"/>
      <c r="J7" s="85"/>
    </row>
    <row r="8" spans="1:10" ht="21.75" customHeight="1">
      <c r="A8" s="939" t="s">
        <v>2</v>
      </c>
      <c r="B8" s="939" t="s">
        <v>3</v>
      </c>
      <c r="C8" s="941" t="s">
        <v>158</v>
      </c>
      <c r="D8" s="942"/>
      <c r="E8" s="942"/>
      <c r="F8" s="942"/>
      <c r="G8" s="942"/>
      <c r="H8" s="942"/>
      <c r="I8" s="942"/>
      <c r="J8" s="943"/>
    </row>
    <row r="9" spans="1:10" ht="39.75" customHeight="1">
      <c r="A9" s="940"/>
      <c r="B9" s="940"/>
      <c r="C9" s="402" t="s">
        <v>226</v>
      </c>
      <c r="D9" s="402" t="s">
        <v>133</v>
      </c>
      <c r="E9" s="402" t="s">
        <v>444</v>
      </c>
      <c r="F9" s="127" t="s">
        <v>190</v>
      </c>
      <c r="G9" s="127" t="s">
        <v>134</v>
      </c>
      <c r="H9" s="141" t="s">
        <v>225</v>
      </c>
      <c r="I9" s="141" t="s">
        <v>250</v>
      </c>
      <c r="J9" s="90" t="s">
        <v>19</v>
      </c>
    </row>
    <row r="10" spans="1:10" s="14" customFormat="1">
      <c r="A10" s="402">
        <v>1</v>
      </c>
      <c r="B10" s="402">
        <v>2</v>
      </c>
      <c r="C10" s="402">
        <v>3</v>
      </c>
      <c r="D10" s="402">
        <v>4</v>
      </c>
      <c r="E10" s="402">
        <v>5</v>
      </c>
      <c r="F10" s="402">
        <v>6</v>
      </c>
      <c r="G10" s="402">
        <v>7</v>
      </c>
      <c r="H10" s="403">
        <v>8</v>
      </c>
      <c r="I10" s="403">
        <v>9</v>
      </c>
      <c r="J10" s="90">
        <v>10</v>
      </c>
    </row>
    <row r="11" spans="1:10" s="405" customFormat="1" ht="13.5" customHeight="1">
      <c r="A11" s="18">
        <v>1</v>
      </c>
      <c r="B11" s="18" t="s">
        <v>879</v>
      </c>
      <c r="C11" s="18">
        <v>0</v>
      </c>
      <c r="D11" s="18">
        <v>0</v>
      </c>
      <c r="E11" s="18">
        <v>1833</v>
      </c>
      <c r="F11" s="18">
        <v>0</v>
      </c>
      <c r="G11" s="18">
        <v>98</v>
      </c>
      <c r="H11" s="18">
        <v>0</v>
      </c>
      <c r="I11" s="18">
        <v>0</v>
      </c>
      <c r="J11" s="18">
        <f>SUM(C11:I11)</f>
        <v>1931</v>
      </c>
    </row>
    <row r="12" spans="1:10" s="405" customFormat="1">
      <c r="A12" s="18">
        <v>2</v>
      </c>
      <c r="B12" s="18" t="s">
        <v>881</v>
      </c>
      <c r="C12" s="18">
        <v>0</v>
      </c>
      <c r="D12" s="18">
        <v>57</v>
      </c>
      <c r="E12" s="18">
        <v>2442</v>
      </c>
      <c r="F12" s="18">
        <v>0</v>
      </c>
      <c r="G12" s="18">
        <v>435</v>
      </c>
      <c r="H12" s="18">
        <v>0</v>
      </c>
      <c r="I12" s="18">
        <v>0</v>
      </c>
      <c r="J12" s="18">
        <f t="shared" ref="J12:J43" si="0">SUM(C12:I12)</f>
        <v>2934</v>
      </c>
    </row>
    <row r="13" spans="1:10" s="405" customFormat="1" ht="12" customHeight="1">
      <c r="A13" s="18">
        <v>3</v>
      </c>
      <c r="B13" s="18" t="s">
        <v>882</v>
      </c>
      <c r="C13" s="18">
        <v>0</v>
      </c>
      <c r="D13" s="18">
        <v>50</v>
      </c>
      <c r="E13" s="18">
        <v>2688</v>
      </c>
      <c r="F13" s="18">
        <v>0</v>
      </c>
      <c r="G13" s="18">
        <v>0</v>
      </c>
      <c r="H13" s="18">
        <v>0</v>
      </c>
      <c r="I13" s="18">
        <v>0</v>
      </c>
      <c r="J13" s="18">
        <f t="shared" si="0"/>
        <v>2738</v>
      </c>
    </row>
    <row r="14" spans="1:10" s="405" customFormat="1">
      <c r="A14" s="18">
        <v>4</v>
      </c>
      <c r="B14" s="18" t="s">
        <v>883</v>
      </c>
      <c r="C14" s="18">
        <v>0</v>
      </c>
      <c r="D14" s="18">
        <v>178</v>
      </c>
      <c r="E14" s="18">
        <v>1191</v>
      </c>
      <c r="F14" s="18">
        <v>0</v>
      </c>
      <c r="G14" s="18">
        <v>0</v>
      </c>
      <c r="H14" s="18">
        <v>0</v>
      </c>
      <c r="I14" s="18">
        <v>0</v>
      </c>
      <c r="J14" s="18">
        <f t="shared" si="0"/>
        <v>1369</v>
      </c>
    </row>
    <row r="15" spans="1:10" s="405" customFormat="1" ht="15.75" customHeight="1">
      <c r="A15" s="18">
        <v>5</v>
      </c>
      <c r="B15" s="18" t="s">
        <v>884</v>
      </c>
      <c r="C15" s="18">
        <v>0</v>
      </c>
      <c r="D15" s="18">
        <v>0</v>
      </c>
      <c r="E15" s="18">
        <v>5179</v>
      </c>
      <c r="F15" s="18">
        <v>0</v>
      </c>
      <c r="G15" s="18">
        <v>0</v>
      </c>
      <c r="H15" s="18">
        <v>0</v>
      </c>
      <c r="I15" s="18">
        <v>0</v>
      </c>
      <c r="J15" s="18">
        <f t="shared" si="0"/>
        <v>5179</v>
      </c>
    </row>
    <row r="16" spans="1:10" s="405" customFormat="1" ht="12.75" customHeight="1">
      <c r="A16" s="18">
        <v>6</v>
      </c>
      <c r="B16" s="18" t="s">
        <v>885</v>
      </c>
      <c r="C16" s="18">
        <v>0</v>
      </c>
      <c r="D16" s="18">
        <v>140</v>
      </c>
      <c r="E16" s="18">
        <v>1649</v>
      </c>
      <c r="F16" s="18">
        <v>0</v>
      </c>
      <c r="G16" s="18">
        <v>0</v>
      </c>
      <c r="H16" s="18">
        <v>0</v>
      </c>
      <c r="I16" s="18">
        <v>0</v>
      </c>
      <c r="J16" s="18">
        <f t="shared" si="0"/>
        <v>1789</v>
      </c>
    </row>
    <row r="17" spans="1:10" s="405" customFormat="1" ht="12.75" customHeight="1">
      <c r="A17" s="18">
        <v>7</v>
      </c>
      <c r="B17" s="18" t="s">
        <v>886</v>
      </c>
      <c r="C17" s="18">
        <v>0</v>
      </c>
      <c r="D17" s="18">
        <v>27</v>
      </c>
      <c r="E17" s="18">
        <v>2916</v>
      </c>
      <c r="F17" s="18">
        <v>0</v>
      </c>
      <c r="G17" s="18">
        <v>0</v>
      </c>
      <c r="H17" s="18">
        <v>0</v>
      </c>
      <c r="I17" s="18">
        <v>0</v>
      </c>
      <c r="J17" s="18">
        <f t="shared" si="0"/>
        <v>2943</v>
      </c>
    </row>
    <row r="18" spans="1:10" s="405" customFormat="1">
      <c r="A18" s="18">
        <v>8</v>
      </c>
      <c r="B18" s="18" t="s">
        <v>887</v>
      </c>
      <c r="C18" s="18">
        <v>0</v>
      </c>
      <c r="D18" s="18">
        <v>47</v>
      </c>
      <c r="E18" s="18">
        <v>2010</v>
      </c>
      <c r="F18" s="18">
        <v>0</v>
      </c>
      <c r="G18" s="18">
        <v>0</v>
      </c>
      <c r="H18" s="18">
        <v>0</v>
      </c>
      <c r="I18" s="18">
        <v>0</v>
      </c>
      <c r="J18" s="18">
        <f t="shared" si="0"/>
        <v>2057</v>
      </c>
    </row>
    <row r="19" spans="1:10" s="405" customFormat="1">
      <c r="A19" s="18">
        <v>9</v>
      </c>
      <c r="B19" s="18" t="s">
        <v>888</v>
      </c>
      <c r="C19" s="18">
        <v>0</v>
      </c>
      <c r="D19" s="18">
        <v>0</v>
      </c>
      <c r="E19" s="18">
        <v>1314</v>
      </c>
      <c r="F19" s="18">
        <v>0</v>
      </c>
      <c r="G19" s="18">
        <v>0</v>
      </c>
      <c r="H19" s="18">
        <v>0</v>
      </c>
      <c r="I19" s="18">
        <v>0</v>
      </c>
      <c r="J19" s="18">
        <f t="shared" si="0"/>
        <v>1314</v>
      </c>
    </row>
    <row r="20" spans="1:10" s="405" customFormat="1">
      <c r="A20" s="18">
        <v>10</v>
      </c>
      <c r="B20" s="18" t="s">
        <v>889</v>
      </c>
      <c r="C20" s="18">
        <v>0</v>
      </c>
      <c r="D20" s="18">
        <v>0</v>
      </c>
      <c r="E20" s="18">
        <v>1854</v>
      </c>
      <c r="F20" s="18">
        <v>0</v>
      </c>
      <c r="G20" s="18">
        <v>0</v>
      </c>
      <c r="H20" s="18">
        <v>0</v>
      </c>
      <c r="I20" s="18">
        <v>0</v>
      </c>
      <c r="J20" s="18">
        <f t="shared" si="0"/>
        <v>1854</v>
      </c>
    </row>
    <row r="21" spans="1:10" s="405" customFormat="1">
      <c r="A21" s="18">
        <v>11</v>
      </c>
      <c r="B21" s="18" t="s">
        <v>890</v>
      </c>
      <c r="C21" s="18">
        <v>0</v>
      </c>
      <c r="D21" s="18">
        <v>97</v>
      </c>
      <c r="E21" s="18">
        <v>1369</v>
      </c>
      <c r="F21" s="18">
        <v>0</v>
      </c>
      <c r="G21" s="18">
        <v>0</v>
      </c>
      <c r="H21" s="18">
        <v>0</v>
      </c>
      <c r="I21" s="18">
        <v>0</v>
      </c>
      <c r="J21" s="18">
        <f t="shared" si="0"/>
        <v>1466</v>
      </c>
    </row>
    <row r="22" spans="1:10" s="405" customFormat="1">
      <c r="A22" s="18">
        <v>12</v>
      </c>
      <c r="B22" s="18" t="s">
        <v>891</v>
      </c>
      <c r="C22" s="18">
        <v>0</v>
      </c>
      <c r="D22" s="18">
        <v>20</v>
      </c>
      <c r="E22" s="18">
        <v>1538</v>
      </c>
      <c r="F22" s="18">
        <v>0</v>
      </c>
      <c r="G22" s="18">
        <v>0</v>
      </c>
      <c r="H22" s="18">
        <v>0</v>
      </c>
      <c r="I22" s="18">
        <v>0</v>
      </c>
      <c r="J22" s="18">
        <f t="shared" si="0"/>
        <v>1558</v>
      </c>
    </row>
    <row r="23" spans="1:10" s="405" customFormat="1">
      <c r="A23" s="18">
        <v>13</v>
      </c>
      <c r="B23" s="18" t="s">
        <v>892</v>
      </c>
      <c r="C23" s="18">
        <v>0</v>
      </c>
      <c r="D23" s="18">
        <v>0</v>
      </c>
      <c r="E23" s="18">
        <v>1168</v>
      </c>
      <c r="F23" s="18">
        <v>0</v>
      </c>
      <c r="G23" s="18">
        <v>0</v>
      </c>
      <c r="H23" s="18">
        <v>0</v>
      </c>
      <c r="I23" s="18">
        <v>0</v>
      </c>
      <c r="J23" s="18">
        <f t="shared" si="0"/>
        <v>1168</v>
      </c>
    </row>
    <row r="24" spans="1:10" s="405" customFormat="1">
      <c r="A24" s="18">
        <v>14</v>
      </c>
      <c r="B24" s="18" t="s">
        <v>893</v>
      </c>
      <c r="C24" s="18">
        <v>0</v>
      </c>
      <c r="D24" s="18">
        <v>29</v>
      </c>
      <c r="E24" s="18">
        <v>2236</v>
      </c>
      <c r="F24" s="18">
        <v>0</v>
      </c>
      <c r="G24" s="18">
        <v>0</v>
      </c>
      <c r="H24" s="18">
        <v>0</v>
      </c>
      <c r="I24" s="18">
        <v>0</v>
      </c>
      <c r="J24" s="18">
        <f t="shared" si="0"/>
        <v>2265</v>
      </c>
    </row>
    <row r="25" spans="1:10" s="405" customFormat="1">
      <c r="A25" s="18">
        <v>15</v>
      </c>
      <c r="B25" s="18" t="s">
        <v>894</v>
      </c>
      <c r="C25" s="18">
        <v>0</v>
      </c>
      <c r="D25" s="18">
        <v>0</v>
      </c>
      <c r="E25" s="18">
        <v>1960</v>
      </c>
      <c r="F25" s="18">
        <v>0</v>
      </c>
      <c r="G25" s="18">
        <v>0</v>
      </c>
      <c r="H25" s="18">
        <v>0</v>
      </c>
      <c r="I25" s="18">
        <v>0</v>
      </c>
      <c r="J25" s="18">
        <f t="shared" si="0"/>
        <v>1960</v>
      </c>
    </row>
    <row r="26" spans="1:10" s="405" customFormat="1">
      <c r="A26" s="18">
        <v>16</v>
      </c>
      <c r="B26" s="18" t="s">
        <v>895</v>
      </c>
      <c r="C26" s="18">
        <v>0</v>
      </c>
      <c r="D26" s="18">
        <v>28</v>
      </c>
      <c r="E26" s="18">
        <v>1096</v>
      </c>
      <c r="F26" s="18">
        <v>0</v>
      </c>
      <c r="G26" s="18">
        <v>0</v>
      </c>
      <c r="H26" s="18">
        <v>0</v>
      </c>
      <c r="I26" s="18">
        <v>0</v>
      </c>
      <c r="J26" s="18">
        <f t="shared" si="0"/>
        <v>1124</v>
      </c>
    </row>
    <row r="27" spans="1:10" s="405" customFormat="1">
      <c r="A27" s="18">
        <v>17</v>
      </c>
      <c r="B27" s="18" t="s">
        <v>896</v>
      </c>
      <c r="C27" s="18">
        <v>0</v>
      </c>
      <c r="D27" s="18">
        <v>0</v>
      </c>
      <c r="E27" s="18">
        <v>1468</v>
      </c>
      <c r="F27" s="18">
        <v>0</v>
      </c>
      <c r="G27" s="18">
        <v>2526</v>
      </c>
      <c r="H27" s="18">
        <v>0</v>
      </c>
      <c r="I27" s="18">
        <v>0</v>
      </c>
      <c r="J27" s="18">
        <f t="shared" si="0"/>
        <v>3994</v>
      </c>
    </row>
    <row r="28" spans="1:10" s="405" customFormat="1">
      <c r="A28" s="18">
        <v>18</v>
      </c>
      <c r="B28" s="18" t="s">
        <v>897</v>
      </c>
      <c r="C28" s="18">
        <v>0</v>
      </c>
      <c r="D28" s="18">
        <v>6</v>
      </c>
      <c r="E28" s="18">
        <v>1328</v>
      </c>
      <c r="F28" s="18">
        <v>0</v>
      </c>
      <c r="G28" s="18">
        <v>0</v>
      </c>
      <c r="H28" s="18">
        <v>0</v>
      </c>
      <c r="I28" s="18">
        <v>0</v>
      </c>
      <c r="J28" s="18">
        <f t="shared" si="0"/>
        <v>1334</v>
      </c>
    </row>
    <row r="29" spans="1:10" s="405" customFormat="1">
      <c r="A29" s="18">
        <v>19</v>
      </c>
      <c r="B29" s="18" t="s">
        <v>898</v>
      </c>
      <c r="C29" s="18">
        <v>0</v>
      </c>
      <c r="D29" s="18">
        <v>0</v>
      </c>
      <c r="E29" s="18">
        <v>1945</v>
      </c>
      <c r="F29" s="18">
        <v>0</v>
      </c>
      <c r="G29" s="18">
        <v>0</v>
      </c>
      <c r="H29" s="18">
        <v>0</v>
      </c>
      <c r="I29" s="18">
        <v>0</v>
      </c>
      <c r="J29" s="18">
        <f t="shared" si="0"/>
        <v>1945</v>
      </c>
    </row>
    <row r="30" spans="1:10" s="405" customFormat="1">
      <c r="A30" s="18">
        <v>20</v>
      </c>
      <c r="B30" s="18" t="s">
        <v>899</v>
      </c>
      <c r="C30" s="18">
        <v>0</v>
      </c>
      <c r="D30" s="18">
        <v>3</v>
      </c>
      <c r="E30" s="18">
        <v>1741</v>
      </c>
      <c r="F30" s="18">
        <v>0</v>
      </c>
      <c r="G30" s="18">
        <v>0</v>
      </c>
      <c r="H30" s="18">
        <v>0</v>
      </c>
      <c r="I30" s="18">
        <v>0</v>
      </c>
      <c r="J30" s="18">
        <f t="shared" si="0"/>
        <v>1744</v>
      </c>
    </row>
    <row r="31" spans="1:10" s="405" customFormat="1">
      <c r="A31" s="18">
        <v>21</v>
      </c>
      <c r="B31" s="18" t="s">
        <v>900</v>
      </c>
      <c r="C31" s="18">
        <v>0</v>
      </c>
      <c r="D31" s="18">
        <v>0</v>
      </c>
      <c r="E31" s="18">
        <v>1636</v>
      </c>
      <c r="F31" s="18">
        <v>0</v>
      </c>
      <c r="G31" s="18">
        <v>0</v>
      </c>
      <c r="H31" s="18">
        <v>0</v>
      </c>
      <c r="I31" s="18">
        <v>0</v>
      </c>
      <c r="J31" s="18">
        <f t="shared" si="0"/>
        <v>1636</v>
      </c>
    </row>
    <row r="32" spans="1:10" s="405" customFormat="1">
      <c r="A32" s="18">
        <v>22</v>
      </c>
      <c r="B32" s="18" t="s">
        <v>901</v>
      </c>
      <c r="C32" s="18">
        <v>0</v>
      </c>
      <c r="D32" s="18">
        <v>6</v>
      </c>
      <c r="E32" s="18">
        <v>3399</v>
      </c>
      <c r="F32" s="18">
        <v>0</v>
      </c>
      <c r="G32" s="18">
        <v>403</v>
      </c>
      <c r="H32" s="18">
        <v>0</v>
      </c>
      <c r="I32" s="18">
        <v>0</v>
      </c>
      <c r="J32" s="18">
        <f t="shared" si="0"/>
        <v>3808</v>
      </c>
    </row>
    <row r="33" spans="1:10" s="405" customFormat="1">
      <c r="A33" s="18">
        <v>23</v>
      </c>
      <c r="B33" s="18" t="s">
        <v>902</v>
      </c>
      <c r="C33" s="18">
        <v>0</v>
      </c>
      <c r="D33" s="18">
        <v>547</v>
      </c>
      <c r="E33" s="18">
        <v>901</v>
      </c>
      <c r="F33" s="18">
        <v>0</v>
      </c>
      <c r="G33" s="18">
        <v>0</v>
      </c>
      <c r="H33" s="18">
        <v>0</v>
      </c>
      <c r="I33" s="18">
        <v>0</v>
      </c>
      <c r="J33" s="18">
        <f t="shared" si="0"/>
        <v>1448</v>
      </c>
    </row>
    <row r="34" spans="1:10" s="405" customFormat="1">
      <c r="A34" s="18">
        <v>24</v>
      </c>
      <c r="B34" s="18" t="s">
        <v>903</v>
      </c>
      <c r="C34" s="18">
        <v>0</v>
      </c>
      <c r="D34" s="18">
        <v>69</v>
      </c>
      <c r="E34" s="18">
        <v>1095</v>
      </c>
      <c r="F34" s="18">
        <v>0</v>
      </c>
      <c r="G34" s="18">
        <v>0</v>
      </c>
      <c r="H34" s="18">
        <v>0</v>
      </c>
      <c r="I34" s="18">
        <v>0</v>
      </c>
      <c r="J34" s="18">
        <f t="shared" si="0"/>
        <v>1164</v>
      </c>
    </row>
    <row r="35" spans="1:10" s="405" customFormat="1">
      <c r="A35" s="18">
        <v>25</v>
      </c>
      <c r="B35" s="18" t="s">
        <v>904</v>
      </c>
      <c r="C35" s="18">
        <v>0</v>
      </c>
      <c r="D35" s="18">
        <v>10</v>
      </c>
      <c r="E35" s="18">
        <v>3259</v>
      </c>
      <c r="F35" s="18">
        <v>0</v>
      </c>
      <c r="G35" s="18">
        <v>0</v>
      </c>
      <c r="H35" s="18">
        <v>0</v>
      </c>
      <c r="I35" s="18">
        <v>0</v>
      </c>
      <c r="J35" s="18">
        <f t="shared" si="0"/>
        <v>3269</v>
      </c>
    </row>
    <row r="36" spans="1:10" s="405" customFormat="1">
      <c r="A36" s="18">
        <v>26</v>
      </c>
      <c r="B36" s="18" t="s">
        <v>905</v>
      </c>
      <c r="C36" s="18">
        <v>0</v>
      </c>
      <c r="D36" s="18">
        <v>14</v>
      </c>
      <c r="E36" s="18">
        <v>1821</v>
      </c>
      <c r="F36" s="18">
        <v>0</v>
      </c>
      <c r="G36" s="18">
        <v>0</v>
      </c>
      <c r="H36" s="18">
        <v>0</v>
      </c>
      <c r="I36" s="18">
        <v>0</v>
      </c>
      <c r="J36" s="18">
        <f t="shared" si="0"/>
        <v>1835</v>
      </c>
    </row>
    <row r="37" spans="1:10" s="405" customFormat="1">
      <c r="A37" s="18">
        <v>27</v>
      </c>
      <c r="B37" s="18" t="s">
        <v>906</v>
      </c>
      <c r="C37" s="18">
        <v>0</v>
      </c>
      <c r="D37" s="18">
        <v>43</v>
      </c>
      <c r="E37" s="18">
        <v>1343</v>
      </c>
      <c r="F37" s="18">
        <v>0</v>
      </c>
      <c r="G37" s="18">
        <v>0</v>
      </c>
      <c r="H37" s="18">
        <v>0</v>
      </c>
      <c r="I37" s="18">
        <v>0</v>
      </c>
      <c r="J37" s="18">
        <f t="shared" si="0"/>
        <v>1386</v>
      </c>
    </row>
    <row r="38" spans="1:10" s="405" customFormat="1">
      <c r="A38" s="18">
        <v>28</v>
      </c>
      <c r="B38" s="18" t="s">
        <v>907</v>
      </c>
      <c r="C38" s="18">
        <v>0</v>
      </c>
      <c r="D38" s="18">
        <v>0</v>
      </c>
      <c r="E38" s="18">
        <v>1366</v>
      </c>
      <c r="F38" s="18">
        <v>0</v>
      </c>
      <c r="G38" s="18">
        <v>376</v>
      </c>
      <c r="H38" s="18">
        <v>0</v>
      </c>
      <c r="I38" s="18">
        <v>0</v>
      </c>
      <c r="J38" s="18">
        <f t="shared" si="0"/>
        <v>1742</v>
      </c>
    </row>
    <row r="39" spans="1:10" s="405" customFormat="1">
      <c r="A39" s="18">
        <v>29</v>
      </c>
      <c r="B39" s="18" t="s">
        <v>908</v>
      </c>
      <c r="C39" s="18">
        <v>0</v>
      </c>
      <c r="D39" s="18">
        <v>22</v>
      </c>
      <c r="E39" s="18">
        <v>1158</v>
      </c>
      <c r="F39" s="18">
        <v>0</v>
      </c>
      <c r="G39" s="18">
        <v>0</v>
      </c>
      <c r="H39" s="18">
        <v>0</v>
      </c>
      <c r="I39" s="18">
        <v>0</v>
      </c>
      <c r="J39" s="18">
        <f t="shared" si="0"/>
        <v>1180</v>
      </c>
    </row>
    <row r="40" spans="1:10" s="405" customFormat="1">
      <c r="A40" s="18">
        <v>30</v>
      </c>
      <c r="B40" s="18" t="s">
        <v>909</v>
      </c>
      <c r="C40" s="18">
        <v>0</v>
      </c>
      <c r="D40" s="18">
        <v>48</v>
      </c>
      <c r="E40" s="18">
        <v>1951</v>
      </c>
      <c r="F40" s="18">
        <v>0</v>
      </c>
      <c r="G40" s="18">
        <v>0</v>
      </c>
      <c r="H40" s="18">
        <v>0</v>
      </c>
      <c r="I40" s="18">
        <v>0</v>
      </c>
      <c r="J40" s="18">
        <f t="shared" si="0"/>
        <v>1999</v>
      </c>
    </row>
    <row r="41" spans="1:10" s="405" customFormat="1">
      <c r="A41" s="18">
        <v>31</v>
      </c>
      <c r="B41" s="18" t="s">
        <v>910</v>
      </c>
      <c r="C41" s="18">
        <v>0</v>
      </c>
      <c r="D41" s="18">
        <v>31</v>
      </c>
      <c r="E41" s="18">
        <v>916</v>
      </c>
      <c r="F41" s="18">
        <v>0</v>
      </c>
      <c r="G41" s="18">
        <v>0</v>
      </c>
      <c r="H41" s="18">
        <v>0</v>
      </c>
      <c r="I41" s="18">
        <v>0</v>
      </c>
      <c r="J41" s="18">
        <f t="shared" si="0"/>
        <v>947</v>
      </c>
    </row>
    <row r="42" spans="1:10" s="405" customFormat="1">
      <c r="A42" s="18">
        <v>32</v>
      </c>
      <c r="B42" s="18" t="s">
        <v>911</v>
      </c>
      <c r="C42" s="18">
        <v>0</v>
      </c>
      <c r="D42" s="18">
        <v>33</v>
      </c>
      <c r="E42" s="18">
        <v>1575</v>
      </c>
      <c r="F42" s="18">
        <v>0</v>
      </c>
      <c r="G42" s="18">
        <v>0</v>
      </c>
      <c r="H42" s="18">
        <v>0</v>
      </c>
      <c r="I42" s="18">
        <v>0</v>
      </c>
      <c r="J42" s="18">
        <f t="shared" si="0"/>
        <v>1608</v>
      </c>
    </row>
    <row r="43" spans="1:10" s="405" customFormat="1">
      <c r="A43" s="18">
        <v>33</v>
      </c>
      <c r="B43" s="18" t="s">
        <v>912</v>
      </c>
      <c r="C43" s="18">
        <v>0</v>
      </c>
      <c r="D43" s="18">
        <v>12</v>
      </c>
      <c r="E43" s="18">
        <v>3985</v>
      </c>
      <c r="F43" s="18">
        <v>0</v>
      </c>
      <c r="G43" s="18">
        <v>0</v>
      </c>
      <c r="H43" s="18">
        <v>0</v>
      </c>
      <c r="I43" s="18">
        <v>0</v>
      </c>
      <c r="J43" s="18">
        <f t="shared" si="0"/>
        <v>3997</v>
      </c>
    </row>
    <row r="44" spans="1:10" s="14" customFormat="1">
      <c r="A44" s="89" t="s">
        <v>19</v>
      </c>
      <c r="B44" s="89"/>
      <c r="C44" s="28">
        <f>SUM(C11:C43)</f>
        <v>0</v>
      </c>
      <c r="D44" s="28">
        <f>SUM(D11:D43)</f>
        <v>1517</v>
      </c>
      <c r="E44" s="28">
        <f t="shared" ref="E44:I44" si="1">SUM(E11:E43)</f>
        <v>63330</v>
      </c>
      <c r="F44" s="28">
        <f t="shared" si="1"/>
        <v>0</v>
      </c>
      <c r="G44" s="28">
        <f t="shared" si="1"/>
        <v>3838</v>
      </c>
      <c r="H44" s="28">
        <f t="shared" si="1"/>
        <v>0</v>
      </c>
      <c r="I44" s="28">
        <f t="shared" si="1"/>
        <v>0</v>
      </c>
      <c r="J44" s="349">
        <f>SUM(J11:J43)</f>
        <v>68685</v>
      </c>
    </row>
    <row r="45" spans="1:10">
      <c r="A45" s="92"/>
      <c r="B45" s="85"/>
      <c r="C45" s="85"/>
      <c r="D45" s="85"/>
      <c r="E45" s="85"/>
      <c r="F45" s="85"/>
      <c r="G45" s="85"/>
      <c r="H45" s="85"/>
      <c r="I45" s="85"/>
      <c r="J45" s="85"/>
    </row>
    <row r="46" spans="1:10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>
      <c r="A47" s="85" t="s">
        <v>135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10">
      <c r="A48" s="85" t="s">
        <v>227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t="s">
        <v>136</v>
      </c>
    </row>
    <row r="50" spans="1:10">
      <c r="A50" s="932" t="s">
        <v>137</v>
      </c>
      <c r="B50" s="932"/>
      <c r="C50" s="932"/>
      <c r="D50" s="932"/>
      <c r="E50" s="932"/>
      <c r="F50" s="932"/>
      <c r="G50" s="932"/>
      <c r="H50" s="932"/>
      <c r="I50" s="932"/>
      <c r="J50" s="932"/>
    </row>
    <row r="51" spans="1:10">
      <c r="A51" s="938" t="s">
        <v>138</v>
      </c>
      <c r="B51" s="938"/>
      <c r="C51" s="938"/>
      <c r="D51" s="938"/>
      <c r="E51" s="85"/>
      <c r="F51" s="85"/>
      <c r="G51" s="85"/>
      <c r="H51" s="85"/>
      <c r="I51" s="85"/>
      <c r="J51" s="85"/>
    </row>
    <row r="52" spans="1:10">
      <c r="A52" s="414" t="s">
        <v>191</v>
      </c>
      <c r="B52" s="414"/>
      <c r="C52" s="414"/>
      <c r="D52" s="414"/>
      <c r="E52" s="85"/>
      <c r="F52" s="85"/>
      <c r="G52" s="85"/>
      <c r="H52" s="85"/>
      <c r="I52" s="85"/>
      <c r="J52" s="85"/>
    </row>
    <row r="53" spans="1:10">
      <c r="A53" s="414"/>
      <c r="B53" s="414"/>
      <c r="C53" s="414"/>
      <c r="D53" s="414"/>
      <c r="E53" s="85"/>
      <c r="F53" s="85"/>
      <c r="G53" s="85"/>
      <c r="H53" s="85"/>
      <c r="I53" s="85"/>
      <c r="J53" s="85"/>
    </row>
    <row r="54" spans="1:10" ht="15.75">
      <c r="A54" s="95" t="s">
        <v>12</v>
      </c>
      <c r="B54" s="95"/>
      <c r="C54" s="95"/>
      <c r="D54" s="95"/>
      <c r="E54" s="95"/>
      <c r="F54" s="95"/>
      <c r="G54" s="95"/>
      <c r="H54" s="95"/>
      <c r="I54" s="95"/>
      <c r="J54" s="128" t="s">
        <v>13</v>
      </c>
    </row>
    <row r="55" spans="1:10" ht="15.75">
      <c r="A55" s="783" t="s">
        <v>14</v>
      </c>
      <c r="B55" s="783"/>
      <c r="C55" s="783"/>
      <c r="D55" s="783"/>
      <c r="E55" s="783"/>
      <c r="F55" s="783"/>
      <c r="G55" s="783"/>
      <c r="H55" s="783"/>
      <c r="I55" s="783"/>
      <c r="J55" s="783"/>
    </row>
    <row r="56" spans="1:10" ht="15.75" customHeight="1">
      <c r="A56" s="783" t="s">
        <v>15</v>
      </c>
      <c r="B56" s="783"/>
      <c r="C56" s="783"/>
      <c r="D56" s="783"/>
      <c r="E56" s="783"/>
      <c r="F56" s="783"/>
      <c r="G56" s="783"/>
      <c r="H56" s="783"/>
      <c r="I56" s="783"/>
      <c r="J56" s="783"/>
    </row>
    <row r="57" spans="1:10">
      <c r="A57" s="85"/>
      <c r="B57" s="85"/>
      <c r="C57" s="85"/>
      <c r="D57" s="85"/>
      <c r="E57" s="85"/>
      <c r="F57" s="85"/>
      <c r="G57" s="748" t="s">
        <v>87</v>
      </c>
      <c r="H57" s="748"/>
      <c r="I57" s="748"/>
      <c r="J57" s="748"/>
    </row>
    <row r="58" spans="1:10">
      <c r="A58" s="934"/>
      <c r="B58" s="934"/>
      <c r="C58" s="934"/>
      <c r="D58" s="934"/>
      <c r="E58" s="934"/>
      <c r="F58" s="934"/>
      <c r="G58" s="934"/>
      <c r="H58" s="934"/>
      <c r="I58" s="934"/>
      <c r="J58" s="934"/>
    </row>
  </sheetData>
  <mergeCells count="16">
    <mergeCell ref="D1:E1"/>
    <mergeCell ref="G1:J1"/>
    <mergeCell ref="A2:J2"/>
    <mergeCell ref="C3:I3"/>
    <mergeCell ref="A4:J4"/>
    <mergeCell ref="A5:B5"/>
    <mergeCell ref="A8:A9"/>
    <mergeCell ref="B8:B9"/>
    <mergeCell ref="C8:J8"/>
    <mergeCell ref="A50:D50"/>
    <mergeCell ref="E50:J50"/>
    <mergeCell ref="A51:D51"/>
    <mergeCell ref="A55:J55"/>
    <mergeCell ref="A56:J56"/>
    <mergeCell ref="G57:J57"/>
    <mergeCell ref="A58:J58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view="pageBreakPreview" topLeftCell="A22" zoomScale="85" zoomScaleNormal="85" zoomScaleSheetLayoutView="85" workbookViewId="0">
      <selection activeCell="H33" sqref="H33:I33"/>
    </sheetView>
  </sheetViews>
  <sheetFormatPr defaultRowHeight="12.75"/>
  <cols>
    <col min="1" max="1" width="6.140625" customWidth="1"/>
    <col min="2" max="5" width="17" customWidth="1"/>
    <col min="6" max="6" width="22.42578125" customWidth="1"/>
    <col min="7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73" t="s">
        <v>694</v>
      </c>
      <c r="M1" s="873"/>
      <c r="N1" s="97"/>
      <c r="O1" s="85"/>
      <c r="P1" s="85"/>
    </row>
    <row r="2" spans="1:26" ht="15.75">
      <c r="A2" s="841" t="s">
        <v>0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5"/>
      <c r="O2" s="85"/>
      <c r="P2" s="85"/>
    </row>
    <row r="3" spans="1:26" ht="20.25">
      <c r="A3" s="801" t="s">
        <v>582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5"/>
      <c r="O3" s="85"/>
      <c r="P3" s="85"/>
    </row>
    <row r="4" spans="1:26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6" ht="15.75">
      <c r="A5" s="802" t="s">
        <v>693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5"/>
      <c r="O5" s="85"/>
      <c r="P5" s="85"/>
    </row>
    <row r="6" spans="1:26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6">
      <c r="A7" s="747" t="s">
        <v>185</v>
      </c>
      <c r="B7" s="747"/>
      <c r="C7" s="391" t="s">
        <v>877</v>
      </c>
      <c r="D7" s="391"/>
      <c r="E7" s="391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6" ht="18">
      <c r="A8" s="88"/>
      <c r="B8" s="88"/>
      <c r="C8" s="88"/>
      <c r="D8" s="88"/>
      <c r="E8" s="88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26" ht="19.899999999999999" customHeight="1">
      <c r="A9" s="826" t="s">
        <v>2</v>
      </c>
      <c r="B9" s="826" t="s">
        <v>3</v>
      </c>
      <c r="C9" s="839" t="s">
        <v>133</v>
      </c>
      <c r="D9" s="839"/>
      <c r="E9" s="840"/>
      <c r="F9" s="838" t="s">
        <v>134</v>
      </c>
      <c r="G9" s="839"/>
      <c r="H9" s="839"/>
      <c r="I9" s="840"/>
      <c r="J9" s="838" t="s">
        <v>225</v>
      </c>
      <c r="K9" s="839"/>
      <c r="L9" s="839"/>
      <c r="M9" s="840"/>
      <c r="Y9" s="9"/>
      <c r="Z9" s="12"/>
    </row>
    <row r="10" spans="1:26" ht="45.75" customHeight="1">
      <c r="A10" s="826"/>
      <c r="B10" s="826"/>
      <c r="C10" s="396" t="s">
        <v>446</v>
      </c>
      <c r="D10" s="400" t="s">
        <v>443</v>
      </c>
      <c r="E10" s="396" t="s">
        <v>228</v>
      </c>
      <c r="F10" s="400" t="s">
        <v>441</v>
      </c>
      <c r="G10" s="396" t="s">
        <v>442</v>
      </c>
      <c r="H10" s="400" t="s">
        <v>443</v>
      </c>
      <c r="I10" s="396" t="s">
        <v>228</v>
      </c>
      <c r="J10" s="400" t="s">
        <v>445</v>
      </c>
      <c r="K10" s="396" t="s">
        <v>442</v>
      </c>
      <c r="L10" s="400" t="s">
        <v>443</v>
      </c>
      <c r="M10" s="390" t="s">
        <v>228</v>
      </c>
    </row>
    <row r="11" spans="1:26" s="14" customFormat="1">
      <c r="A11" s="402">
        <v>1</v>
      </c>
      <c r="B11" s="402">
        <v>2</v>
      </c>
      <c r="C11" s="402">
        <v>3</v>
      </c>
      <c r="D11" s="402">
        <v>4</v>
      </c>
      <c r="E11" s="402">
        <v>5</v>
      </c>
      <c r="F11" s="402">
        <v>6</v>
      </c>
      <c r="G11" s="402">
        <v>7</v>
      </c>
      <c r="H11" s="402">
        <v>8</v>
      </c>
      <c r="I11" s="402">
        <v>9</v>
      </c>
      <c r="J11" s="402">
        <v>10</v>
      </c>
      <c r="K11" s="402">
        <v>11</v>
      </c>
      <c r="L11" s="402">
        <v>12</v>
      </c>
      <c r="M11" s="402">
        <v>13</v>
      </c>
    </row>
    <row r="12" spans="1:26" s="548" customFormat="1" ht="29.25" customHeight="1">
      <c r="A12" s="547">
        <v>1</v>
      </c>
      <c r="B12" s="547" t="s">
        <v>879</v>
      </c>
      <c r="C12" s="101">
        <v>0</v>
      </c>
      <c r="D12" s="101">
        <v>0</v>
      </c>
      <c r="E12" s="411">
        <v>0</v>
      </c>
      <c r="F12" s="101" t="s">
        <v>988</v>
      </c>
      <c r="G12" s="101">
        <v>1</v>
      </c>
      <c r="H12" s="101">
        <v>98</v>
      </c>
      <c r="I12" s="101">
        <v>13379</v>
      </c>
      <c r="J12" s="101">
        <v>0</v>
      </c>
      <c r="K12" s="101">
        <v>0</v>
      </c>
      <c r="L12" s="101">
        <v>0</v>
      </c>
      <c r="M12" s="101">
        <v>0</v>
      </c>
    </row>
    <row r="13" spans="1:26" s="548" customFormat="1">
      <c r="A13" s="547">
        <v>2</v>
      </c>
      <c r="B13" s="547" t="s">
        <v>881</v>
      </c>
      <c r="C13" s="101">
        <v>8</v>
      </c>
      <c r="D13" s="101">
        <v>57</v>
      </c>
      <c r="E13" s="101">
        <v>5215</v>
      </c>
      <c r="F13" s="101" t="s">
        <v>989</v>
      </c>
      <c r="G13" s="101">
        <v>1</v>
      </c>
      <c r="H13" s="101">
        <v>435</v>
      </c>
      <c r="I13" s="101">
        <v>57966</v>
      </c>
      <c r="J13" s="101">
        <v>0</v>
      </c>
      <c r="K13" s="101">
        <v>0</v>
      </c>
      <c r="L13" s="101">
        <v>0</v>
      </c>
      <c r="M13" s="101">
        <v>0</v>
      </c>
    </row>
    <row r="14" spans="1:26" s="35" customFormat="1" ht="12" customHeight="1">
      <c r="A14" s="549">
        <v>3</v>
      </c>
      <c r="B14" s="549" t="s">
        <v>882</v>
      </c>
      <c r="C14" s="101">
        <v>6</v>
      </c>
      <c r="D14" s="101">
        <v>50</v>
      </c>
      <c r="E14" s="101">
        <v>4404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</row>
    <row r="15" spans="1:26" s="35" customFormat="1">
      <c r="A15" s="549">
        <v>4</v>
      </c>
      <c r="B15" s="549" t="s">
        <v>883</v>
      </c>
      <c r="C15" s="101">
        <v>29</v>
      </c>
      <c r="D15" s="101">
        <v>178</v>
      </c>
      <c r="E15" s="101">
        <v>17434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</row>
    <row r="16" spans="1:26" s="35" customFormat="1" ht="15.75" customHeight="1">
      <c r="A16" s="549">
        <v>5</v>
      </c>
      <c r="B16" s="549" t="s">
        <v>884</v>
      </c>
      <c r="C16" s="101">
        <v>0</v>
      </c>
      <c r="D16" s="101">
        <v>0</v>
      </c>
      <c r="E16" s="101">
        <v>0</v>
      </c>
      <c r="F16" s="101" t="s">
        <v>880</v>
      </c>
      <c r="G16" s="101">
        <v>0</v>
      </c>
      <c r="H16" s="101">
        <v>0</v>
      </c>
      <c r="I16" s="101">
        <v>0</v>
      </c>
      <c r="J16" s="101" t="s">
        <v>880</v>
      </c>
      <c r="K16" s="101">
        <v>0</v>
      </c>
      <c r="L16" s="101">
        <v>0</v>
      </c>
      <c r="M16" s="101">
        <v>0</v>
      </c>
    </row>
    <row r="17" spans="1:13" s="35" customFormat="1" ht="12.75" customHeight="1">
      <c r="A17" s="549">
        <v>6</v>
      </c>
      <c r="B17" s="549" t="s">
        <v>885</v>
      </c>
      <c r="C17" s="101">
        <v>24</v>
      </c>
      <c r="D17" s="101">
        <v>140</v>
      </c>
      <c r="E17" s="101">
        <v>13728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</row>
    <row r="18" spans="1:13" s="35" customFormat="1" ht="12.75" customHeight="1">
      <c r="A18" s="549">
        <v>7</v>
      </c>
      <c r="B18" s="549" t="s">
        <v>886</v>
      </c>
      <c r="C18" s="101">
        <v>2</v>
      </c>
      <c r="D18" s="101">
        <v>27</v>
      </c>
      <c r="E18" s="101">
        <v>2101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</row>
    <row r="19" spans="1:13" s="35" customFormat="1">
      <c r="A19" s="549">
        <v>8</v>
      </c>
      <c r="B19" s="549" t="s">
        <v>887</v>
      </c>
      <c r="C19" s="101">
        <v>6</v>
      </c>
      <c r="D19" s="101">
        <v>47</v>
      </c>
      <c r="E19" s="101">
        <v>7887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</row>
    <row r="20" spans="1:13" s="35" customFormat="1">
      <c r="A20" s="549">
        <v>9</v>
      </c>
      <c r="B20" s="549" t="s">
        <v>888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</row>
    <row r="21" spans="1:13" s="35" customFormat="1">
      <c r="A21" s="549">
        <v>10</v>
      </c>
      <c r="B21" s="549" t="s">
        <v>889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</row>
    <row r="22" spans="1:13" s="35" customFormat="1">
      <c r="A22" s="549">
        <v>11</v>
      </c>
      <c r="B22" s="549" t="s">
        <v>890</v>
      </c>
      <c r="C22" s="101">
        <v>19</v>
      </c>
      <c r="D22" s="101">
        <v>97</v>
      </c>
      <c r="E22" s="101">
        <v>30626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3" s="35" customFormat="1">
      <c r="A23" s="549">
        <v>12</v>
      </c>
      <c r="B23" s="549" t="s">
        <v>891</v>
      </c>
      <c r="C23" s="101">
        <v>3</v>
      </c>
      <c r="D23" s="101">
        <v>20</v>
      </c>
      <c r="E23" s="101">
        <v>1894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</row>
    <row r="24" spans="1:13" s="35" customFormat="1">
      <c r="A24" s="549">
        <v>13</v>
      </c>
      <c r="B24" s="549" t="s">
        <v>892</v>
      </c>
      <c r="C24" s="101"/>
      <c r="D24" s="101"/>
      <c r="E24" s="101"/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</row>
    <row r="25" spans="1:13" s="35" customFormat="1">
      <c r="A25" s="549">
        <v>14</v>
      </c>
      <c r="B25" s="549" t="s">
        <v>893</v>
      </c>
      <c r="C25" s="101">
        <v>4</v>
      </c>
      <c r="D25" s="101">
        <v>29</v>
      </c>
      <c r="E25" s="101">
        <v>1365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</row>
    <row r="26" spans="1:13" s="35" customFormat="1">
      <c r="A26" s="549">
        <v>15</v>
      </c>
      <c r="B26" s="549" t="s">
        <v>894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</row>
    <row r="27" spans="1:13" s="35" customFormat="1">
      <c r="A27" s="549">
        <v>16</v>
      </c>
      <c r="B27" s="549" t="s">
        <v>895</v>
      </c>
      <c r="C27" s="101">
        <v>22</v>
      </c>
      <c r="D27" s="101">
        <v>28</v>
      </c>
      <c r="E27" s="101">
        <v>2715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</row>
    <row r="28" spans="1:13" s="548" customFormat="1" ht="25.5">
      <c r="A28" s="547">
        <v>17</v>
      </c>
      <c r="B28" s="547" t="s">
        <v>896</v>
      </c>
      <c r="C28" s="101">
        <v>0</v>
      </c>
      <c r="D28" s="101">
        <v>0</v>
      </c>
      <c r="E28" s="101">
        <v>0</v>
      </c>
      <c r="F28" s="101" t="s">
        <v>990</v>
      </c>
      <c r="G28" s="101">
        <v>2</v>
      </c>
      <c r="H28" s="101">
        <v>2526</v>
      </c>
      <c r="I28" s="101">
        <v>156838</v>
      </c>
      <c r="J28" s="101">
        <v>0</v>
      </c>
      <c r="K28" s="101">
        <v>0</v>
      </c>
      <c r="L28" s="101">
        <v>0</v>
      </c>
      <c r="M28" s="101">
        <v>0</v>
      </c>
    </row>
    <row r="29" spans="1:13" s="35" customFormat="1">
      <c r="A29" s="549">
        <v>18</v>
      </c>
      <c r="B29" s="549" t="s">
        <v>897</v>
      </c>
      <c r="C29" s="101">
        <v>1</v>
      </c>
      <c r="D29" s="101">
        <v>6</v>
      </c>
      <c r="E29" s="101">
        <v>350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</row>
    <row r="30" spans="1:13" s="35" customFormat="1">
      <c r="A30" s="549">
        <v>19</v>
      </c>
      <c r="B30" s="549" t="s">
        <v>898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s="35" customFormat="1">
      <c r="A31" s="549">
        <v>20</v>
      </c>
      <c r="B31" s="549" t="s">
        <v>899</v>
      </c>
      <c r="C31" s="101">
        <v>1</v>
      </c>
      <c r="D31" s="101">
        <v>3</v>
      </c>
      <c r="E31" s="101">
        <v>499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</row>
    <row r="32" spans="1:13" s="35" customFormat="1">
      <c r="A32" s="549">
        <v>21</v>
      </c>
      <c r="B32" s="549" t="s">
        <v>900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</row>
    <row r="33" spans="1:16" s="35" customFormat="1" ht="25.5">
      <c r="A33" s="549">
        <v>22</v>
      </c>
      <c r="B33" s="549" t="s">
        <v>901</v>
      </c>
      <c r="C33" s="101">
        <v>1</v>
      </c>
      <c r="D33" s="101">
        <v>6</v>
      </c>
      <c r="E33" s="101">
        <v>336</v>
      </c>
      <c r="F33" s="101" t="s">
        <v>991</v>
      </c>
      <c r="G33" s="101">
        <v>2</v>
      </c>
      <c r="H33" s="101">
        <v>403</v>
      </c>
      <c r="I33" s="101">
        <v>43620</v>
      </c>
      <c r="J33" s="101">
        <v>0</v>
      </c>
      <c r="K33" s="101">
        <v>0</v>
      </c>
      <c r="L33" s="101">
        <v>0</v>
      </c>
      <c r="M33" s="101">
        <v>0</v>
      </c>
    </row>
    <row r="34" spans="1:16" s="35" customFormat="1">
      <c r="A34" s="549">
        <v>23</v>
      </c>
      <c r="B34" s="549" t="s">
        <v>902</v>
      </c>
      <c r="C34" s="101">
        <v>100</v>
      </c>
      <c r="D34" s="101">
        <v>547</v>
      </c>
      <c r="E34" s="101">
        <v>46537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</row>
    <row r="35" spans="1:16" s="35" customFormat="1">
      <c r="A35" s="549">
        <v>24</v>
      </c>
      <c r="B35" s="549" t="s">
        <v>903</v>
      </c>
      <c r="C35" s="101">
        <v>9</v>
      </c>
      <c r="D35" s="101">
        <v>69</v>
      </c>
      <c r="E35" s="101">
        <v>8555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</row>
    <row r="36" spans="1:16" s="35" customFormat="1">
      <c r="A36" s="549">
        <v>25</v>
      </c>
      <c r="B36" s="549" t="s">
        <v>904</v>
      </c>
      <c r="C36" s="101">
        <v>1</v>
      </c>
      <c r="D36" s="101">
        <v>10</v>
      </c>
      <c r="E36" s="101">
        <v>857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</row>
    <row r="37" spans="1:16" s="35" customFormat="1">
      <c r="A37" s="549">
        <v>26</v>
      </c>
      <c r="B37" s="549" t="s">
        <v>905</v>
      </c>
      <c r="C37" s="101">
        <v>3</v>
      </c>
      <c r="D37" s="101">
        <v>14</v>
      </c>
      <c r="E37" s="101">
        <v>3737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</row>
    <row r="38" spans="1:16" s="35" customFormat="1">
      <c r="A38" s="549">
        <v>27</v>
      </c>
      <c r="B38" s="549" t="s">
        <v>906</v>
      </c>
      <c r="C38" s="101">
        <v>6</v>
      </c>
      <c r="D38" s="101">
        <v>43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</row>
    <row r="39" spans="1:16" s="35" customFormat="1" ht="25.5">
      <c r="A39" s="549">
        <v>28</v>
      </c>
      <c r="B39" s="549" t="s">
        <v>907</v>
      </c>
      <c r="C39" s="101">
        <v>0</v>
      </c>
      <c r="D39" s="101">
        <v>0</v>
      </c>
      <c r="E39" s="101">
        <v>0</v>
      </c>
      <c r="F39" s="101" t="s">
        <v>992</v>
      </c>
      <c r="G39" s="101">
        <v>1</v>
      </c>
      <c r="H39" s="101">
        <v>376</v>
      </c>
      <c r="I39" s="101">
        <v>26369</v>
      </c>
      <c r="J39" s="101">
        <v>0</v>
      </c>
      <c r="K39" s="101">
        <v>0</v>
      </c>
      <c r="L39" s="101">
        <v>0</v>
      </c>
      <c r="M39" s="101">
        <v>0</v>
      </c>
    </row>
    <row r="40" spans="1:16" s="35" customFormat="1">
      <c r="A40" s="549">
        <v>29</v>
      </c>
      <c r="B40" s="549" t="s">
        <v>908</v>
      </c>
      <c r="C40" s="101">
        <v>4</v>
      </c>
      <c r="D40" s="101">
        <v>22</v>
      </c>
      <c r="E40" s="101">
        <v>2143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</row>
    <row r="41" spans="1:16" s="35" customFormat="1">
      <c r="A41" s="549">
        <v>30</v>
      </c>
      <c r="B41" s="549" t="s">
        <v>909</v>
      </c>
      <c r="C41" s="101">
        <v>5</v>
      </c>
      <c r="D41" s="101">
        <v>48</v>
      </c>
      <c r="E41" s="101">
        <v>2357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</row>
    <row r="42" spans="1:16" s="35" customFormat="1">
      <c r="A42" s="549">
        <v>31</v>
      </c>
      <c r="B42" s="549" t="s">
        <v>910</v>
      </c>
      <c r="C42" s="101">
        <v>6</v>
      </c>
      <c r="D42" s="101">
        <v>31</v>
      </c>
      <c r="E42" s="101">
        <v>4484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</row>
    <row r="43" spans="1:16" s="35" customFormat="1">
      <c r="A43" s="549">
        <v>32</v>
      </c>
      <c r="B43" s="549" t="s">
        <v>911</v>
      </c>
      <c r="C43" s="101">
        <v>2</v>
      </c>
      <c r="D43" s="101">
        <v>33</v>
      </c>
      <c r="E43" s="101">
        <v>2437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</row>
    <row r="44" spans="1:16" s="35" customFormat="1">
      <c r="A44" s="549">
        <v>33</v>
      </c>
      <c r="B44" s="549" t="s">
        <v>912</v>
      </c>
      <c r="C44" s="101">
        <v>3</v>
      </c>
      <c r="D44" s="101">
        <v>12</v>
      </c>
      <c r="E44" s="101">
        <v>1289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/>
    </row>
    <row r="45" spans="1:16" s="393" customFormat="1">
      <c r="A45" s="550" t="s">
        <v>19</v>
      </c>
      <c r="B45" s="550"/>
      <c r="C45" s="412">
        <f>SUM(C12:C44)</f>
        <v>265</v>
      </c>
      <c r="D45" s="412">
        <f>SUM(D12:D44)</f>
        <v>1517</v>
      </c>
      <c r="E45" s="412">
        <f>SUM(E12:E44)</f>
        <v>160950</v>
      </c>
      <c r="F45" s="412">
        <f t="shared" ref="F45:M45" si="0">SUM(F12:F44)</f>
        <v>0</v>
      </c>
      <c r="G45" s="412">
        <f t="shared" si="0"/>
        <v>7</v>
      </c>
      <c r="H45" s="412">
        <f t="shared" si="0"/>
        <v>3838</v>
      </c>
      <c r="I45" s="412">
        <f t="shared" si="0"/>
        <v>298172</v>
      </c>
      <c r="J45" s="412">
        <f t="shared" si="0"/>
        <v>0</v>
      </c>
      <c r="K45" s="412">
        <f t="shared" si="0"/>
        <v>0</v>
      </c>
      <c r="L45" s="412">
        <f t="shared" si="0"/>
        <v>0</v>
      </c>
      <c r="M45" s="412">
        <f t="shared" si="0"/>
        <v>0</v>
      </c>
    </row>
    <row r="46" spans="1:16">
      <c r="A46" s="92"/>
      <c r="B46" s="92"/>
      <c r="C46" s="92"/>
      <c r="D46" s="92"/>
      <c r="E46" s="92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50" spans="1:16">
      <c r="A50" s="932"/>
      <c r="B50" s="932"/>
      <c r="C50" s="932"/>
      <c r="D50" s="932"/>
      <c r="E50" s="932"/>
      <c r="F50" s="932"/>
      <c r="G50" s="932"/>
      <c r="H50" s="932"/>
      <c r="I50" s="932"/>
      <c r="J50" s="932"/>
      <c r="K50" s="932"/>
      <c r="L50" s="932"/>
      <c r="M50" s="413"/>
      <c r="N50" s="932"/>
      <c r="O50" s="932"/>
      <c r="P50" s="932"/>
    </row>
    <row r="51" spans="1:16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ht="15.75">
      <c r="A52" s="95" t="s">
        <v>12</v>
      </c>
      <c r="B52" s="95"/>
      <c r="C52" s="95"/>
      <c r="D52" s="95"/>
      <c r="E52" s="95"/>
      <c r="F52" s="95"/>
      <c r="G52" s="95"/>
      <c r="H52" s="95"/>
      <c r="I52" s="95"/>
      <c r="J52" s="95"/>
      <c r="K52" s="927" t="s">
        <v>13</v>
      </c>
      <c r="L52" s="927"/>
      <c r="M52" s="927"/>
      <c r="N52" s="128"/>
      <c r="O52" s="85"/>
      <c r="P52" s="85"/>
    </row>
    <row r="53" spans="1:16" ht="15.75">
      <c r="A53" s="783" t="s">
        <v>14</v>
      </c>
      <c r="B53" s="783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85"/>
      <c r="O53" s="85"/>
      <c r="P53" s="85"/>
    </row>
    <row r="54" spans="1:16" ht="15.6" customHeight="1">
      <c r="A54" s="783" t="s">
        <v>15</v>
      </c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128"/>
      <c r="O54" s="85"/>
      <c r="P54" s="85"/>
    </row>
    <row r="55" spans="1:16">
      <c r="A55" s="85"/>
      <c r="B55" s="85"/>
      <c r="C55" s="85"/>
      <c r="D55" s="85"/>
      <c r="E55" s="85"/>
      <c r="F55" s="85"/>
      <c r="G55" s="85"/>
      <c r="L55" s="34" t="s">
        <v>87</v>
      </c>
      <c r="M55" s="34"/>
      <c r="N55" s="34"/>
      <c r="O55" s="34"/>
      <c r="P55" s="34"/>
    </row>
  </sheetData>
  <mergeCells count="15">
    <mergeCell ref="A9:A10"/>
    <mergeCell ref="B9:B10"/>
    <mergeCell ref="C9:E9"/>
    <mergeCell ref="F9:I9"/>
    <mergeCell ref="J9:M9"/>
    <mergeCell ref="L1:M1"/>
    <mergeCell ref="A2:M2"/>
    <mergeCell ref="A3:M3"/>
    <mergeCell ref="A5:M5"/>
    <mergeCell ref="A7:B7"/>
    <mergeCell ref="A50:L50"/>
    <mergeCell ref="N50:P50"/>
    <mergeCell ref="K52:M52"/>
    <mergeCell ref="A53:M53"/>
    <mergeCell ref="A54:M54"/>
  </mergeCell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topLeftCell="A4" zoomScale="85" zoomScaleSheetLayoutView="85" workbookViewId="0">
      <selection activeCell="E25" sqref="E25"/>
    </sheetView>
  </sheetViews>
  <sheetFormatPr defaultRowHeight="12.75"/>
  <cols>
    <col min="1" max="1" width="5.85546875" customWidth="1"/>
    <col min="2" max="2" width="11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945" t="s">
        <v>657</v>
      </c>
      <c r="K1" s="945"/>
    </row>
    <row r="2" spans="1:12" ht="21">
      <c r="A2" s="809" t="s">
        <v>582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</row>
    <row r="3" spans="1:12" ht="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15">
      <c r="A4" s="946" t="s">
        <v>656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</row>
    <row r="5" spans="1:12" ht="15">
      <c r="A5" s="191" t="s">
        <v>299</v>
      </c>
      <c r="B5" s="191"/>
      <c r="C5" s="191" t="s">
        <v>877</v>
      </c>
      <c r="D5" s="191"/>
      <c r="E5" s="191"/>
      <c r="F5" s="191"/>
      <c r="G5" s="191"/>
      <c r="H5" s="191"/>
      <c r="I5" s="190"/>
      <c r="J5" s="897" t="s">
        <v>591</v>
      </c>
      <c r="K5" s="897"/>
      <c r="L5" s="897"/>
    </row>
    <row r="6" spans="1:12" ht="32.25" customHeight="1">
      <c r="A6" s="898" t="s">
        <v>2</v>
      </c>
      <c r="B6" s="898" t="s">
        <v>3</v>
      </c>
      <c r="C6" s="898" t="s">
        <v>345</v>
      </c>
      <c r="D6" s="898" t="s">
        <v>346</v>
      </c>
      <c r="E6" s="898"/>
      <c r="F6" s="898"/>
      <c r="G6" s="898"/>
      <c r="H6" s="898"/>
      <c r="I6" s="899" t="s">
        <v>347</v>
      </c>
      <c r="J6" s="900"/>
      <c r="K6" s="901"/>
    </row>
    <row r="7" spans="1:12" ht="90" customHeight="1">
      <c r="A7" s="898"/>
      <c r="B7" s="898"/>
      <c r="C7" s="898"/>
      <c r="D7" s="410" t="s">
        <v>348</v>
      </c>
      <c r="E7" s="410" t="s">
        <v>228</v>
      </c>
      <c r="F7" s="410" t="s">
        <v>516</v>
      </c>
      <c r="G7" s="410" t="s">
        <v>349</v>
      </c>
      <c r="H7" s="410" t="s">
        <v>482</v>
      </c>
      <c r="I7" s="410" t="s">
        <v>350</v>
      </c>
      <c r="J7" s="410" t="s">
        <v>351</v>
      </c>
      <c r="K7" s="410" t="s">
        <v>352</v>
      </c>
    </row>
    <row r="8" spans="1:12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 t="s">
        <v>313</v>
      </c>
      <c r="I8" s="192" t="s">
        <v>334</v>
      </c>
      <c r="J8" s="192" t="s">
        <v>335</v>
      </c>
      <c r="K8" s="192" t="s">
        <v>336</v>
      </c>
    </row>
    <row r="9" spans="1:12" s="543" customFormat="1" ht="18" customHeight="1">
      <c r="A9" s="142">
        <v>1</v>
      </c>
      <c r="B9" s="142" t="s">
        <v>879</v>
      </c>
      <c r="C9" s="142">
        <v>1</v>
      </c>
      <c r="D9" s="142">
        <v>98</v>
      </c>
      <c r="E9" s="142">
        <v>13379</v>
      </c>
      <c r="F9" s="142">
        <v>0</v>
      </c>
      <c r="G9" s="142">
        <v>113</v>
      </c>
      <c r="H9" s="142">
        <v>113</v>
      </c>
      <c r="I9" s="142">
        <v>0</v>
      </c>
      <c r="J9" s="142">
        <v>1.1300000000000001</v>
      </c>
      <c r="K9" s="142">
        <v>2.19</v>
      </c>
      <c r="L9" s="142"/>
    </row>
    <row r="10" spans="1:12" s="543" customFormat="1">
      <c r="A10" s="142">
        <v>2</v>
      </c>
      <c r="B10" s="142" t="s">
        <v>881</v>
      </c>
      <c r="C10" s="142">
        <v>1</v>
      </c>
      <c r="D10" s="142">
        <v>435</v>
      </c>
      <c r="E10" s="142">
        <v>57966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/>
    </row>
    <row r="11" spans="1:12" s="543" customFormat="1" ht="12" customHeight="1">
      <c r="A11" s="142">
        <v>3</v>
      </c>
      <c r="B11" s="142" t="s">
        <v>882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/>
    </row>
    <row r="12" spans="1:12" s="543" customFormat="1">
      <c r="A12" s="142">
        <v>4</v>
      </c>
      <c r="B12" s="142" t="s">
        <v>883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/>
    </row>
    <row r="13" spans="1:12" s="543" customFormat="1" ht="15.75" customHeight="1">
      <c r="A13" s="142">
        <v>5</v>
      </c>
      <c r="B13" s="142" t="s">
        <v>884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/>
    </row>
    <row r="14" spans="1:12" s="543" customFormat="1" ht="12.75" customHeight="1">
      <c r="A14" s="142">
        <v>6</v>
      </c>
      <c r="B14" s="142" t="s">
        <v>885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/>
    </row>
    <row r="15" spans="1:12" s="543" customFormat="1" ht="12.75" customHeight="1">
      <c r="A15" s="142">
        <v>7</v>
      </c>
      <c r="B15" s="142" t="s">
        <v>886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/>
    </row>
    <row r="16" spans="1:12" s="543" customFormat="1">
      <c r="A16" s="142">
        <v>8</v>
      </c>
      <c r="B16" s="142" t="s">
        <v>887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/>
    </row>
    <row r="17" spans="1:12" s="543" customFormat="1">
      <c r="A17" s="142">
        <v>9</v>
      </c>
      <c r="B17" s="142" t="s">
        <v>888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/>
    </row>
    <row r="18" spans="1:12" s="543" customFormat="1">
      <c r="A18" s="142">
        <v>10</v>
      </c>
      <c r="B18" s="142" t="s">
        <v>889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/>
    </row>
    <row r="19" spans="1:12" s="543" customFormat="1">
      <c r="A19" s="142">
        <v>11</v>
      </c>
      <c r="B19" s="142" t="s">
        <v>890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/>
    </row>
    <row r="20" spans="1:12" s="543" customFormat="1">
      <c r="A20" s="142">
        <v>12</v>
      </c>
      <c r="B20" s="142" t="s">
        <v>891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/>
    </row>
    <row r="21" spans="1:12" s="543" customFormat="1">
      <c r="A21" s="142">
        <v>13</v>
      </c>
      <c r="B21" s="142" t="s">
        <v>892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/>
    </row>
    <row r="22" spans="1:12" s="543" customFormat="1">
      <c r="A22" s="142">
        <v>14</v>
      </c>
      <c r="B22" s="142" t="s">
        <v>893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/>
    </row>
    <row r="23" spans="1:12" s="543" customFormat="1">
      <c r="A23" s="142">
        <v>15</v>
      </c>
      <c r="B23" s="142" t="s">
        <v>894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/>
    </row>
    <row r="24" spans="1:12" s="543" customFormat="1">
      <c r="A24" s="142">
        <v>16</v>
      </c>
      <c r="B24" s="142" t="s">
        <v>895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/>
    </row>
    <row r="25" spans="1:12" s="543" customFormat="1">
      <c r="A25" s="142">
        <v>17</v>
      </c>
      <c r="B25" s="142" t="s">
        <v>896</v>
      </c>
      <c r="C25" s="142">
        <v>2</v>
      </c>
      <c r="D25" s="142">
        <v>2526</v>
      </c>
      <c r="E25" s="142">
        <v>156838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/>
    </row>
    <row r="26" spans="1:12" s="543" customFormat="1">
      <c r="A26" s="142">
        <v>18</v>
      </c>
      <c r="B26" s="142" t="s">
        <v>897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/>
    </row>
    <row r="27" spans="1:12" s="543" customFormat="1">
      <c r="A27" s="142">
        <v>19</v>
      </c>
      <c r="B27" s="142" t="s">
        <v>898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/>
    </row>
    <row r="28" spans="1:12" s="543" customFormat="1">
      <c r="A28" s="142">
        <v>20</v>
      </c>
      <c r="B28" s="142" t="s">
        <v>899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/>
    </row>
    <row r="29" spans="1:12" s="543" customFormat="1">
      <c r="A29" s="142">
        <v>21</v>
      </c>
      <c r="B29" s="142" t="s">
        <v>900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/>
    </row>
    <row r="30" spans="1:12" s="543" customFormat="1">
      <c r="A30" s="142">
        <v>22</v>
      </c>
      <c r="B30" s="142" t="s">
        <v>901</v>
      </c>
      <c r="C30" s="142">
        <v>2</v>
      </c>
      <c r="D30" s="142">
        <v>403</v>
      </c>
      <c r="E30" s="142">
        <v>43620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/>
    </row>
    <row r="31" spans="1:12" s="543" customFormat="1">
      <c r="A31" s="142">
        <v>23</v>
      </c>
      <c r="B31" s="142" t="s">
        <v>902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/>
    </row>
    <row r="32" spans="1:12" s="543" customFormat="1">
      <c r="A32" s="142">
        <v>24</v>
      </c>
      <c r="B32" s="142" t="s">
        <v>903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/>
    </row>
    <row r="33" spans="1:12" s="543" customFormat="1">
      <c r="A33" s="142">
        <v>25</v>
      </c>
      <c r="B33" s="142" t="s">
        <v>904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/>
    </row>
    <row r="34" spans="1:12" s="543" customFormat="1">
      <c r="A34" s="142">
        <v>26</v>
      </c>
      <c r="B34" s="142" t="s">
        <v>905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/>
    </row>
    <row r="35" spans="1:12" s="543" customFormat="1">
      <c r="A35" s="142">
        <v>27</v>
      </c>
      <c r="B35" s="142" t="s">
        <v>906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/>
    </row>
    <row r="36" spans="1:12" s="543" customFormat="1">
      <c r="A36" s="142">
        <v>28</v>
      </c>
      <c r="B36" s="142" t="s">
        <v>907</v>
      </c>
      <c r="C36" s="142">
        <v>1</v>
      </c>
      <c r="D36" s="142">
        <v>376</v>
      </c>
      <c r="E36" s="142">
        <v>26369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/>
    </row>
    <row r="37" spans="1:12" s="543" customFormat="1">
      <c r="A37" s="142">
        <v>29</v>
      </c>
      <c r="B37" s="142" t="s">
        <v>908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</row>
    <row r="38" spans="1:12" s="543" customFormat="1">
      <c r="A38" s="142">
        <v>30</v>
      </c>
      <c r="B38" s="142" t="s">
        <v>909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</row>
    <row r="39" spans="1:12" s="543" customFormat="1">
      <c r="A39" s="142">
        <v>31</v>
      </c>
      <c r="B39" s="142" t="s">
        <v>910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</row>
    <row r="40" spans="1:12" s="543" customFormat="1">
      <c r="A40" s="142">
        <v>32</v>
      </c>
      <c r="B40" s="142" t="s">
        <v>911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</row>
    <row r="41" spans="1:12" s="543" customFormat="1">
      <c r="A41" s="142">
        <v>33</v>
      </c>
      <c r="B41" s="142" t="s">
        <v>912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</row>
    <row r="42" spans="1:12" s="544" customFormat="1">
      <c r="A42" s="551" t="s">
        <v>19</v>
      </c>
      <c r="B42" s="551"/>
      <c r="C42" s="551">
        <f>SUM(C9:C41)</f>
        <v>7</v>
      </c>
      <c r="D42" s="551">
        <f>SUM(D9:D41)</f>
        <v>3838</v>
      </c>
      <c r="E42" s="551">
        <f t="shared" ref="E42:K42" si="0">SUM(E9:E41)</f>
        <v>298172</v>
      </c>
      <c r="F42" s="551">
        <f t="shared" si="0"/>
        <v>0</v>
      </c>
      <c r="G42" s="551">
        <f t="shared" si="0"/>
        <v>113</v>
      </c>
      <c r="H42" s="551">
        <f t="shared" si="0"/>
        <v>113</v>
      </c>
      <c r="I42" s="551">
        <f t="shared" si="0"/>
        <v>0</v>
      </c>
      <c r="J42" s="551">
        <f t="shared" si="0"/>
        <v>1.1300000000000001</v>
      </c>
      <c r="K42" s="551">
        <f t="shared" si="0"/>
        <v>2.19</v>
      </c>
      <c r="L42" s="551"/>
    </row>
    <row r="44" spans="1:12">
      <c r="A44" s="14" t="s">
        <v>517</v>
      </c>
    </row>
    <row r="46" spans="1:12">
      <c r="A46" s="512"/>
      <c r="B46" s="512"/>
      <c r="C46" s="512"/>
      <c r="D46" s="512"/>
      <c r="I46" s="890" t="s">
        <v>13</v>
      </c>
      <c r="J46" s="890"/>
      <c r="K46" s="890"/>
    </row>
    <row r="47" spans="1:12" ht="15" customHeight="1">
      <c r="A47" s="512"/>
      <c r="B47" s="512"/>
      <c r="C47" s="512"/>
      <c r="D47" s="512"/>
      <c r="I47" s="890" t="s">
        <v>14</v>
      </c>
      <c r="J47" s="890"/>
      <c r="K47" s="890"/>
      <c r="L47" s="536"/>
    </row>
    <row r="48" spans="1:12" ht="15" customHeight="1">
      <c r="A48" s="512"/>
      <c r="B48" s="512"/>
      <c r="C48" s="512"/>
      <c r="D48" s="512"/>
      <c r="I48" s="890" t="s">
        <v>90</v>
      </c>
      <c r="J48" s="890"/>
      <c r="K48" s="890"/>
      <c r="L48" s="536"/>
    </row>
    <row r="49" spans="1:11">
      <c r="A49" s="512" t="s">
        <v>12</v>
      </c>
      <c r="C49" s="512"/>
      <c r="D49" s="512"/>
      <c r="I49" s="921" t="s">
        <v>87</v>
      </c>
      <c r="J49" s="921"/>
      <c r="K49" s="552"/>
    </row>
  </sheetData>
  <mergeCells count="14">
    <mergeCell ref="I46:K46"/>
    <mergeCell ref="I47:K47"/>
    <mergeCell ref="I48:K48"/>
    <mergeCell ref="I49:J49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topLeftCell="A10" zoomScale="80" zoomScaleSheetLayoutView="80" workbookViewId="0">
      <selection activeCell="E25" sqref="E25"/>
    </sheetView>
  </sheetViews>
  <sheetFormatPr defaultRowHeight="12.75"/>
  <cols>
    <col min="1" max="1" width="7.85546875" style="413" customWidth="1"/>
    <col min="2" max="2" width="15.28515625" style="413" customWidth="1"/>
    <col min="4" max="4" width="23.285156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208" t="s">
        <v>659</v>
      </c>
    </row>
    <row r="2" spans="1:15" ht="21">
      <c r="A2" s="809" t="s">
        <v>582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</row>
    <row r="3" spans="1:15" ht="15">
      <c r="A3" s="553"/>
      <c r="B3" s="553"/>
      <c r="C3" s="190"/>
      <c r="D3" s="190"/>
      <c r="E3" s="190"/>
      <c r="F3" s="190"/>
      <c r="G3" s="190"/>
      <c r="H3" s="190"/>
      <c r="I3" s="190"/>
      <c r="J3" s="190"/>
      <c r="K3" s="190"/>
    </row>
    <row r="4" spans="1:15" ht="18">
      <c r="A4" s="808" t="s">
        <v>658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</row>
    <row r="5" spans="1:15" ht="15">
      <c r="A5" s="554" t="s">
        <v>299</v>
      </c>
      <c r="B5" s="554"/>
      <c r="C5" s="191" t="s">
        <v>877</v>
      </c>
      <c r="D5" s="191"/>
      <c r="E5" s="191"/>
      <c r="F5" s="191"/>
      <c r="G5" s="191"/>
      <c r="H5" s="191"/>
      <c r="I5" s="191"/>
      <c r="J5" s="191"/>
      <c r="K5" s="190"/>
      <c r="M5" s="897" t="s">
        <v>591</v>
      </c>
      <c r="N5" s="897"/>
      <c r="O5" s="897"/>
    </row>
    <row r="6" spans="1:15" ht="44.25" customHeight="1">
      <c r="A6" s="947" t="s">
        <v>2</v>
      </c>
      <c r="B6" s="947" t="s">
        <v>3</v>
      </c>
      <c r="C6" s="898" t="s">
        <v>353</v>
      </c>
      <c r="D6" s="902" t="s">
        <v>354</v>
      </c>
      <c r="E6" s="902" t="s">
        <v>355</v>
      </c>
      <c r="F6" s="902" t="s">
        <v>356</v>
      </c>
      <c r="G6" s="902" t="s">
        <v>357</v>
      </c>
      <c r="H6" s="898" t="s">
        <v>358</v>
      </c>
      <c r="I6" s="898"/>
      <c r="J6" s="898" t="s">
        <v>359</v>
      </c>
      <c r="K6" s="898"/>
      <c r="L6" s="898" t="s">
        <v>360</v>
      </c>
      <c r="M6" s="898"/>
      <c r="N6" s="898" t="s">
        <v>361</v>
      </c>
      <c r="O6" s="898"/>
    </row>
    <row r="7" spans="1:15" ht="60.75" customHeight="1">
      <c r="A7" s="947"/>
      <c r="B7" s="947"/>
      <c r="C7" s="898"/>
      <c r="D7" s="903"/>
      <c r="E7" s="903"/>
      <c r="F7" s="903"/>
      <c r="G7" s="903"/>
      <c r="H7" s="410" t="s">
        <v>362</v>
      </c>
      <c r="I7" s="410" t="s">
        <v>363</v>
      </c>
      <c r="J7" s="410" t="s">
        <v>362</v>
      </c>
      <c r="K7" s="410" t="s">
        <v>363</v>
      </c>
      <c r="L7" s="410" t="s">
        <v>362</v>
      </c>
      <c r="M7" s="410" t="s">
        <v>363</v>
      </c>
      <c r="N7" s="410" t="s">
        <v>362</v>
      </c>
      <c r="O7" s="410" t="s">
        <v>363</v>
      </c>
    </row>
    <row r="8" spans="1:15" ht="15">
      <c r="A8" s="555" t="s">
        <v>306</v>
      </c>
      <c r="B8" s="555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 t="s">
        <v>313</v>
      </c>
      <c r="I8" s="192" t="s">
        <v>334</v>
      </c>
      <c r="J8" s="192" t="s">
        <v>335</v>
      </c>
      <c r="K8" s="192" t="s">
        <v>336</v>
      </c>
      <c r="L8" s="192" t="s">
        <v>364</v>
      </c>
      <c r="M8" s="192" t="s">
        <v>365</v>
      </c>
      <c r="N8" s="192" t="s">
        <v>366</v>
      </c>
      <c r="O8" s="192" t="s">
        <v>367</v>
      </c>
    </row>
    <row r="9" spans="1:15" s="405" customFormat="1" ht="18" customHeight="1">
      <c r="A9" s="556">
        <v>1</v>
      </c>
      <c r="B9" s="556" t="s">
        <v>879</v>
      </c>
      <c r="C9" s="142"/>
      <c r="D9" s="142"/>
      <c r="E9" s="394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405" customFormat="1">
      <c r="A10" s="556">
        <v>2</v>
      </c>
      <c r="B10" s="556" t="s">
        <v>881</v>
      </c>
      <c r="C10" s="142">
        <v>1</v>
      </c>
      <c r="D10" s="142" t="s">
        <v>989</v>
      </c>
      <c r="E10" s="142">
        <v>435</v>
      </c>
      <c r="F10" s="142">
        <v>57966</v>
      </c>
      <c r="G10" s="142" t="s">
        <v>993</v>
      </c>
      <c r="H10" s="142">
        <v>907.27499999999998</v>
      </c>
      <c r="I10" s="142">
        <v>724.5258</v>
      </c>
      <c r="J10" s="142">
        <v>320.02999999999997</v>
      </c>
      <c r="K10" s="142">
        <v>320.02999999999997</v>
      </c>
      <c r="L10" s="142">
        <v>0</v>
      </c>
      <c r="M10" s="142">
        <v>0</v>
      </c>
      <c r="N10" s="142">
        <v>0</v>
      </c>
      <c r="O10" s="142">
        <v>0</v>
      </c>
    </row>
    <row r="11" spans="1:15" s="405" customFormat="1" ht="12" customHeight="1">
      <c r="A11" s="556">
        <v>3</v>
      </c>
      <c r="B11" s="556" t="s">
        <v>882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</row>
    <row r="12" spans="1:15" s="405" customFormat="1">
      <c r="A12" s="556">
        <v>4</v>
      </c>
      <c r="B12" s="556" t="s">
        <v>883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</row>
    <row r="13" spans="1:15" s="405" customFormat="1" ht="15.75" customHeight="1">
      <c r="A13" s="556">
        <v>5</v>
      </c>
      <c r="B13" s="556" t="s">
        <v>884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</row>
    <row r="14" spans="1:15" s="405" customFormat="1" ht="12.75" customHeight="1">
      <c r="A14" s="556">
        <v>6</v>
      </c>
      <c r="B14" s="556" t="s">
        <v>885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</row>
    <row r="15" spans="1:15" s="405" customFormat="1" ht="12.75" customHeight="1">
      <c r="A15" s="556">
        <v>7</v>
      </c>
      <c r="B15" s="556" t="s">
        <v>886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</row>
    <row r="16" spans="1:15" s="405" customFormat="1">
      <c r="A16" s="556">
        <v>8</v>
      </c>
      <c r="B16" s="556" t="s">
        <v>887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</row>
    <row r="17" spans="1:15" s="405" customFormat="1">
      <c r="A17" s="556">
        <v>9</v>
      </c>
      <c r="B17" s="556" t="s">
        <v>888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</row>
    <row r="18" spans="1:15" s="405" customFormat="1">
      <c r="A18" s="556">
        <v>10</v>
      </c>
      <c r="B18" s="556" t="s">
        <v>889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</row>
    <row r="19" spans="1:15" s="405" customFormat="1">
      <c r="A19" s="556">
        <v>11</v>
      </c>
      <c r="B19" s="556" t="s">
        <v>890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</row>
    <row r="20" spans="1:15" s="405" customFormat="1">
      <c r="A20" s="556">
        <v>12</v>
      </c>
      <c r="B20" s="556" t="s">
        <v>891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</row>
    <row r="21" spans="1:15" s="405" customFormat="1">
      <c r="A21" s="556">
        <v>13</v>
      </c>
      <c r="B21" s="556" t="s">
        <v>892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</row>
    <row r="22" spans="1:15" s="405" customFormat="1">
      <c r="A22" s="556">
        <v>14</v>
      </c>
      <c r="B22" s="556" t="s">
        <v>893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</row>
    <row r="23" spans="1:15" s="405" customFormat="1">
      <c r="A23" s="556">
        <v>15</v>
      </c>
      <c r="B23" s="556" t="s">
        <v>894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</row>
    <row r="24" spans="1:15" s="405" customFormat="1">
      <c r="A24" s="556">
        <v>16</v>
      </c>
      <c r="B24" s="556" t="s">
        <v>895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</row>
    <row r="25" spans="1:15" s="558" customFormat="1" ht="25.5">
      <c r="A25" s="557">
        <v>17</v>
      </c>
      <c r="B25" s="557" t="s">
        <v>896</v>
      </c>
      <c r="C25" s="142">
        <v>2</v>
      </c>
      <c r="D25" s="101" t="s">
        <v>990</v>
      </c>
      <c r="E25" s="142">
        <v>2526</v>
      </c>
      <c r="F25" s="142">
        <v>156838</v>
      </c>
      <c r="G25" s="142">
        <v>25</v>
      </c>
      <c r="H25" s="142">
        <v>1543.5</v>
      </c>
      <c r="I25" s="142">
        <v>1302.8</v>
      </c>
      <c r="J25" s="142">
        <v>890.52</v>
      </c>
      <c r="K25" s="142">
        <v>890.52</v>
      </c>
      <c r="L25" s="142">
        <v>0</v>
      </c>
      <c r="M25" s="142">
        <v>0</v>
      </c>
      <c r="N25" s="142">
        <v>0</v>
      </c>
      <c r="O25" s="142">
        <v>0</v>
      </c>
    </row>
    <row r="26" spans="1:15" s="405" customFormat="1">
      <c r="A26" s="556">
        <v>18</v>
      </c>
      <c r="B26" s="556" t="s">
        <v>897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</row>
    <row r="27" spans="1:15" s="405" customFormat="1">
      <c r="A27" s="556">
        <v>19</v>
      </c>
      <c r="B27" s="556" t="s">
        <v>898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</row>
    <row r="28" spans="1:15" s="405" customFormat="1">
      <c r="A28" s="556">
        <v>20</v>
      </c>
      <c r="B28" s="556" t="s">
        <v>899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</row>
    <row r="29" spans="1:15" s="405" customFormat="1">
      <c r="A29" s="556">
        <v>21</v>
      </c>
      <c r="B29" s="556" t="s">
        <v>900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</row>
    <row r="30" spans="1:15" s="405" customFormat="1">
      <c r="A30" s="556">
        <v>22</v>
      </c>
      <c r="B30" s="556" t="s">
        <v>901</v>
      </c>
      <c r="C30" s="142">
        <v>1</v>
      </c>
      <c r="D30" s="142" t="s">
        <v>994</v>
      </c>
      <c r="E30" s="142">
        <v>261</v>
      </c>
      <c r="F30" s="142">
        <v>31656</v>
      </c>
      <c r="G30" s="142" t="s">
        <v>995</v>
      </c>
      <c r="H30" s="142">
        <v>421.66300000000001</v>
      </c>
      <c r="I30" s="142">
        <v>356.78</v>
      </c>
      <c r="J30" s="142">
        <v>159.36000000000001</v>
      </c>
      <c r="K30" s="142">
        <v>159.36000000000001</v>
      </c>
      <c r="L30" s="142">
        <v>0</v>
      </c>
      <c r="M30" s="142">
        <v>0</v>
      </c>
      <c r="N30" s="142">
        <v>0</v>
      </c>
      <c r="O30" s="142">
        <v>0</v>
      </c>
    </row>
    <row r="31" spans="1:15" s="405" customFormat="1">
      <c r="A31" s="556">
        <v>23</v>
      </c>
      <c r="B31" s="556" t="s">
        <v>902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</row>
    <row r="32" spans="1:15" s="405" customFormat="1">
      <c r="A32" s="556">
        <v>24</v>
      </c>
      <c r="B32" s="556" t="s">
        <v>903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</row>
    <row r="33" spans="1:15" s="405" customFormat="1">
      <c r="A33" s="556">
        <v>25</v>
      </c>
      <c r="B33" s="556" t="s">
        <v>904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</row>
    <row r="34" spans="1:15" s="405" customFormat="1">
      <c r="A34" s="556">
        <v>26</v>
      </c>
      <c r="B34" s="556" t="s">
        <v>905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</row>
    <row r="35" spans="1:15" s="405" customFormat="1">
      <c r="A35" s="556">
        <v>27</v>
      </c>
      <c r="B35" s="556" t="s">
        <v>906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</row>
    <row r="36" spans="1:15" s="543" customFormat="1" ht="31.5" customHeight="1">
      <c r="A36" s="557">
        <v>28</v>
      </c>
      <c r="B36" s="567" t="s">
        <v>907</v>
      </c>
      <c r="C36" s="142">
        <v>1</v>
      </c>
      <c r="D36" s="101" t="s">
        <v>992</v>
      </c>
      <c r="E36" s="142">
        <v>376</v>
      </c>
      <c r="F36" s="142">
        <v>26369</v>
      </c>
      <c r="G36" s="142" t="s">
        <v>996</v>
      </c>
      <c r="H36" s="142">
        <v>407.90199999999999</v>
      </c>
      <c r="I36" s="142">
        <v>406.23955404000003</v>
      </c>
      <c r="J36" s="142">
        <v>419.33852999999999</v>
      </c>
      <c r="K36" s="142">
        <v>419.33852999999999</v>
      </c>
      <c r="L36" s="142">
        <v>0</v>
      </c>
      <c r="M36" s="142">
        <v>0</v>
      </c>
      <c r="N36" s="142">
        <v>0</v>
      </c>
      <c r="O36" s="142">
        <v>0</v>
      </c>
    </row>
    <row r="37" spans="1:15" s="405" customFormat="1">
      <c r="A37" s="556">
        <v>29</v>
      </c>
      <c r="B37" s="556" t="s">
        <v>908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</row>
    <row r="38" spans="1:15" s="405" customFormat="1">
      <c r="A38" s="556">
        <v>30</v>
      </c>
      <c r="B38" s="556" t="s">
        <v>909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</row>
    <row r="39" spans="1:15" s="405" customFormat="1">
      <c r="A39" s="556">
        <v>31</v>
      </c>
      <c r="B39" s="556" t="s">
        <v>910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</row>
    <row r="40" spans="1:15" s="405" customFormat="1">
      <c r="A40" s="556">
        <v>32</v>
      </c>
      <c r="B40" s="556" t="s">
        <v>911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</row>
    <row r="41" spans="1:15" s="405" customFormat="1">
      <c r="A41" s="556">
        <v>33</v>
      </c>
      <c r="B41" s="556" t="s">
        <v>912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</row>
    <row r="42" spans="1:15" s="14" customFormat="1">
      <c r="A42" s="559" t="s">
        <v>19</v>
      </c>
      <c r="B42" s="559"/>
      <c r="C42" s="551">
        <f>SUM(C9:C41)</f>
        <v>5</v>
      </c>
      <c r="D42" s="551">
        <f t="shared" ref="D42:O42" si="0">SUM(D9:D41)</f>
        <v>0</v>
      </c>
      <c r="E42" s="551">
        <f>SUM(E9:E41)</f>
        <v>3598</v>
      </c>
      <c r="F42" s="551">
        <f t="shared" si="0"/>
        <v>272829</v>
      </c>
      <c r="G42" s="551">
        <f t="shared" si="0"/>
        <v>25</v>
      </c>
      <c r="H42" s="551">
        <f>SUM(H9:H41)</f>
        <v>3280.34</v>
      </c>
      <c r="I42" s="551">
        <f t="shared" si="0"/>
        <v>2790.3453540400005</v>
      </c>
      <c r="J42" s="551">
        <f t="shared" si="0"/>
        <v>1789.2485299999998</v>
      </c>
      <c r="K42" s="551">
        <f t="shared" si="0"/>
        <v>1789.2485299999998</v>
      </c>
      <c r="L42" s="551">
        <f t="shared" si="0"/>
        <v>0</v>
      </c>
      <c r="M42" s="551">
        <f t="shared" si="0"/>
        <v>0</v>
      </c>
      <c r="N42" s="551">
        <f t="shared" si="0"/>
        <v>0</v>
      </c>
      <c r="O42" s="551">
        <f t="shared" si="0"/>
        <v>0</v>
      </c>
    </row>
    <row r="45" spans="1:15">
      <c r="A45" s="560"/>
      <c r="B45" s="560"/>
      <c r="C45" s="512"/>
      <c r="D45" s="512"/>
      <c r="L45" s="890" t="s">
        <v>13</v>
      </c>
      <c r="M45" s="890"/>
      <c r="N45" s="890"/>
      <c r="O45" s="890"/>
    </row>
    <row r="46" spans="1:15">
      <c r="A46" s="560"/>
      <c r="B46" s="560"/>
      <c r="C46" s="512"/>
      <c r="D46" s="512"/>
      <c r="L46" s="890" t="s">
        <v>14</v>
      </c>
      <c r="M46" s="890"/>
      <c r="N46" s="890"/>
      <c r="O46" s="890"/>
    </row>
    <row r="47" spans="1:15">
      <c r="A47" s="560"/>
      <c r="B47" s="560"/>
      <c r="C47" s="512"/>
      <c r="D47" s="512"/>
      <c r="L47" s="890" t="s">
        <v>90</v>
      </c>
      <c r="M47" s="890"/>
      <c r="N47" s="890"/>
      <c r="O47" s="890"/>
    </row>
    <row r="48" spans="1:15">
      <c r="A48" s="560" t="s">
        <v>12</v>
      </c>
      <c r="C48" s="512"/>
      <c r="D48" s="512"/>
      <c r="L48" s="921" t="s">
        <v>87</v>
      </c>
      <c r="M48" s="921"/>
      <c r="N48" s="921"/>
      <c r="O48" s="552"/>
    </row>
  </sheetData>
  <mergeCells count="19"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F6:F7"/>
    <mergeCell ref="L46:O46"/>
    <mergeCell ref="L47:O47"/>
    <mergeCell ref="L48:N48"/>
    <mergeCell ref="G6:G7"/>
    <mergeCell ref="H6:I6"/>
    <mergeCell ref="J6:K6"/>
    <mergeCell ref="L6:M6"/>
    <mergeCell ref="N6:O6"/>
    <mergeCell ref="L45:O45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topLeftCell="A24" zoomScale="90" zoomScaleSheetLayoutView="90" workbookViewId="0">
      <selection activeCell="E45" sqref="E45:M45"/>
    </sheetView>
  </sheetViews>
  <sheetFormatPr defaultRowHeight="12.75"/>
  <cols>
    <col min="1" max="1" width="10.5703125" style="486" customWidth="1"/>
    <col min="2" max="2" width="24.5703125" style="486" customWidth="1"/>
    <col min="3" max="4" width="15.140625" style="486" customWidth="1"/>
    <col min="5" max="13" width="9.5703125" style="486" customWidth="1"/>
    <col min="14" max="16384" width="9.140625" style="486"/>
  </cols>
  <sheetData>
    <row r="1" spans="1:13">
      <c r="H1" s="950"/>
      <c r="I1" s="950"/>
      <c r="L1" s="487" t="s">
        <v>661</v>
      </c>
    </row>
    <row r="2" spans="1:13">
      <c r="D2" s="950" t="s">
        <v>550</v>
      </c>
      <c r="E2" s="950"/>
      <c r="F2" s="950"/>
      <c r="G2" s="950"/>
      <c r="H2" s="488"/>
      <c r="I2" s="488"/>
      <c r="L2" s="487"/>
    </row>
    <row r="3" spans="1:13" s="489" customFormat="1" ht="15.75">
      <c r="A3" s="951" t="s">
        <v>585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1:13" s="489" customFormat="1" ht="20.25" customHeight="1">
      <c r="A4" s="951" t="s">
        <v>660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</row>
    <row r="6" spans="1:13">
      <c r="A6" s="490" t="s">
        <v>185</v>
      </c>
      <c r="B6" s="491" t="s">
        <v>877</v>
      </c>
      <c r="C6" s="492"/>
      <c r="D6" s="492"/>
      <c r="E6" s="492"/>
      <c r="F6" s="492"/>
      <c r="G6" s="492"/>
      <c r="H6" s="492"/>
      <c r="I6" s="492"/>
      <c r="J6" s="492"/>
    </row>
    <row r="8" spans="1:13" s="493" customFormat="1" ht="15" customHeight="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843" t="s">
        <v>591</v>
      </c>
      <c r="L8" s="843"/>
      <c r="M8" s="843"/>
    </row>
    <row r="9" spans="1:13" s="493" customFormat="1" ht="20.25" customHeight="1">
      <c r="A9" s="948" t="s">
        <v>2</v>
      </c>
      <c r="B9" s="948" t="s">
        <v>3</v>
      </c>
      <c r="C9" s="949" t="s">
        <v>315</v>
      </c>
      <c r="D9" s="949" t="s">
        <v>316</v>
      </c>
      <c r="E9" s="949" t="s">
        <v>317</v>
      </c>
      <c r="F9" s="949"/>
      <c r="G9" s="949"/>
      <c r="H9" s="949"/>
      <c r="I9" s="949"/>
      <c r="J9" s="949"/>
      <c r="K9" s="949"/>
      <c r="L9" s="949"/>
      <c r="M9" s="949"/>
    </row>
    <row r="10" spans="1:13" s="493" customFormat="1" ht="35.25" customHeight="1">
      <c r="A10" s="948"/>
      <c r="B10" s="948"/>
      <c r="C10" s="949"/>
      <c r="D10" s="949"/>
      <c r="E10" s="494" t="s">
        <v>318</v>
      </c>
      <c r="F10" s="494" t="s">
        <v>319</v>
      </c>
      <c r="G10" s="494" t="s">
        <v>320</v>
      </c>
      <c r="H10" s="494" t="s">
        <v>321</v>
      </c>
      <c r="I10" s="494" t="s">
        <v>322</v>
      </c>
      <c r="J10" s="494" t="s">
        <v>323</v>
      </c>
      <c r="K10" s="494" t="s">
        <v>324</v>
      </c>
      <c r="L10" s="494" t="s">
        <v>325</v>
      </c>
      <c r="M10" s="494" t="s">
        <v>326</v>
      </c>
    </row>
    <row r="11" spans="1:13" s="493" customFormat="1" ht="12.75" customHeight="1">
      <c r="A11" s="495">
        <v>1</v>
      </c>
      <c r="B11" s="495">
        <v>2</v>
      </c>
      <c r="C11" s="495">
        <v>3</v>
      </c>
      <c r="D11" s="495">
        <v>4</v>
      </c>
      <c r="E11" s="495">
        <v>5</v>
      </c>
      <c r="F11" s="495">
        <v>6</v>
      </c>
      <c r="G11" s="495">
        <v>7</v>
      </c>
      <c r="H11" s="495">
        <v>8</v>
      </c>
      <c r="I11" s="495">
        <v>9</v>
      </c>
      <c r="J11" s="495">
        <v>10</v>
      </c>
      <c r="K11" s="495">
        <v>11</v>
      </c>
      <c r="L11" s="495">
        <v>12</v>
      </c>
      <c r="M11" s="495">
        <v>13</v>
      </c>
    </row>
    <row r="12" spans="1:13" s="493" customFormat="1" ht="12.75" customHeight="1">
      <c r="A12" s="495">
        <v>1</v>
      </c>
      <c r="B12" s="496" t="s">
        <v>844</v>
      </c>
      <c r="C12" s="497">
        <v>1937</v>
      </c>
      <c r="D12" s="497">
        <v>1937</v>
      </c>
      <c r="E12" s="497">
        <v>1935</v>
      </c>
      <c r="F12" s="497">
        <v>1935</v>
      </c>
      <c r="G12" s="497">
        <v>1935</v>
      </c>
      <c r="H12" s="497">
        <v>1928</v>
      </c>
      <c r="I12" s="497">
        <v>1906</v>
      </c>
      <c r="J12" s="497">
        <v>1889</v>
      </c>
      <c r="K12" s="497">
        <v>1795</v>
      </c>
      <c r="L12" s="497">
        <v>1316</v>
      </c>
      <c r="M12" s="497">
        <v>811</v>
      </c>
    </row>
    <row r="13" spans="1:13" s="493" customFormat="1" ht="12.75" customHeight="1">
      <c r="A13" s="495">
        <v>2</v>
      </c>
      <c r="B13" s="496" t="s">
        <v>845</v>
      </c>
      <c r="C13" s="497">
        <v>3114</v>
      </c>
      <c r="D13" s="497">
        <v>3114</v>
      </c>
      <c r="E13" s="497">
        <v>3001</v>
      </c>
      <c r="F13" s="497">
        <v>2942</v>
      </c>
      <c r="G13" s="497">
        <v>2842</v>
      </c>
      <c r="H13" s="497">
        <v>2623</v>
      </c>
      <c r="I13" s="497">
        <v>2548</v>
      </c>
      <c r="J13" s="497">
        <v>2397</v>
      </c>
      <c r="K13" s="497">
        <v>2339</v>
      </c>
      <c r="L13" s="497">
        <v>1969</v>
      </c>
      <c r="M13" s="497">
        <v>1529</v>
      </c>
    </row>
    <row r="14" spans="1:13" s="493" customFormat="1" ht="12.75" customHeight="1">
      <c r="A14" s="495">
        <v>3</v>
      </c>
      <c r="B14" s="496" t="s">
        <v>846</v>
      </c>
      <c r="C14" s="497">
        <v>2888</v>
      </c>
      <c r="D14" s="497">
        <v>2888</v>
      </c>
      <c r="E14" s="497">
        <v>2819</v>
      </c>
      <c r="F14" s="497">
        <v>2751</v>
      </c>
      <c r="G14" s="497">
        <v>2705</v>
      </c>
      <c r="H14" s="497">
        <v>2538</v>
      </c>
      <c r="I14" s="497">
        <v>2097</v>
      </c>
      <c r="J14" s="497">
        <v>1805</v>
      </c>
      <c r="K14" s="497">
        <v>1767</v>
      </c>
      <c r="L14" s="497">
        <v>1291</v>
      </c>
      <c r="M14" s="497">
        <v>690</v>
      </c>
    </row>
    <row r="15" spans="1:13" s="493" customFormat="1" ht="12.75" customHeight="1">
      <c r="A15" s="495">
        <v>4</v>
      </c>
      <c r="B15" s="496" t="s">
        <v>847</v>
      </c>
      <c r="C15" s="497">
        <v>1369</v>
      </c>
      <c r="D15" s="497">
        <v>1369</v>
      </c>
      <c r="E15" s="497">
        <v>1364</v>
      </c>
      <c r="F15" s="497">
        <v>1363</v>
      </c>
      <c r="G15" s="497">
        <v>1363</v>
      </c>
      <c r="H15" s="497">
        <v>1209</v>
      </c>
      <c r="I15" s="497">
        <v>1205</v>
      </c>
      <c r="J15" s="497">
        <v>1203</v>
      </c>
      <c r="K15" s="497">
        <v>1201</v>
      </c>
      <c r="L15" s="497">
        <v>1099</v>
      </c>
      <c r="M15" s="497">
        <v>536</v>
      </c>
    </row>
    <row r="16" spans="1:13" s="493" customFormat="1" ht="12.75" customHeight="1">
      <c r="A16" s="495">
        <v>5</v>
      </c>
      <c r="B16" s="496" t="s">
        <v>848</v>
      </c>
      <c r="C16" s="497">
        <v>5239</v>
      </c>
      <c r="D16" s="497">
        <v>5239</v>
      </c>
      <c r="E16" s="497">
        <v>5239</v>
      </c>
      <c r="F16" s="497">
        <v>5239</v>
      </c>
      <c r="G16" s="497">
        <v>5239</v>
      </c>
      <c r="H16" s="497">
        <v>5239</v>
      </c>
      <c r="I16" s="497">
        <v>5239</v>
      </c>
      <c r="J16" s="497">
        <v>5239</v>
      </c>
      <c r="K16" s="497">
        <v>5239</v>
      </c>
      <c r="L16" s="497">
        <v>5238</v>
      </c>
      <c r="M16" s="497">
        <v>4463</v>
      </c>
    </row>
    <row r="17" spans="1:13" s="493" customFormat="1" ht="12.75" customHeight="1">
      <c r="A17" s="495">
        <v>6</v>
      </c>
      <c r="B17" s="496" t="s">
        <v>938</v>
      </c>
      <c r="C17" s="497">
        <v>2171</v>
      </c>
      <c r="D17" s="497">
        <v>2171</v>
      </c>
      <c r="E17" s="497">
        <v>1756</v>
      </c>
      <c r="F17" s="497">
        <v>1652</v>
      </c>
      <c r="G17" s="497">
        <v>1453</v>
      </c>
      <c r="H17" s="497">
        <v>1403</v>
      </c>
      <c r="I17" s="497">
        <v>1155</v>
      </c>
      <c r="J17" s="497">
        <v>1105</v>
      </c>
      <c r="K17" s="497">
        <v>978</v>
      </c>
      <c r="L17" s="497">
        <v>779</v>
      </c>
      <c r="M17" s="497">
        <v>672</v>
      </c>
    </row>
    <row r="18" spans="1:13" s="493" customFormat="1" ht="12.75" customHeight="1">
      <c r="A18" s="495">
        <v>7</v>
      </c>
      <c r="B18" s="496" t="s">
        <v>850</v>
      </c>
      <c r="C18" s="497">
        <v>3103</v>
      </c>
      <c r="D18" s="497">
        <v>3103</v>
      </c>
      <c r="E18" s="497">
        <v>2993</v>
      </c>
      <c r="F18" s="497">
        <v>2993</v>
      </c>
      <c r="G18" s="497">
        <v>2987</v>
      </c>
      <c r="H18" s="497">
        <v>2976</v>
      </c>
      <c r="I18" s="497">
        <v>2974</v>
      </c>
      <c r="J18" s="497">
        <v>2821</v>
      </c>
      <c r="K18" s="497">
        <v>2804</v>
      </c>
      <c r="L18" s="497">
        <v>2767</v>
      </c>
      <c r="M18" s="497">
        <v>2582</v>
      </c>
    </row>
    <row r="19" spans="1:13" s="493" customFormat="1" ht="12.75" customHeight="1">
      <c r="A19" s="495">
        <v>8</v>
      </c>
      <c r="B19" s="496" t="s">
        <v>851</v>
      </c>
      <c r="C19" s="497">
        <v>2032</v>
      </c>
      <c r="D19" s="497">
        <v>2032</v>
      </c>
      <c r="E19" s="497">
        <v>1746</v>
      </c>
      <c r="F19" s="497">
        <v>1741</v>
      </c>
      <c r="G19" s="497">
        <v>1731</v>
      </c>
      <c r="H19" s="497">
        <v>1724</v>
      </c>
      <c r="I19" s="497">
        <v>1717</v>
      </c>
      <c r="J19" s="497">
        <v>1630</v>
      </c>
      <c r="K19" s="497">
        <v>1584</v>
      </c>
      <c r="L19" s="497">
        <v>1344</v>
      </c>
      <c r="M19" s="497">
        <v>1085</v>
      </c>
    </row>
    <row r="20" spans="1:13" s="493" customFormat="1" ht="12.75" customHeight="1">
      <c r="A20" s="495">
        <v>9</v>
      </c>
      <c r="B20" s="496" t="s">
        <v>852</v>
      </c>
      <c r="C20" s="497">
        <v>1354</v>
      </c>
      <c r="D20" s="497">
        <v>1354</v>
      </c>
      <c r="E20" s="497">
        <v>1354</v>
      </c>
      <c r="F20" s="497">
        <v>1354</v>
      </c>
      <c r="G20" s="497">
        <v>1354</v>
      </c>
      <c r="H20" s="497">
        <v>1354</v>
      </c>
      <c r="I20" s="497">
        <v>1354</v>
      </c>
      <c r="J20" s="497">
        <v>1354</v>
      </c>
      <c r="K20" s="497">
        <v>1354</v>
      </c>
      <c r="L20" s="497">
        <v>1354</v>
      </c>
      <c r="M20" s="497">
        <v>1354</v>
      </c>
    </row>
    <row r="21" spans="1:13" s="493" customFormat="1" ht="12.75" customHeight="1">
      <c r="A21" s="495">
        <v>10</v>
      </c>
      <c r="B21" s="496" t="s">
        <v>939</v>
      </c>
      <c r="C21" s="497">
        <v>1899</v>
      </c>
      <c r="D21" s="497">
        <v>1899</v>
      </c>
      <c r="E21" s="497">
        <v>1899</v>
      </c>
      <c r="F21" s="497">
        <v>1899</v>
      </c>
      <c r="G21" s="497">
        <v>1899</v>
      </c>
      <c r="H21" s="497">
        <v>1899</v>
      </c>
      <c r="I21" s="497">
        <v>1899</v>
      </c>
      <c r="J21" s="497">
        <v>1897</v>
      </c>
      <c r="K21" s="497">
        <v>1896</v>
      </c>
      <c r="L21" s="497">
        <v>1894</v>
      </c>
      <c r="M21" s="497">
        <v>1875</v>
      </c>
    </row>
    <row r="22" spans="1:13" s="493" customFormat="1" ht="12.75" customHeight="1">
      <c r="A22" s="495">
        <v>11</v>
      </c>
      <c r="B22" s="496" t="s">
        <v>854</v>
      </c>
      <c r="C22" s="497">
        <v>1593</v>
      </c>
      <c r="D22" s="497">
        <v>1593</v>
      </c>
      <c r="E22" s="497">
        <v>1314</v>
      </c>
      <c r="F22" s="497">
        <v>1116</v>
      </c>
      <c r="G22" s="497">
        <v>867</v>
      </c>
      <c r="H22" s="497">
        <v>565</v>
      </c>
      <c r="I22" s="497">
        <v>268</v>
      </c>
      <c r="J22" s="497">
        <v>230</v>
      </c>
      <c r="K22" s="497">
        <v>230</v>
      </c>
      <c r="L22" s="497">
        <v>230</v>
      </c>
      <c r="M22" s="497">
        <v>225</v>
      </c>
    </row>
    <row r="23" spans="1:13" s="493" customFormat="1" ht="12.75" customHeight="1">
      <c r="A23" s="495">
        <v>12</v>
      </c>
      <c r="B23" s="496" t="s">
        <v>855</v>
      </c>
      <c r="C23" s="497">
        <v>1601</v>
      </c>
      <c r="D23" s="497">
        <v>1601</v>
      </c>
      <c r="E23" s="497">
        <v>1601</v>
      </c>
      <c r="F23" s="497">
        <v>1601</v>
      </c>
      <c r="G23" s="497">
        <v>1597</v>
      </c>
      <c r="H23" s="497">
        <v>1593</v>
      </c>
      <c r="I23" s="497">
        <v>1593</v>
      </c>
      <c r="J23" s="497">
        <v>1593</v>
      </c>
      <c r="K23" s="497">
        <v>1593</v>
      </c>
      <c r="L23" s="497">
        <v>1593</v>
      </c>
      <c r="M23" s="497">
        <v>1591</v>
      </c>
    </row>
    <row r="24" spans="1:13" s="493" customFormat="1" ht="12.75" customHeight="1">
      <c r="A24" s="495">
        <v>13</v>
      </c>
      <c r="B24" s="496" t="s">
        <v>940</v>
      </c>
      <c r="C24" s="497">
        <v>1189</v>
      </c>
      <c r="D24" s="497">
        <v>1189</v>
      </c>
      <c r="E24" s="497">
        <v>1131</v>
      </c>
      <c r="F24" s="497">
        <v>1120</v>
      </c>
      <c r="G24" s="497">
        <v>1094</v>
      </c>
      <c r="H24" s="497">
        <v>977</v>
      </c>
      <c r="I24" s="497">
        <v>862</v>
      </c>
      <c r="J24" s="497">
        <v>846</v>
      </c>
      <c r="K24" s="497">
        <v>815</v>
      </c>
      <c r="L24" s="497">
        <v>700</v>
      </c>
      <c r="M24" s="497">
        <v>540</v>
      </c>
    </row>
    <row r="25" spans="1:13" s="493" customFormat="1" ht="12.75" customHeight="1">
      <c r="A25" s="495">
        <v>14</v>
      </c>
      <c r="B25" s="496" t="s">
        <v>857</v>
      </c>
      <c r="C25" s="497">
        <v>2274</v>
      </c>
      <c r="D25" s="497">
        <v>2274</v>
      </c>
      <c r="E25" s="497">
        <v>2039</v>
      </c>
      <c r="F25" s="497">
        <v>1985</v>
      </c>
      <c r="G25" s="497">
        <v>1895</v>
      </c>
      <c r="H25" s="497">
        <v>1594</v>
      </c>
      <c r="I25" s="497">
        <v>1449</v>
      </c>
      <c r="J25" s="497">
        <v>1238</v>
      </c>
      <c r="K25" s="497">
        <v>1067</v>
      </c>
      <c r="L25" s="497">
        <v>987</v>
      </c>
      <c r="M25" s="497">
        <v>830</v>
      </c>
    </row>
    <row r="26" spans="1:13" s="493" customFormat="1" ht="12.75" customHeight="1">
      <c r="A26" s="495">
        <v>15</v>
      </c>
      <c r="B26" s="496" t="s">
        <v>941</v>
      </c>
      <c r="C26" s="497">
        <v>1960</v>
      </c>
      <c r="D26" s="497">
        <v>1960</v>
      </c>
      <c r="E26" s="497">
        <v>1960</v>
      </c>
      <c r="F26" s="497">
        <v>1960</v>
      </c>
      <c r="G26" s="497">
        <v>1960</v>
      </c>
      <c r="H26" s="497">
        <v>1960</v>
      </c>
      <c r="I26" s="497">
        <v>1960</v>
      </c>
      <c r="J26" s="497">
        <v>1960</v>
      </c>
      <c r="K26" s="497">
        <v>1960</v>
      </c>
      <c r="L26" s="497">
        <v>1960</v>
      </c>
      <c r="M26" s="497">
        <v>1960</v>
      </c>
    </row>
    <row r="27" spans="1:13" s="493" customFormat="1" ht="12.75" customHeight="1">
      <c r="A27" s="495">
        <v>16</v>
      </c>
      <c r="B27" s="496" t="s">
        <v>942</v>
      </c>
      <c r="C27" s="497">
        <v>1153</v>
      </c>
      <c r="D27" s="497">
        <v>1153</v>
      </c>
      <c r="E27" s="497">
        <v>1138</v>
      </c>
      <c r="F27" s="497">
        <v>1138</v>
      </c>
      <c r="G27" s="497">
        <v>1133</v>
      </c>
      <c r="H27" s="497">
        <v>1121</v>
      </c>
      <c r="I27" s="497">
        <v>1121</v>
      </c>
      <c r="J27" s="497">
        <v>1121</v>
      </c>
      <c r="K27" s="497">
        <v>1117</v>
      </c>
      <c r="L27" s="497">
        <v>1105</v>
      </c>
      <c r="M27" s="497">
        <v>339</v>
      </c>
    </row>
    <row r="28" spans="1:13" s="493" customFormat="1" ht="12.75" customHeight="1">
      <c r="A28" s="495">
        <v>17</v>
      </c>
      <c r="B28" s="496" t="s">
        <v>860</v>
      </c>
      <c r="C28" s="497">
        <v>4073</v>
      </c>
      <c r="D28" s="497">
        <v>4073</v>
      </c>
      <c r="E28" s="497">
        <v>3915</v>
      </c>
      <c r="F28" s="497">
        <v>3883</v>
      </c>
      <c r="G28" s="497">
        <v>3864</v>
      </c>
      <c r="H28" s="497">
        <v>3784</v>
      </c>
      <c r="I28" s="497">
        <v>3526</v>
      </c>
      <c r="J28" s="497">
        <v>3306</v>
      </c>
      <c r="K28" s="497">
        <v>2843</v>
      </c>
      <c r="L28" s="497">
        <v>2267</v>
      </c>
      <c r="M28" s="497">
        <v>1580</v>
      </c>
    </row>
    <row r="29" spans="1:13" s="493" customFormat="1" ht="12.75" customHeight="1">
      <c r="A29" s="495">
        <v>18</v>
      </c>
      <c r="B29" s="496" t="s">
        <v>861</v>
      </c>
      <c r="C29" s="497">
        <v>1470</v>
      </c>
      <c r="D29" s="497">
        <v>1470</v>
      </c>
      <c r="E29" s="497">
        <v>907</v>
      </c>
      <c r="F29" s="497">
        <v>905</v>
      </c>
      <c r="G29" s="497">
        <v>825</v>
      </c>
      <c r="H29" s="497">
        <v>573</v>
      </c>
      <c r="I29" s="497">
        <v>414</v>
      </c>
      <c r="J29" s="497">
        <v>411</v>
      </c>
      <c r="K29" s="497">
        <v>411</v>
      </c>
      <c r="L29" s="497">
        <v>411</v>
      </c>
      <c r="M29" s="497">
        <v>379</v>
      </c>
    </row>
    <row r="30" spans="1:13" ht="15">
      <c r="A30" s="495">
        <v>19</v>
      </c>
      <c r="B30" s="496" t="s">
        <v>943</v>
      </c>
      <c r="C30" s="497">
        <v>2025</v>
      </c>
      <c r="D30" s="497">
        <v>2025</v>
      </c>
      <c r="E30" s="497">
        <v>2025</v>
      </c>
      <c r="F30" s="497">
        <v>2025</v>
      </c>
      <c r="G30" s="497">
        <v>2025</v>
      </c>
      <c r="H30" s="497">
        <v>2025</v>
      </c>
      <c r="I30" s="497">
        <v>2025</v>
      </c>
      <c r="J30" s="497">
        <v>2025</v>
      </c>
      <c r="K30" s="497">
        <v>2024</v>
      </c>
      <c r="L30" s="497">
        <v>2022</v>
      </c>
      <c r="M30" s="497">
        <v>1994</v>
      </c>
    </row>
    <row r="31" spans="1:13" ht="15">
      <c r="A31" s="495">
        <v>20</v>
      </c>
      <c r="B31" s="496" t="s">
        <v>863</v>
      </c>
      <c r="C31" s="497">
        <v>1834</v>
      </c>
      <c r="D31" s="497">
        <v>1834</v>
      </c>
      <c r="E31" s="497">
        <v>1781</v>
      </c>
      <c r="F31" s="497">
        <v>1707</v>
      </c>
      <c r="G31" s="497">
        <v>1675</v>
      </c>
      <c r="H31" s="497">
        <v>1663</v>
      </c>
      <c r="I31" s="497">
        <v>1571</v>
      </c>
      <c r="J31" s="497">
        <v>1571</v>
      </c>
      <c r="K31" s="497">
        <v>1323</v>
      </c>
      <c r="L31" s="497">
        <v>1220</v>
      </c>
      <c r="M31" s="497">
        <v>755</v>
      </c>
    </row>
    <row r="32" spans="1:13" ht="15">
      <c r="A32" s="495">
        <v>21</v>
      </c>
      <c r="B32" s="496" t="s">
        <v>944</v>
      </c>
      <c r="C32" s="497">
        <v>1705</v>
      </c>
      <c r="D32" s="497">
        <v>1705</v>
      </c>
      <c r="E32" s="497">
        <v>1705</v>
      </c>
      <c r="F32" s="497">
        <v>1705</v>
      </c>
      <c r="G32" s="497">
        <v>1705</v>
      </c>
      <c r="H32" s="497">
        <v>1705</v>
      </c>
      <c r="I32" s="497">
        <v>1705</v>
      </c>
      <c r="J32" s="497">
        <v>1705</v>
      </c>
      <c r="K32" s="497">
        <v>1705</v>
      </c>
      <c r="L32" s="497">
        <v>1681</v>
      </c>
      <c r="M32" s="497">
        <v>1569</v>
      </c>
    </row>
    <row r="33" spans="1:13" s="498" customFormat="1" ht="12.75" customHeight="1">
      <c r="A33" s="495">
        <v>22</v>
      </c>
      <c r="B33" s="496" t="s">
        <v>865</v>
      </c>
      <c r="C33" s="497">
        <v>3763</v>
      </c>
      <c r="D33" s="497">
        <v>3763</v>
      </c>
      <c r="E33" s="497">
        <v>3390</v>
      </c>
      <c r="F33" s="497">
        <v>3382</v>
      </c>
      <c r="G33" s="497">
        <v>3379</v>
      </c>
      <c r="H33" s="497">
        <v>2671</v>
      </c>
      <c r="I33" s="497">
        <v>2300</v>
      </c>
      <c r="J33" s="497">
        <v>2108</v>
      </c>
      <c r="K33" s="497">
        <v>1469</v>
      </c>
      <c r="L33" s="497">
        <v>653</v>
      </c>
      <c r="M33" s="497">
        <v>105</v>
      </c>
    </row>
    <row r="34" spans="1:13" s="498" customFormat="1" ht="12.75" customHeight="1">
      <c r="A34" s="495">
        <v>23</v>
      </c>
      <c r="B34" s="496" t="s">
        <v>866</v>
      </c>
      <c r="C34" s="497">
        <v>1472</v>
      </c>
      <c r="D34" s="497">
        <v>1472</v>
      </c>
      <c r="E34" s="497">
        <v>1204</v>
      </c>
      <c r="F34" s="497">
        <v>1179</v>
      </c>
      <c r="G34" s="497">
        <v>1172</v>
      </c>
      <c r="H34" s="497">
        <v>801</v>
      </c>
      <c r="I34" s="497">
        <v>796</v>
      </c>
      <c r="J34" s="497">
        <v>792</v>
      </c>
      <c r="K34" s="497">
        <v>765</v>
      </c>
      <c r="L34" s="497">
        <v>611</v>
      </c>
      <c r="M34" s="497">
        <v>424</v>
      </c>
    </row>
    <row r="35" spans="1:13" s="498" customFormat="1" ht="13.15" customHeight="1">
      <c r="A35" s="495">
        <v>24</v>
      </c>
      <c r="B35" s="496" t="s">
        <v>867</v>
      </c>
      <c r="C35" s="497">
        <v>1179</v>
      </c>
      <c r="D35" s="497">
        <v>1179</v>
      </c>
      <c r="E35" s="497">
        <v>1179</v>
      </c>
      <c r="F35" s="497">
        <v>1179</v>
      </c>
      <c r="G35" s="497">
        <v>1179</v>
      </c>
      <c r="H35" s="497">
        <v>1179</v>
      </c>
      <c r="I35" s="497">
        <v>1179</v>
      </c>
      <c r="J35" s="497">
        <v>1179</v>
      </c>
      <c r="K35" s="497">
        <v>1179</v>
      </c>
      <c r="L35" s="497">
        <v>1147</v>
      </c>
      <c r="M35" s="497">
        <v>1054</v>
      </c>
    </row>
    <row r="36" spans="1:13" ht="12.75" customHeight="1">
      <c r="A36" s="495">
        <v>25</v>
      </c>
      <c r="B36" s="496" t="s">
        <v>868</v>
      </c>
      <c r="C36" s="497">
        <v>3369</v>
      </c>
      <c r="D36" s="497">
        <v>3369</v>
      </c>
      <c r="E36" s="497">
        <v>2853</v>
      </c>
      <c r="F36" s="497">
        <v>2851</v>
      </c>
      <c r="G36" s="497">
        <v>2851</v>
      </c>
      <c r="H36" s="497">
        <v>2846</v>
      </c>
      <c r="I36" s="497">
        <v>2845</v>
      </c>
      <c r="J36" s="497">
        <v>2842</v>
      </c>
      <c r="K36" s="497">
        <v>2841</v>
      </c>
      <c r="L36" s="497">
        <v>2841</v>
      </c>
      <c r="M36" s="497">
        <v>2805</v>
      </c>
    </row>
    <row r="37" spans="1:13" ht="15">
      <c r="A37" s="495">
        <v>26</v>
      </c>
      <c r="B37" s="496" t="s">
        <v>869</v>
      </c>
      <c r="C37" s="497">
        <v>1870</v>
      </c>
      <c r="D37" s="497">
        <v>1870</v>
      </c>
      <c r="E37" s="497">
        <v>1862</v>
      </c>
      <c r="F37" s="497">
        <v>1858</v>
      </c>
      <c r="G37" s="497">
        <v>1849</v>
      </c>
      <c r="H37" s="497">
        <v>1831</v>
      </c>
      <c r="I37" s="497">
        <v>1774</v>
      </c>
      <c r="J37" s="497">
        <v>1743</v>
      </c>
      <c r="K37" s="497">
        <v>1637</v>
      </c>
      <c r="L37" s="497">
        <v>1243</v>
      </c>
      <c r="M37" s="497">
        <v>745</v>
      </c>
    </row>
    <row r="38" spans="1:13" ht="15">
      <c r="A38" s="495">
        <v>27</v>
      </c>
      <c r="B38" s="496" t="s">
        <v>945</v>
      </c>
      <c r="C38" s="497">
        <v>1442</v>
      </c>
      <c r="D38" s="497">
        <v>1442</v>
      </c>
      <c r="E38" s="497">
        <v>1180</v>
      </c>
      <c r="F38" s="497">
        <v>915</v>
      </c>
      <c r="G38" s="497">
        <v>680</v>
      </c>
      <c r="H38" s="497">
        <v>581</v>
      </c>
      <c r="I38" s="497">
        <v>577</v>
      </c>
      <c r="J38" s="497">
        <v>203</v>
      </c>
      <c r="K38" s="497">
        <v>196</v>
      </c>
      <c r="L38" s="497">
        <v>196</v>
      </c>
      <c r="M38" s="497">
        <v>196</v>
      </c>
    </row>
    <row r="39" spans="1:13" ht="15">
      <c r="A39" s="495">
        <v>28</v>
      </c>
      <c r="B39" s="496" t="s">
        <v>871</v>
      </c>
      <c r="C39" s="497">
        <v>1769</v>
      </c>
      <c r="D39" s="497">
        <v>1769</v>
      </c>
      <c r="E39" s="497">
        <v>1769</v>
      </c>
      <c r="F39" s="497">
        <v>1769</v>
      </c>
      <c r="G39" s="497">
        <v>1769</v>
      </c>
      <c r="H39" s="497">
        <v>1769</v>
      </c>
      <c r="I39" s="497">
        <v>1769</v>
      </c>
      <c r="J39" s="497">
        <v>1769</v>
      </c>
      <c r="K39" s="497">
        <v>1769</v>
      </c>
      <c r="L39" s="497">
        <v>1555</v>
      </c>
      <c r="M39" s="497">
        <v>1224</v>
      </c>
    </row>
    <row r="40" spans="1:13" ht="15">
      <c r="A40" s="495">
        <v>29</v>
      </c>
      <c r="B40" s="496" t="s">
        <v>946</v>
      </c>
      <c r="C40" s="497">
        <v>1156</v>
      </c>
      <c r="D40" s="497">
        <v>1156</v>
      </c>
      <c r="E40" s="497">
        <v>929</v>
      </c>
      <c r="F40" s="497">
        <v>925</v>
      </c>
      <c r="G40" s="497">
        <v>924</v>
      </c>
      <c r="H40" s="497">
        <v>924</v>
      </c>
      <c r="I40" s="497">
        <v>919</v>
      </c>
      <c r="J40" s="497">
        <v>919</v>
      </c>
      <c r="K40" s="497">
        <v>892</v>
      </c>
      <c r="L40" s="497">
        <v>892</v>
      </c>
      <c r="M40" s="497">
        <v>482</v>
      </c>
    </row>
    <row r="41" spans="1:13" ht="15">
      <c r="A41" s="495">
        <v>30</v>
      </c>
      <c r="B41" s="496" t="s">
        <v>873</v>
      </c>
      <c r="C41" s="497">
        <v>2114</v>
      </c>
      <c r="D41" s="497">
        <v>2114</v>
      </c>
      <c r="E41" s="497">
        <v>2106</v>
      </c>
      <c r="F41" s="497">
        <v>2095</v>
      </c>
      <c r="G41" s="497">
        <v>2077</v>
      </c>
      <c r="H41" s="497">
        <v>1955</v>
      </c>
      <c r="I41" s="497">
        <v>1842</v>
      </c>
      <c r="J41" s="497">
        <v>1836</v>
      </c>
      <c r="K41" s="497">
        <v>1832</v>
      </c>
      <c r="L41" s="497">
        <v>1831</v>
      </c>
      <c r="M41" s="497">
        <v>1666</v>
      </c>
    </row>
    <row r="42" spans="1:13" ht="15">
      <c r="A42" s="495">
        <v>31</v>
      </c>
      <c r="B42" s="496" t="s">
        <v>874</v>
      </c>
      <c r="C42" s="497">
        <v>977</v>
      </c>
      <c r="D42" s="497">
        <v>977</v>
      </c>
      <c r="E42" s="497">
        <v>944</v>
      </c>
      <c r="F42" s="497">
        <v>944</v>
      </c>
      <c r="G42" s="497">
        <v>944</v>
      </c>
      <c r="H42" s="497">
        <v>939</v>
      </c>
      <c r="I42" s="497">
        <v>939</v>
      </c>
      <c r="J42" s="497">
        <v>939</v>
      </c>
      <c r="K42" s="497">
        <v>939</v>
      </c>
      <c r="L42" s="497">
        <v>939</v>
      </c>
      <c r="M42" s="497">
        <v>609</v>
      </c>
    </row>
    <row r="43" spans="1:13" ht="15">
      <c r="A43" s="495">
        <v>32</v>
      </c>
      <c r="B43" s="496" t="s">
        <v>875</v>
      </c>
      <c r="C43" s="497">
        <v>1714</v>
      </c>
      <c r="D43" s="497">
        <v>1714</v>
      </c>
      <c r="E43" s="497">
        <v>1714</v>
      </c>
      <c r="F43" s="497">
        <v>1457</v>
      </c>
      <c r="G43" s="497">
        <v>859</v>
      </c>
      <c r="H43" s="497">
        <v>615</v>
      </c>
      <c r="I43" s="497">
        <v>571</v>
      </c>
      <c r="J43" s="497">
        <v>570</v>
      </c>
      <c r="K43" s="497">
        <v>455</v>
      </c>
      <c r="L43" s="497">
        <v>420</v>
      </c>
      <c r="M43" s="497">
        <v>253</v>
      </c>
    </row>
    <row r="44" spans="1:13" ht="15">
      <c r="A44" s="495">
        <v>33</v>
      </c>
      <c r="B44" s="496" t="s">
        <v>876</v>
      </c>
      <c r="C44" s="497">
        <v>3993</v>
      </c>
      <c r="D44" s="497">
        <v>3993</v>
      </c>
      <c r="E44" s="497">
        <v>3922</v>
      </c>
      <c r="F44" s="497">
        <v>3901</v>
      </c>
      <c r="G44" s="497">
        <v>3897</v>
      </c>
      <c r="H44" s="497">
        <v>3846</v>
      </c>
      <c r="I44" s="497">
        <v>3581</v>
      </c>
      <c r="J44" s="497">
        <v>3576</v>
      </c>
      <c r="K44" s="497">
        <v>3534</v>
      </c>
      <c r="L44" s="497">
        <v>3276</v>
      </c>
      <c r="M44" s="497">
        <v>2268</v>
      </c>
    </row>
    <row r="45" spans="1:13" ht="15">
      <c r="A45" s="952" t="s">
        <v>19</v>
      </c>
      <c r="B45" s="952"/>
      <c r="C45" s="499">
        <v>70801</v>
      </c>
      <c r="D45" s="499">
        <v>70801</v>
      </c>
      <c r="E45" s="499">
        <v>66674</v>
      </c>
      <c r="F45" s="499">
        <v>65469</v>
      </c>
      <c r="G45" s="499">
        <v>63728</v>
      </c>
      <c r="H45" s="499">
        <v>60410</v>
      </c>
      <c r="I45" s="499">
        <v>57680</v>
      </c>
      <c r="J45" s="499">
        <v>55822</v>
      </c>
      <c r="K45" s="499">
        <v>53553</v>
      </c>
      <c r="L45" s="499">
        <v>48831</v>
      </c>
      <c r="M45" s="499">
        <v>39190</v>
      </c>
    </row>
    <row r="46" spans="1:13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</row>
    <row r="49" spans="1:13">
      <c r="H49" s="953" t="s">
        <v>13</v>
      </c>
      <c r="I49" s="953"/>
      <c r="J49" s="953"/>
      <c r="K49" s="953"/>
      <c r="L49" s="953"/>
      <c r="M49" s="953"/>
    </row>
    <row r="50" spans="1:13">
      <c r="H50" s="953" t="s">
        <v>14</v>
      </c>
      <c r="I50" s="953"/>
      <c r="J50" s="953"/>
      <c r="K50" s="953"/>
      <c r="L50" s="953"/>
      <c r="M50" s="953"/>
    </row>
    <row r="51" spans="1:13">
      <c r="H51" s="953" t="s">
        <v>90</v>
      </c>
      <c r="I51" s="953"/>
      <c r="J51" s="953"/>
      <c r="K51" s="953"/>
      <c r="L51" s="953"/>
      <c r="M51" s="953"/>
    </row>
    <row r="52" spans="1:13">
      <c r="A52" s="486" t="s">
        <v>12</v>
      </c>
      <c r="H52" s="950" t="s">
        <v>87</v>
      </c>
      <c r="I52" s="950"/>
      <c r="J52" s="950"/>
      <c r="K52" s="950"/>
    </row>
  </sheetData>
  <mergeCells count="15">
    <mergeCell ref="A45:B45"/>
    <mergeCell ref="H49:M49"/>
    <mergeCell ref="H50:M50"/>
    <mergeCell ref="H51:M51"/>
    <mergeCell ref="H52:K52"/>
    <mergeCell ref="H1:I1"/>
    <mergeCell ref="D2:G2"/>
    <mergeCell ref="A3:M3"/>
    <mergeCell ref="A4:M4"/>
    <mergeCell ref="K8:M8"/>
    <mergeCell ref="A9:A10"/>
    <mergeCell ref="B9:B10"/>
    <mergeCell ref="C9:C10"/>
    <mergeCell ref="D9:D10"/>
    <mergeCell ref="E9:M9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topLeftCell="A25" zoomScale="90" zoomScaleSheetLayoutView="90" workbookViewId="0">
      <selection activeCell="C12" sqref="C12:D44"/>
    </sheetView>
  </sheetViews>
  <sheetFormatPr defaultRowHeight="12.75"/>
  <cols>
    <col min="1" max="1" width="8.5703125" style="486" customWidth="1"/>
    <col min="2" max="2" width="27.5703125" style="486" customWidth="1"/>
    <col min="3" max="3" width="12.5703125" style="486" customWidth="1"/>
    <col min="4" max="4" width="17.140625" style="486" customWidth="1"/>
    <col min="5" max="5" width="10.42578125" style="486" customWidth="1"/>
    <col min="6" max="6" width="10.7109375" style="486" customWidth="1"/>
    <col min="7" max="7" width="11.140625" style="486" customWidth="1"/>
    <col min="8" max="8" width="12.42578125" style="486" customWidth="1"/>
    <col min="9" max="9" width="12.28515625" style="486" customWidth="1"/>
    <col min="10" max="10" width="14" style="486" customWidth="1"/>
    <col min="11" max="16384" width="9.140625" style="486"/>
  </cols>
  <sheetData>
    <row r="1" spans="1:10">
      <c r="E1" s="950"/>
      <c r="F1" s="950"/>
      <c r="I1" s="954" t="s">
        <v>697</v>
      </c>
      <c r="J1" s="954"/>
    </row>
    <row r="2" spans="1:10">
      <c r="D2" s="488" t="s">
        <v>550</v>
      </c>
      <c r="E2" s="488"/>
      <c r="F2" s="488"/>
      <c r="I2" s="487"/>
    </row>
    <row r="3" spans="1:10" s="489" customFormat="1" ht="15.75">
      <c r="A3" s="951" t="s">
        <v>585</v>
      </c>
      <c r="B3" s="951"/>
      <c r="C3" s="951"/>
      <c r="D3" s="951"/>
      <c r="E3" s="951"/>
      <c r="F3" s="951"/>
      <c r="G3" s="951"/>
      <c r="H3" s="951"/>
      <c r="I3" s="951"/>
      <c r="J3" s="951"/>
    </row>
    <row r="4" spans="1:10" s="489" customFormat="1" ht="20.25" customHeight="1">
      <c r="A4" s="951" t="s">
        <v>695</v>
      </c>
      <c r="B4" s="951"/>
      <c r="C4" s="951"/>
      <c r="D4" s="951"/>
      <c r="E4" s="951"/>
      <c r="F4" s="951"/>
      <c r="G4" s="951"/>
      <c r="H4" s="951"/>
      <c r="I4" s="951"/>
      <c r="J4" s="951"/>
    </row>
    <row r="6" spans="1:10">
      <c r="A6" s="490" t="s">
        <v>185</v>
      </c>
      <c r="B6" s="491" t="s">
        <v>877</v>
      </c>
      <c r="C6" s="492"/>
      <c r="D6" s="492"/>
      <c r="E6" s="492"/>
      <c r="F6" s="492"/>
      <c r="G6" s="492"/>
    </row>
    <row r="8" spans="1:10" s="493" customFormat="1" ht="15" customHeight="1">
      <c r="A8" s="486"/>
      <c r="B8" s="486"/>
      <c r="C8" s="486"/>
      <c r="D8" s="486"/>
      <c r="E8" s="486"/>
      <c r="F8" s="486"/>
      <c r="G8" s="486"/>
      <c r="H8" s="843" t="s">
        <v>591</v>
      </c>
      <c r="I8" s="843"/>
      <c r="J8" s="843"/>
    </row>
    <row r="9" spans="1:10" s="493" customFormat="1" ht="20.25" customHeight="1">
      <c r="A9" s="955" t="s">
        <v>2</v>
      </c>
      <c r="B9" s="955" t="s">
        <v>3</v>
      </c>
      <c r="C9" s="957" t="s">
        <v>315</v>
      </c>
      <c r="D9" s="959" t="s">
        <v>947</v>
      </c>
      <c r="E9" s="960" t="s">
        <v>696</v>
      </c>
      <c r="F9" s="961"/>
      <c r="G9" s="961"/>
      <c r="H9" s="961"/>
      <c r="I9" s="961"/>
      <c r="J9" s="962"/>
    </row>
    <row r="10" spans="1:10" s="493" customFormat="1" ht="35.25" customHeight="1">
      <c r="A10" s="956"/>
      <c r="B10" s="956"/>
      <c r="C10" s="958"/>
      <c r="D10" s="958"/>
      <c r="E10" s="501" t="s">
        <v>321</v>
      </c>
      <c r="F10" s="501" t="s">
        <v>322</v>
      </c>
      <c r="G10" s="501" t="s">
        <v>323</v>
      </c>
      <c r="H10" s="501" t="s">
        <v>324</v>
      </c>
      <c r="I10" s="501" t="s">
        <v>325</v>
      </c>
      <c r="J10" s="501" t="s">
        <v>326</v>
      </c>
    </row>
    <row r="11" spans="1:10" s="493" customFormat="1" ht="12.75" customHeight="1">
      <c r="A11" s="502">
        <v>1</v>
      </c>
      <c r="B11" s="502">
        <v>2</v>
      </c>
      <c r="C11" s="502">
        <v>3</v>
      </c>
      <c r="D11" s="502">
        <v>4</v>
      </c>
      <c r="E11" s="502">
        <v>5</v>
      </c>
      <c r="F11" s="502">
        <v>6</v>
      </c>
      <c r="G11" s="502">
        <v>7</v>
      </c>
      <c r="H11" s="502">
        <v>8</v>
      </c>
      <c r="I11" s="502">
        <v>9</v>
      </c>
      <c r="J11" s="502">
        <v>10</v>
      </c>
    </row>
    <row r="12" spans="1:10" ht="15.75">
      <c r="A12" s="503">
        <v>1</v>
      </c>
      <c r="B12" s="504" t="s">
        <v>948</v>
      </c>
      <c r="C12" s="671">
        <v>1931</v>
      </c>
      <c r="D12" s="669">
        <v>1908</v>
      </c>
      <c r="E12" s="505" t="s">
        <v>949</v>
      </c>
      <c r="F12" s="506">
        <v>1086</v>
      </c>
      <c r="G12" s="506">
        <v>1405</v>
      </c>
      <c r="H12" s="506">
        <v>1516</v>
      </c>
      <c r="I12" s="506">
        <v>1698</v>
      </c>
      <c r="J12" s="506">
        <v>1749</v>
      </c>
    </row>
    <row r="13" spans="1:10" ht="15.75">
      <c r="A13" s="503">
        <v>2</v>
      </c>
      <c r="B13" s="504" t="s">
        <v>950</v>
      </c>
      <c r="C13" s="671">
        <v>2934</v>
      </c>
      <c r="D13" s="669">
        <v>2884</v>
      </c>
      <c r="E13" s="505" t="s">
        <v>949</v>
      </c>
      <c r="F13" s="506">
        <v>1429</v>
      </c>
      <c r="G13" s="506">
        <v>1854</v>
      </c>
      <c r="H13" s="506">
        <v>2238</v>
      </c>
      <c r="I13" s="506">
        <v>2658</v>
      </c>
      <c r="J13" s="506">
        <v>2687</v>
      </c>
    </row>
    <row r="14" spans="1:10" ht="15.75">
      <c r="A14" s="503">
        <v>3</v>
      </c>
      <c r="B14" s="504" t="s">
        <v>951</v>
      </c>
      <c r="C14" s="671">
        <v>2738</v>
      </c>
      <c r="D14" s="669">
        <v>2672</v>
      </c>
      <c r="E14" s="505" t="s">
        <v>949</v>
      </c>
      <c r="F14" s="506">
        <v>1160</v>
      </c>
      <c r="G14" s="506">
        <v>1729</v>
      </c>
      <c r="H14" s="506">
        <v>1880</v>
      </c>
      <c r="I14" s="506">
        <v>2348</v>
      </c>
      <c r="J14" s="506">
        <v>2458</v>
      </c>
    </row>
    <row r="15" spans="1:10" s="498" customFormat="1" ht="15.75">
      <c r="A15" s="503">
        <v>4</v>
      </c>
      <c r="B15" s="504" t="s">
        <v>952</v>
      </c>
      <c r="C15" s="671">
        <v>1369</v>
      </c>
      <c r="D15" s="669">
        <v>1248</v>
      </c>
      <c r="E15" s="505" t="s">
        <v>949</v>
      </c>
      <c r="F15" s="506">
        <v>476</v>
      </c>
      <c r="G15" s="506">
        <v>871</v>
      </c>
      <c r="H15" s="506">
        <v>968</v>
      </c>
      <c r="I15" s="506">
        <v>1184</v>
      </c>
      <c r="J15" s="506">
        <v>1204</v>
      </c>
    </row>
    <row r="16" spans="1:10" s="498" customFormat="1" ht="15.75">
      <c r="A16" s="503">
        <v>5</v>
      </c>
      <c r="B16" s="504" t="s">
        <v>953</v>
      </c>
      <c r="C16" s="671">
        <v>5179</v>
      </c>
      <c r="D16" s="669">
        <v>4776</v>
      </c>
      <c r="E16" s="505" t="s">
        <v>949</v>
      </c>
      <c r="F16" s="506">
        <v>2728</v>
      </c>
      <c r="G16" s="506">
        <v>3265</v>
      </c>
      <c r="H16" s="506">
        <v>3509</v>
      </c>
      <c r="I16" s="506">
        <v>3913</v>
      </c>
      <c r="J16" s="506">
        <v>4113</v>
      </c>
    </row>
    <row r="17" spans="1:10" s="498" customFormat="1" ht="15.75">
      <c r="A17" s="503">
        <v>6</v>
      </c>
      <c r="B17" s="504" t="s">
        <v>954</v>
      </c>
      <c r="C17" s="671">
        <v>1789</v>
      </c>
      <c r="D17" s="669">
        <v>1706</v>
      </c>
      <c r="E17" s="505" t="s">
        <v>949</v>
      </c>
      <c r="F17" s="506">
        <v>723</v>
      </c>
      <c r="G17" s="506">
        <v>879</v>
      </c>
      <c r="H17" s="506">
        <v>1229</v>
      </c>
      <c r="I17" s="506">
        <v>1504</v>
      </c>
      <c r="J17" s="506">
        <v>1620</v>
      </c>
    </row>
    <row r="18" spans="1:10" ht="15.75">
      <c r="A18" s="503">
        <v>7</v>
      </c>
      <c r="B18" s="504" t="s">
        <v>955</v>
      </c>
      <c r="C18" s="671">
        <v>2943</v>
      </c>
      <c r="D18" s="669">
        <v>2810</v>
      </c>
      <c r="E18" s="505" t="s">
        <v>949</v>
      </c>
      <c r="F18" s="506">
        <v>1692</v>
      </c>
      <c r="G18" s="506">
        <v>1933</v>
      </c>
      <c r="H18" s="506">
        <v>2126</v>
      </c>
      <c r="I18" s="506">
        <v>2385</v>
      </c>
      <c r="J18" s="506">
        <v>2753</v>
      </c>
    </row>
    <row r="19" spans="1:10" ht="15.75">
      <c r="A19" s="503">
        <v>8</v>
      </c>
      <c r="B19" s="504" t="s">
        <v>956</v>
      </c>
      <c r="C19" s="671">
        <v>2057</v>
      </c>
      <c r="D19" s="669">
        <v>1975</v>
      </c>
      <c r="E19" s="505" t="s">
        <v>949</v>
      </c>
      <c r="F19" s="506">
        <v>833</v>
      </c>
      <c r="G19" s="506">
        <v>1114</v>
      </c>
      <c r="H19" s="506">
        <v>1327</v>
      </c>
      <c r="I19" s="506">
        <v>1674</v>
      </c>
      <c r="J19" s="506">
        <v>1724</v>
      </c>
    </row>
    <row r="20" spans="1:10" ht="15.75">
      <c r="A20" s="503">
        <v>9</v>
      </c>
      <c r="B20" s="504" t="s">
        <v>957</v>
      </c>
      <c r="C20" s="671">
        <v>1314</v>
      </c>
      <c r="D20" s="669">
        <v>1279</v>
      </c>
      <c r="E20" s="505" t="s">
        <v>949</v>
      </c>
      <c r="F20" s="506">
        <v>580</v>
      </c>
      <c r="G20" s="506">
        <v>965</v>
      </c>
      <c r="H20" s="506">
        <v>1049</v>
      </c>
      <c r="I20" s="506">
        <v>1162</v>
      </c>
      <c r="J20" s="506">
        <v>1260</v>
      </c>
    </row>
    <row r="21" spans="1:10" ht="15.75">
      <c r="A21" s="503">
        <v>10</v>
      </c>
      <c r="B21" s="504" t="s">
        <v>958</v>
      </c>
      <c r="C21" s="671">
        <v>1854</v>
      </c>
      <c r="D21" s="669">
        <v>1831</v>
      </c>
      <c r="E21" s="505" t="s">
        <v>949</v>
      </c>
      <c r="F21" s="506">
        <v>1038</v>
      </c>
      <c r="G21" s="506">
        <v>1592</v>
      </c>
      <c r="H21" s="506">
        <v>1646</v>
      </c>
      <c r="I21" s="506">
        <v>1669</v>
      </c>
      <c r="J21" s="506">
        <v>1703</v>
      </c>
    </row>
    <row r="22" spans="1:10" ht="15.75">
      <c r="A22" s="503">
        <v>11</v>
      </c>
      <c r="B22" s="504" t="s">
        <v>959</v>
      </c>
      <c r="C22" s="671">
        <v>1466</v>
      </c>
      <c r="D22" s="669">
        <v>1467</v>
      </c>
      <c r="E22" s="505" t="s">
        <v>949</v>
      </c>
      <c r="F22" s="506">
        <v>811</v>
      </c>
      <c r="G22" s="506">
        <v>1263</v>
      </c>
      <c r="H22" s="506">
        <v>1338</v>
      </c>
      <c r="I22" s="506">
        <v>1331</v>
      </c>
      <c r="J22" s="506">
        <v>1335</v>
      </c>
    </row>
    <row r="23" spans="1:10" ht="15.75">
      <c r="A23" s="503">
        <v>12</v>
      </c>
      <c r="B23" s="504" t="s">
        <v>960</v>
      </c>
      <c r="C23" s="671">
        <v>1558</v>
      </c>
      <c r="D23" s="669">
        <v>1479</v>
      </c>
      <c r="E23" s="505" t="s">
        <v>949</v>
      </c>
      <c r="F23" s="506">
        <v>996</v>
      </c>
      <c r="G23" s="506">
        <v>1185</v>
      </c>
      <c r="H23" s="506">
        <v>1256</v>
      </c>
      <c r="I23" s="506">
        <v>1415</v>
      </c>
      <c r="J23" s="506">
        <v>1503</v>
      </c>
    </row>
    <row r="24" spans="1:10" ht="15.75">
      <c r="A24" s="503">
        <v>13</v>
      </c>
      <c r="B24" s="504" t="s">
        <v>961</v>
      </c>
      <c r="C24" s="671">
        <v>1168</v>
      </c>
      <c r="D24" s="669">
        <v>1116</v>
      </c>
      <c r="E24" s="505" t="s">
        <v>949</v>
      </c>
      <c r="F24" s="506">
        <v>561</v>
      </c>
      <c r="G24" s="506">
        <v>779</v>
      </c>
      <c r="H24" s="506">
        <v>861</v>
      </c>
      <c r="I24" s="506">
        <v>1024</v>
      </c>
      <c r="J24" s="506">
        <v>1075</v>
      </c>
    </row>
    <row r="25" spans="1:10" ht="15.75">
      <c r="A25" s="503">
        <v>14</v>
      </c>
      <c r="B25" s="504" t="s">
        <v>962</v>
      </c>
      <c r="C25" s="671">
        <v>2265</v>
      </c>
      <c r="D25" s="669">
        <v>2202</v>
      </c>
      <c r="E25" s="505" t="s">
        <v>949</v>
      </c>
      <c r="F25" s="506">
        <v>1218</v>
      </c>
      <c r="G25" s="506">
        <v>1437</v>
      </c>
      <c r="H25" s="506">
        <v>1542</v>
      </c>
      <c r="I25" s="506">
        <v>1741</v>
      </c>
      <c r="J25" s="506">
        <v>1824</v>
      </c>
    </row>
    <row r="26" spans="1:10" ht="15.75">
      <c r="A26" s="503">
        <v>15</v>
      </c>
      <c r="B26" s="504" t="s">
        <v>963</v>
      </c>
      <c r="C26" s="671">
        <v>1960</v>
      </c>
      <c r="D26" s="669">
        <v>1927</v>
      </c>
      <c r="E26" s="505" t="s">
        <v>949</v>
      </c>
      <c r="F26" s="506">
        <v>1291</v>
      </c>
      <c r="G26" s="506">
        <v>1858</v>
      </c>
      <c r="H26" s="506">
        <v>1880</v>
      </c>
      <c r="I26" s="506">
        <v>1878</v>
      </c>
      <c r="J26" s="506">
        <v>1892</v>
      </c>
    </row>
    <row r="27" spans="1:10" ht="15.75">
      <c r="A27" s="503">
        <v>16</v>
      </c>
      <c r="B27" s="504" t="s">
        <v>964</v>
      </c>
      <c r="C27" s="671">
        <v>1124</v>
      </c>
      <c r="D27" s="669">
        <v>1065</v>
      </c>
      <c r="E27" s="505" t="s">
        <v>949</v>
      </c>
      <c r="F27" s="506">
        <v>660</v>
      </c>
      <c r="G27" s="506">
        <v>848</v>
      </c>
      <c r="H27" s="506">
        <v>907</v>
      </c>
      <c r="I27" s="506">
        <v>929</v>
      </c>
      <c r="J27" s="506">
        <v>949</v>
      </c>
    </row>
    <row r="28" spans="1:10" ht="15.75">
      <c r="A28" s="503">
        <v>17</v>
      </c>
      <c r="B28" s="504" t="s">
        <v>965</v>
      </c>
      <c r="C28" s="671">
        <v>3994</v>
      </c>
      <c r="D28" s="669">
        <v>3672</v>
      </c>
      <c r="E28" s="505" t="s">
        <v>949</v>
      </c>
      <c r="F28" s="506">
        <v>1764</v>
      </c>
      <c r="G28" s="506">
        <v>2117</v>
      </c>
      <c r="H28" s="506">
        <v>2251</v>
      </c>
      <c r="I28" s="506">
        <v>2794</v>
      </c>
      <c r="J28" s="506">
        <v>3014</v>
      </c>
    </row>
    <row r="29" spans="1:10" ht="15.75">
      <c r="A29" s="503">
        <v>18</v>
      </c>
      <c r="B29" s="504" t="s">
        <v>966</v>
      </c>
      <c r="C29" s="671">
        <v>1334</v>
      </c>
      <c r="D29" s="669">
        <v>1207</v>
      </c>
      <c r="E29" s="505" t="s">
        <v>949</v>
      </c>
      <c r="F29" s="506">
        <v>513</v>
      </c>
      <c r="G29" s="506">
        <v>601</v>
      </c>
      <c r="H29" s="506">
        <v>700</v>
      </c>
      <c r="I29" s="506">
        <v>962</v>
      </c>
      <c r="J29" s="506">
        <v>1004</v>
      </c>
    </row>
    <row r="30" spans="1:10" ht="15.75">
      <c r="A30" s="503">
        <v>19</v>
      </c>
      <c r="B30" s="504" t="s">
        <v>967</v>
      </c>
      <c r="C30" s="671">
        <v>1945</v>
      </c>
      <c r="D30" s="669">
        <v>1890</v>
      </c>
      <c r="E30" s="505" t="s">
        <v>949</v>
      </c>
      <c r="F30" s="506">
        <v>1222</v>
      </c>
      <c r="G30" s="506">
        <v>1386</v>
      </c>
      <c r="H30" s="506">
        <v>1497</v>
      </c>
      <c r="I30" s="506">
        <v>1574</v>
      </c>
      <c r="J30" s="506">
        <v>1785</v>
      </c>
    </row>
    <row r="31" spans="1:10" ht="15.75">
      <c r="A31" s="503">
        <v>20</v>
      </c>
      <c r="B31" s="504" t="s">
        <v>968</v>
      </c>
      <c r="C31" s="671">
        <v>1744</v>
      </c>
      <c r="D31" s="669">
        <v>1688</v>
      </c>
      <c r="E31" s="505" t="s">
        <v>949</v>
      </c>
      <c r="F31" s="506">
        <v>927</v>
      </c>
      <c r="G31" s="506">
        <v>1225</v>
      </c>
      <c r="H31" s="506">
        <v>1387</v>
      </c>
      <c r="I31" s="506">
        <v>1491</v>
      </c>
      <c r="J31" s="506">
        <v>1668</v>
      </c>
    </row>
    <row r="32" spans="1:10" ht="15.75">
      <c r="A32" s="503">
        <v>21</v>
      </c>
      <c r="B32" s="504" t="s">
        <v>969</v>
      </c>
      <c r="C32" s="671">
        <v>1636</v>
      </c>
      <c r="D32" s="669">
        <v>1529</v>
      </c>
      <c r="E32" s="505" t="s">
        <v>949</v>
      </c>
      <c r="F32" s="506">
        <v>997</v>
      </c>
      <c r="G32" s="506">
        <v>1510</v>
      </c>
      <c r="H32" s="506">
        <v>1542</v>
      </c>
      <c r="I32" s="506">
        <v>1525</v>
      </c>
      <c r="J32" s="506">
        <v>1535</v>
      </c>
    </row>
    <row r="33" spans="1:10" ht="15.75">
      <c r="A33" s="503">
        <v>22</v>
      </c>
      <c r="B33" s="504" t="s">
        <v>970</v>
      </c>
      <c r="C33" s="671">
        <v>3808</v>
      </c>
      <c r="D33" s="669">
        <v>3469</v>
      </c>
      <c r="E33" s="505" t="s">
        <v>949</v>
      </c>
      <c r="F33" s="506">
        <v>2186</v>
      </c>
      <c r="G33" s="506">
        <v>2804</v>
      </c>
      <c r="H33" s="506">
        <v>2862</v>
      </c>
      <c r="I33" s="506">
        <v>3151</v>
      </c>
      <c r="J33" s="506">
        <v>3239</v>
      </c>
    </row>
    <row r="34" spans="1:10" ht="15.75">
      <c r="A34" s="503">
        <v>23</v>
      </c>
      <c r="B34" s="504" t="s">
        <v>971</v>
      </c>
      <c r="C34" s="671">
        <v>1448</v>
      </c>
      <c r="D34" s="669">
        <v>1438</v>
      </c>
      <c r="E34" s="505" t="s">
        <v>949</v>
      </c>
      <c r="F34" s="506">
        <v>656</v>
      </c>
      <c r="G34" s="506">
        <v>948</v>
      </c>
      <c r="H34" s="506">
        <v>1048</v>
      </c>
      <c r="I34" s="506">
        <v>1223</v>
      </c>
      <c r="J34" s="506">
        <v>1278</v>
      </c>
    </row>
    <row r="35" spans="1:10" ht="15.75">
      <c r="A35" s="503">
        <v>24</v>
      </c>
      <c r="B35" s="504" t="s">
        <v>972</v>
      </c>
      <c r="C35" s="671">
        <v>1164</v>
      </c>
      <c r="D35" s="669">
        <v>1057</v>
      </c>
      <c r="E35" s="505" t="s">
        <v>949</v>
      </c>
      <c r="F35" s="506">
        <v>414</v>
      </c>
      <c r="G35" s="506">
        <v>577</v>
      </c>
      <c r="H35" s="506">
        <v>798</v>
      </c>
      <c r="I35" s="506">
        <v>1053</v>
      </c>
      <c r="J35" s="506">
        <v>1059</v>
      </c>
    </row>
    <row r="36" spans="1:10" ht="15.75">
      <c r="A36" s="503">
        <v>25</v>
      </c>
      <c r="B36" s="504" t="s">
        <v>973</v>
      </c>
      <c r="C36" s="671">
        <v>3269</v>
      </c>
      <c r="D36" s="669">
        <v>2985</v>
      </c>
      <c r="E36" s="505" t="s">
        <v>949</v>
      </c>
      <c r="F36" s="506">
        <v>2003</v>
      </c>
      <c r="G36" s="506">
        <v>2340</v>
      </c>
      <c r="H36" s="506">
        <v>2513</v>
      </c>
      <c r="I36" s="506">
        <v>2602</v>
      </c>
      <c r="J36" s="506">
        <v>2855</v>
      </c>
    </row>
    <row r="37" spans="1:10" ht="15.75">
      <c r="A37" s="503">
        <v>26</v>
      </c>
      <c r="B37" s="504" t="s">
        <v>974</v>
      </c>
      <c r="C37" s="671">
        <v>1835</v>
      </c>
      <c r="D37" s="669">
        <v>1763</v>
      </c>
      <c r="E37" s="505" t="s">
        <v>949</v>
      </c>
      <c r="F37" s="506">
        <v>1187</v>
      </c>
      <c r="G37" s="506">
        <v>1494</v>
      </c>
      <c r="H37" s="506">
        <v>1548</v>
      </c>
      <c r="I37" s="506">
        <v>1639</v>
      </c>
      <c r="J37" s="506">
        <v>1723</v>
      </c>
    </row>
    <row r="38" spans="1:10" ht="15.75">
      <c r="A38" s="503">
        <v>27</v>
      </c>
      <c r="B38" s="504" t="s">
        <v>975</v>
      </c>
      <c r="C38" s="671">
        <v>1386</v>
      </c>
      <c r="D38" s="669">
        <v>1348</v>
      </c>
      <c r="E38" s="505" t="s">
        <v>949</v>
      </c>
      <c r="F38" s="506">
        <v>797</v>
      </c>
      <c r="G38" s="506">
        <v>882</v>
      </c>
      <c r="H38" s="506">
        <v>959</v>
      </c>
      <c r="I38" s="506">
        <v>1156</v>
      </c>
      <c r="J38" s="506">
        <v>1258</v>
      </c>
    </row>
    <row r="39" spans="1:10" ht="15.75">
      <c r="A39" s="503">
        <v>28</v>
      </c>
      <c r="B39" s="504" t="s">
        <v>976</v>
      </c>
      <c r="C39" s="671">
        <v>1742</v>
      </c>
      <c r="D39" s="669">
        <v>1709</v>
      </c>
      <c r="E39" s="505" t="s">
        <v>949</v>
      </c>
      <c r="F39" s="506">
        <v>1002</v>
      </c>
      <c r="G39" s="506">
        <v>1290</v>
      </c>
      <c r="H39" s="506">
        <v>1402</v>
      </c>
      <c r="I39" s="506">
        <v>1464</v>
      </c>
      <c r="J39" s="506">
        <v>1546</v>
      </c>
    </row>
    <row r="40" spans="1:10" ht="15.75">
      <c r="A40" s="503">
        <v>29</v>
      </c>
      <c r="B40" s="504" t="s">
        <v>977</v>
      </c>
      <c r="C40" s="671">
        <v>1180</v>
      </c>
      <c r="D40" s="669">
        <v>1008</v>
      </c>
      <c r="E40" s="505" t="s">
        <v>949</v>
      </c>
      <c r="F40" s="506">
        <v>489</v>
      </c>
      <c r="G40" s="506">
        <v>643</v>
      </c>
      <c r="H40" s="506">
        <v>745</v>
      </c>
      <c r="I40" s="506">
        <v>884</v>
      </c>
      <c r="J40" s="506">
        <v>924</v>
      </c>
    </row>
    <row r="41" spans="1:10" ht="15.75">
      <c r="A41" s="503">
        <v>30</v>
      </c>
      <c r="B41" s="504" t="s">
        <v>978</v>
      </c>
      <c r="C41" s="671">
        <v>1999</v>
      </c>
      <c r="D41" s="669">
        <v>1855</v>
      </c>
      <c r="E41" s="505" t="s">
        <v>949</v>
      </c>
      <c r="F41" s="506">
        <v>971</v>
      </c>
      <c r="G41" s="506">
        <v>1143</v>
      </c>
      <c r="H41" s="506">
        <v>1454</v>
      </c>
      <c r="I41" s="506">
        <v>1670</v>
      </c>
      <c r="J41" s="506">
        <v>1762</v>
      </c>
    </row>
    <row r="42" spans="1:10" ht="15.75">
      <c r="A42" s="503">
        <v>31</v>
      </c>
      <c r="B42" s="504" t="s">
        <v>979</v>
      </c>
      <c r="C42" s="671">
        <v>947</v>
      </c>
      <c r="D42" s="669">
        <v>929</v>
      </c>
      <c r="E42" s="505" t="s">
        <v>949</v>
      </c>
      <c r="F42" s="506">
        <v>420</v>
      </c>
      <c r="G42" s="506">
        <v>662</v>
      </c>
      <c r="H42" s="506">
        <v>724</v>
      </c>
      <c r="I42" s="506">
        <v>795</v>
      </c>
      <c r="J42" s="506">
        <v>842</v>
      </c>
    </row>
    <row r="43" spans="1:10" ht="15.75">
      <c r="A43" s="503">
        <v>32</v>
      </c>
      <c r="B43" s="504" t="s">
        <v>980</v>
      </c>
      <c r="C43" s="671">
        <v>1608</v>
      </c>
      <c r="D43" s="669">
        <v>1593</v>
      </c>
      <c r="E43" s="505" t="s">
        <v>949</v>
      </c>
      <c r="F43" s="506">
        <v>723</v>
      </c>
      <c r="G43" s="506">
        <v>1110</v>
      </c>
      <c r="H43" s="506">
        <v>1189</v>
      </c>
      <c r="I43" s="506">
        <v>1295</v>
      </c>
      <c r="J43" s="506">
        <v>1351</v>
      </c>
    </row>
    <row r="44" spans="1:10" ht="15.75">
      <c r="A44" s="507">
        <v>33</v>
      </c>
      <c r="B44" s="508" t="s">
        <v>981</v>
      </c>
      <c r="C44" s="672">
        <v>3997</v>
      </c>
      <c r="D44" s="670">
        <v>3893</v>
      </c>
      <c r="E44" s="505" t="s">
        <v>949</v>
      </c>
      <c r="F44" s="506">
        <v>2025</v>
      </c>
      <c r="G44" s="506">
        <v>2171</v>
      </c>
      <c r="H44" s="506">
        <v>2568</v>
      </c>
      <c r="I44" s="506">
        <v>3242</v>
      </c>
      <c r="J44" s="506">
        <v>3582</v>
      </c>
    </row>
    <row r="45" spans="1:10" ht="15.75">
      <c r="A45" s="509" t="s">
        <v>19</v>
      </c>
      <c r="B45" s="509"/>
      <c r="C45" s="510">
        <f t="shared" ref="C45:J45" si="0">SUM(C12:C44)</f>
        <v>68685</v>
      </c>
      <c r="D45" s="510">
        <f t="shared" si="0"/>
        <v>65378</v>
      </c>
      <c r="E45" s="510">
        <f t="shared" si="0"/>
        <v>0</v>
      </c>
      <c r="F45" s="510">
        <f t="shared" si="0"/>
        <v>35578</v>
      </c>
      <c r="G45" s="510">
        <f t="shared" si="0"/>
        <v>45880</v>
      </c>
      <c r="H45" s="510">
        <f t="shared" si="0"/>
        <v>50459</v>
      </c>
      <c r="I45" s="510">
        <f t="shared" si="0"/>
        <v>57033</v>
      </c>
      <c r="J45" s="510">
        <f t="shared" si="0"/>
        <v>60274</v>
      </c>
    </row>
    <row r="47" spans="1:10">
      <c r="A47" s="486" t="s">
        <v>122</v>
      </c>
      <c r="B47" s="486" t="s">
        <v>982</v>
      </c>
    </row>
    <row r="48" spans="1:10">
      <c r="A48" s="486" t="s">
        <v>126</v>
      </c>
      <c r="B48" s="486" t="s">
        <v>983</v>
      </c>
    </row>
    <row r="49" spans="1:10" ht="12.75" customHeight="1">
      <c r="E49" s="953" t="s">
        <v>13</v>
      </c>
      <c r="F49" s="953"/>
      <c r="G49" s="953"/>
      <c r="H49" s="953"/>
      <c r="I49" s="953"/>
      <c r="J49" s="953"/>
    </row>
    <row r="50" spans="1:10" ht="12.75" customHeight="1">
      <c r="E50" s="953" t="s">
        <v>14</v>
      </c>
      <c r="F50" s="953"/>
      <c r="G50" s="953"/>
      <c r="H50" s="953"/>
      <c r="I50" s="953"/>
      <c r="J50" s="953"/>
    </row>
    <row r="51" spans="1:10" ht="12.75" customHeight="1">
      <c r="E51" s="953" t="s">
        <v>90</v>
      </c>
      <c r="F51" s="953"/>
      <c r="G51" s="953"/>
      <c r="H51" s="953"/>
      <c r="I51" s="953"/>
      <c r="J51" s="953"/>
    </row>
    <row r="52" spans="1:10">
      <c r="A52" s="486" t="s">
        <v>12</v>
      </c>
      <c r="E52" s="950" t="s">
        <v>87</v>
      </c>
      <c r="F52" s="950"/>
      <c r="G52" s="950"/>
      <c r="H52" s="950"/>
    </row>
  </sheetData>
  <mergeCells count="14">
    <mergeCell ref="E49:J49"/>
    <mergeCell ref="E50:J50"/>
    <mergeCell ref="E51:J51"/>
    <mergeCell ref="E52:H52"/>
    <mergeCell ref="E1:F1"/>
    <mergeCell ref="I1:J1"/>
    <mergeCell ref="A3:J3"/>
    <mergeCell ref="A4:J4"/>
    <mergeCell ref="H8:J8"/>
    <mergeCell ref="A9:A10"/>
    <mergeCell ref="B9:B10"/>
    <mergeCell ref="C9:C10"/>
    <mergeCell ref="D9:D10"/>
    <mergeCell ref="E9:J9"/>
  </mergeCells>
  <hyperlinks>
    <hyperlink ref="B43" r:id="rId1" display="javascript:WebForm_DoPostBackWithOptions(new WebForm_PostBackOptions(%22ctl00$ContentPlaceHolder1$Grd_total_detail$ctl33$lnkbtn_name%22, %22%22, true, %22%22, %22%22, false, true))"/>
    <hyperlink ref="B42" r:id="rId2" display="javascript:WebForm_DoPostBackWithOptions(new WebForm_PostBackOptions(%22ctl00$ContentPlaceHolder1$Grd_total_detail$ctl32$lnkbtn_name%22, %22%22, true, %22%22, %22%22, false, true))"/>
    <hyperlink ref="B41" r:id="rId3" display="javascript:WebForm_DoPostBackWithOptions(new WebForm_PostBackOptions(%22ctl00$ContentPlaceHolder1$Grd_total_detail$ctl31$lnkbtn_name%22, %22%22, true, %22%22, %22%22, false, true))"/>
    <hyperlink ref="B40" r:id="rId4" display="javascript:WebForm_DoPostBackWithOptions(new WebForm_PostBackOptions(%22ctl00$ContentPlaceHolder1$Grd_total_detail$ctl30$lnkbtn_name%22, %22%22, true, %22%22, %22%22, false, true))"/>
    <hyperlink ref="B39" r:id="rId5" display="javascript:WebForm_DoPostBackWithOptions(new WebForm_PostBackOptions(%22ctl00$ContentPlaceHolder1$Grd_total_detail$ctl29$lnkbtn_name%22, %22%22, true, %22%22, %22%22, false, true))"/>
    <hyperlink ref="B38" r:id="rId6" display="javascript:WebForm_DoPostBackWithOptions(new WebForm_PostBackOptions(%22ctl00$ContentPlaceHolder1$Grd_total_detail$ctl28$lnkbtn_name%22, %22%22, true, %22%22, %22%22, false, true))"/>
    <hyperlink ref="B37" r:id="rId7" display="javascript:WebForm_DoPostBackWithOptions(new WebForm_PostBackOptions(%22ctl00$ContentPlaceHolder1$Grd_total_detail$ctl27$lnkbtn_name%22, %22%22, true, %22%22, %22%22, false, true))"/>
    <hyperlink ref="B36" r:id="rId8" display="javascript:WebForm_DoPostBackWithOptions(new WebForm_PostBackOptions(%22ctl00$ContentPlaceHolder1$Grd_total_detail$ctl26$lnkbtn_name%22, %22%22, true, %22%22, %22%22, false, true))"/>
    <hyperlink ref="B35" r:id="rId9" display="javascript:WebForm_DoPostBackWithOptions(new WebForm_PostBackOptions(%22ctl00$ContentPlaceHolder1$Grd_total_detail$ctl25$lnkbtn_name%22, %22%22, true, %22%22, %22%22, false, true))"/>
    <hyperlink ref="B34" r:id="rId10" display="javascript:WebForm_DoPostBackWithOptions(new WebForm_PostBackOptions(%22ctl00$ContentPlaceHolder1$Grd_total_detail$ctl24$lnkbtn_name%22, %22%22, true, %22%22, %22%22, false, true))"/>
    <hyperlink ref="B33" r:id="rId11" display="javascript:WebForm_DoPostBackWithOptions(new WebForm_PostBackOptions(%22ctl00$ContentPlaceHolder1$Grd_total_detail$ctl23$lnkbtn_name%22, %22%22, true, %22%22, %22%22, false, true))"/>
    <hyperlink ref="B32" r:id="rId12" display="javascript:WebForm_DoPostBackWithOptions(new WebForm_PostBackOptions(%22ctl00$ContentPlaceHolder1$Grd_total_detail$ctl22$lnkbtn_name%22, %22%22, true, %22%22, %22%22, false, true))"/>
    <hyperlink ref="B31" r:id="rId13" display="javascript:WebForm_DoPostBackWithOptions(new WebForm_PostBackOptions(%22ctl00$ContentPlaceHolder1$Grd_total_detail$ctl21$lnkbtn_name%22, %22%22, true, %22%22, %22%22, false, true))"/>
    <hyperlink ref="B30" r:id="rId14" display="javascript:WebForm_DoPostBackWithOptions(new WebForm_PostBackOptions(%22ctl00$ContentPlaceHolder1$Grd_total_detail$ctl20$lnkbtn_name%22, %22%22, true, %22%22, %22%22, false, true))"/>
    <hyperlink ref="B29" r:id="rId15" display="javascript:WebForm_DoPostBackWithOptions(new WebForm_PostBackOptions(%22ctl00$ContentPlaceHolder1$Grd_total_detail$ctl19$lnkbtn_name%22, %22%22, true, %22%22, %22%22, false, true))"/>
    <hyperlink ref="B28" r:id="rId16" display="javascript:WebForm_DoPostBackWithOptions(new WebForm_PostBackOptions(%22ctl00$ContentPlaceHolder1$Grd_total_detail$ctl18$lnkbtn_name%22, %22%22, true, %22%22, %22%22, false, true))"/>
    <hyperlink ref="B27" r:id="rId17" display="javascript:WebForm_DoPostBackWithOptions(new WebForm_PostBackOptions(%22ctl00$ContentPlaceHolder1$Grd_total_detail$ctl17$lnkbtn_name%22, %22%22, true, %22%22, %22%22, false, true))"/>
    <hyperlink ref="B26" r:id="rId18" display="javascript:WebForm_DoPostBackWithOptions(new WebForm_PostBackOptions(%22ctl00$ContentPlaceHolder1$Grd_total_detail$ctl16$lnkbtn_name%22, %22%22, true, %22%22, %22%22, false, true))"/>
    <hyperlink ref="B25" r:id="rId19" display="javascript:WebForm_DoPostBackWithOptions(new WebForm_PostBackOptions(%22ctl00$ContentPlaceHolder1$Grd_total_detail$ctl15$lnkbtn_name%22, %22%22, true, %22%22, %22%22, false, true))"/>
    <hyperlink ref="B24" r:id="rId20" display="javascript:WebForm_DoPostBackWithOptions(new WebForm_PostBackOptions(%22ctl00$ContentPlaceHolder1$Grd_total_detail$ctl14$lnkbtn_name%22, %22%22, true, %22%22, %22%22, false, true))"/>
    <hyperlink ref="B23" r:id="rId21" display="javascript:WebForm_DoPostBackWithOptions(new WebForm_PostBackOptions(%22ctl00$ContentPlaceHolder1$Grd_total_detail$ctl13$lnkbtn_name%22, %22%22, true, %22%22, %22%22, false, true))"/>
    <hyperlink ref="B22" r:id="rId22" display="javascript:WebForm_DoPostBackWithOptions(new WebForm_PostBackOptions(%22ctl00$ContentPlaceHolder1$Grd_total_detail$ctl12$lnkbtn_name%22, %22%22, true, %22%22, %22%22, false, true))"/>
    <hyperlink ref="B21" r:id="rId23" display="javascript:WebForm_DoPostBackWithOptions(new WebForm_PostBackOptions(%22ctl00$ContentPlaceHolder1$Grd_total_detail$ctl11$lnkbtn_name%22, %22%22, true, %22%22, %22%22, false, true))"/>
    <hyperlink ref="B20" r:id="rId24" display="javascript:WebForm_DoPostBackWithOptions(new WebForm_PostBackOptions(%22ctl00$ContentPlaceHolder1$Grd_total_detail$ctl10$lnkbtn_name%22, %22%22, true, %22%22, %22%22, false, true))"/>
    <hyperlink ref="B19" r:id="rId25" display="javascript:WebForm_DoPostBackWithOptions(new WebForm_PostBackOptions(%22ctl00$ContentPlaceHolder1$Grd_total_detail$ctl09$lnkbtn_name%22, %22%22, true, %22%22, %22%22, false, true))"/>
    <hyperlink ref="B18" r:id="rId26" display="javascript:WebForm_DoPostBackWithOptions(new WebForm_PostBackOptions(%22ctl00$ContentPlaceHolder1$Grd_total_detail$ctl08$lnkbtn_name%22, %22%22, true, %22%22, %22%22, false, true))"/>
    <hyperlink ref="B17" r:id="rId27" display="javascript:WebForm_DoPostBackWithOptions(new WebForm_PostBackOptions(%22ctl00$ContentPlaceHolder1$Grd_total_detail$ctl07$lnkbtn_name%22, %22%22, true, %22%22, %22%22, false, true))"/>
    <hyperlink ref="B16" r:id="rId28" display="javascript:WebForm_DoPostBackWithOptions(new WebForm_PostBackOptions(%22ctl00$ContentPlaceHolder1$Grd_total_detail$ctl06$lnkbtn_name%22, %22%22, true, %22%22, %22%22, false, true))"/>
    <hyperlink ref="B15" r:id="rId29" display="javascript:WebForm_DoPostBackWithOptions(new WebForm_PostBackOptions(%22ctl00$ContentPlaceHolder1$Grd_total_detail$ctl05$lnkbtn_name%22, %22%22, true, %22%22, %22%22, false, true))"/>
    <hyperlink ref="B14" r:id="rId30" display="javascript:WebForm_DoPostBackWithOptions(new WebForm_PostBackOptions(%22ctl00$ContentPlaceHolder1$Grd_total_detail$ctl04$lnkbtn_name%22, %22%22, true, %22%22, %22%22, false, true))"/>
    <hyperlink ref="B13" r:id="rId31" display="javascript:WebForm_DoPostBackWithOptions(new WebForm_PostBackOptions(%22ctl00$ContentPlaceHolder1$Grd_total_detail$ctl03$lnkbtn_name%22, %22%22, true, %22%22, %22%22, false, true))"/>
  </hyperlink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3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topLeftCell="A16" zoomScale="80" zoomScaleSheetLayoutView="80" workbookViewId="0">
      <selection activeCell="P20" sqref="P20"/>
    </sheetView>
  </sheetViews>
  <sheetFormatPr defaultRowHeight="12.75"/>
  <cols>
    <col min="2" max="2" width="19.2851562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4" ht="18">
      <c r="C1" s="808" t="s">
        <v>0</v>
      </c>
      <c r="D1" s="808"/>
      <c r="E1" s="808"/>
      <c r="F1" s="808"/>
      <c r="G1" s="808"/>
      <c r="H1" s="808"/>
      <c r="I1" s="808"/>
      <c r="J1" s="200"/>
      <c r="K1" s="200"/>
      <c r="L1" s="945" t="s">
        <v>663</v>
      </c>
      <c r="M1" s="945"/>
      <c r="N1" s="200"/>
    </row>
    <row r="2" spans="1:14" ht="21">
      <c r="B2" s="809" t="s">
        <v>582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201"/>
      <c r="N2" s="201"/>
    </row>
    <row r="3" spans="1:14" ht="21"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201"/>
    </row>
    <row r="4" spans="1:14" ht="20.25" customHeight="1">
      <c r="A4" s="965" t="s">
        <v>662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4" ht="20.25" customHeight="1">
      <c r="A5" s="966" t="s">
        <v>1001</v>
      </c>
      <c r="B5" s="966"/>
      <c r="C5" s="966"/>
      <c r="D5" s="966"/>
      <c r="E5" s="966"/>
      <c r="F5" s="966"/>
      <c r="G5" s="966"/>
      <c r="H5" s="811" t="s">
        <v>591</v>
      </c>
      <c r="I5" s="811"/>
      <c r="J5" s="811"/>
      <c r="K5" s="811"/>
      <c r="L5" s="811"/>
      <c r="M5" s="811"/>
    </row>
    <row r="6" spans="1:14" ht="15" customHeight="1">
      <c r="A6" s="892" t="s">
        <v>77</v>
      </c>
      <c r="B6" s="892" t="s">
        <v>338</v>
      </c>
      <c r="C6" s="967" t="s">
        <v>480</v>
      </c>
      <c r="D6" s="968"/>
      <c r="E6" s="968"/>
      <c r="F6" s="968"/>
      <c r="G6" s="969"/>
      <c r="H6" s="891" t="s">
        <v>477</v>
      </c>
      <c r="I6" s="891"/>
      <c r="J6" s="891"/>
      <c r="K6" s="891"/>
      <c r="L6" s="891"/>
      <c r="M6" s="892" t="s">
        <v>339</v>
      </c>
    </row>
    <row r="7" spans="1:14" ht="12.75" customHeight="1">
      <c r="A7" s="893"/>
      <c r="B7" s="893"/>
      <c r="C7" s="970"/>
      <c r="D7" s="971"/>
      <c r="E7" s="971"/>
      <c r="F7" s="971"/>
      <c r="G7" s="972"/>
      <c r="H7" s="891"/>
      <c r="I7" s="891"/>
      <c r="J7" s="891"/>
      <c r="K7" s="891"/>
      <c r="L7" s="891"/>
      <c r="M7" s="893"/>
    </row>
    <row r="8" spans="1:14" ht="5.25" customHeight="1">
      <c r="A8" s="893"/>
      <c r="B8" s="893"/>
      <c r="C8" s="970"/>
      <c r="D8" s="971"/>
      <c r="E8" s="971"/>
      <c r="F8" s="971"/>
      <c r="G8" s="972"/>
      <c r="H8" s="891"/>
      <c r="I8" s="891"/>
      <c r="J8" s="891"/>
      <c r="K8" s="891"/>
      <c r="L8" s="891"/>
      <c r="M8" s="893"/>
    </row>
    <row r="9" spans="1:14" ht="68.25" customHeight="1">
      <c r="A9" s="894"/>
      <c r="B9" s="894"/>
      <c r="C9" s="204" t="s">
        <v>340</v>
      </c>
      <c r="D9" s="204" t="s">
        <v>341</v>
      </c>
      <c r="E9" s="204" t="s">
        <v>342</v>
      </c>
      <c r="F9" s="204" t="s">
        <v>343</v>
      </c>
      <c r="G9" s="408" t="s">
        <v>344</v>
      </c>
      <c r="H9" s="409" t="s">
        <v>476</v>
      </c>
      <c r="I9" s="409" t="s">
        <v>481</v>
      </c>
      <c r="J9" s="409" t="s">
        <v>478</v>
      </c>
      <c r="K9" s="409" t="s">
        <v>479</v>
      </c>
      <c r="L9" s="409" t="s">
        <v>50</v>
      </c>
      <c r="M9" s="894"/>
    </row>
    <row r="10" spans="1:14" ht="15">
      <c r="A10" s="2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</row>
    <row r="11" spans="1:14" s="405" customFormat="1" ht="18" customHeight="1">
      <c r="A11" s="18">
        <v>1</v>
      </c>
      <c r="B11" s="18" t="s">
        <v>879</v>
      </c>
      <c r="C11" s="734" t="s">
        <v>997</v>
      </c>
      <c r="D11" s="964"/>
      <c r="E11" s="964"/>
      <c r="F11" s="964"/>
      <c r="G11" s="964"/>
      <c r="H11" s="964"/>
      <c r="I11" s="964"/>
      <c r="J11" s="964"/>
      <c r="K11" s="964"/>
      <c r="L11" s="964"/>
      <c r="M11" s="735"/>
    </row>
    <row r="12" spans="1:14" s="405" customFormat="1">
      <c r="A12" s="18">
        <v>2</v>
      </c>
      <c r="B12" s="18" t="s">
        <v>881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4" s="405" customFormat="1" ht="12" customHeight="1">
      <c r="A13" s="18">
        <v>3</v>
      </c>
      <c r="B13" s="18" t="s">
        <v>882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4" s="405" customFormat="1">
      <c r="A14" s="18">
        <v>4</v>
      </c>
      <c r="B14" s="18" t="s">
        <v>883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4" s="405" customFormat="1" ht="15.75" customHeight="1">
      <c r="A15" s="18">
        <v>5</v>
      </c>
      <c r="B15" s="18" t="s">
        <v>884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4" s="405" customFormat="1" ht="12.75" customHeight="1">
      <c r="A16" s="18">
        <v>6</v>
      </c>
      <c r="B16" s="18" t="s">
        <v>885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405" customFormat="1" ht="12.75" customHeight="1">
      <c r="A17" s="18">
        <v>7</v>
      </c>
      <c r="B17" s="18" t="s">
        <v>886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405" customFormat="1">
      <c r="A18" s="18">
        <v>8</v>
      </c>
      <c r="B18" s="18" t="s">
        <v>887</v>
      </c>
      <c r="C18" s="18"/>
      <c r="D18" s="18"/>
      <c r="E18" s="28"/>
      <c r="F18" s="18"/>
      <c r="G18" s="18"/>
      <c r="H18" s="18"/>
      <c r="I18" s="18"/>
      <c r="J18" s="18"/>
      <c r="K18" s="18"/>
      <c r="L18" s="18"/>
      <c r="M18" s="18"/>
    </row>
    <row r="19" spans="1:13" s="405" customFormat="1">
      <c r="A19" s="18">
        <v>9</v>
      </c>
      <c r="B19" s="18" t="s">
        <v>888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405" customFormat="1">
      <c r="A20" s="18">
        <v>10</v>
      </c>
      <c r="B20" s="18" t="s">
        <v>889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405" customFormat="1">
      <c r="A21" s="18">
        <v>11</v>
      </c>
      <c r="B21" s="18" t="s">
        <v>890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405" customFormat="1">
      <c r="A22" s="18">
        <v>12</v>
      </c>
      <c r="B22" s="18" t="s">
        <v>891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405" customFormat="1">
      <c r="A23" s="18">
        <v>13</v>
      </c>
      <c r="B23" s="18" t="s">
        <v>892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405" customFormat="1">
      <c r="A24" s="18">
        <v>14</v>
      </c>
      <c r="B24" s="18" t="s">
        <v>893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405" customFormat="1">
      <c r="A25" s="18">
        <v>15</v>
      </c>
      <c r="B25" s="18" t="s">
        <v>894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405" customFormat="1">
      <c r="A26" s="18">
        <v>16</v>
      </c>
      <c r="B26" s="18" t="s">
        <v>895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405" customFormat="1">
      <c r="A27" s="18">
        <v>17</v>
      </c>
      <c r="B27" s="18" t="s">
        <v>896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405" customFormat="1">
      <c r="A28" s="18">
        <v>18</v>
      </c>
      <c r="B28" s="18" t="s">
        <v>897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405" customFormat="1">
      <c r="A29" s="18">
        <v>19</v>
      </c>
      <c r="B29" s="18" t="s">
        <v>898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405" customFormat="1">
      <c r="A30" s="18">
        <v>20</v>
      </c>
      <c r="B30" s="18" t="s">
        <v>899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405" customFormat="1">
      <c r="A31" s="18">
        <v>21</v>
      </c>
      <c r="B31" s="18" t="s">
        <v>900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405" customFormat="1">
      <c r="A32" s="18">
        <v>22</v>
      </c>
      <c r="B32" s="18" t="s">
        <v>901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405" customFormat="1">
      <c r="A33" s="18">
        <v>23</v>
      </c>
      <c r="B33" s="18" t="s">
        <v>902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05" customFormat="1">
      <c r="A34" s="18">
        <v>24</v>
      </c>
      <c r="B34" s="18" t="s">
        <v>903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05" customFormat="1">
      <c r="A35" s="18">
        <v>25</v>
      </c>
      <c r="B35" s="18" t="s">
        <v>904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405" customFormat="1">
      <c r="A36" s="18">
        <v>26</v>
      </c>
      <c r="B36" s="18" t="s">
        <v>905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405" customFormat="1">
      <c r="A37" s="18">
        <v>27</v>
      </c>
      <c r="B37" s="18" t="s">
        <v>906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405" customFormat="1">
      <c r="A38" s="18">
        <v>28</v>
      </c>
      <c r="B38" s="18" t="s">
        <v>907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405" customFormat="1">
      <c r="A39" s="18">
        <v>29</v>
      </c>
      <c r="B39" s="18" t="s">
        <v>908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405" customFormat="1">
      <c r="A40" s="18">
        <v>30</v>
      </c>
      <c r="B40" s="18" t="s">
        <v>909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405" customFormat="1">
      <c r="A41" s="18">
        <v>31</v>
      </c>
      <c r="B41" s="18" t="s">
        <v>910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405" customFormat="1">
      <c r="A42" s="18">
        <v>32</v>
      </c>
      <c r="B42" s="18" t="s">
        <v>911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405" customFormat="1">
      <c r="A43" s="18">
        <v>33</v>
      </c>
      <c r="B43" s="18" t="s">
        <v>912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>
      <c r="A44" s="89" t="s">
        <v>19</v>
      </c>
      <c r="B44" s="89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18"/>
    </row>
    <row r="45" spans="1:13" ht="16.5" customHeight="1">
      <c r="B45" s="207"/>
      <c r="C45" s="963"/>
      <c r="D45" s="963"/>
      <c r="E45" s="963"/>
      <c r="F45" s="963"/>
    </row>
    <row r="47" spans="1:13">
      <c r="A47" s="512"/>
      <c r="B47" s="512"/>
      <c r="C47" s="512"/>
      <c r="D47" s="512"/>
      <c r="G47" s="890" t="s">
        <v>13</v>
      </c>
      <c r="H47" s="890"/>
      <c r="I47" s="513"/>
      <c r="J47" s="513"/>
      <c r="K47" s="513"/>
      <c r="L47" s="513"/>
    </row>
    <row r="48" spans="1:13" ht="15" customHeight="1">
      <c r="A48" s="512"/>
      <c r="B48" s="512"/>
      <c r="C48" s="512"/>
      <c r="D48" s="512"/>
      <c r="G48" s="890" t="s">
        <v>14</v>
      </c>
      <c r="H48" s="890"/>
      <c r="I48" s="890"/>
      <c r="J48" s="890"/>
      <c r="K48" s="890"/>
      <c r="L48" s="890"/>
      <c r="M48" s="890"/>
    </row>
    <row r="49" spans="1:13" ht="15" customHeight="1">
      <c r="A49" s="512"/>
      <c r="B49" s="512"/>
      <c r="C49" s="512"/>
      <c r="D49" s="512"/>
      <c r="G49" s="890" t="s">
        <v>90</v>
      </c>
      <c r="H49" s="890"/>
      <c r="I49" s="890"/>
      <c r="J49" s="890"/>
      <c r="K49" s="890"/>
      <c r="L49" s="890"/>
      <c r="M49" s="890"/>
    </row>
    <row r="50" spans="1:13">
      <c r="A50" s="512" t="s">
        <v>12</v>
      </c>
      <c r="C50" s="512"/>
      <c r="D50" s="512"/>
      <c r="G50" s="921" t="s">
        <v>87</v>
      </c>
      <c r="H50" s="921"/>
      <c r="I50" s="514"/>
      <c r="J50" s="514"/>
      <c r="K50" s="514"/>
      <c r="L50" s="514"/>
    </row>
  </sheetData>
  <mergeCells count="17">
    <mergeCell ref="C11:M11"/>
    <mergeCell ref="C1:I1"/>
    <mergeCell ref="L1:M1"/>
    <mergeCell ref="B2:L2"/>
    <mergeCell ref="A4:M4"/>
    <mergeCell ref="A5:G5"/>
    <mergeCell ref="H5:M5"/>
    <mergeCell ref="A6:A9"/>
    <mergeCell ref="B6:B9"/>
    <mergeCell ref="C6:G8"/>
    <mergeCell ref="H6:L8"/>
    <mergeCell ref="M6:M9"/>
    <mergeCell ref="C45:F45"/>
    <mergeCell ref="G47:H47"/>
    <mergeCell ref="G48:M48"/>
    <mergeCell ref="G49:M49"/>
    <mergeCell ref="G50:H50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view="pageBreakPreview" topLeftCell="F16" zoomScale="115" zoomScaleSheetLayoutView="115" workbookViewId="0">
      <selection activeCell="F28" sqref="F28"/>
    </sheetView>
  </sheetViews>
  <sheetFormatPr defaultRowHeight="12.75"/>
  <cols>
    <col min="1" max="1" width="4.85546875" customWidth="1"/>
    <col min="2" max="2" width="19.5703125" customWidth="1"/>
    <col min="3" max="4" width="9.140625" customWidth="1"/>
    <col min="5" max="5" width="9.5703125" customWidth="1"/>
    <col min="6" max="7" width="8.7109375" customWidth="1"/>
    <col min="8" max="8" width="7.7109375" customWidth="1"/>
    <col min="9" max="9" width="8.42578125" customWidth="1"/>
    <col min="10" max="10" width="8.5703125" customWidth="1"/>
    <col min="11" max="11" width="8.5703125" bestFit="1" customWidth="1"/>
    <col min="12" max="12" width="7.7109375" customWidth="1"/>
    <col min="13" max="13" width="8.7109375" customWidth="1"/>
    <col min="14" max="14" width="8.5703125" bestFit="1" customWidth="1"/>
    <col min="15" max="15" width="9.28515625" customWidth="1"/>
    <col min="16" max="16" width="8.42578125" customWidth="1"/>
    <col min="17" max="17" width="8.5703125" bestFit="1" customWidth="1"/>
    <col min="18" max="18" width="9.1406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>
      <c r="G2" s="748"/>
      <c r="H2" s="748"/>
      <c r="I2" s="748"/>
      <c r="J2" s="748"/>
      <c r="K2" s="748"/>
      <c r="L2" s="748"/>
      <c r="M2" s="748"/>
      <c r="N2" s="748"/>
      <c r="O2" s="748"/>
      <c r="P2" s="1"/>
      <c r="Q2" s="1"/>
      <c r="R2" s="1"/>
      <c r="T2" s="45" t="s">
        <v>62</v>
      </c>
    </row>
    <row r="3" spans="1:256" ht="15">
      <c r="A3" s="705" t="s">
        <v>60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</row>
    <row r="4" spans="1:256" ht="15.75">
      <c r="A4" s="744" t="s">
        <v>582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>
      <c r="A6" s="778" t="s">
        <v>588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</row>
    <row r="7" spans="1:256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56" ht="15.75">
      <c r="A8" s="747" t="s">
        <v>913</v>
      </c>
      <c r="B8" s="747"/>
      <c r="C8" s="747"/>
      <c r="D8" s="30"/>
      <c r="E8" s="30"/>
      <c r="F8" s="30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0" spans="1:256" ht="15">
      <c r="U10" s="773" t="s">
        <v>530</v>
      </c>
      <c r="V10" s="773"/>
      <c r="W10" s="15"/>
      <c r="X10" s="15"/>
      <c r="Y10" s="15"/>
      <c r="Z10" s="15"/>
      <c r="AA10" s="15"/>
      <c r="AB10" s="740"/>
      <c r="AC10" s="740"/>
      <c r="AD10" s="740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768" t="s">
        <v>2</v>
      </c>
      <c r="B11" s="768" t="s">
        <v>117</v>
      </c>
      <c r="C11" s="717" t="s">
        <v>177</v>
      </c>
      <c r="D11" s="718"/>
      <c r="E11" s="718"/>
      <c r="F11" s="719"/>
      <c r="G11" s="770" t="s">
        <v>589</v>
      </c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2"/>
      <c r="S11" s="774" t="s">
        <v>290</v>
      </c>
      <c r="T11" s="775"/>
      <c r="U11" s="775"/>
      <c r="V11" s="775"/>
      <c r="W11" s="117"/>
      <c r="X11" s="117"/>
      <c r="Y11" s="117"/>
      <c r="Z11" s="117"/>
      <c r="AA11" s="117"/>
      <c r="AB11" s="117"/>
      <c r="AC11" s="117"/>
      <c r="AD11" s="11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>
      <c r="A12" s="769"/>
      <c r="B12" s="769"/>
      <c r="C12" s="720"/>
      <c r="D12" s="721"/>
      <c r="E12" s="721"/>
      <c r="F12" s="722"/>
      <c r="G12" s="709" t="s">
        <v>199</v>
      </c>
      <c r="H12" s="710"/>
      <c r="I12" s="710"/>
      <c r="J12" s="711"/>
      <c r="K12" s="709" t="s">
        <v>200</v>
      </c>
      <c r="L12" s="710"/>
      <c r="M12" s="710"/>
      <c r="N12" s="711"/>
      <c r="O12" s="716" t="s">
        <v>19</v>
      </c>
      <c r="P12" s="716"/>
      <c r="Q12" s="716"/>
      <c r="R12" s="716"/>
      <c r="S12" s="776"/>
      <c r="T12" s="777"/>
      <c r="U12" s="777"/>
      <c r="V12" s="777"/>
      <c r="W12" s="117"/>
      <c r="X12" s="117"/>
      <c r="Y12" s="117"/>
      <c r="Z12" s="117"/>
      <c r="AA12" s="117"/>
      <c r="AB12" s="117"/>
      <c r="AC12" s="117"/>
      <c r="AD12" s="11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>
      <c r="A13" s="154"/>
      <c r="B13" s="154"/>
      <c r="C13" s="153" t="s">
        <v>291</v>
      </c>
      <c r="D13" s="153" t="s">
        <v>292</v>
      </c>
      <c r="E13" s="153" t="s">
        <v>293</v>
      </c>
      <c r="F13" s="153" t="s">
        <v>94</v>
      </c>
      <c r="G13" s="153" t="s">
        <v>291</v>
      </c>
      <c r="H13" s="153" t="s">
        <v>292</v>
      </c>
      <c r="I13" s="153" t="s">
        <v>293</v>
      </c>
      <c r="J13" s="153" t="s">
        <v>19</v>
      </c>
      <c r="K13" s="153" t="s">
        <v>291</v>
      </c>
      <c r="L13" s="153" t="s">
        <v>292</v>
      </c>
      <c r="M13" s="153" t="s">
        <v>293</v>
      </c>
      <c r="N13" s="153" t="s">
        <v>94</v>
      </c>
      <c r="O13" s="153" t="s">
        <v>291</v>
      </c>
      <c r="P13" s="153" t="s">
        <v>292</v>
      </c>
      <c r="Q13" s="153" t="s">
        <v>293</v>
      </c>
      <c r="R13" s="153" t="s">
        <v>19</v>
      </c>
      <c r="S13" s="5" t="s">
        <v>526</v>
      </c>
      <c r="T13" s="5" t="s">
        <v>527</v>
      </c>
      <c r="U13" s="5" t="s">
        <v>528</v>
      </c>
      <c r="V13" s="226" t="s">
        <v>529</v>
      </c>
      <c r="W13" s="117"/>
      <c r="X13" s="117"/>
      <c r="Y13" s="117"/>
      <c r="Z13" s="117"/>
      <c r="AA13" s="117"/>
      <c r="AB13" s="117"/>
      <c r="AC13" s="117"/>
      <c r="AD13" s="117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>
      <c r="A14" s="135">
        <v>1</v>
      </c>
      <c r="B14" s="155">
        <v>2</v>
      </c>
      <c r="C14" s="135">
        <v>3</v>
      </c>
      <c r="D14" s="135">
        <v>4</v>
      </c>
      <c r="E14" s="155">
        <v>5</v>
      </c>
      <c r="F14" s="135">
        <v>6</v>
      </c>
      <c r="G14" s="135">
        <v>7</v>
      </c>
      <c r="H14" s="155">
        <v>8</v>
      </c>
      <c r="I14" s="135">
        <v>9</v>
      </c>
      <c r="J14" s="135">
        <v>10</v>
      </c>
      <c r="K14" s="155">
        <v>11</v>
      </c>
      <c r="L14" s="135">
        <v>12</v>
      </c>
      <c r="M14" s="135">
        <v>13</v>
      </c>
      <c r="N14" s="155">
        <v>14</v>
      </c>
      <c r="O14" s="135">
        <v>15</v>
      </c>
      <c r="P14" s="135">
        <v>16</v>
      </c>
      <c r="Q14" s="155">
        <v>17</v>
      </c>
      <c r="R14" s="135">
        <v>18</v>
      </c>
      <c r="S14" s="135">
        <v>19</v>
      </c>
      <c r="T14" s="155">
        <v>20</v>
      </c>
      <c r="U14" s="135">
        <v>21</v>
      </c>
      <c r="V14" s="135">
        <v>22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25.5">
      <c r="A15" s="17"/>
      <c r="B15" s="157" t="s">
        <v>277</v>
      </c>
      <c r="C15" s="17"/>
      <c r="D15" s="17"/>
      <c r="E15" s="17"/>
      <c r="F15" s="224"/>
      <c r="G15" s="8"/>
      <c r="H15" s="8"/>
      <c r="I15" s="8"/>
      <c r="J15" s="224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3">
        <v>1</v>
      </c>
      <c r="B16" s="157" t="s">
        <v>208</v>
      </c>
      <c r="C16" s="422">
        <f>F16-D16-E16</f>
        <v>3814.4275000000002</v>
      </c>
      <c r="D16" s="422">
        <f>F16*0.2</f>
        <v>1173.67</v>
      </c>
      <c r="E16" s="422">
        <f>F16*0.15</f>
        <v>880.25250000000005</v>
      </c>
      <c r="F16" s="423">
        <v>5868.35</v>
      </c>
      <c r="G16" s="424">
        <v>1608.3860000000002</v>
      </c>
      <c r="H16" s="424">
        <v>494.88800000000003</v>
      </c>
      <c r="I16" s="424">
        <v>371.166</v>
      </c>
      <c r="J16" s="423">
        <f>I16+H16+G16</f>
        <v>2474.4400000000005</v>
      </c>
      <c r="K16" s="424"/>
      <c r="L16" s="424"/>
      <c r="M16" s="424"/>
      <c r="N16" s="424"/>
      <c r="O16" s="424">
        <f>G16+K16</f>
        <v>1608.3860000000002</v>
      </c>
      <c r="P16" s="424">
        <f t="shared" ref="P16:Q16" si="0">H16+L16</f>
        <v>494.88800000000003</v>
      </c>
      <c r="Q16" s="424">
        <f t="shared" si="0"/>
        <v>371.166</v>
      </c>
      <c r="R16" s="424">
        <f>Q16+P16+O16</f>
        <v>2474.4400000000005</v>
      </c>
      <c r="S16" s="424">
        <f>C16-O16</f>
        <v>2206.0415000000003</v>
      </c>
      <c r="T16" s="424">
        <f t="shared" ref="T16:U16" si="1">D16-P16</f>
        <v>678.78200000000004</v>
      </c>
      <c r="U16" s="424">
        <f t="shared" si="1"/>
        <v>509.08650000000006</v>
      </c>
      <c r="V16" s="424">
        <f>U16+T16+S16</f>
        <v>3393.9100000000003</v>
      </c>
      <c r="W16" s="118">
        <v>-3364.77</v>
      </c>
      <c r="X16" s="695">
        <f>J16+W16</f>
        <v>-890.32999999999947</v>
      </c>
      <c r="Y16" s="118">
        <v>2474.44</v>
      </c>
      <c r="Z16" s="118">
        <f>Y16*0.65</f>
        <v>1608.3860000000002</v>
      </c>
      <c r="AA16" s="118">
        <f>Y16*0.2</f>
        <v>494.88800000000003</v>
      </c>
      <c r="AB16" s="118">
        <f>Y16*0.15</f>
        <v>371.166</v>
      </c>
      <c r="AC16" s="118"/>
      <c r="AD16" s="118"/>
      <c r="AE16" s="118">
        <f>Z16+AA16+AB16</f>
        <v>2474.4400000000005</v>
      </c>
      <c r="AF16" s="11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>
      <c r="A17" s="3">
        <v>2</v>
      </c>
      <c r="B17" s="158" t="s">
        <v>140</v>
      </c>
      <c r="C17" s="422">
        <f t="shared" ref="C17:C25" si="2">F17-D17-E17</f>
        <v>31983.431999999997</v>
      </c>
      <c r="D17" s="422">
        <f t="shared" ref="D17:D25" si="3">F17*0.2</f>
        <v>9841.0559999999987</v>
      </c>
      <c r="E17" s="422">
        <f t="shared" ref="E17:E25" si="4">F17*0.15</f>
        <v>7380.7919999999986</v>
      </c>
      <c r="F17" s="423">
        <v>49205.279999999992</v>
      </c>
      <c r="G17" s="424">
        <v>19642.655500000001</v>
      </c>
      <c r="H17" s="424">
        <v>6043.8940000000002</v>
      </c>
      <c r="I17" s="424">
        <v>4532.9205000000002</v>
      </c>
      <c r="J17" s="423">
        <f t="shared" ref="J17:J20" si="5">I17+H17+G17</f>
        <v>30219.47</v>
      </c>
      <c r="K17" s="424">
        <v>13116.08</v>
      </c>
      <c r="L17" s="424">
        <v>4018.95</v>
      </c>
      <c r="M17" s="424">
        <v>3040.45</v>
      </c>
      <c r="N17" s="424">
        <f>M17+L17+K17</f>
        <v>20175.48</v>
      </c>
      <c r="O17" s="424">
        <f t="shared" ref="O17:O20" si="6">G17+K17</f>
        <v>32758.735500000003</v>
      </c>
      <c r="P17" s="424">
        <f t="shared" ref="P17:P20" si="7">H17+L17</f>
        <v>10062.844000000001</v>
      </c>
      <c r="Q17" s="424">
        <f t="shared" ref="Q17:Q20" si="8">I17+M17</f>
        <v>7573.3705</v>
      </c>
      <c r="R17" s="424">
        <f t="shared" ref="R17:R20" si="9">Q17+P17+O17</f>
        <v>50394.950000000004</v>
      </c>
      <c r="S17" s="424">
        <f t="shared" ref="S17:S20" si="10">C17-O17</f>
        <v>-775.30350000000544</v>
      </c>
      <c r="T17" s="424">
        <f t="shared" ref="T17:T20" si="11">D17-P17</f>
        <v>-221.78800000000228</v>
      </c>
      <c r="U17" s="424">
        <f t="shared" ref="U17:U20" si="12">E17-Q17</f>
        <v>-192.57850000000144</v>
      </c>
      <c r="V17" s="424">
        <f t="shared" ref="V17:V20" si="13">U17+T17+S17</f>
        <v>-1189.6700000000092</v>
      </c>
      <c r="W17">
        <v>-43.754868014984822</v>
      </c>
      <c r="X17" s="695">
        <f t="shared" ref="X17:X21" si="14">J17+W17</f>
        <v>30175.715131985016</v>
      </c>
      <c r="Y17" s="34">
        <v>30219.47</v>
      </c>
      <c r="Z17" s="692">
        <f t="shared" ref="Z17:Z21" si="15">Y17*0.65</f>
        <v>19642.655500000001</v>
      </c>
      <c r="AA17" s="692">
        <f t="shared" ref="AA17:AA21" si="16">Y17*0.2</f>
        <v>6043.8940000000002</v>
      </c>
      <c r="AB17" s="692">
        <f t="shared" ref="AB17:AB21" si="17">Y17*0.15</f>
        <v>4532.9205000000002</v>
      </c>
      <c r="AC17" s="692"/>
      <c r="AD17" s="692"/>
      <c r="AE17" s="692">
        <f t="shared" ref="AE17:AE21" si="18">Z17+AA17+AB17</f>
        <v>30219.47</v>
      </c>
    </row>
    <row r="18" spans="1:37" ht="25.5">
      <c r="A18" s="3">
        <v>3</v>
      </c>
      <c r="B18" s="157" t="s">
        <v>141</v>
      </c>
      <c r="C18" s="422">
        <f t="shared" si="2"/>
        <v>621.9135</v>
      </c>
      <c r="D18" s="422">
        <f t="shared" si="3"/>
        <v>191.358</v>
      </c>
      <c r="E18" s="422">
        <f t="shared" si="4"/>
        <v>143.51849999999999</v>
      </c>
      <c r="F18" s="423">
        <v>956.79</v>
      </c>
      <c r="G18" s="424">
        <v>401.53750000000002</v>
      </c>
      <c r="H18" s="424">
        <v>123.55000000000001</v>
      </c>
      <c r="I18" s="424">
        <v>92.662499999999994</v>
      </c>
      <c r="J18" s="423">
        <f t="shared" si="5"/>
        <v>617.75</v>
      </c>
      <c r="K18" s="424"/>
      <c r="L18" s="424"/>
      <c r="M18" s="424"/>
      <c r="N18" s="424"/>
      <c r="O18" s="424">
        <f t="shared" si="6"/>
        <v>401.53750000000002</v>
      </c>
      <c r="P18" s="424">
        <f t="shared" si="7"/>
        <v>123.55000000000001</v>
      </c>
      <c r="Q18" s="424">
        <f t="shared" si="8"/>
        <v>92.662499999999994</v>
      </c>
      <c r="R18" s="424">
        <f t="shared" si="9"/>
        <v>617.75</v>
      </c>
      <c r="S18" s="424">
        <f t="shared" si="10"/>
        <v>220.37599999999998</v>
      </c>
      <c r="T18" s="424">
        <f t="shared" si="11"/>
        <v>67.807999999999993</v>
      </c>
      <c r="U18" s="424">
        <f t="shared" si="12"/>
        <v>50.855999999999995</v>
      </c>
      <c r="V18" s="424">
        <f t="shared" si="13"/>
        <v>339.03999999999996</v>
      </c>
      <c r="W18">
        <v>-260.67899999999918</v>
      </c>
      <c r="X18" s="695">
        <f t="shared" si="14"/>
        <v>357.07100000000082</v>
      </c>
      <c r="Y18">
        <v>617.75</v>
      </c>
      <c r="Z18" s="692">
        <f t="shared" si="15"/>
        <v>401.53750000000002</v>
      </c>
      <c r="AA18" s="692">
        <f t="shared" si="16"/>
        <v>123.55000000000001</v>
      </c>
      <c r="AB18" s="692">
        <f t="shared" si="17"/>
        <v>92.662499999999994</v>
      </c>
      <c r="AC18" s="692"/>
      <c r="AD18" s="692"/>
      <c r="AE18" s="692">
        <f t="shared" si="18"/>
        <v>617.75000000000011</v>
      </c>
    </row>
    <row r="19" spans="1:37">
      <c r="A19" s="3">
        <v>4</v>
      </c>
      <c r="B19" s="158" t="s">
        <v>142</v>
      </c>
      <c r="C19" s="422">
        <f t="shared" si="2"/>
        <v>513.88350000000003</v>
      </c>
      <c r="D19" s="422">
        <f t="shared" si="3"/>
        <v>158.11800000000002</v>
      </c>
      <c r="E19" s="422">
        <f t="shared" si="4"/>
        <v>118.5885</v>
      </c>
      <c r="F19" s="423">
        <v>790.59</v>
      </c>
      <c r="G19" s="424">
        <v>480.76600000000002</v>
      </c>
      <c r="H19" s="424">
        <v>147.928</v>
      </c>
      <c r="I19" s="424">
        <v>110.946</v>
      </c>
      <c r="J19" s="423">
        <f t="shared" si="5"/>
        <v>739.6400000000001</v>
      </c>
      <c r="K19" s="424"/>
      <c r="L19" s="424"/>
      <c r="M19" s="424"/>
      <c r="N19" s="424"/>
      <c r="O19" s="424">
        <f t="shared" si="6"/>
        <v>480.76600000000002</v>
      </c>
      <c r="P19" s="424">
        <f t="shared" si="7"/>
        <v>147.928</v>
      </c>
      <c r="Q19" s="424">
        <f t="shared" si="8"/>
        <v>110.946</v>
      </c>
      <c r="R19" s="424">
        <f t="shared" si="9"/>
        <v>739.6400000000001</v>
      </c>
      <c r="S19" s="424">
        <f t="shared" si="10"/>
        <v>33.117500000000007</v>
      </c>
      <c r="T19" s="424">
        <f t="shared" si="11"/>
        <v>10.190000000000026</v>
      </c>
      <c r="U19" s="424">
        <f t="shared" si="12"/>
        <v>7.6424999999999983</v>
      </c>
      <c r="V19" s="424">
        <f t="shared" si="13"/>
        <v>50.950000000000031</v>
      </c>
      <c r="W19">
        <v>188.52999999999986</v>
      </c>
      <c r="X19" s="695">
        <f t="shared" si="14"/>
        <v>928.17</v>
      </c>
      <c r="Y19">
        <v>739.64</v>
      </c>
      <c r="Z19" s="692">
        <f t="shared" si="15"/>
        <v>480.76600000000002</v>
      </c>
      <c r="AA19" s="692">
        <f t="shared" si="16"/>
        <v>147.928</v>
      </c>
      <c r="AB19" s="692">
        <f t="shared" si="17"/>
        <v>110.946</v>
      </c>
      <c r="AC19" s="692"/>
      <c r="AD19" s="692"/>
      <c r="AE19" s="692">
        <f t="shared" si="18"/>
        <v>739.64</v>
      </c>
    </row>
    <row r="20" spans="1:37" ht="25.5">
      <c r="A20" s="3">
        <v>5</v>
      </c>
      <c r="B20" s="157" t="s">
        <v>143</v>
      </c>
      <c r="C20" s="422">
        <f t="shared" si="2"/>
        <v>8165.43</v>
      </c>
      <c r="D20" s="422">
        <f t="shared" si="3"/>
        <v>2512.4400000000005</v>
      </c>
      <c r="E20" s="422">
        <f t="shared" si="4"/>
        <v>1884.33</v>
      </c>
      <c r="F20" s="424">
        <v>12562.2</v>
      </c>
      <c r="G20" s="425">
        <v>4799.3789999999999</v>
      </c>
      <c r="H20" s="424">
        <v>1476.732</v>
      </c>
      <c r="I20" s="424">
        <v>1107.549</v>
      </c>
      <c r="J20" s="423">
        <f t="shared" si="5"/>
        <v>7383.66</v>
      </c>
      <c r="K20" s="424">
        <v>3313.0499999999997</v>
      </c>
      <c r="L20" s="424">
        <v>1015.1800000000001</v>
      </c>
      <c r="M20" s="424">
        <v>768</v>
      </c>
      <c r="N20" s="424">
        <f>M20+L20+K20</f>
        <v>5096.2299999999996</v>
      </c>
      <c r="O20" s="424">
        <f t="shared" si="6"/>
        <v>8112.4290000000001</v>
      </c>
      <c r="P20" s="424">
        <f t="shared" si="7"/>
        <v>2491.9120000000003</v>
      </c>
      <c r="Q20" s="424">
        <f t="shared" si="8"/>
        <v>1875.549</v>
      </c>
      <c r="R20" s="424">
        <f t="shared" si="9"/>
        <v>12479.89</v>
      </c>
      <c r="S20" s="424">
        <f t="shared" si="10"/>
        <v>53.001000000000204</v>
      </c>
      <c r="T20" s="424">
        <f t="shared" si="11"/>
        <v>20.528000000000247</v>
      </c>
      <c r="U20" s="424">
        <f t="shared" si="12"/>
        <v>8.7809999999999491</v>
      </c>
      <c r="V20" s="424">
        <f t="shared" si="13"/>
        <v>82.3100000000004</v>
      </c>
      <c r="W20">
        <v>-134.32999999999993</v>
      </c>
      <c r="X20" s="695">
        <f t="shared" si="14"/>
        <v>7249.33</v>
      </c>
      <c r="Y20">
        <v>7383.66</v>
      </c>
      <c r="Z20" s="692">
        <f t="shared" si="15"/>
        <v>4799.3789999999999</v>
      </c>
      <c r="AA20" s="692">
        <f t="shared" si="16"/>
        <v>1476.732</v>
      </c>
      <c r="AB20" s="692">
        <f t="shared" si="17"/>
        <v>1107.549</v>
      </c>
      <c r="AC20" s="692"/>
      <c r="AD20" s="692"/>
      <c r="AE20" s="692">
        <f t="shared" si="18"/>
        <v>7383.66</v>
      </c>
    </row>
    <row r="21" spans="1:37" s="15" customFormat="1">
      <c r="A21" s="223"/>
      <c r="B21" s="237" t="s">
        <v>94</v>
      </c>
      <c r="C21" s="426">
        <f t="shared" ref="C21:E21" si="19">SUM(C16:C20)</f>
        <v>45099.086500000005</v>
      </c>
      <c r="D21" s="426">
        <f t="shared" si="19"/>
        <v>13876.642</v>
      </c>
      <c r="E21" s="426">
        <f t="shared" si="19"/>
        <v>10407.481499999998</v>
      </c>
      <c r="F21" s="426">
        <f>SUM(F16:F20)</f>
        <v>69383.209999999992</v>
      </c>
      <c r="G21" s="426">
        <f t="shared" ref="G21" si="20">SUM(G16:G20)</f>
        <v>26932.723999999998</v>
      </c>
      <c r="H21" s="426">
        <f t="shared" ref="H21" si="21">SUM(H16:H20)</f>
        <v>8286.9920000000002</v>
      </c>
      <c r="I21" s="426">
        <f t="shared" ref="I21:J21" si="22">SUM(I16:I20)</f>
        <v>6215.2440000000006</v>
      </c>
      <c r="J21" s="426">
        <f t="shared" si="22"/>
        <v>41434.960000000006</v>
      </c>
      <c r="K21" s="426">
        <f>SUM(K16:K20)</f>
        <v>16429.13</v>
      </c>
      <c r="L21" s="426">
        <f>SUM(L16:L20)</f>
        <v>5034.13</v>
      </c>
      <c r="M21" s="426">
        <f>SUM(M16:M20)</f>
        <v>3808.45</v>
      </c>
      <c r="N21" s="426">
        <f t="shared" ref="N21" si="23">SUM(N16:N20)</f>
        <v>25271.71</v>
      </c>
      <c r="O21" s="426">
        <f t="shared" ref="O21" si="24">SUM(O16:O20)</f>
        <v>43361.854000000007</v>
      </c>
      <c r="P21" s="426">
        <f t="shared" ref="P21" si="25">SUM(P16:P20)</f>
        <v>13321.122000000001</v>
      </c>
      <c r="Q21" s="426">
        <f t="shared" ref="Q21:R21" si="26">SUM(Q16:Q20)</f>
        <v>10023.694</v>
      </c>
      <c r="R21" s="426">
        <f t="shared" si="26"/>
        <v>66706.670000000013</v>
      </c>
      <c r="S21" s="426">
        <f t="shared" ref="S21" si="27">SUM(S16:S20)</f>
        <v>1737.2324999999951</v>
      </c>
      <c r="T21" s="426">
        <f t="shared" ref="T21" si="28">SUM(T16:T20)</f>
        <v>555.51999999999805</v>
      </c>
      <c r="U21" s="426">
        <f t="shared" ref="U21:V21" si="29">SUM(U16:U20)</f>
        <v>383.78749999999854</v>
      </c>
      <c r="V21" s="426">
        <f t="shared" si="29"/>
        <v>2676.5399999999913</v>
      </c>
      <c r="W21" s="694">
        <f>SUM(W16:W20)</f>
        <v>-3615.0038680149842</v>
      </c>
      <c r="X21" s="695">
        <f t="shared" si="14"/>
        <v>37819.956131985025</v>
      </c>
      <c r="Y21" s="15">
        <f>SUM(Y16:Y20)</f>
        <v>41434.960000000006</v>
      </c>
      <c r="Z21" s="692">
        <f t="shared" si="15"/>
        <v>26932.724000000006</v>
      </c>
      <c r="AA21" s="692">
        <f t="shared" si="16"/>
        <v>8286.992000000002</v>
      </c>
      <c r="AB21" s="692">
        <f t="shared" si="17"/>
        <v>6215.2440000000006</v>
      </c>
      <c r="AC21" s="692"/>
      <c r="AD21" s="692"/>
      <c r="AE21" s="692">
        <f t="shared" si="18"/>
        <v>41434.960000000006</v>
      </c>
    </row>
    <row r="22" spans="1:37" ht="25.5">
      <c r="A22" s="3"/>
      <c r="B22" s="159" t="s">
        <v>278</v>
      </c>
      <c r="C22" s="422">
        <f t="shared" si="2"/>
        <v>0</v>
      </c>
      <c r="D22" s="422">
        <f t="shared" si="3"/>
        <v>0</v>
      </c>
      <c r="E22" s="422">
        <f t="shared" si="4"/>
        <v>0</v>
      </c>
      <c r="F22" s="423"/>
      <c r="G22" s="424"/>
      <c r="H22" s="424"/>
      <c r="I22" s="424"/>
      <c r="J22" s="423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</row>
    <row r="23" spans="1:37">
      <c r="A23" s="3">
        <v>6</v>
      </c>
      <c r="B23" s="157" t="s">
        <v>210</v>
      </c>
      <c r="C23" s="422">
        <f t="shared" si="2"/>
        <v>0</v>
      </c>
      <c r="D23" s="422">
        <f t="shared" si="3"/>
        <v>0</v>
      </c>
      <c r="E23" s="422">
        <f t="shared" si="4"/>
        <v>0</v>
      </c>
      <c r="F23" s="423"/>
      <c r="G23" s="424"/>
      <c r="H23" s="424"/>
      <c r="I23" s="424"/>
      <c r="J23" s="423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</row>
    <row r="24" spans="1:37">
      <c r="A24" s="3">
        <v>7</v>
      </c>
      <c r="B24" s="158" t="s">
        <v>145</v>
      </c>
      <c r="C24" s="422">
        <f t="shared" si="2"/>
        <v>260.97500000000002</v>
      </c>
      <c r="D24" s="422">
        <f t="shared" si="3"/>
        <v>80.300000000000011</v>
      </c>
      <c r="E24" s="422">
        <f t="shared" si="4"/>
        <v>60.224999999999994</v>
      </c>
      <c r="F24" s="423">
        <v>401.5</v>
      </c>
      <c r="G24" s="424">
        <v>261.02</v>
      </c>
      <c r="H24" s="424">
        <v>79.98</v>
      </c>
      <c r="I24" s="424">
        <v>60.5</v>
      </c>
      <c r="J24" s="423">
        <f t="shared" ref="J24:J25" si="30">I24+H24+G24</f>
        <v>401.5</v>
      </c>
      <c r="K24" s="424"/>
      <c r="L24" s="424"/>
      <c r="M24" s="424"/>
      <c r="N24" s="424"/>
      <c r="O24" s="424">
        <f>G24+K24</f>
        <v>261.02</v>
      </c>
      <c r="P24" s="424">
        <f t="shared" ref="P24" si="31">H24+L24</f>
        <v>79.98</v>
      </c>
      <c r="Q24" s="424">
        <f t="shared" ref="Q24" si="32">I24+M24</f>
        <v>60.5</v>
      </c>
      <c r="R24" s="424">
        <f t="shared" ref="R24" si="33">Q24+P24+O24</f>
        <v>401.5</v>
      </c>
      <c r="S24" s="424">
        <f t="shared" ref="S24" si="34">C24-O24</f>
        <v>-4.4999999999959073E-2</v>
      </c>
      <c r="T24" s="424">
        <f t="shared" ref="T24" si="35">D24-P24</f>
        <v>0.32000000000000739</v>
      </c>
      <c r="U24" s="424">
        <f t="shared" ref="U24" si="36">E24-Q24</f>
        <v>-0.27500000000000568</v>
      </c>
      <c r="V24" s="424">
        <f t="shared" ref="V24" si="37">U24+T24+S24</f>
        <v>4.2632564145606011E-14</v>
      </c>
    </row>
    <row r="25" spans="1:37">
      <c r="A25" s="9"/>
      <c r="B25" s="158" t="s">
        <v>94</v>
      </c>
      <c r="C25" s="422">
        <f t="shared" si="2"/>
        <v>260.97500000000002</v>
      </c>
      <c r="D25" s="422">
        <f t="shared" si="3"/>
        <v>80.300000000000011</v>
      </c>
      <c r="E25" s="422">
        <f t="shared" si="4"/>
        <v>60.224999999999994</v>
      </c>
      <c r="F25" s="423">
        <f>SUM(F24)</f>
        <v>401.5</v>
      </c>
      <c r="G25" s="423">
        <f t="shared" ref="G25:V25" si="38">SUM(G24)</f>
        <v>261.02</v>
      </c>
      <c r="H25" s="423">
        <f t="shared" si="38"/>
        <v>79.98</v>
      </c>
      <c r="I25" s="423">
        <f t="shared" si="38"/>
        <v>60.5</v>
      </c>
      <c r="J25" s="423">
        <f t="shared" si="30"/>
        <v>401.5</v>
      </c>
      <c r="K25" s="423">
        <f t="shared" si="38"/>
        <v>0</v>
      </c>
      <c r="L25" s="423">
        <f t="shared" si="38"/>
        <v>0</v>
      </c>
      <c r="M25" s="423">
        <f t="shared" si="38"/>
        <v>0</v>
      </c>
      <c r="N25" s="423">
        <f t="shared" si="38"/>
        <v>0</v>
      </c>
      <c r="O25" s="423">
        <f t="shared" si="38"/>
        <v>261.02</v>
      </c>
      <c r="P25" s="423">
        <f t="shared" si="38"/>
        <v>79.98</v>
      </c>
      <c r="Q25" s="423">
        <f t="shared" si="38"/>
        <v>60.5</v>
      </c>
      <c r="R25" s="423">
        <f t="shared" si="38"/>
        <v>401.5</v>
      </c>
      <c r="S25" s="423">
        <f t="shared" si="38"/>
        <v>-4.4999999999959073E-2</v>
      </c>
      <c r="T25" s="423">
        <f t="shared" si="38"/>
        <v>0.32000000000000739</v>
      </c>
      <c r="U25" s="423">
        <f t="shared" si="38"/>
        <v>-0.27500000000000568</v>
      </c>
      <c r="V25" s="423">
        <f t="shared" si="38"/>
        <v>4.2632564145606011E-14</v>
      </c>
    </row>
    <row r="26" spans="1:37">
      <c r="A26" s="9"/>
      <c r="B26" s="158" t="s">
        <v>39</v>
      </c>
      <c r="C26" s="384">
        <f t="shared" ref="C26:E26" si="39">C21+C25</f>
        <v>45360.061500000003</v>
      </c>
      <c r="D26" s="384">
        <f t="shared" si="39"/>
        <v>13956.941999999999</v>
      </c>
      <c r="E26" s="384">
        <f t="shared" si="39"/>
        <v>10467.706499999998</v>
      </c>
      <c r="F26" s="384">
        <f>F21+F25</f>
        <v>69784.709999999992</v>
      </c>
      <c r="G26" s="384">
        <f t="shared" ref="G26" si="40">G21+G25</f>
        <v>27193.743999999999</v>
      </c>
      <c r="H26" s="384">
        <f t="shared" ref="H26" si="41">H21+H25</f>
        <v>8366.9719999999998</v>
      </c>
      <c r="I26" s="384">
        <f t="shared" ref="I26:J26" si="42">I21+I25</f>
        <v>6275.7440000000006</v>
      </c>
      <c r="J26" s="384">
        <f t="shared" si="42"/>
        <v>41836.460000000006</v>
      </c>
      <c r="K26" s="384">
        <f t="shared" ref="K26" si="43">K21+K25</f>
        <v>16429.13</v>
      </c>
      <c r="L26" s="384">
        <f t="shared" ref="L26" si="44">L21+L25</f>
        <v>5034.13</v>
      </c>
      <c r="M26" s="384">
        <f t="shared" ref="M26:N26" si="45">M21+M25</f>
        <v>3808.45</v>
      </c>
      <c r="N26" s="384">
        <f t="shared" si="45"/>
        <v>25271.71</v>
      </c>
      <c r="O26" s="384">
        <f t="shared" ref="O26" si="46">O21+O25</f>
        <v>43622.874000000003</v>
      </c>
      <c r="P26" s="384">
        <f t="shared" ref="P26" si="47">P21+P25</f>
        <v>13401.102000000001</v>
      </c>
      <c r="Q26" s="384">
        <f t="shared" ref="Q26:R26" si="48">Q21+Q25</f>
        <v>10084.194</v>
      </c>
      <c r="R26" s="384">
        <f t="shared" si="48"/>
        <v>67108.170000000013</v>
      </c>
      <c r="S26" s="384">
        <f t="shared" ref="S26" si="49">S21+S25</f>
        <v>1737.187499999995</v>
      </c>
      <c r="T26" s="384">
        <f t="shared" ref="T26" si="50">T21+T25</f>
        <v>555.8399999999981</v>
      </c>
      <c r="U26" s="384">
        <f t="shared" ref="U26:V26" si="51">U21+U25</f>
        <v>383.51249999999857</v>
      </c>
      <c r="V26" s="384">
        <f t="shared" si="51"/>
        <v>2676.5399999999913</v>
      </c>
    </row>
    <row r="27" spans="1:37">
      <c r="D27" t="s">
        <v>1021</v>
      </c>
      <c r="J27" s="698">
        <v>3615</v>
      </c>
    </row>
    <row r="28" spans="1:37" ht="25.5" customHeight="1">
      <c r="A28" s="14" t="s">
        <v>12</v>
      </c>
      <c r="B28" s="14"/>
      <c r="C28" s="14"/>
      <c r="D28" s="14"/>
      <c r="E28" s="14"/>
      <c r="F28" s="14" t="s">
        <v>39</v>
      </c>
      <c r="G28" s="14"/>
      <c r="H28" s="14"/>
      <c r="I28" s="14"/>
      <c r="J28" s="283">
        <f>SUM(J26:J27)</f>
        <v>45451.460000000006</v>
      </c>
      <c r="K28" s="14"/>
      <c r="L28" s="14"/>
      <c r="M28" s="14"/>
      <c r="N28" s="14"/>
      <c r="O28" s="14"/>
      <c r="P28" s="14"/>
      <c r="Q28" s="14"/>
      <c r="R28" s="14"/>
      <c r="S28" s="767" t="s">
        <v>13</v>
      </c>
      <c r="T28" s="767"/>
      <c r="U28" s="81"/>
      <c r="V28" s="14"/>
      <c r="W28" s="15"/>
      <c r="X28" s="15"/>
      <c r="Y28" s="15"/>
      <c r="Z28" s="15"/>
      <c r="AA28" s="15"/>
      <c r="AE28" s="15"/>
      <c r="AF28" s="15"/>
    </row>
    <row r="29" spans="1:37">
      <c r="A29" s="767" t="s">
        <v>1010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15"/>
      <c r="AF29" s="15"/>
    </row>
    <row r="30" spans="1:37">
      <c r="A30" s="749" t="s">
        <v>20</v>
      </c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</row>
    <row r="31" spans="1:37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 t="s">
        <v>87</v>
      </c>
      <c r="T31" s="1"/>
      <c r="U31" s="1"/>
      <c r="V31" s="1"/>
      <c r="W31" s="14"/>
      <c r="X31" s="14"/>
      <c r="Y31" s="14"/>
      <c r="Z31" s="14"/>
      <c r="AE31" s="14"/>
      <c r="AF31" s="14"/>
    </row>
  </sheetData>
  <mergeCells count="18">
    <mergeCell ref="G2:O2"/>
    <mergeCell ref="A3:U3"/>
    <mergeCell ref="A4:U4"/>
    <mergeCell ref="A6:U6"/>
    <mergeCell ref="A8:C8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topLeftCell="B1" zoomScaleSheetLayoutView="100" workbookViewId="0">
      <selection activeCell="C7" sqref="C7:C9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808" t="s">
        <v>0</v>
      </c>
      <c r="B1" s="808"/>
      <c r="C1" s="808"/>
      <c r="D1" s="808"/>
      <c r="E1" s="808"/>
      <c r="F1" s="208" t="s">
        <v>665</v>
      </c>
      <c r="G1" s="200"/>
      <c r="H1" s="200"/>
      <c r="I1" s="200"/>
      <c r="J1" s="200"/>
      <c r="K1" s="200"/>
      <c r="L1" s="200"/>
    </row>
    <row r="2" spans="1:12" ht="21">
      <c r="A2" s="809" t="s">
        <v>582</v>
      </c>
      <c r="B2" s="809"/>
      <c r="C2" s="809"/>
      <c r="D2" s="809"/>
      <c r="E2" s="809"/>
      <c r="F2" s="809"/>
      <c r="G2" s="201"/>
      <c r="H2" s="201"/>
      <c r="I2" s="201"/>
      <c r="J2" s="201"/>
      <c r="K2" s="201"/>
      <c r="L2" s="201"/>
    </row>
    <row r="3" spans="1:12">
      <c r="A3" s="145"/>
      <c r="B3" s="145"/>
      <c r="C3" s="145"/>
      <c r="D3" s="145"/>
      <c r="E3" s="145"/>
      <c r="F3" s="145"/>
    </row>
    <row r="4" spans="1:12" ht="18.75">
      <c r="A4" s="974" t="s">
        <v>664</v>
      </c>
      <c r="B4" s="974"/>
      <c r="C4" s="974"/>
      <c r="D4" s="974"/>
      <c r="E4" s="974"/>
      <c r="F4" s="974"/>
      <c r="G4" s="974"/>
    </row>
    <row r="5" spans="1:12" ht="18.75">
      <c r="A5" s="191" t="s">
        <v>299</v>
      </c>
      <c r="B5" s="416" t="s">
        <v>877</v>
      </c>
      <c r="C5" s="209"/>
      <c r="D5" s="209"/>
      <c r="E5" s="209"/>
      <c r="F5" s="209"/>
      <c r="G5" s="209"/>
    </row>
    <row r="6" spans="1:12" ht="31.5">
      <c r="A6" s="210"/>
      <c r="B6" s="211" t="s">
        <v>368</v>
      </c>
      <c r="C6" s="211" t="s">
        <v>369</v>
      </c>
      <c r="D6" s="211" t="s">
        <v>370</v>
      </c>
      <c r="E6" s="212"/>
      <c r="F6" s="212"/>
    </row>
    <row r="7" spans="1:12" ht="25.5">
      <c r="A7" s="213" t="s">
        <v>371</v>
      </c>
      <c r="B7" s="221" t="s">
        <v>929</v>
      </c>
      <c r="C7" s="221" t="s">
        <v>1018</v>
      </c>
      <c r="D7" s="221" t="s">
        <v>930</v>
      </c>
      <c r="E7" s="212"/>
      <c r="F7" s="212"/>
    </row>
    <row r="8" spans="1:12" ht="30" customHeight="1">
      <c r="A8" s="213" t="s">
        <v>372</v>
      </c>
      <c r="B8" s="221" t="s">
        <v>931</v>
      </c>
      <c r="C8" s="221" t="s">
        <v>1018</v>
      </c>
      <c r="D8" s="221" t="s">
        <v>932</v>
      </c>
      <c r="E8" s="212"/>
      <c r="F8" s="212"/>
    </row>
    <row r="9" spans="1:12" ht="13.5" customHeight="1">
      <c r="A9" s="213" t="s">
        <v>373</v>
      </c>
      <c r="B9" s="221" t="s">
        <v>933</v>
      </c>
      <c r="C9" s="221" t="s">
        <v>933</v>
      </c>
      <c r="D9" s="221" t="s">
        <v>933</v>
      </c>
      <c r="E9" s="212"/>
      <c r="F9" s="212"/>
    </row>
    <row r="10" spans="1:12" ht="13.5" customHeight="1">
      <c r="A10" s="214" t="s">
        <v>374</v>
      </c>
      <c r="B10" s="221" t="s">
        <v>934</v>
      </c>
      <c r="C10" s="221" t="s">
        <v>934</v>
      </c>
      <c r="D10" s="221" t="s">
        <v>934</v>
      </c>
      <c r="E10" s="212"/>
      <c r="F10" s="212"/>
    </row>
    <row r="11" spans="1:12" ht="13.5" customHeight="1">
      <c r="A11" s="214" t="s">
        <v>375</v>
      </c>
      <c r="B11" s="221" t="s">
        <v>935</v>
      </c>
      <c r="C11" s="221" t="s">
        <v>936</v>
      </c>
      <c r="D11" s="221" t="s">
        <v>936</v>
      </c>
      <c r="E11" s="212"/>
      <c r="F11" s="212"/>
    </row>
    <row r="12" spans="1:12" ht="13.5" customHeight="1">
      <c r="A12" s="214" t="s">
        <v>376</v>
      </c>
      <c r="B12" s="221" t="s">
        <v>934</v>
      </c>
      <c r="C12" s="221" t="s">
        <v>934</v>
      </c>
      <c r="D12" s="221" t="s">
        <v>934</v>
      </c>
      <c r="E12" s="212"/>
      <c r="F12" s="212"/>
    </row>
    <row r="13" spans="1:12" ht="13.5" customHeight="1">
      <c r="A13" s="214" t="s">
        <v>377</v>
      </c>
      <c r="B13" s="221" t="s">
        <v>937</v>
      </c>
      <c r="C13" s="221" t="s">
        <v>936</v>
      </c>
      <c r="D13" s="221" t="s">
        <v>936</v>
      </c>
      <c r="E13" s="212"/>
      <c r="F13" s="212"/>
    </row>
    <row r="14" spans="1:12" ht="13.5" customHeight="1">
      <c r="A14" s="214" t="s">
        <v>378</v>
      </c>
      <c r="B14" s="221" t="s">
        <v>934</v>
      </c>
      <c r="C14" s="221" t="s">
        <v>934</v>
      </c>
      <c r="D14" s="221" t="s">
        <v>934</v>
      </c>
      <c r="E14" s="212"/>
      <c r="F14" s="212"/>
    </row>
    <row r="15" spans="1:12" ht="13.5" customHeight="1">
      <c r="A15" s="214" t="s">
        <v>379</v>
      </c>
      <c r="B15" s="221" t="s">
        <v>936</v>
      </c>
      <c r="C15" s="221" t="s">
        <v>934</v>
      </c>
      <c r="D15" s="221" t="s">
        <v>934</v>
      </c>
      <c r="E15" s="212"/>
      <c r="F15" s="212"/>
    </row>
    <row r="16" spans="1:12" ht="13.5" customHeight="1">
      <c r="A16" s="214" t="s">
        <v>380</v>
      </c>
      <c r="B16" s="221" t="s">
        <v>934</v>
      </c>
      <c r="C16" s="221" t="s">
        <v>934</v>
      </c>
      <c r="D16" s="221" t="s">
        <v>934</v>
      </c>
      <c r="E16" s="212"/>
      <c r="F16" s="212"/>
    </row>
    <row r="17" spans="1:7" ht="13.5" customHeight="1">
      <c r="A17" s="214" t="s">
        <v>381</v>
      </c>
      <c r="B17" s="221" t="s">
        <v>936</v>
      </c>
      <c r="C17" s="221" t="s">
        <v>936</v>
      </c>
      <c r="D17" s="221" t="s">
        <v>936</v>
      </c>
      <c r="E17" s="212"/>
      <c r="F17" s="212"/>
    </row>
    <row r="18" spans="1:7" ht="13.5" customHeight="1">
      <c r="A18" s="215"/>
      <c r="B18" s="216"/>
      <c r="C18" s="216"/>
      <c r="D18" s="216"/>
      <c r="E18" s="212"/>
      <c r="F18" s="212"/>
    </row>
    <row r="19" spans="1:7" ht="13.5" customHeight="1">
      <c r="A19" s="975" t="s">
        <v>382</v>
      </c>
      <c r="B19" s="975"/>
      <c r="C19" s="975"/>
      <c r="D19" s="975"/>
      <c r="E19" s="975"/>
      <c r="F19" s="975"/>
      <c r="G19" s="975"/>
    </row>
    <row r="20" spans="1:7" ht="15">
      <c r="A20" s="212"/>
      <c r="B20" s="212"/>
      <c r="C20" s="212"/>
      <c r="D20" s="212"/>
      <c r="E20" s="811" t="s">
        <v>591</v>
      </c>
      <c r="F20" s="811"/>
      <c r="G20" s="811"/>
    </row>
    <row r="21" spans="1:7" ht="46.15" customHeight="1">
      <c r="A21" s="202" t="s">
        <v>483</v>
      </c>
      <c r="B21" s="202" t="s">
        <v>3</v>
      </c>
      <c r="C21" s="217" t="s">
        <v>383</v>
      </c>
      <c r="D21" s="218" t="s">
        <v>384</v>
      </c>
      <c r="E21" s="202" t="s">
        <v>385</v>
      </c>
      <c r="F21" s="202" t="s">
        <v>386</v>
      </c>
    </row>
    <row r="22" spans="1:7" ht="15">
      <c r="A22" s="213" t="s">
        <v>387</v>
      </c>
      <c r="B22" s="213"/>
      <c r="C22" s="213"/>
      <c r="D22" s="219"/>
      <c r="E22" s="220"/>
      <c r="F22" s="220"/>
    </row>
    <row r="23" spans="1:7" ht="15">
      <c r="A23" s="213" t="s">
        <v>388</v>
      </c>
      <c r="B23" s="213"/>
      <c r="C23" s="213"/>
      <c r="D23" s="219"/>
      <c r="E23" s="220"/>
      <c r="F23" s="220"/>
    </row>
    <row r="24" spans="1:7" ht="15">
      <c r="A24" s="213" t="s">
        <v>389</v>
      </c>
      <c r="B24" s="213"/>
      <c r="C24" s="9"/>
      <c r="D24" s="219"/>
      <c r="E24" s="220"/>
      <c r="F24" s="220"/>
    </row>
    <row r="25" spans="1:7" ht="25.5">
      <c r="A25" s="213" t="s">
        <v>390</v>
      </c>
      <c r="B25" s="213"/>
      <c r="C25" s="9"/>
      <c r="D25" s="219"/>
      <c r="E25" s="220"/>
      <c r="F25" s="220"/>
    </row>
    <row r="26" spans="1:7" ht="32.25" customHeight="1">
      <c r="A26" s="213" t="s">
        <v>391</v>
      </c>
      <c r="B26" s="213"/>
      <c r="C26" s="9"/>
      <c r="D26" s="219"/>
      <c r="E26" s="220"/>
      <c r="F26" s="220"/>
    </row>
    <row r="27" spans="1:7" ht="15">
      <c r="A27" s="213" t="s">
        <v>392</v>
      </c>
      <c r="B27" s="213"/>
      <c r="C27" s="9"/>
      <c r="D27" s="219"/>
      <c r="E27" s="220"/>
      <c r="F27" s="220"/>
    </row>
    <row r="28" spans="1:7" ht="15">
      <c r="A28" s="213" t="s">
        <v>393</v>
      </c>
      <c r="B28" s="213"/>
      <c r="C28" s="9"/>
      <c r="D28" s="219"/>
      <c r="E28" s="220"/>
      <c r="F28" s="220"/>
    </row>
    <row r="29" spans="1:7" ht="15">
      <c r="A29" s="213" t="s">
        <v>394</v>
      </c>
      <c r="B29" s="213"/>
      <c r="C29" s="213"/>
      <c r="D29" s="219"/>
      <c r="E29" s="220"/>
      <c r="F29" s="220"/>
    </row>
    <row r="30" spans="1:7" ht="15">
      <c r="A30" s="213" t="s">
        <v>395</v>
      </c>
      <c r="B30" s="213"/>
      <c r="C30" s="213"/>
      <c r="D30" s="219"/>
      <c r="E30" s="220"/>
      <c r="F30" s="220"/>
    </row>
    <row r="31" spans="1:7" ht="15">
      <c r="A31" s="213" t="s">
        <v>396</v>
      </c>
      <c r="B31" s="213"/>
      <c r="C31" s="213"/>
      <c r="D31" s="219"/>
      <c r="E31" s="220"/>
      <c r="F31" s="220"/>
    </row>
    <row r="32" spans="1:7" ht="15">
      <c r="A32" s="213" t="s">
        <v>397</v>
      </c>
      <c r="B32" s="213"/>
      <c r="C32" s="213"/>
      <c r="D32" s="219"/>
      <c r="E32" s="220"/>
      <c r="F32" s="220"/>
    </row>
    <row r="33" spans="1:7" ht="15">
      <c r="A33" s="213" t="s">
        <v>398</v>
      </c>
      <c r="B33" s="213"/>
      <c r="C33" s="213"/>
      <c r="D33" s="219"/>
      <c r="E33" s="220"/>
      <c r="F33" s="220"/>
    </row>
    <row r="34" spans="1:7" ht="15">
      <c r="A34" s="213" t="s">
        <v>399</v>
      </c>
      <c r="B34" s="213"/>
      <c r="C34" s="213"/>
      <c r="D34" s="219"/>
      <c r="E34" s="220"/>
      <c r="F34" s="220"/>
    </row>
    <row r="35" spans="1:7" ht="15">
      <c r="A35" s="213" t="s">
        <v>400</v>
      </c>
      <c r="B35" s="213"/>
      <c r="C35" s="213"/>
      <c r="D35" s="219"/>
      <c r="E35" s="220"/>
      <c r="F35" s="220"/>
    </row>
    <row r="36" spans="1:7" ht="15">
      <c r="A36" s="213" t="s">
        <v>401</v>
      </c>
      <c r="B36" s="213"/>
      <c r="C36" s="213"/>
      <c r="D36" s="219"/>
      <c r="E36" s="220"/>
      <c r="F36" s="220"/>
    </row>
    <row r="37" spans="1:7" ht="15">
      <c r="A37" s="213" t="s">
        <v>402</v>
      </c>
      <c r="B37" s="213"/>
      <c r="C37" s="213"/>
      <c r="D37" s="219"/>
      <c r="E37" s="220"/>
      <c r="F37" s="220"/>
    </row>
    <row r="38" spans="1:7" ht="15">
      <c r="A38" s="213" t="s">
        <v>50</v>
      </c>
      <c r="B38" s="213"/>
      <c r="C38" s="213"/>
      <c r="D38" s="219"/>
      <c r="E38" s="220"/>
      <c r="F38" s="220"/>
    </row>
    <row r="39" spans="1:7" ht="15">
      <c r="A39" s="221" t="s">
        <v>19</v>
      </c>
      <c r="B39" s="213"/>
      <c r="C39" s="213"/>
      <c r="D39" s="219"/>
      <c r="E39" s="220"/>
      <c r="F39" s="220"/>
    </row>
    <row r="43" spans="1:7" ht="15" customHeight="1">
      <c r="A43" s="195"/>
      <c r="B43" s="195"/>
      <c r="C43" s="195"/>
      <c r="D43" s="973" t="s">
        <v>13</v>
      </c>
      <c r="E43" s="973"/>
      <c r="F43" s="199"/>
      <c r="G43" s="196"/>
    </row>
    <row r="44" spans="1:7" ht="15" customHeight="1">
      <c r="A44" s="195"/>
      <c r="B44" s="195"/>
      <c r="C44" s="195"/>
      <c r="D44" s="973" t="s">
        <v>14</v>
      </c>
      <c r="E44" s="973"/>
      <c r="F44" s="196"/>
      <c r="G44" s="196"/>
    </row>
    <row r="45" spans="1:7" ht="15" customHeight="1">
      <c r="A45" s="195"/>
      <c r="B45" s="195"/>
      <c r="C45" s="195"/>
      <c r="D45" s="973" t="s">
        <v>90</v>
      </c>
      <c r="E45" s="973"/>
      <c r="F45" s="196"/>
      <c r="G45" s="196"/>
    </row>
    <row r="46" spans="1:7">
      <c r="A46" s="195" t="s">
        <v>12</v>
      </c>
      <c r="C46" s="195"/>
      <c r="D46" s="197" t="s">
        <v>87</v>
      </c>
      <c r="E46" s="197"/>
      <c r="F46" s="197"/>
      <c r="G46" s="198"/>
    </row>
  </sheetData>
  <mergeCells count="8">
    <mergeCell ref="D44:E44"/>
    <mergeCell ref="D45:E45"/>
    <mergeCell ref="A1:E1"/>
    <mergeCell ref="A2:F2"/>
    <mergeCell ref="A4:G4"/>
    <mergeCell ref="A19:G19"/>
    <mergeCell ref="E20:G20"/>
    <mergeCell ref="D43:E43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workbookViewId="0">
      <selection activeCell="S22" sqref="S22"/>
    </sheetView>
  </sheetViews>
  <sheetFormatPr defaultRowHeight="12.75"/>
  <sheetData>
    <row r="2" spans="2:8">
      <c r="B2" s="14"/>
    </row>
    <row r="4" spans="2:8" ht="12.75" customHeight="1">
      <c r="B4" s="976" t="s">
        <v>584</v>
      </c>
      <c r="C4" s="976"/>
      <c r="D4" s="976"/>
      <c r="E4" s="976"/>
      <c r="F4" s="976"/>
      <c r="G4" s="976"/>
      <c r="H4" s="976"/>
    </row>
    <row r="5" spans="2:8" ht="12.75" customHeight="1">
      <c r="B5" s="976"/>
      <c r="C5" s="976"/>
      <c r="D5" s="976"/>
      <c r="E5" s="976"/>
      <c r="F5" s="976"/>
      <c r="G5" s="976"/>
      <c r="H5" s="976"/>
    </row>
    <row r="6" spans="2:8" ht="12.75" customHeight="1">
      <c r="B6" s="976"/>
      <c r="C6" s="976"/>
      <c r="D6" s="976"/>
      <c r="E6" s="976"/>
      <c r="F6" s="976"/>
      <c r="G6" s="976"/>
      <c r="H6" s="976"/>
    </row>
    <row r="7" spans="2:8" ht="12.75" customHeight="1">
      <c r="B7" s="976"/>
      <c r="C7" s="976"/>
      <c r="D7" s="976"/>
      <c r="E7" s="976"/>
      <c r="F7" s="976"/>
      <c r="G7" s="976"/>
      <c r="H7" s="976"/>
    </row>
    <row r="8" spans="2:8" ht="12.75" customHeight="1">
      <c r="B8" s="976"/>
      <c r="C8" s="976"/>
      <c r="D8" s="976"/>
      <c r="E8" s="976"/>
      <c r="F8" s="976"/>
      <c r="G8" s="976"/>
      <c r="H8" s="976"/>
    </row>
    <row r="9" spans="2:8" ht="12.75" customHeight="1">
      <c r="B9" s="976"/>
      <c r="C9" s="976"/>
      <c r="D9" s="976"/>
      <c r="E9" s="976"/>
      <c r="F9" s="976"/>
      <c r="G9" s="976"/>
      <c r="H9" s="976"/>
    </row>
    <row r="10" spans="2:8" ht="12.75" customHeight="1">
      <c r="B10" s="976"/>
      <c r="C10" s="976"/>
      <c r="D10" s="976"/>
      <c r="E10" s="976"/>
      <c r="F10" s="976"/>
      <c r="G10" s="976"/>
      <c r="H10" s="976"/>
    </row>
    <row r="11" spans="2:8" ht="12.75" customHeight="1">
      <c r="B11" s="976"/>
      <c r="C11" s="976"/>
      <c r="D11" s="976"/>
      <c r="E11" s="976"/>
      <c r="F11" s="976"/>
      <c r="G11" s="976"/>
      <c r="H11" s="976"/>
    </row>
    <row r="12" spans="2:8" ht="12.75" customHeight="1">
      <c r="B12" s="976"/>
      <c r="C12" s="976"/>
      <c r="D12" s="976"/>
      <c r="E12" s="976"/>
      <c r="F12" s="976"/>
      <c r="G12" s="976"/>
      <c r="H12" s="976"/>
    </row>
    <row r="13" spans="2:8" ht="12.75" customHeight="1">
      <c r="B13" s="976"/>
      <c r="C13" s="976"/>
      <c r="D13" s="976"/>
      <c r="E13" s="976"/>
      <c r="F13" s="976"/>
      <c r="G13" s="976"/>
      <c r="H13" s="97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SheetLayoutView="100" workbookViewId="0">
      <selection activeCell="D12" sqref="D12:D23"/>
    </sheetView>
  </sheetViews>
  <sheetFormatPr defaultRowHeight="14.25"/>
  <cols>
    <col min="1" max="1" width="4.7109375" style="46" customWidth="1"/>
    <col min="2" max="2" width="16.85546875" style="46" customWidth="1"/>
    <col min="3" max="3" width="11.7109375" style="46" customWidth="1"/>
    <col min="4" max="4" width="12" style="46" customWidth="1"/>
    <col min="5" max="5" width="12.140625" style="46" customWidth="1"/>
    <col min="6" max="6" width="17.42578125" style="46" customWidth="1"/>
    <col min="7" max="7" width="12.42578125" style="46" customWidth="1"/>
    <col min="8" max="8" width="16" style="46" customWidth="1"/>
    <col min="9" max="9" width="12.7109375" style="46" customWidth="1"/>
    <col min="10" max="10" width="15" style="46" customWidth="1"/>
    <col min="11" max="11" width="16" style="46" customWidth="1"/>
    <col min="12" max="12" width="11.85546875" style="46" customWidth="1"/>
    <col min="13" max="16384" width="9.140625" style="46"/>
  </cols>
  <sheetData>
    <row r="1" spans="1:20" ht="15" customHeight="1">
      <c r="C1" s="705"/>
      <c r="D1" s="705"/>
      <c r="E1" s="705"/>
      <c r="F1" s="705"/>
      <c r="G1" s="705"/>
      <c r="H1" s="705"/>
      <c r="I1" s="148"/>
      <c r="J1" s="873" t="s">
        <v>666</v>
      </c>
      <c r="K1" s="873"/>
    </row>
    <row r="2" spans="1:20" s="53" customFormat="1" ht="19.5" customHeight="1">
      <c r="A2" s="984" t="s">
        <v>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</row>
    <row r="3" spans="1:20" s="53" customFormat="1" ht="19.5" customHeight="1">
      <c r="A3" s="983" t="s">
        <v>582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</row>
    <row r="4" spans="1:20" s="53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20" s="53" customFormat="1" ht="18" customHeight="1">
      <c r="A5" s="920" t="s">
        <v>833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</row>
    <row r="6" spans="1:20" ht="15.75">
      <c r="A6" s="747" t="s">
        <v>185</v>
      </c>
      <c r="B6" s="747"/>
      <c r="C6" s="102" t="s">
        <v>877</v>
      </c>
      <c r="D6" s="102"/>
      <c r="E6" s="102"/>
      <c r="F6" s="102"/>
      <c r="G6" s="102"/>
      <c r="H6" s="102"/>
      <c r="I6" s="102"/>
      <c r="J6" s="102"/>
      <c r="K6" s="102"/>
    </row>
    <row r="7" spans="1:20" ht="29.25" customHeight="1">
      <c r="A7" s="980" t="s">
        <v>77</v>
      </c>
      <c r="B7" s="980" t="s">
        <v>78</v>
      </c>
      <c r="C7" s="980" t="s">
        <v>79</v>
      </c>
      <c r="D7" s="980" t="s">
        <v>179</v>
      </c>
      <c r="E7" s="980"/>
      <c r="F7" s="980"/>
      <c r="G7" s="980"/>
      <c r="H7" s="980"/>
      <c r="I7" s="713" t="s">
        <v>283</v>
      </c>
      <c r="J7" s="980" t="s">
        <v>80</v>
      </c>
      <c r="K7" s="980" t="s">
        <v>548</v>
      </c>
      <c r="L7" s="977" t="s">
        <v>81</v>
      </c>
      <c r="S7" s="52"/>
      <c r="T7" s="52"/>
    </row>
    <row r="8" spans="1:20" ht="33.75" customHeight="1">
      <c r="A8" s="980"/>
      <c r="B8" s="980"/>
      <c r="C8" s="980"/>
      <c r="D8" s="980" t="s">
        <v>82</v>
      </c>
      <c r="E8" s="980" t="s">
        <v>83</v>
      </c>
      <c r="F8" s="980"/>
      <c r="G8" s="980"/>
      <c r="H8" s="48" t="s">
        <v>84</v>
      </c>
      <c r="I8" s="981"/>
      <c r="J8" s="980"/>
      <c r="K8" s="980"/>
      <c r="L8" s="977"/>
    </row>
    <row r="9" spans="1:20" ht="30">
      <c r="A9" s="980"/>
      <c r="B9" s="980"/>
      <c r="C9" s="980"/>
      <c r="D9" s="980"/>
      <c r="E9" s="48" t="s">
        <v>85</v>
      </c>
      <c r="F9" s="48" t="s">
        <v>86</v>
      </c>
      <c r="G9" s="48" t="s">
        <v>19</v>
      </c>
      <c r="H9" s="48"/>
      <c r="I9" s="714"/>
      <c r="J9" s="980"/>
      <c r="K9" s="980"/>
      <c r="L9" s="977"/>
    </row>
    <row r="10" spans="1:20" s="137" customFormat="1" ht="17.100000000000001" customHeight="1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</row>
    <row r="11" spans="1:20" ht="17.100000000000001" customHeight="1">
      <c r="A11" s="55">
        <v>1</v>
      </c>
      <c r="B11" s="56" t="s">
        <v>667</v>
      </c>
      <c r="C11" s="56">
        <v>30</v>
      </c>
      <c r="D11" s="56">
        <v>0</v>
      </c>
      <c r="E11" s="56">
        <v>5</v>
      </c>
      <c r="F11" s="56">
        <v>2</v>
      </c>
      <c r="G11" s="56">
        <f>E11+F11</f>
        <v>7</v>
      </c>
      <c r="H11" s="56">
        <f>D11+G11</f>
        <v>7</v>
      </c>
      <c r="I11" s="56">
        <v>23</v>
      </c>
      <c r="J11" s="56">
        <f>C11-H11</f>
        <v>23</v>
      </c>
      <c r="K11" s="56">
        <v>25</v>
      </c>
      <c r="L11" s="56"/>
    </row>
    <row r="12" spans="1:20" ht="17.100000000000001" customHeight="1">
      <c r="A12" s="55">
        <v>2</v>
      </c>
      <c r="B12" s="56" t="s">
        <v>668</v>
      </c>
      <c r="C12" s="56">
        <v>31</v>
      </c>
      <c r="D12" s="56">
        <v>16</v>
      </c>
      <c r="E12" s="56">
        <v>2</v>
      </c>
      <c r="F12" s="56">
        <v>0</v>
      </c>
      <c r="G12" s="56">
        <f t="shared" ref="G12:G22" si="0">E12+F12</f>
        <v>2</v>
      </c>
      <c r="H12" s="56">
        <f t="shared" ref="H12:H22" si="1">D12+G12</f>
        <v>18</v>
      </c>
      <c r="I12" s="56">
        <v>13</v>
      </c>
      <c r="J12" s="56">
        <f t="shared" ref="J12:J22" si="2">C12-H12</f>
        <v>13</v>
      </c>
      <c r="K12" s="56">
        <v>27</v>
      </c>
      <c r="L12" s="56"/>
    </row>
    <row r="13" spans="1:20" ht="17.100000000000001" customHeight="1">
      <c r="A13" s="55">
        <v>3</v>
      </c>
      <c r="B13" s="56" t="s">
        <v>669</v>
      </c>
      <c r="C13" s="56">
        <v>30</v>
      </c>
      <c r="D13" s="56">
        <v>20</v>
      </c>
      <c r="E13" s="56">
        <v>1</v>
      </c>
      <c r="F13" s="56">
        <v>1</v>
      </c>
      <c r="G13" s="56">
        <f t="shared" si="0"/>
        <v>2</v>
      </c>
      <c r="H13" s="56">
        <f t="shared" si="1"/>
        <v>22</v>
      </c>
      <c r="I13" s="56">
        <v>8</v>
      </c>
      <c r="J13" s="56">
        <f t="shared" si="2"/>
        <v>8</v>
      </c>
      <c r="K13" s="56">
        <v>26</v>
      </c>
      <c r="L13" s="56">
        <f>K11+K12+K13</f>
        <v>78</v>
      </c>
    </row>
    <row r="14" spans="1:20" ht="17.100000000000001" customHeight="1">
      <c r="A14" s="55">
        <v>4</v>
      </c>
      <c r="B14" s="56" t="s">
        <v>670</v>
      </c>
      <c r="C14" s="56">
        <v>31</v>
      </c>
      <c r="D14" s="56">
        <v>0</v>
      </c>
      <c r="E14" s="56">
        <v>5</v>
      </c>
      <c r="F14" s="56">
        <v>0</v>
      </c>
      <c r="G14" s="56">
        <f t="shared" si="0"/>
        <v>5</v>
      </c>
      <c r="H14" s="56">
        <f t="shared" si="1"/>
        <v>5</v>
      </c>
      <c r="I14" s="56">
        <v>26</v>
      </c>
      <c r="J14" s="56">
        <f t="shared" si="2"/>
        <v>26</v>
      </c>
      <c r="K14" s="56">
        <v>26</v>
      </c>
      <c r="L14" s="56"/>
    </row>
    <row r="15" spans="1:20" ht="17.100000000000001" customHeight="1">
      <c r="A15" s="55">
        <v>5</v>
      </c>
      <c r="B15" s="56" t="s">
        <v>671</v>
      </c>
      <c r="C15" s="56">
        <v>31</v>
      </c>
      <c r="D15" s="56">
        <v>0</v>
      </c>
      <c r="E15" s="56">
        <v>4</v>
      </c>
      <c r="F15" s="56">
        <v>3</v>
      </c>
      <c r="G15" s="56">
        <f t="shared" si="0"/>
        <v>7</v>
      </c>
      <c r="H15" s="56">
        <f t="shared" si="1"/>
        <v>7</v>
      </c>
      <c r="I15" s="56">
        <v>24</v>
      </c>
      <c r="J15" s="56">
        <f t="shared" si="2"/>
        <v>24</v>
      </c>
      <c r="K15" s="56">
        <v>27</v>
      </c>
      <c r="L15" s="56"/>
    </row>
    <row r="16" spans="1:20" s="54" customFormat="1" ht="17.100000000000001" customHeight="1">
      <c r="A16" s="55">
        <v>6</v>
      </c>
      <c r="B16" s="56" t="s">
        <v>672</v>
      </c>
      <c r="C16" s="56">
        <v>30</v>
      </c>
      <c r="D16" s="56">
        <v>0</v>
      </c>
      <c r="E16" s="56">
        <v>4</v>
      </c>
      <c r="F16" s="56">
        <v>4</v>
      </c>
      <c r="G16" s="56">
        <f t="shared" si="0"/>
        <v>8</v>
      </c>
      <c r="H16" s="56">
        <f t="shared" si="1"/>
        <v>8</v>
      </c>
      <c r="I16" s="56">
        <v>22</v>
      </c>
      <c r="J16" s="56">
        <f t="shared" si="2"/>
        <v>22</v>
      </c>
      <c r="K16" s="56">
        <v>26</v>
      </c>
      <c r="L16" s="56"/>
    </row>
    <row r="17" spans="1:12" s="54" customFormat="1" ht="17.100000000000001" customHeight="1">
      <c r="A17" s="55">
        <v>7</v>
      </c>
      <c r="B17" s="56" t="s">
        <v>673</v>
      </c>
      <c r="C17" s="56">
        <v>31</v>
      </c>
      <c r="D17" s="56">
        <v>10</v>
      </c>
      <c r="E17" s="56">
        <v>3</v>
      </c>
      <c r="F17" s="56">
        <v>1</v>
      </c>
      <c r="G17" s="56">
        <f t="shared" si="0"/>
        <v>4</v>
      </c>
      <c r="H17" s="56">
        <f t="shared" si="1"/>
        <v>14</v>
      </c>
      <c r="I17" s="56">
        <v>17</v>
      </c>
      <c r="J17" s="56">
        <f t="shared" si="2"/>
        <v>17</v>
      </c>
      <c r="K17" s="56">
        <v>27</v>
      </c>
      <c r="L17" s="56"/>
    </row>
    <row r="18" spans="1:12" s="54" customFormat="1" ht="17.100000000000001" customHeight="1">
      <c r="A18" s="55">
        <v>8</v>
      </c>
      <c r="B18" s="56" t="s">
        <v>674</v>
      </c>
      <c r="C18" s="56">
        <v>30</v>
      </c>
      <c r="D18" s="56">
        <v>0</v>
      </c>
      <c r="E18" s="56">
        <v>4</v>
      </c>
      <c r="F18" s="56">
        <v>1</v>
      </c>
      <c r="G18" s="56">
        <f t="shared" si="0"/>
        <v>5</v>
      </c>
      <c r="H18" s="56">
        <f t="shared" si="1"/>
        <v>5</v>
      </c>
      <c r="I18" s="56">
        <v>25</v>
      </c>
      <c r="J18" s="56">
        <f t="shared" si="2"/>
        <v>25</v>
      </c>
      <c r="K18" s="56">
        <v>26</v>
      </c>
      <c r="L18" s="56"/>
    </row>
    <row r="19" spans="1:12" s="54" customFormat="1" ht="17.100000000000001" customHeight="1">
      <c r="A19" s="55">
        <v>9</v>
      </c>
      <c r="B19" s="56" t="s">
        <v>675</v>
      </c>
      <c r="C19" s="56">
        <v>31</v>
      </c>
      <c r="D19" s="56">
        <v>6</v>
      </c>
      <c r="E19" s="56">
        <v>4</v>
      </c>
      <c r="F19" s="56">
        <v>2</v>
      </c>
      <c r="G19" s="56">
        <f t="shared" si="0"/>
        <v>6</v>
      </c>
      <c r="H19" s="56">
        <f t="shared" si="1"/>
        <v>12</v>
      </c>
      <c r="I19" s="56">
        <v>19</v>
      </c>
      <c r="J19" s="56">
        <f t="shared" si="2"/>
        <v>19</v>
      </c>
      <c r="K19" s="56">
        <v>26</v>
      </c>
      <c r="L19" s="56"/>
    </row>
    <row r="20" spans="1:12" s="54" customFormat="1" ht="17.100000000000001" customHeight="1">
      <c r="A20" s="55">
        <v>10</v>
      </c>
      <c r="B20" s="56" t="s">
        <v>676</v>
      </c>
      <c r="C20" s="56">
        <v>31</v>
      </c>
      <c r="D20" s="56">
        <v>9</v>
      </c>
      <c r="E20" s="56">
        <v>3</v>
      </c>
      <c r="F20" s="56">
        <v>2</v>
      </c>
      <c r="G20" s="56">
        <f t="shared" si="0"/>
        <v>5</v>
      </c>
      <c r="H20" s="56">
        <f t="shared" si="1"/>
        <v>14</v>
      </c>
      <c r="I20" s="56">
        <v>17</v>
      </c>
      <c r="J20" s="56">
        <f t="shared" si="2"/>
        <v>17</v>
      </c>
      <c r="K20" s="56">
        <v>27</v>
      </c>
      <c r="L20" s="56"/>
    </row>
    <row r="21" spans="1:12" s="54" customFormat="1" ht="17.100000000000001" customHeight="1">
      <c r="A21" s="55">
        <v>11</v>
      </c>
      <c r="B21" s="56" t="s">
        <v>677</v>
      </c>
      <c r="C21" s="56">
        <v>28</v>
      </c>
      <c r="D21" s="56">
        <v>0</v>
      </c>
      <c r="E21" s="56">
        <v>4</v>
      </c>
      <c r="F21" s="56">
        <v>2</v>
      </c>
      <c r="G21" s="56">
        <f t="shared" si="0"/>
        <v>6</v>
      </c>
      <c r="H21" s="56">
        <f t="shared" si="1"/>
        <v>6</v>
      </c>
      <c r="I21" s="56">
        <v>22</v>
      </c>
      <c r="J21" s="56">
        <f t="shared" si="2"/>
        <v>22</v>
      </c>
      <c r="K21" s="56">
        <v>24</v>
      </c>
      <c r="L21" s="56"/>
    </row>
    <row r="22" spans="1:12" s="54" customFormat="1" ht="17.100000000000001" customHeight="1">
      <c r="A22" s="55">
        <v>12</v>
      </c>
      <c r="B22" s="56" t="s">
        <v>678</v>
      </c>
      <c r="C22" s="56">
        <v>31</v>
      </c>
      <c r="D22" s="56">
        <v>0</v>
      </c>
      <c r="E22" s="56">
        <v>4</v>
      </c>
      <c r="F22" s="56">
        <v>3</v>
      </c>
      <c r="G22" s="56">
        <f t="shared" si="0"/>
        <v>7</v>
      </c>
      <c r="H22" s="56">
        <f t="shared" si="1"/>
        <v>7</v>
      </c>
      <c r="I22" s="56">
        <v>24</v>
      </c>
      <c r="J22" s="56">
        <f t="shared" si="2"/>
        <v>24</v>
      </c>
      <c r="K22" s="56">
        <v>27</v>
      </c>
      <c r="L22" s="56"/>
    </row>
    <row r="23" spans="1:12" s="54" customFormat="1" ht="17.100000000000001" customHeight="1">
      <c r="A23" s="56"/>
      <c r="B23" s="58" t="s">
        <v>19</v>
      </c>
      <c r="C23" s="290">
        <v>365</v>
      </c>
      <c r="D23" s="290">
        <f>SUM(D11:D22)</f>
        <v>61</v>
      </c>
      <c r="E23" s="290">
        <f t="shared" ref="E23:L23" si="3">SUM(E11:E22)</f>
        <v>43</v>
      </c>
      <c r="F23" s="290">
        <f t="shared" si="3"/>
        <v>21</v>
      </c>
      <c r="G23" s="290">
        <f t="shared" si="3"/>
        <v>64</v>
      </c>
      <c r="H23" s="290">
        <f t="shared" si="3"/>
        <v>125</v>
      </c>
      <c r="I23" s="290">
        <f t="shared" si="3"/>
        <v>240</v>
      </c>
      <c r="J23" s="290">
        <f t="shared" si="3"/>
        <v>240</v>
      </c>
      <c r="K23" s="290">
        <f t="shared" si="3"/>
        <v>314</v>
      </c>
      <c r="L23" s="290">
        <f t="shared" si="3"/>
        <v>78</v>
      </c>
    </row>
    <row r="24" spans="1:12" s="54" customFormat="1" ht="11.25" customHeight="1">
      <c r="A24" s="59"/>
      <c r="B24" s="60"/>
      <c r="C24" s="61"/>
      <c r="D24" s="59"/>
      <c r="E24" s="59"/>
      <c r="F24" s="59"/>
      <c r="G24" s="59"/>
      <c r="H24" s="59"/>
      <c r="I24" s="59"/>
      <c r="J24" s="59"/>
      <c r="K24" s="59"/>
    </row>
    <row r="25" spans="1:12" ht="15">
      <c r="A25" s="51" t="s">
        <v>112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2" ht="15">
      <c r="A26" s="51"/>
      <c r="B26" s="982" t="s">
        <v>878</v>
      </c>
      <c r="C26" s="982"/>
      <c r="D26" s="982"/>
      <c r="E26" s="982"/>
      <c r="F26" s="982"/>
      <c r="G26" s="982"/>
      <c r="H26" s="982"/>
      <c r="I26" s="982"/>
      <c r="J26" s="982"/>
      <c r="K26" s="982"/>
    </row>
    <row r="27" spans="1:12" ht="15">
      <c r="A27" s="51"/>
      <c r="B27" s="982"/>
      <c r="C27" s="982"/>
      <c r="D27" s="982"/>
      <c r="E27" s="982"/>
      <c r="F27" s="982"/>
      <c r="G27" s="982"/>
      <c r="H27" s="982"/>
      <c r="I27" s="982"/>
      <c r="J27" s="982"/>
      <c r="K27" s="982"/>
    </row>
    <row r="28" spans="1:12" ht="15">
      <c r="A28" s="51"/>
      <c r="B28" s="982"/>
      <c r="C28" s="982"/>
      <c r="D28" s="982"/>
      <c r="E28" s="982"/>
      <c r="F28" s="982"/>
      <c r="G28" s="982"/>
      <c r="H28" s="982"/>
      <c r="I28" s="982"/>
      <c r="J28" s="982"/>
      <c r="K28" s="982"/>
    </row>
    <row r="29" spans="1:12" ht="1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2" ht="1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2" ht="1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2" ht="15">
      <c r="A32" s="51" t="s">
        <v>12</v>
      </c>
      <c r="B32" s="51"/>
      <c r="C32" s="51"/>
      <c r="D32" s="51"/>
      <c r="E32" s="51"/>
      <c r="F32" s="51"/>
      <c r="G32" s="51"/>
      <c r="H32" s="51"/>
      <c r="I32" s="51"/>
      <c r="J32" s="978" t="s">
        <v>13</v>
      </c>
      <c r="K32" s="978"/>
    </row>
    <row r="33" spans="1:11" ht="15">
      <c r="A33" s="979" t="s">
        <v>14</v>
      </c>
      <c r="B33" s="979"/>
      <c r="C33" s="979"/>
      <c r="D33" s="979"/>
      <c r="E33" s="979"/>
      <c r="F33" s="979"/>
      <c r="G33" s="979"/>
      <c r="H33" s="979"/>
      <c r="I33" s="979"/>
      <c r="J33" s="979"/>
      <c r="K33" s="979"/>
    </row>
    <row r="34" spans="1:11" ht="15">
      <c r="A34" s="979" t="s">
        <v>20</v>
      </c>
      <c r="B34" s="979"/>
      <c r="C34" s="979"/>
      <c r="D34" s="979"/>
      <c r="E34" s="979"/>
      <c r="F34" s="979"/>
      <c r="G34" s="979"/>
      <c r="H34" s="979"/>
      <c r="I34" s="979"/>
      <c r="J34" s="979"/>
      <c r="K34" s="979"/>
    </row>
    <row r="35" spans="1:11" ht="15">
      <c r="A35" s="51"/>
      <c r="B35" s="51"/>
      <c r="C35" s="51"/>
      <c r="D35" s="51"/>
      <c r="E35" s="51"/>
      <c r="F35" s="51"/>
      <c r="G35" s="51"/>
      <c r="H35" s="51" t="s">
        <v>87</v>
      </c>
      <c r="I35" s="51"/>
      <c r="J35" s="51"/>
      <c r="K35" s="51"/>
    </row>
  </sheetData>
  <mergeCells count="20">
    <mergeCell ref="C1:H1"/>
    <mergeCell ref="J1:K1"/>
    <mergeCell ref="A3:K3"/>
    <mergeCell ref="A2:K2"/>
    <mergeCell ref="A6:B6"/>
    <mergeCell ref="A5:K5"/>
    <mergeCell ref="L7:L9"/>
    <mergeCell ref="J32:K32"/>
    <mergeCell ref="A33:K33"/>
    <mergeCell ref="A34:K34"/>
    <mergeCell ref="K7:K9"/>
    <mergeCell ref="D8:D9"/>
    <mergeCell ref="E8:G8"/>
    <mergeCell ref="I7:I9"/>
    <mergeCell ref="B26:K28"/>
    <mergeCell ref="A7:A9"/>
    <mergeCell ref="B7:B9"/>
    <mergeCell ref="C7:C9"/>
    <mergeCell ref="D7:H7"/>
    <mergeCell ref="J7:J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SheetLayoutView="100" workbookViewId="0">
      <selection activeCell="E8" sqref="E8:G19"/>
    </sheetView>
  </sheetViews>
  <sheetFormatPr defaultRowHeight="14.25"/>
  <cols>
    <col min="1" max="1" width="4.7109375" style="46" customWidth="1"/>
    <col min="2" max="2" width="14.7109375" style="46" customWidth="1"/>
    <col min="3" max="3" width="11.7109375" style="46" customWidth="1"/>
    <col min="4" max="4" width="12" style="46" customWidth="1"/>
    <col min="5" max="5" width="11.85546875" style="46" customWidth="1"/>
    <col min="6" max="6" width="18.85546875" style="46" customWidth="1"/>
    <col min="7" max="7" width="10.140625" style="46" customWidth="1"/>
    <col min="8" max="8" width="14.7109375" style="46" customWidth="1"/>
    <col min="9" max="9" width="15.28515625" style="46" customWidth="1"/>
    <col min="10" max="10" width="14.7109375" style="46" customWidth="1"/>
    <col min="11" max="11" width="11.85546875" style="46" customWidth="1"/>
    <col min="12" max="16384" width="9.140625" style="46"/>
  </cols>
  <sheetData>
    <row r="1" spans="1:19" ht="15" customHeight="1">
      <c r="C1" s="705"/>
      <c r="D1" s="705"/>
      <c r="E1" s="705"/>
      <c r="F1" s="705"/>
      <c r="G1" s="705"/>
      <c r="H1" s="705"/>
      <c r="I1" s="148"/>
      <c r="J1" s="38" t="s">
        <v>679</v>
      </c>
    </row>
    <row r="2" spans="1:19" s="53" customFormat="1" ht="19.5" customHeight="1">
      <c r="A2" s="984" t="s">
        <v>0</v>
      </c>
      <c r="B2" s="984"/>
      <c r="C2" s="984"/>
      <c r="D2" s="984"/>
      <c r="E2" s="984"/>
      <c r="F2" s="984"/>
      <c r="G2" s="984"/>
      <c r="H2" s="984"/>
      <c r="I2" s="984"/>
      <c r="J2" s="984"/>
    </row>
    <row r="3" spans="1:19" s="53" customFormat="1" ht="19.5" customHeight="1">
      <c r="A3" s="983" t="s">
        <v>582</v>
      </c>
      <c r="B3" s="983"/>
      <c r="C3" s="983"/>
      <c r="D3" s="983"/>
      <c r="E3" s="983"/>
      <c r="F3" s="983"/>
      <c r="G3" s="983"/>
      <c r="H3" s="983"/>
      <c r="I3" s="983"/>
      <c r="J3" s="983"/>
    </row>
    <row r="4" spans="1:19" s="53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9" s="53" customFormat="1" ht="18" customHeight="1">
      <c r="A5" s="920" t="s">
        <v>834</v>
      </c>
      <c r="B5" s="920"/>
      <c r="C5" s="920"/>
      <c r="D5" s="920"/>
      <c r="E5" s="920"/>
      <c r="F5" s="920"/>
      <c r="G5" s="920"/>
      <c r="H5" s="920"/>
      <c r="I5" s="920"/>
      <c r="J5" s="920"/>
    </row>
    <row r="6" spans="1:19" ht="15.75">
      <c r="A6" s="747" t="s">
        <v>185</v>
      </c>
      <c r="B6" s="747"/>
      <c r="C6" s="126" t="s">
        <v>877</v>
      </c>
      <c r="D6" s="126"/>
      <c r="E6" s="126"/>
      <c r="F6" s="126"/>
      <c r="G6" s="126"/>
      <c r="H6" s="126"/>
      <c r="I6" s="146"/>
      <c r="J6" s="146"/>
    </row>
    <row r="7" spans="1:19" ht="29.25" customHeight="1">
      <c r="A7" s="980" t="s">
        <v>77</v>
      </c>
      <c r="B7" s="980" t="s">
        <v>78</v>
      </c>
      <c r="C7" s="980" t="s">
        <v>79</v>
      </c>
      <c r="D7" s="980" t="s">
        <v>180</v>
      </c>
      <c r="E7" s="980"/>
      <c r="F7" s="980"/>
      <c r="G7" s="980"/>
      <c r="H7" s="980"/>
      <c r="I7" s="713" t="s">
        <v>283</v>
      </c>
      <c r="J7" s="980" t="s">
        <v>80</v>
      </c>
      <c r="K7" s="980" t="s">
        <v>261</v>
      </c>
    </row>
    <row r="8" spans="1:19" ht="34.15" customHeight="1">
      <c r="A8" s="980"/>
      <c r="B8" s="980"/>
      <c r="C8" s="980"/>
      <c r="D8" s="980" t="s">
        <v>82</v>
      </c>
      <c r="E8" s="980" t="s">
        <v>83</v>
      </c>
      <c r="F8" s="980"/>
      <c r="G8" s="980"/>
      <c r="H8" s="713" t="s">
        <v>84</v>
      </c>
      <c r="I8" s="981"/>
      <c r="J8" s="980"/>
      <c r="K8" s="980"/>
      <c r="R8" s="52"/>
      <c r="S8" s="52"/>
    </row>
    <row r="9" spans="1:19" ht="33.75" customHeight="1">
      <c r="A9" s="980"/>
      <c r="B9" s="980"/>
      <c r="C9" s="980"/>
      <c r="D9" s="980"/>
      <c r="E9" s="48" t="s">
        <v>85</v>
      </c>
      <c r="F9" s="48" t="s">
        <v>86</v>
      </c>
      <c r="G9" s="48" t="s">
        <v>19</v>
      </c>
      <c r="H9" s="714"/>
      <c r="I9" s="714"/>
      <c r="J9" s="980"/>
      <c r="K9" s="980"/>
    </row>
    <row r="10" spans="1:19" s="54" customFormat="1" ht="17.100000000000001" customHeight="1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</row>
    <row r="11" spans="1:19" ht="17.100000000000001" customHeight="1">
      <c r="A11" s="55">
        <v>1</v>
      </c>
      <c r="B11" s="56" t="s">
        <v>667</v>
      </c>
      <c r="C11" s="50">
        <v>30</v>
      </c>
      <c r="D11" s="56">
        <v>0</v>
      </c>
      <c r="E11" s="56">
        <v>5</v>
      </c>
      <c r="F11" s="56">
        <v>2</v>
      </c>
      <c r="G11" s="56">
        <f>E11+F11</f>
        <v>7</v>
      </c>
      <c r="H11" s="56">
        <f>D11+G11</f>
        <v>7</v>
      </c>
      <c r="I11" s="56">
        <v>23</v>
      </c>
      <c r="J11" s="56">
        <f>C11-H11</f>
        <v>23</v>
      </c>
      <c r="K11" s="49"/>
    </row>
    <row r="12" spans="1:19" ht="17.100000000000001" customHeight="1">
      <c r="A12" s="55">
        <v>2</v>
      </c>
      <c r="B12" s="56" t="s">
        <v>668</v>
      </c>
      <c r="C12" s="50">
        <v>31</v>
      </c>
      <c r="D12" s="56">
        <v>16</v>
      </c>
      <c r="E12" s="56">
        <v>2</v>
      </c>
      <c r="F12" s="56">
        <v>0</v>
      </c>
      <c r="G12" s="56">
        <f t="shared" ref="G12:G22" si="0">E12+F12</f>
        <v>2</v>
      </c>
      <c r="H12" s="56">
        <f t="shared" ref="H12:H22" si="1">D12+G12</f>
        <v>18</v>
      </c>
      <c r="I12" s="56">
        <v>13</v>
      </c>
      <c r="J12" s="56">
        <f t="shared" ref="J12:J22" si="2">C12-H12</f>
        <v>13</v>
      </c>
      <c r="K12" s="49"/>
    </row>
    <row r="13" spans="1:19" ht="17.100000000000001" customHeight="1">
      <c r="A13" s="55">
        <v>3</v>
      </c>
      <c r="B13" s="56" t="s">
        <v>669</v>
      </c>
      <c r="C13" s="50">
        <v>30</v>
      </c>
      <c r="D13" s="56">
        <v>20</v>
      </c>
      <c r="E13" s="56">
        <v>1</v>
      </c>
      <c r="F13" s="56">
        <v>1</v>
      </c>
      <c r="G13" s="56">
        <f t="shared" si="0"/>
        <v>2</v>
      </c>
      <c r="H13" s="56">
        <f t="shared" si="1"/>
        <v>22</v>
      </c>
      <c r="I13" s="56">
        <v>8</v>
      </c>
      <c r="J13" s="56">
        <f t="shared" si="2"/>
        <v>8</v>
      </c>
      <c r="K13" s="49"/>
    </row>
    <row r="14" spans="1:19" ht="17.100000000000001" customHeight="1">
      <c r="A14" s="55">
        <v>4</v>
      </c>
      <c r="B14" s="56" t="s">
        <v>670</v>
      </c>
      <c r="C14" s="50">
        <v>31</v>
      </c>
      <c r="D14" s="56">
        <v>0</v>
      </c>
      <c r="E14" s="56">
        <v>5</v>
      </c>
      <c r="F14" s="56">
        <v>0</v>
      </c>
      <c r="G14" s="56">
        <f t="shared" si="0"/>
        <v>5</v>
      </c>
      <c r="H14" s="56">
        <f t="shared" si="1"/>
        <v>5</v>
      </c>
      <c r="I14" s="56">
        <v>26</v>
      </c>
      <c r="J14" s="56">
        <f t="shared" si="2"/>
        <v>26</v>
      </c>
      <c r="K14" s="49"/>
    </row>
    <row r="15" spans="1:19" ht="17.100000000000001" customHeight="1">
      <c r="A15" s="55">
        <v>5</v>
      </c>
      <c r="B15" s="56" t="s">
        <v>671</v>
      </c>
      <c r="C15" s="50">
        <v>31</v>
      </c>
      <c r="D15" s="56">
        <v>0</v>
      </c>
      <c r="E15" s="56">
        <v>4</v>
      </c>
      <c r="F15" s="56">
        <v>3</v>
      </c>
      <c r="G15" s="56">
        <f t="shared" si="0"/>
        <v>7</v>
      </c>
      <c r="H15" s="56">
        <f t="shared" si="1"/>
        <v>7</v>
      </c>
      <c r="I15" s="56">
        <v>24</v>
      </c>
      <c r="J15" s="56">
        <f t="shared" si="2"/>
        <v>24</v>
      </c>
      <c r="K15" s="49"/>
    </row>
    <row r="16" spans="1:19" s="54" customFormat="1" ht="17.100000000000001" customHeight="1">
      <c r="A16" s="55">
        <v>6</v>
      </c>
      <c r="B16" s="56" t="s">
        <v>672</v>
      </c>
      <c r="C16" s="55">
        <v>30</v>
      </c>
      <c r="D16" s="56">
        <v>0</v>
      </c>
      <c r="E16" s="56">
        <v>4</v>
      </c>
      <c r="F16" s="56">
        <v>4</v>
      </c>
      <c r="G16" s="56">
        <f t="shared" si="0"/>
        <v>8</v>
      </c>
      <c r="H16" s="56">
        <f t="shared" si="1"/>
        <v>8</v>
      </c>
      <c r="I16" s="56">
        <v>22</v>
      </c>
      <c r="J16" s="56">
        <f t="shared" si="2"/>
        <v>22</v>
      </c>
      <c r="K16" s="56"/>
    </row>
    <row r="17" spans="1:11" s="54" customFormat="1" ht="17.100000000000001" customHeight="1">
      <c r="A17" s="55">
        <v>7</v>
      </c>
      <c r="B17" s="56" t="s">
        <v>673</v>
      </c>
      <c r="C17" s="55">
        <v>31</v>
      </c>
      <c r="D17" s="56">
        <v>10</v>
      </c>
      <c r="E17" s="56">
        <v>3</v>
      </c>
      <c r="F17" s="56">
        <v>1</v>
      </c>
      <c r="G17" s="56">
        <f t="shared" si="0"/>
        <v>4</v>
      </c>
      <c r="H17" s="56">
        <f t="shared" si="1"/>
        <v>14</v>
      </c>
      <c r="I17" s="56">
        <v>17</v>
      </c>
      <c r="J17" s="56">
        <f t="shared" si="2"/>
        <v>17</v>
      </c>
      <c r="K17" s="56"/>
    </row>
    <row r="18" spans="1:11" s="54" customFormat="1" ht="17.100000000000001" customHeight="1">
      <c r="A18" s="55">
        <v>8</v>
      </c>
      <c r="B18" s="56" t="s">
        <v>674</v>
      </c>
      <c r="C18" s="55">
        <v>30</v>
      </c>
      <c r="D18" s="56">
        <v>0</v>
      </c>
      <c r="E18" s="56">
        <v>4</v>
      </c>
      <c r="F18" s="56">
        <v>1</v>
      </c>
      <c r="G18" s="56">
        <f t="shared" si="0"/>
        <v>5</v>
      </c>
      <c r="H18" s="56">
        <f t="shared" si="1"/>
        <v>5</v>
      </c>
      <c r="I18" s="56">
        <v>25</v>
      </c>
      <c r="J18" s="56">
        <f t="shared" si="2"/>
        <v>25</v>
      </c>
      <c r="K18" s="56"/>
    </row>
    <row r="19" spans="1:11" s="54" customFormat="1" ht="17.100000000000001" customHeight="1">
      <c r="A19" s="55">
        <v>9</v>
      </c>
      <c r="B19" s="56" t="s">
        <v>675</v>
      </c>
      <c r="C19" s="55">
        <v>31</v>
      </c>
      <c r="D19" s="56">
        <v>6</v>
      </c>
      <c r="E19" s="56">
        <v>4</v>
      </c>
      <c r="F19" s="56">
        <v>2</v>
      </c>
      <c r="G19" s="56">
        <f t="shared" si="0"/>
        <v>6</v>
      </c>
      <c r="H19" s="56">
        <f t="shared" si="1"/>
        <v>12</v>
      </c>
      <c r="I19" s="56">
        <v>19</v>
      </c>
      <c r="J19" s="56">
        <f t="shared" si="2"/>
        <v>19</v>
      </c>
      <c r="K19" s="56"/>
    </row>
    <row r="20" spans="1:11" s="54" customFormat="1" ht="17.100000000000001" customHeight="1">
      <c r="A20" s="55">
        <v>10</v>
      </c>
      <c r="B20" s="56" t="s">
        <v>676</v>
      </c>
      <c r="C20" s="55">
        <v>31</v>
      </c>
      <c r="D20" s="56">
        <v>9</v>
      </c>
      <c r="E20" s="56">
        <v>3</v>
      </c>
      <c r="F20" s="56">
        <v>2</v>
      </c>
      <c r="G20" s="56">
        <f t="shared" si="0"/>
        <v>5</v>
      </c>
      <c r="H20" s="56">
        <f t="shared" si="1"/>
        <v>14</v>
      </c>
      <c r="I20" s="56">
        <v>17</v>
      </c>
      <c r="J20" s="56">
        <f t="shared" si="2"/>
        <v>17</v>
      </c>
      <c r="K20" s="56"/>
    </row>
    <row r="21" spans="1:11" s="54" customFormat="1" ht="17.100000000000001" customHeight="1">
      <c r="A21" s="55">
        <v>11</v>
      </c>
      <c r="B21" s="56" t="s">
        <v>677</v>
      </c>
      <c r="C21" s="55">
        <v>28</v>
      </c>
      <c r="D21" s="56">
        <v>0</v>
      </c>
      <c r="E21" s="56">
        <v>4</v>
      </c>
      <c r="F21" s="56">
        <v>2</v>
      </c>
      <c r="G21" s="56">
        <f t="shared" si="0"/>
        <v>6</v>
      </c>
      <c r="H21" s="56">
        <f t="shared" si="1"/>
        <v>6</v>
      </c>
      <c r="I21" s="56">
        <v>22</v>
      </c>
      <c r="J21" s="56">
        <f t="shared" si="2"/>
        <v>22</v>
      </c>
      <c r="K21" s="56"/>
    </row>
    <row r="22" spans="1:11" s="54" customFormat="1" ht="17.100000000000001" customHeight="1">
      <c r="A22" s="55">
        <v>12</v>
      </c>
      <c r="B22" s="56" t="s">
        <v>678</v>
      </c>
      <c r="C22" s="55">
        <v>31</v>
      </c>
      <c r="D22" s="56">
        <v>0</v>
      </c>
      <c r="E22" s="56">
        <v>4</v>
      </c>
      <c r="F22" s="56">
        <v>3</v>
      </c>
      <c r="G22" s="56">
        <f t="shared" si="0"/>
        <v>7</v>
      </c>
      <c r="H22" s="56">
        <f t="shared" si="1"/>
        <v>7</v>
      </c>
      <c r="I22" s="56">
        <v>24</v>
      </c>
      <c r="J22" s="56">
        <f t="shared" si="2"/>
        <v>24</v>
      </c>
      <c r="K22" s="56"/>
    </row>
    <row r="23" spans="1:11" s="54" customFormat="1" ht="17.100000000000001" customHeight="1">
      <c r="A23" s="56"/>
      <c r="B23" s="58" t="s">
        <v>19</v>
      </c>
      <c r="C23" s="289">
        <v>365</v>
      </c>
      <c r="D23" s="57">
        <f>SUM(D11:D22)</f>
        <v>61</v>
      </c>
      <c r="E23" s="57">
        <f t="shared" ref="E23:J23" si="3">SUM(E11:E22)</f>
        <v>43</v>
      </c>
      <c r="F23" s="57">
        <f t="shared" si="3"/>
        <v>21</v>
      </c>
      <c r="G23" s="57">
        <f t="shared" si="3"/>
        <v>64</v>
      </c>
      <c r="H23" s="57">
        <f t="shared" si="3"/>
        <v>125</v>
      </c>
      <c r="I23" s="57">
        <f t="shared" si="3"/>
        <v>240</v>
      </c>
      <c r="J23" s="57">
        <f t="shared" si="3"/>
        <v>240</v>
      </c>
      <c r="K23" s="56"/>
    </row>
    <row r="24" spans="1:11" s="54" customFormat="1" ht="11.25" customHeight="1">
      <c r="A24" s="59"/>
      <c r="B24" s="60"/>
      <c r="C24" s="61"/>
      <c r="D24" s="59"/>
      <c r="E24" s="59"/>
      <c r="F24" s="59"/>
      <c r="G24" s="59"/>
      <c r="H24" s="59"/>
      <c r="I24" s="59"/>
      <c r="J24" s="59"/>
    </row>
    <row r="25" spans="1:11" ht="15">
      <c r="A25" s="51" t="s">
        <v>112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1" ht="15">
      <c r="A26" s="51"/>
      <c r="B26" s="982" t="s">
        <v>878</v>
      </c>
      <c r="C26" s="982"/>
      <c r="D26" s="982"/>
      <c r="E26" s="982"/>
      <c r="F26" s="982"/>
      <c r="G26" s="982"/>
      <c r="H26" s="982"/>
      <c r="I26" s="982"/>
      <c r="J26" s="982"/>
      <c r="K26" s="982"/>
    </row>
    <row r="27" spans="1:11" ht="15">
      <c r="A27" s="51"/>
      <c r="B27" s="982"/>
      <c r="C27" s="982"/>
      <c r="D27" s="982"/>
      <c r="E27" s="982"/>
      <c r="F27" s="982"/>
      <c r="G27" s="982"/>
      <c r="H27" s="982"/>
      <c r="I27" s="982"/>
      <c r="J27" s="982"/>
      <c r="K27" s="982"/>
    </row>
    <row r="28" spans="1:11" ht="15">
      <c r="A28" s="51"/>
      <c r="B28" s="982"/>
      <c r="C28" s="982"/>
      <c r="D28" s="982"/>
      <c r="E28" s="982"/>
      <c r="F28" s="982"/>
      <c r="G28" s="982"/>
      <c r="H28" s="982"/>
      <c r="I28" s="982"/>
      <c r="J28" s="982"/>
      <c r="K28" s="982"/>
    </row>
    <row r="29" spans="1:11" ht="22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1" ht="15">
      <c r="A30" s="51" t="s">
        <v>12</v>
      </c>
      <c r="B30" s="51"/>
      <c r="C30" s="51"/>
      <c r="D30" s="51"/>
      <c r="E30" s="51"/>
      <c r="F30" s="51"/>
      <c r="G30" s="51"/>
      <c r="H30" s="51"/>
      <c r="I30" s="51"/>
      <c r="J30" s="144" t="s">
        <v>13</v>
      </c>
    </row>
    <row r="31" spans="1:11" ht="15">
      <c r="A31" s="979" t="s">
        <v>14</v>
      </c>
      <c r="B31" s="979"/>
      <c r="C31" s="979"/>
      <c r="D31" s="979"/>
      <c r="E31" s="979"/>
      <c r="F31" s="979"/>
      <c r="G31" s="979"/>
      <c r="H31" s="979"/>
      <c r="I31" s="979"/>
      <c r="J31" s="979"/>
    </row>
    <row r="32" spans="1:11" ht="15">
      <c r="A32" s="979" t="s">
        <v>20</v>
      </c>
      <c r="B32" s="979"/>
      <c r="C32" s="979"/>
      <c r="D32" s="979"/>
      <c r="E32" s="979"/>
      <c r="F32" s="979"/>
      <c r="G32" s="979"/>
      <c r="H32" s="979"/>
      <c r="I32" s="979"/>
      <c r="J32" s="979"/>
    </row>
    <row r="33" spans="1:10" ht="15">
      <c r="A33" s="51"/>
      <c r="B33" s="51"/>
      <c r="C33" s="51"/>
      <c r="D33" s="51"/>
      <c r="E33" s="51"/>
      <c r="F33" s="51"/>
      <c r="G33" s="51"/>
      <c r="H33" s="51" t="s">
        <v>87</v>
      </c>
      <c r="I33" s="51"/>
      <c r="J33" s="51"/>
    </row>
  </sheetData>
  <mergeCells count="18">
    <mergeCell ref="C1:H1"/>
    <mergeCell ref="A2:J2"/>
    <mergeCell ref="A3:J3"/>
    <mergeCell ref="A5:J5"/>
    <mergeCell ref="A6:B6"/>
    <mergeCell ref="A31:J31"/>
    <mergeCell ref="A32:J32"/>
    <mergeCell ref="A7:A9"/>
    <mergeCell ref="B7:B9"/>
    <mergeCell ref="C7:C9"/>
    <mergeCell ref="D7:H7"/>
    <mergeCell ref="J7:J9"/>
    <mergeCell ref="D8:D9"/>
    <mergeCell ref="E8:G8"/>
    <mergeCell ref="I7:I9"/>
    <mergeCell ref="B26:K28"/>
    <mergeCell ref="K7:K9"/>
    <mergeCell ref="H8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topLeftCell="A33" zoomScaleSheetLayoutView="100" workbookViewId="0">
      <selection activeCell="U38" sqref="U38:AJ57"/>
    </sheetView>
  </sheetViews>
  <sheetFormatPr defaultRowHeight="12.75"/>
  <cols>
    <col min="1" max="1" width="5.5703125" style="241" customWidth="1"/>
    <col min="2" max="2" width="15.85546875" style="241" customWidth="1"/>
    <col min="3" max="3" width="12" style="241" customWidth="1"/>
    <col min="4" max="4" width="8.42578125" style="241" customWidth="1"/>
    <col min="5" max="6" width="9.85546875" style="241" customWidth="1"/>
    <col min="7" max="7" width="10.85546875" style="241" customWidth="1"/>
    <col min="8" max="8" width="12.85546875" style="241" customWidth="1"/>
    <col min="9" max="9" width="10.7109375" style="227" customWidth="1"/>
    <col min="10" max="10" width="10.5703125" style="227" customWidth="1"/>
    <col min="11" max="11" width="10.85546875" style="227" customWidth="1"/>
    <col min="12" max="14" width="8.140625" style="227" customWidth="1"/>
    <col min="15" max="15" width="8.42578125" style="227" customWidth="1"/>
    <col min="16" max="16" width="8.140625" style="227" customWidth="1"/>
    <col min="17" max="17" width="10.85546875" style="227" customWidth="1"/>
    <col min="18" max="18" width="9.7109375" style="227" customWidth="1"/>
    <col min="19" max="19" width="11" style="227" customWidth="1"/>
    <col min="20" max="20" width="12.85546875" style="227" customWidth="1"/>
    <col min="21" max="16384" width="9.140625" style="227"/>
  </cols>
  <sheetData>
    <row r="1" spans="1:20" ht="15">
      <c r="G1" s="999"/>
      <c r="H1" s="999"/>
      <c r="I1" s="999"/>
      <c r="J1" s="241"/>
      <c r="K1" s="241"/>
      <c r="L1" s="241"/>
      <c r="M1" s="241"/>
      <c r="N1" s="241"/>
      <c r="O1" s="241"/>
      <c r="P1" s="241"/>
      <c r="Q1" s="241"/>
      <c r="R1" s="241"/>
      <c r="S1" s="995" t="s">
        <v>680</v>
      </c>
      <c r="T1" s="995"/>
    </row>
    <row r="2" spans="1:20" ht="15.75">
      <c r="A2" s="997" t="s">
        <v>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</row>
    <row r="3" spans="1:20" ht="18">
      <c r="A3" s="998" t="s">
        <v>582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</row>
    <row r="4" spans="1:20" ht="12.75" customHeight="1">
      <c r="A4" s="996" t="s">
        <v>835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241"/>
      <c r="T4" s="241"/>
    </row>
    <row r="5" spans="1:20" s="228" customFormat="1" ht="7.5" customHeight="1">
      <c r="A5" s="996"/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252"/>
      <c r="T5" s="252"/>
    </row>
    <row r="6" spans="1:20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</row>
    <row r="7" spans="1:20" ht="15.75">
      <c r="A7" s="991" t="s">
        <v>185</v>
      </c>
      <c r="B7" s="991"/>
      <c r="C7" s="126" t="s">
        <v>877</v>
      </c>
      <c r="H7" s="242"/>
      <c r="I7" s="241"/>
      <c r="J7" s="241"/>
      <c r="K7" s="241"/>
      <c r="L7" s="986"/>
      <c r="M7" s="986"/>
      <c r="N7" s="986"/>
      <c r="O7" s="986"/>
      <c r="P7" s="986"/>
      <c r="Q7" s="986"/>
      <c r="R7" s="986"/>
      <c r="S7" s="986"/>
      <c r="T7" s="986"/>
    </row>
    <row r="8" spans="1:20" ht="30.75" customHeight="1">
      <c r="A8" s="987" t="s">
        <v>2</v>
      </c>
      <c r="B8" s="987" t="s">
        <v>3</v>
      </c>
      <c r="C8" s="988" t="s">
        <v>558</v>
      </c>
      <c r="D8" s="989"/>
      <c r="E8" s="989"/>
      <c r="F8" s="989"/>
      <c r="G8" s="990"/>
      <c r="H8" s="869" t="s">
        <v>88</v>
      </c>
      <c r="I8" s="988" t="s">
        <v>89</v>
      </c>
      <c r="J8" s="989"/>
      <c r="K8" s="989"/>
      <c r="L8" s="990"/>
      <c r="M8" s="988" t="s">
        <v>97</v>
      </c>
      <c r="N8" s="989"/>
      <c r="O8" s="989"/>
      <c r="P8" s="990"/>
      <c r="Q8" s="869" t="s">
        <v>205</v>
      </c>
      <c r="R8" s="870"/>
      <c r="S8" s="871"/>
      <c r="T8" s="987" t="s">
        <v>505</v>
      </c>
    </row>
    <row r="9" spans="1:20" ht="44.45" customHeight="1">
      <c r="A9" s="987"/>
      <c r="B9" s="987"/>
      <c r="C9" s="243" t="s">
        <v>5</v>
      </c>
      <c r="D9" s="243" t="s">
        <v>6</v>
      </c>
      <c r="E9" s="243" t="s">
        <v>408</v>
      </c>
      <c r="F9" s="244" t="s">
        <v>106</v>
      </c>
      <c r="G9" s="244" t="s">
        <v>262</v>
      </c>
      <c r="H9" s="992"/>
      <c r="I9" s="243" t="s">
        <v>206</v>
      </c>
      <c r="J9" s="243" t="s">
        <v>124</v>
      </c>
      <c r="K9" s="243" t="s">
        <v>125</v>
      </c>
      <c r="L9" s="243" t="s">
        <v>504</v>
      </c>
      <c r="M9" s="243" t="s">
        <v>151</v>
      </c>
      <c r="N9" s="243" t="s">
        <v>153</v>
      </c>
      <c r="O9" s="243" t="s">
        <v>155</v>
      </c>
      <c r="P9" s="243" t="s">
        <v>503</v>
      </c>
      <c r="Q9" s="243" t="s">
        <v>175</v>
      </c>
      <c r="R9" s="244" t="s">
        <v>160</v>
      </c>
      <c r="S9" s="254" t="s">
        <v>19</v>
      </c>
      <c r="T9" s="987"/>
    </row>
    <row r="10" spans="1:20" s="229" customFormat="1">
      <c r="A10" s="243">
        <v>1</v>
      </c>
      <c r="B10" s="243">
        <v>2</v>
      </c>
      <c r="C10" s="363">
        <v>3</v>
      </c>
      <c r="D10" s="363">
        <v>4</v>
      </c>
      <c r="E10" s="363">
        <v>5</v>
      </c>
      <c r="F10" s="363">
        <v>6</v>
      </c>
      <c r="G10" s="243">
        <v>7</v>
      </c>
      <c r="H10" s="243">
        <v>8</v>
      </c>
      <c r="I10" s="243">
        <v>9</v>
      </c>
      <c r="J10" s="243">
        <v>10</v>
      </c>
      <c r="K10" s="243">
        <v>11</v>
      </c>
      <c r="L10" s="243">
        <v>12</v>
      </c>
      <c r="M10" s="243">
        <v>13</v>
      </c>
      <c r="N10" s="243">
        <v>14</v>
      </c>
      <c r="O10" s="243">
        <v>15</v>
      </c>
      <c r="P10" s="243">
        <v>16</v>
      </c>
      <c r="Q10" s="243">
        <v>17</v>
      </c>
      <c r="R10" s="243">
        <v>18</v>
      </c>
      <c r="S10" s="243">
        <v>19</v>
      </c>
      <c r="T10" s="511">
        <v>20</v>
      </c>
    </row>
    <row r="11" spans="1:20" s="229" customFormat="1" ht="15.75">
      <c r="A11" s="306">
        <v>1</v>
      </c>
      <c r="B11" s="307" t="s">
        <v>844</v>
      </c>
      <c r="C11" s="621">
        <v>94734</v>
      </c>
      <c r="D11" s="621">
        <v>0</v>
      </c>
      <c r="E11" s="621">
        <v>0</v>
      </c>
      <c r="F11" s="621">
        <v>3376</v>
      </c>
      <c r="G11" s="474">
        <f>F11+E11+D11+C11</f>
        <v>98110</v>
      </c>
      <c r="H11" s="474">
        <v>232</v>
      </c>
      <c r="I11" s="480">
        <f>G11*H11*100/1000000</f>
        <v>2276.152</v>
      </c>
      <c r="J11" s="480">
        <f>I11*0.3</f>
        <v>682.84559999999999</v>
      </c>
      <c r="K11" s="480">
        <f>I11-J11</f>
        <v>1593.3063999999999</v>
      </c>
      <c r="L11" s="474">
        <v>0</v>
      </c>
      <c r="M11" s="475">
        <f>N11+O11</f>
        <v>52.351495999999997</v>
      </c>
      <c r="N11" s="475">
        <f>J11*3000/100000</f>
        <v>20.485368000000001</v>
      </c>
      <c r="O11" s="475">
        <f>K11*2000/100000</f>
        <v>31.866128</v>
      </c>
      <c r="P11" s="474">
        <v>0</v>
      </c>
      <c r="Q11" s="475">
        <f>G11*H11*2.48/100000</f>
        <v>564.48569599999996</v>
      </c>
      <c r="R11" s="475">
        <f>G11*H11*1.65/100000</f>
        <v>375.56508000000002</v>
      </c>
      <c r="S11" s="475">
        <f>R11+Q11</f>
        <v>940.05077600000004</v>
      </c>
      <c r="T11" s="572">
        <f>I11*750/100000</f>
        <v>17.07114</v>
      </c>
    </row>
    <row r="12" spans="1:20" s="229" customFormat="1" ht="15.75">
      <c r="A12" s="306">
        <v>2</v>
      </c>
      <c r="B12" s="307" t="s">
        <v>845</v>
      </c>
      <c r="C12" s="621">
        <v>140318</v>
      </c>
      <c r="D12" s="621">
        <v>0</v>
      </c>
      <c r="E12" s="621">
        <v>0</v>
      </c>
      <c r="F12" s="621">
        <v>3228</v>
      </c>
      <c r="G12" s="474">
        <f t="shared" ref="G12:G43" si="0">F12+E12+D12+C12</f>
        <v>143546</v>
      </c>
      <c r="H12" s="474">
        <v>232</v>
      </c>
      <c r="I12" s="480">
        <f t="shared" ref="I12:I43" si="1">G12*H12*100/1000000</f>
        <v>3330.2671999999998</v>
      </c>
      <c r="J12" s="480">
        <f t="shared" ref="J12:J43" si="2">I12*0.3</f>
        <v>999.08015999999986</v>
      </c>
      <c r="K12" s="480">
        <f t="shared" ref="K12:K43" si="3">I12-J12</f>
        <v>2331.1870399999998</v>
      </c>
      <c r="L12" s="474">
        <v>0</v>
      </c>
      <c r="M12" s="475">
        <f t="shared" ref="M12:M43" si="4">N12+O12</f>
        <v>76.596145599999986</v>
      </c>
      <c r="N12" s="475">
        <f t="shared" ref="N12:N43" si="5">J12*3000/100000</f>
        <v>29.972404799999996</v>
      </c>
      <c r="O12" s="475">
        <f t="shared" ref="O12:O43" si="6">K12*2000/100000</f>
        <v>46.623740799999993</v>
      </c>
      <c r="P12" s="474">
        <v>0</v>
      </c>
      <c r="Q12" s="475">
        <f t="shared" ref="Q12:Q43" si="7">G12*H12*2.48/100000</f>
        <v>825.90626559999998</v>
      </c>
      <c r="R12" s="475">
        <f t="shared" ref="R12:R43" si="8">G12*H12*1.65/100000</f>
        <v>549.49408799999992</v>
      </c>
      <c r="S12" s="475">
        <f t="shared" ref="S12:S43" si="9">R12+Q12</f>
        <v>1375.4003536</v>
      </c>
      <c r="T12" s="572">
        <f t="shared" ref="T12:T43" si="10">I12*750/100000</f>
        <v>24.977003999999997</v>
      </c>
    </row>
    <row r="13" spans="1:20" s="229" customFormat="1" ht="15.75">
      <c r="A13" s="306">
        <v>3</v>
      </c>
      <c r="B13" s="307" t="s">
        <v>846</v>
      </c>
      <c r="C13" s="621">
        <v>122842</v>
      </c>
      <c r="D13" s="621">
        <v>0</v>
      </c>
      <c r="E13" s="621">
        <v>7009</v>
      </c>
      <c r="F13" s="621">
        <v>611</v>
      </c>
      <c r="G13" s="474">
        <f t="shared" si="0"/>
        <v>130462</v>
      </c>
      <c r="H13" s="474">
        <v>232</v>
      </c>
      <c r="I13" s="480">
        <f t="shared" si="1"/>
        <v>3026.7184000000002</v>
      </c>
      <c r="J13" s="480">
        <f t="shared" si="2"/>
        <v>908.01552000000004</v>
      </c>
      <c r="K13" s="480">
        <f t="shared" si="3"/>
        <v>2118.7028800000003</v>
      </c>
      <c r="L13" s="474">
        <v>0</v>
      </c>
      <c r="M13" s="475">
        <f t="shared" si="4"/>
        <v>69.614523200000008</v>
      </c>
      <c r="N13" s="475">
        <f t="shared" si="5"/>
        <v>27.2404656</v>
      </c>
      <c r="O13" s="475">
        <f t="shared" si="6"/>
        <v>42.374057600000008</v>
      </c>
      <c r="P13" s="474">
        <v>0</v>
      </c>
      <c r="Q13" s="475">
        <f t="shared" si="7"/>
        <v>750.62616319999995</v>
      </c>
      <c r="R13" s="475">
        <f t="shared" si="8"/>
        <v>499.40853599999991</v>
      </c>
      <c r="S13" s="475">
        <f t="shared" si="9"/>
        <v>1250.0346992</v>
      </c>
      <c r="T13" s="572">
        <f t="shared" si="10"/>
        <v>22.700388000000004</v>
      </c>
    </row>
    <row r="14" spans="1:20" s="229" customFormat="1" ht="15.75">
      <c r="A14" s="306">
        <v>4</v>
      </c>
      <c r="B14" s="307" t="s">
        <v>847</v>
      </c>
      <c r="C14" s="621">
        <v>55453</v>
      </c>
      <c r="D14" s="621">
        <v>0</v>
      </c>
      <c r="E14" s="621">
        <v>0</v>
      </c>
      <c r="F14" s="621">
        <v>5578</v>
      </c>
      <c r="G14" s="474">
        <f t="shared" si="0"/>
        <v>61031</v>
      </c>
      <c r="H14" s="474">
        <v>232</v>
      </c>
      <c r="I14" s="480">
        <f>G14*H14*100/1000000</f>
        <v>1415.9192</v>
      </c>
      <c r="J14" s="480">
        <f t="shared" si="2"/>
        <v>424.77575999999999</v>
      </c>
      <c r="K14" s="480">
        <f t="shared" si="3"/>
        <v>991.14344000000006</v>
      </c>
      <c r="L14" s="474">
        <v>0</v>
      </c>
      <c r="M14" s="475">
        <f t="shared" si="4"/>
        <v>32.566141600000002</v>
      </c>
      <c r="N14" s="475">
        <f t="shared" si="5"/>
        <v>12.7432728</v>
      </c>
      <c r="O14" s="475">
        <f t="shared" si="6"/>
        <v>19.822868800000002</v>
      </c>
      <c r="P14" s="474">
        <v>0</v>
      </c>
      <c r="Q14" s="475">
        <f t="shared" si="7"/>
        <v>351.14796159999997</v>
      </c>
      <c r="R14" s="475">
        <f t="shared" si="8"/>
        <v>233.62666799999997</v>
      </c>
      <c r="S14" s="475">
        <f t="shared" si="9"/>
        <v>584.77462959999991</v>
      </c>
      <c r="T14" s="572">
        <f t="shared" si="10"/>
        <v>10.619394000000002</v>
      </c>
    </row>
    <row r="15" spans="1:20" s="229" customFormat="1" ht="15.75">
      <c r="A15" s="306">
        <v>5</v>
      </c>
      <c r="B15" s="307" t="s">
        <v>848</v>
      </c>
      <c r="C15" s="621">
        <v>195836</v>
      </c>
      <c r="D15" s="621">
        <v>0</v>
      </c>
      <c r="E15" s="621">
        <v>0</v>
      </c>
      <c r="F15" s="621">
        <v>11997</v>
      </c>
      <c r="G15" s="474">
        <f t="shared" si="0"/>
        <v>207833</v>
      </c>
      <c r="H15" s="474">
        <v>232</v>
      </c>
      <c r="I15" s="480">
        <f t="shared" ref="I15:I19" si="11">G15*H15*100/1000000</f>
        <v>4821.7255999999998</v>
      </c>
      <c r="J15" s="480">
        <f t="shared" ref="J15:J19" si="12">I15*0.3</f>
        <v>1446.5176799999999</v>
      </c>
      <c r="K15" s="480">
        <f t="shared" ref="K15:K19" si="13">I15-J15</f>
        <v>3375.2079199999998</v>
      </c>
      <c r="L15" s="474">
        <v>0</v>
      </c>
      <c r="M15" s="475">
        <f t="shared" ref="M15:M19" si="14">N15+O15</f>
        <v>110.89968879999999</v>
      </c>
      <c r="N15" s="475">
        <f t="shared" ref="N15:N19" si="15">J15*3000/100000</f>
        <v>43.395530399999998</v>
      </c>
      <c r="O15" s="475">
        <f t="shared" ref="O15:O19" si="16">K15*2000/100000</f>
        <v>67.504158399999994</v>
      </c>
      <c r="P15" s="474">
        <v>0</v>
      </c>
      <c r="Q15" s="475">
        <f t="shared" ref="Q15:Q19" si="17">G15*H15*2.48/100000</f>
        <v>1195.7879487999999</v>
      </c>
      <c r="R15" s="475">
        <f t="shared" ref="R15:R19" si="18">G15*H15*1.65/100000</f>
        <v>795.58472399999994</v>
      </c>
      <c r="S15" s="475">
        <f t="shared" ref="S15:S19" si="19">R15+Q15</f>
        <v>1991.3726727999997</v>
      </c>
      <c r="T15" s="572">
        <f t="shared" ref="T15:T19" si="20">I15*750/100000</f>
        <v>36.162941999999994</v>
      </c>
    </row>
    <row r="16" spans="1:20" s="229" customFormat="1" ht="15.75">
      <c r="A16" s="306">
        <v>6</v>
      </c>
      <c r="B16" s="307" t="s">
        <v>849</v>
      </c>
      <c r="C16" s="621">
        <v>75054</v>
      </c>
      <c r="D16" s="621">
        <v>0</v>
      </c>
      <c r="E16" s="621">
        <v>0</v>
      </c>
      <c r="F16" s="621">
        <v>1752</v>
      </c>
      <c r="G16" s="474">
        <f t="shared" si="0"/>
        <v>76806</v>
      </c>
      <c r="H16" s="474">
        <v>232</v>
      </c>
      <c r="I16" s="480">
        <f t="shared" si="11"/>
        <v>1781.8992000000001</v>
      </c>
      <c r="J16" s="480">
        <f t="shared" si="12"/>
        <v>534.56975999999997</v>
      </c>
      <c r="K16" s="480">
        <f t="shared" si="13"/>
        <v>1247.32944</v>
      </c>
      <c r="L16" s="474">
        <v>0</v>
      </c>
      <c r="M16" s="475">
        <f t="shared" si="14"/>
        <v>40.983681599999997</v>
      </c>
      <c r="N16" s="475">
        <f t="shared" si="15"/>
        <v>16.0370928</v>
      </c>
      <c r="O16" s="475">
        <f t="shared" si="16"/>
        <v>24.946588799999997</v>
      </c>
      <c r="P16" s="474">
        <v>0</v>
      </c>
      <c r="Q16" s="475">
        <f t="shared" si="17"/>
        <v>441.91100159999996</v>
      </c>
      <c r="R16" s="475">
        <f t="shared" si="18"/>
        <v>294.01336799999996</v>
      </c>
      <c r="S16" s="475">
        <f t="shared" si="19"/>
        <v>735.92436959999986</v>
      </c>
      <c r="T16" s="572">
        <f t="shared" si="20"/>
        <v>13.364244000000001</v>
      </c>
    </row>
    <row r="17" spans="1:20" s="229" customFormat="1" ht="15.75">
      <c r="A17" s="306">
        <v>7</v>
      </c>
      <c r="B17" s="307" t="s">
        <v>850</v>
      </c>
      <c r="C17" s="621">
        <v>135223</v>
      </c>
      <c r="D17" s="621">
        <v>0</v>
      </c>
      <c r="E17" s="621">
        <v>0</v>
      </c>
      <c r="F17" s="621">
        <v>2927</v>
      </c>
      <c r="G17" s="474">
        <f t="shared" si="0"/>
        <v>138150</v>
      </c>
      <c r="H17" s="474">
        <v>232</v>
      </c>
      <c r="I17" s="480">
        <f t="shared" si="11"/>
        <v>3205.08</v>
      </c>
      <c r="J17" s="480">
        <f t="shared" si="12"/>
        <v>961.52399999999989</v>
      </c>
      <c r="K17" s="480">
        <f t="shared" si="13"/>
        <v>2243.556</v>
      </c>
      <c r="L17" s="474">
        <v>0</v>
      </c>
      <c r="M17" s="475">
        <f t="shared" si="14"/>
        <v>73.716839999999991</v>
      </c>
      <c r="N17" s="475">
        <f t="shared" si="15"/>
        <v>28.845719999999996</v>
      </c>
      <c r="O17" s="475">
        <f t="shared" si="16"/>
        <v>44.871119999999998</v>
      </c>
      <c r="P17" s="474">
        <v>0</v>
      </c>
      <c r="Q17" s="475">
        <f t="shared" si="17"/>
        <v>794.85983999999996</v>
      </c>
      <c r="R17" s="475">
        <f t="shared" si="18"/>
        <v>528.83820000000003</v>
      </c>
      <c r="S17" s="475">
        <f t="shared" si="19"/>
        <v>1323.69804</v>
      </c>
      <c r="T17" s="572">
        <f t="shared" si="20"/>
        <v>24.0381</v>
      </c>
    </row>
    <row r="18" spans="1:20" s="229" customFormat="1" ht="15.75">
      <c r="A18" s="306">
        <v>8</v>
      </c>
      <c r="B18" s="307" t="s">
        <v>851</v>
      </c>
      <c r="C18" s="621">
        <v>79505</v>
      </c>
      <c r="D18" s="621">
        <v>0</v>
      </c>
      <c r="E18" s="621">
        <v>0</v>
      </c>
      <c r="F18" s="621">
        <v>0</v>
      </c>
      <c r="G18" s="474">
        <f t="shared" si="0"/>
        <v>79505</v>
      </c>
      <c r="H18" s="474">
        <v>232</v>
      </c>
      <c r="I18" s="480">
        <f t="shared" si="11"/>
        <v>1844.5160000000001</v>
      </c>
      <c r="J18" s="480">
        <f t="shared" si="12"/>
        <v>553.35479999999995</v>
      </c>
      <c r="K18" s="480">
        <f t="shared" si="13"/>
        <v>1291.1612</v>
      </c>
      <c r="L18" s="474">
        <v>0</v>
      </c>
      <c r="M18" s="475">
        <f t="shared" si="14"/>
        <v>42.423867999999999</v>
      </c>
      <c r="N18" s="475">
        <f t="shared" si="15"/>
        <v>16.600643999999999</v>
      </c>
      <c r="O18" s="475">
        <f t="shared" si="16"/>
        <v>25.823224</v>
      </c>
      <c r="P18" s="474">
        <v>0</v>
      </c>
      <c r="Q18" s="475">
        <f t="shared" si="17"/>
        <v>457.43996799999996</v>
      </c>
      <c r="R18" s="475">
        <f t="shared" si="18"/>
        <v>304.34514000000001</v>
      </c>
      <c r="S18" s="475">
        <f t="shared" si="19"/>
        <v>761.78510800000004</v>
      </c>
      <c r="T18" s="572">
        <f t="shared" si="20"/>
        <v>13.833869999999999</v>
      </c>
    </row>
    <row r="19" spans="1:20" s="229" customFormat="1" ht="15.75">
      <c r="A19" s="306">
        <v>9</v>
      </c>
      <c r="B19" s="307" t="s">
        <v>852</v>
      </c>
      <c r="C19" s="621">
        <v>47339</v>
      </c>
      <c r="D19" s="621">
        <v>0</v>
      </c>
      <c r="E19" s="621">
        <v>0</v>
      </c>
      <c r="F19" s="621">
        <v>1121</v>
      </c>
      <c r="G19" s="474">
        <f t="shared" si="0"/>
        <v>48460</v>
      </c>
      <c r="H19" s="474">
        <v>232</v>
      </c>
      <c r="I19" s="480">
        <f t="shared" si="11"/>
        <v>1124.2719999999999</v>
      </c>
      <c r="J19" s="480">
        <f t="shared" si="12"/>
        <v>337.28159999999997</v>
      </c>
      <c r="K19" s="480">
        <f t="shared" si="13"/>
        <v>786.99039999999991</v>
      </c>
      <c r="L19" s="474">
        <v>0</v>
      </c>
      <c r="M19" s="475">
        <f t="shared" si="14"/>
        <v>25.858255999999997</v>
      </c>
      <c r="N19" s="475">
        <f t="shared" si="15"/>
        <v>10.118447999999999</v>
      </c>
      <c r="O19" s="475">
        <f t="shared" si="16"/>
        <v>15.739807999999998</v>
      </c>
      <c r="P19" s="474">
        <v>0</v>
      </c>
      <c r="Q19" s="475">
        <f t="shared" si="17"/>
        <v>278.819456</v>
      </c>
      <c r="R19" s="475">
        <f t="shared" si="18"/>
        <v>185.50488000000001</v>
      </c>
      <c r="S19" s="475">
        <f t="shared" si="19"/>
        <v>464.32433600000002</v>
      </c>
      <c r="T19" s="572">
        <f t="shared" si="20"/>
        <v>8.4320400000000006</v>
      </c>
    </row>
    <row r="20" spans="1:20" s="229" customFormat="1" ht="15.75">
      <c r="A20" s="306">
        <v>10</v>
      </c>
      <c r="B20" s="307" t="s">
        <v>853</v>
      </c>
      <c r="C20" s="621">
        <v>63990</v>
      </c>
      <c r="D20" s="621">
        <v>0</v>
      </c>
      <c r="E20" s="621">
        <v>0</v>
      </c>
      <c r="F20" s="621">
        <v>1757</v>
      </c>
      <c r="G20" s="474">
        <f t="shared" si="0"/>
        <v>65747</v>
      </c>
      <c r="H20" s="474">
        <v>232</v>
      </c>
      <c r="I20" s="480">
        <f t="shared" si="1"/>
        <v>1525.3304000000001</v>
      </c>
      <c r="J20" s="480">
        <f t="shared" si="2"/>
        <v>457.59912000000003</v>
      </c>
      <c r="K20" s="480">
        <f t="shared" si="3"/>
        <v>1067.73128</v>
      </c>
      <c r="L20" s="474">
        <v>0</v>
      </c>
      <c r="M20" s="475">
        <f t="shared" si="4"/>
        <v>35.082599200000004</v>
      </c>
      <c r="N20" s="475">
        <f t="shared" si="5"/>
        <v>13.7279736</v>
      </c>
      <c r="O20" s="475">
        <f t="shared" si="6"/>
        <v>21.354625600000002</v>
      </c>
      <c r="P20" s="474">
        <v>0</v>
      </c>
      <c r="Q20" s="475">
        <f t="shared" si="7"/>
        <v>378.28193920000001</v>
      </c>
      <c r="R20" s="475">
        <f t="shared" si="8"/>
        <v>251.67951599999998</v>
      </c>
      <c r="S20" s="475">
        <f t="shared" si="9"/>
        <v>629.96145520000005</v>
      </c>
      <c r="T20" s="572">
        <f t="shared" si="10"/>
        <v>11.439978</v>
      </c>
    </row>
    <row r="21" spans="1:20" s="229" customFormat="1" ht="15.75">
      <c r="A21" s="306">
        <v>11</v>
      </c>
      <c r="B21" s="307" t="s">
        <v>854</v>
      </c>
      <c r="C21" s="621">
        <v>69725</v>
      </c>
      <c r="D21" s="621">
        <v>0</v>
      </c>
      <c r="E21" s="621">
        <v>0</v>
      </c>
      <c r="F21" s="621">
        <v>1994</v>
      </c>
      <c r="G21" s="474">
        <f t="shared" si="0"/>
        <v>71719</v>
      </c>
      <c r="H21" s="474">
        <v>232</v>
      </c>
      <c r="I21" s="480">
        <f t="shared" si="1"/>
        <v>1663.8807999999999</v>
      </c>
      <c r="J21" s="480">
        <f t="shared" si="2"/>
        <v>499.16423999999995</v>
      </c>
      <c r="K21" s="480">
        <f t="shared" si="3"/>
        <v>1164.7165599999998</v>
      </c>
      <c r="L21" s="474">
        <v>0</v>
      </c>
      <c r="M21" s="475">
        <f t="shared" si="4"/>
        <v>38.269258399999991</v>
      </c>
      <c r="N21" s="475">
        <f t="shared" si="5"/>
        <v>14.974927199999998</v>
      </c>
      <c r="O21" s="475">
        <f t="shared" si="6"/>
        <v>23.294331199999995</v>
      </c>
      <c r="P21" s="474">
        <v>0</v>
      </c>
      <c r="Q21" s="475">
        <f t="shared" si="7"/>
        <v>412.64243839999995</v>
      </c>
      <c r="R21" s="475">
        <f t="shared" si="8"/>
        <v>274.54033199999998</v>
      </c>
      <c r="S21" s="475">
        <f t="shared" si="9"/>
        <v>687.18277039999998</v>
      </c>
      <c r="T21" s="572">
        <f t="shared" si="10"/>
        <v>12.479105999999998</v>
      </c>
    </row>
    <row r="22" spans="1:20" s="229" customFormat="1" ht="15.75">
      <c r="A22" s="306">
        <v>12</v>
      </c>
      <c r="B22" s="307" t="s">
        <v>855</v>
      </c>
      <c r="C22" s="621">
        <v>60391</v>
      </c>
      <c r="D22" s="621">
        <v>0</v>
      </c>
      <c r="E22" s="621">
        <v>1624</v>
      </c>
      <c r="F22" s="621">
        <v>1611</v>
      </c>
      <c r="G22" s="474">
        <f t="shared" si="0"/>
        <v>63626</v>
      </c>
      <c r="H22" s="474">
        <v>232</v>
      </c>
      <c r="I22" s="480">
        <f t="shared" si="1"/>
        <v>1476.1232</v>
      </c>
      <c r="J22" s="480">
        <f t="shared" si="2"/>
        <v>442.83695999999998</v>
      </c>
      <c r="K22" s="480">
        <f t="shared" si="3"/>
        <v>1033.2862399999999</v>
      </c>
      <c r="L22" s="474">
        <v>0</v>
      </c>
      <c r="M22" s="475">
        <f t="shared" si="4"/>
        <v>33.950833599999996</v>
      </c>
      <c r="N22" s="475">
        <f t="shared" si="5"/>
        <v>13.2851088</v>
      </c>
      <c r="O22" s="475">
        <f t="shared" si="6"/>
        <v>20.665724799999996</v>
      </c>
      <c r="P22" s="474">
        <v>0</v>
      </c>
      <c r="Q22" s="475">
        <f t="shared" si="7"/>
        <v>366.07855360000002</v>
      </c>
      <c r="R22" s="475">
        <f t="shared" si="8"/>
        <v>243.56032799999997</v>
      </c>
      <c r="S22" s="475">
        <f t="shared" si="9"/>
        <v>609.63888159999999</v>
      </c>
      <c r="T22" s="572">
        <f t="shared" si="10"/>
        <v>11.070924</v>
      </c>
    </row>
    <row r="23" spans="1:20" s="229" customFormat="1" ht="15.75">
      <c r="A23" s="306">
        <v>13</v>
      </c>
      <c r="B23" s="307" t="s">
        <v>856</v>
      </c>
      <c r="C23" s="621">
        <v>64244</v>
      </c>
      <c r="D23" s="621">
        <v>0</v>
      </c>
      <c r="E23" s="621">
        <v>0</v>
      </c>
      <c r="F23" s="621">
        <v>2282</v>
      </c>
      <c r="G23" s="474">
        <f t="shared" si="0"/>
        <v>66526</v>
      </c>
      <c r="H23" s="474">
        <v>232</v>
      </c>
      <c r="I23" s="480">
        <f t="shared" si="1"/>
        <v>1543.4032</v>
      </c>
      <c r="J23" s="480">
        <f t="shared" si="2"/>
        <v>463.02095999999995</v>
      </c>
      <c r="K23" s="480">
        <f t="shared" si="3"/>
        <v>1080.3822399999999</v>
      </c>
      <c r="L23" s="474">
        <v>0</v>
      </c>
      <c r="M23" s="475">
        <f t="shared" si="4"/>
        <v>35.498273599999997</v>
      </c>
      <c r="N23" s="475">
        <f t="shared" si="5"/>
        <v>13.890628799999998</v>
      </c>
      <c r="O23" s="475">
        <f t="shared" si="6"/>
        <v>21.607644799999999</v>
      </c>
      <c r="P23" s="474">
        <v>0</v>
      </c>
      <c r="Q23" s="475">
        <f t="shared" si="7"/>
        <v>382.76399359999999</v>
      </c>
      <c r="R23" s="475">
        <f t="shared" si="8"/>
        <v>254.66152799999998</v>
      </c>
      <c r="S23" s="475">
        <f t="shared" si="9"/>
        <v>637.42552159999991</v>
      </c>
      <c r="T23" s="572">
        <f t="shared" si="10"/>
        <v>11.575524</v>
      </c>
    </row>
    <row r="24" spans="1:20" s="229" customFormat="1" ht="15.75">
      <c r="A24" s="306">
        <v>14</v>
      </c>
      <c r="B24" s="307" t="s">
        <v>857</v>
      </c>
      <c r="C24" s="621">
        <v>106257</v>
      </c>
      <c r="D24" s="621">
        <v>0</v>
      </c>
      <c r="E24" s="621">
        <v>0</v>
      </c>
      <c r="F24" s="621">
        <v>441</v>
      </c>
      <c r="G24" s="474">
        <f t="shared" si="0"/>
        <v>106698</v>
      </c>
      <c r="H24" s="474">
        <v>232</v>
      </c>
      <c r="I24" s="480">
        <f t="shared" si="1"/>
        <v>2475.3935999999999</v>
      </c>
      <c r="J24" s="480">
        <f t="shared" si="2"/>
        <v>742.61807999999996</v>
      </c>
      <c r="K24" s="480">
        <f t="shared" si="3"/>
        <v>1732.7755199999999</v>
      </c>
      <c r="L24" s="474">
        <v>0</v>
      </c>
      <c r="M24" s="475">
        <f t="shared" si="4"/>
        <v>56.934052799999996</v>
      </c>
      <c r="N24" s="475">
        <f t="shared" si="5"/>
        <v>22.278542399999999</v>
      </c>
      <c r="O24" s="475">
        <f t="shared" si="6"/>
        <v>34.655510399999997</v>
      </c>
      <c r="P24" s="474">
        <v>0</v>
      </c>
      <c r="Q24" s="475">
        <f t="shared" si="7"/>
        <v>613.89761280000005</v>
      </c>
      <c r="R24" s="475">
        <f t="shared" si="8"/>
        <v>408.43994399999997</v>
      </c>
      <c r="S24" s="475">
        <f t="shared" si="9"/>
        <v>1022.3375568</v>
      </c>
      <c r="T24" s="572">
        <f t="shared" si="10"/>
        <v>18.565452000000001</v>
      </c>
    </row>
    <row r="25" spans="1:20" s="229" customFormat="1" ht="15.75">
      <c r="A25" s="306">
        <v>15</v>
      </c>
      <c r="B25" s="307" t="s">
        <v>858</v>
      </c>
      <c r="C25" s="621">
        <v>64420</v>
      </c>
      <c r="D25" s="621">
        <v>0</v>
      </c>
      <c r="E25" s="621">
        <v>0</v>
      </c>
      <c r="F25" s="621">
        <v>20</v>
      </c>
      <c r="G25" s="474">
        <f t="shared" si="0"/>
        <v>64440</v>
      </c>
      <c r="H25" s="474">
        <v>232</v>
      </c>
      <c r="I25" s="480">
        <f t="shared" si="1"/>
        <v>1495.008</v>
      </c>
      <c r="J25" s="480">
        <f t="shared" si="2"/>
        <v>448.50240000000002</v>
      </c>
      <c r="K25" s="480">
        <f t="shared" si="3"/>
        <v>1046.5056</v>
      </c>
      <c r="L25" s="474">
        <v>0</v>
      </c>
      <c r="M25" s="475">
        <f t="shared" si="4"/>
        <v>34.385184000000002</v>
      </c>
      <c r="N25" s="475">
        <f t="shared" si="5"/>
        <v>13.455071999999999</v>
      </c>
      <c r="O25" s="475">
        <f t="shared" si="6"/>
        <v>20.930112000000001</v>
      </c>
      <c r="P25" s="474">
        <v>0</v>
      </c>
      <c r="Q25" s="475">
        <f t="shared" si="7"/>
        <v>370.76198399999998</v>
      </c>
      <c r="R25" s="475">
        <f t="shared" si="8"/>
        <v>246.67632</v>
      </c>
      <c r="S25" s="475">
        <f t="shared" si="9"/>
        <v>617.43830400000002</v>
      </c>
      <c r="T25" s="572">
        <f t="shared" si="10"/>
        <v>11.21256</v>
      </c>
    </row>
    <row r="26" spans="1:20" s="229" customFormat="1" ht="15.75">
      <c r="A26" s="306">
        <v>16</v>
      </c>
      <c r="B26" s="307" t="s">
        <v>859</v>
      </c>
      <c r="C26" s="621">
        <v>52291</v>
      </c>
      <c r="D26" s="621">
        <v>0</v>
      </c>
      <c r="E26" s="621">
        <v>0</v>
      </c>
      <c r="F26" s="621">
        <v>632</v>
      </c>
      <c r="G26" s="474">
        <f t="shared" si="0"/>
        <v>52923</v>
      </c>
      <c r="H26" s="474">
        <v>232</v>
      </c>
      <c r="I26" s="480">
        <f t="shared" si="1"/>
        <v>1227.8136</v>
      </c>
      <c r="J26" s="480">
        <f t="shared" si="2"/>
        <v>368.34407999999996</v>
      </c>
      <c r="K26" s="480">
        <f t="shared" si="3"/>
        <v>859.46951999999999</v>
      </c>
      <c r="L26" s="474">
        <v>0</v>
      </c>
      <c r="M26" s="475">
        <f t="shared" si="4"/>
        <v>28.2397128</v>
      </c>
      <c r="N26" s="475">
        <f t="shared" si="5"/>
        <v>11.050322400000001</v>
      </c>
      <c r="O26" s="475">
        <f t="shared" si="6"/>
        <v>17.189390400000001</v>
      </c>
      <c r="P26" s="474">
        <v>0</v>
      </c>
      <c r="Q26" s="475">
        <f t="shared" si="7"/>
        <v>304.49777280000001</v>
      </c>
      <c r="R26" s="475">
        <f t="shared" si="8"/>
        <v>202.58924399999998</v>
      </c>
      <c r="S26" s="475">
        <f t="shared" si="9"/>
        <v>507.08701680000001</v>
      </c>
      <c r="T26" s="572">
        <f t="shared" si="10"/>
        <v>9.2086019999999991</v>
      </c>
    </row>
    <row r="27" spans="1:20" s="229" customFormat="1" ht="15.75">
      <c r="A27" s="306">
        <v>17</v>
      </c>
      <c r="B27" s="307" t="s">
        <v>860</v>
      </c>
      <c r="C27" s="621">
        <v>144359</v>
      </c>
      <c r="D27" s="621">
        <v>0</v>
      </c>
      <c r="E27" s="621">
        <v>0</v>
      </c>
      <c r="F27" s="621">
        <v>2128</v>
      </c>
      <c r="G27" s="474">
        <f t="shared" si="0"/>
        <v>146487</v>
      </c>
      <c r="H27" s="474">
        <v>232</v>
      </c>
      <c r="I27" s="480">
        <f t="shared" si="1"/>
        <v>3398.4983999999999</v>
      </c>
      <c r="J27" s="480">
        <f t="shared" si="2"/>
        <v>1019.5495199999999</v>
      </c>
      <c r="K27" s="480">
        <f t="shared" si="3"/>
        <v>2378.9488799999999</v>
      </c>
      <c r="L27" s="474">
        <v>0</v>
      </c>
      <c r="M27" s="475">
        <f t="shared" si="4"/>
        <v>78.165463199999991</v>
      </c>
      <c r="N27" s="475">
        <f t="shared" si="5"/>
        <v>30.586485599999996</v>
      </c>
      <c r="O27" s="475">
        <f t="shared" si="6"/>
        <v>47.578977599999995</v>
      </c>
      <c r="P27" s="474">
        <v>0</v>
      </c>
      <c r="Q27" s="475">
        <f t="shared" si="7"/>
        <v>842.82760319999988</v>
      </c>
      <c r="R27" s="475">
        <f t="shared" si="8"/>
        <v>560.75223599999993</v>
      </c>
      <c r="S27" s="475">
        <f t="shared" si="9"/>
        <v>1403.5798391999997</v>
      </c>
      <c r="T27" s="572">
        <f t="shared" si="10"/>
        <v>25.488737999999998</v>
      </c>
    </row>
    <row r="28" spans="1:20" ht="15.75">
      <c r="A28" s="306">
        <v>18</v>
      </c>
      <c r="B28" s="307" t="s">
        <v>861</v>
      </c>
      <c r="C28" s="621">
        <v>44168</v>
      </c>
      <c r="D28" s="621">
        <v>0</v>
      </c>
      <c r="E28" s="621">
        <v>0</v>
      </c>
      <c r="F28" s="621">
        <v>3215</v>
      </c>
      <c r="G28" s="474">
        <f>F28+E28+D28+C28</f>
        <v>47383</v>
      </c>
      <c r="H28" s="474">
        <v>232</v>
      </c>
      <c r="I28" s="480">
        <f t="shared" si="1"/>
        <v>1099.2855999999999</v>
      </c>
      <c r="J28" s="480">
        <f t="shared" si="2"/>
        <v>329.78567999999996</v>
      </c>
      <c r="K28" s="480">
        <f t="shared" si="3"/>
        <v>769.49991999999997</v>
      </c>
      <c r="L28" s="474">
        <v>0</v>
      </c>
      <c r="M28" s="475">
        <f t="shared" si="4"/>
        <v>25.283568799999998</v>
      </c>
      <c r="N28" s="475">
        <f t="shared" si="5"/>
        <v>9.8935703999999998</v>
      </c>
      <c r="O28" s="475">
        <f t="shared" si="6"/>
        <v>15.389998399999998</v>
      </c>
      <c r="P28" s="474">
        <v>0</v>
      </c>
      <c r="Q28" s="475">
        <f t="shared" si="7"/>
        <v>272.62282879999998</v>
      </c>
      <c r="R28" s="475">
        <f t="shared" si="8"/>
        <v>181.38212399999998</v>
      </c>
      <c r="S28" s="475">
        <f t="shared" si="9"/>
        <v>454.00495279999996</v>
      </c>
      <c r="T28" s="572">
        <f t="shared" si="10"/>
        <v>8.2446419999999989</v>
      </c>
    </row>
    <row r="29" spans="1:20" ht="15.75">
      <c r="A29" s="306">
        <v>19</v>
      </c>
      <c r="B29" s="307" t="s">
        <v>862</v>
      </c>
      <c r="C29" s="621">
        <v>98620</v>
      </c>
      <c r="D29" s="621">
        <v>0</v>
      </c>
      <c r="E29" s="621">
        <v>0</v>
      </c>
      <c r="F29" s="621">
        <v>1235</v>
      </c>
      <c r="G29" s="474">
        <f t="shared" si="0"/>
        <v>99855</v>
      </c>
      <c r="H29" s="474">
        <v>232</v>
      </c>
      <c r="I29" s="480">
        <f t="shared" si="1"/>
        <v>2316.636</v>
      </c>
      <c r="J29" s="480">
        <f t="shared" si="2"/>
        <v>694.99079999999992</v>
      </c>
      <c r="K29" s="480">
        <f t="shared" si="3"/>
        <v>1621.6451999999999</v>
      </c>
      <c r="L29" s="474">
        <v>0</v>
      </c>
      <c r="M29" s="475">
        <f t="shared" si="4"/>
        <v>53.282628000000003</v>
      </c>
      <c r="N29" s="475">
        <f t="shared" si="5"/>
        <v>20.849723999999998</v>
      </c>
      <c r="O29" s="475">
        <f t="shared" si="6"/>
        <v>32.432904000000001</v>
      </c>
      <c r="P29" s="474">
        <v>0</v>
      </c>
      <c r="Q29" s="475">
        <f t="shared" si="7"/>
        <v>574.52572799999996</v>
      </c>
      <c r="R29" s="475">
        <f t="shared" si="8"/>
        <v>382.24493999999999</v>
      </c>
      <c r="S29" s="475">
        <f t="shared" si="9"/>
        <v>956.77066799999989</v>
      </c>
      <c r="T29" s="572">
        <f t="shared" si="10"/>
        <v>17.374770000000002</v>
      </c>
    </row>
    <row r="30" spans="1:20" ht="15.75">
      <c r="A30" s="306">
        <v>20</v>
      </c>
      <c r="B30" s="307" t="s">
        <v>863</v>
      </c>
      <c r="C30" s="621">
        <v>64824</v>
      </c>
      <c r="D30" s="621">
        <v>0</v>
      </c>
      <c r="E30" s="621">
        <v>0</v>
      </c>
      <c r="F30" s="621">
        <v>1827</v>
      </c>
      <c r="G30" s="474">
        <f t="shared" si="0"/>
        <v>66651</v>
      </c>
      <c r="H30" s="474">
        <v>232</v>
      </c>
      <c r="I30" s="480">
        <f t="shared" si="1"/>
        <v>1546.3032000000001</v>
      </c>
      <c r="J30" s="480">
        <f t="shared" si="2"/>
        <v>463.89096000000001</v>
      </c>
      <c r="K30" s="480">
        <f t="shared" si="3"/>
        <v>1082.4122400000001</v>
      </c>
      <c r="L30" s="474">
        <v>0</v>
      </c>
      <c r="M30" s="475">
        <f t="shared" si="4"/>
        <v>35.564973600000002</v>
      </c>
      <c r="N30" s="475">
        <f t="shared" si="5"/>
        <v>13.916728800000001</v>
      </c>
      <c r="O30" s="475">
        <f t="shared" si="6"/>
        <v>21.648244800000004</v>
      </c>
      <c r="P30" s="474">
        <v>0</v>
      </c>
      <c r="Q30" s="475">
        <f t="shared" si="7"/>
        <v>383.48319359999999</v>
      </c>
      <c r="R30" s="475">
        <f t="shared" si="8"/>
        <v>255.14002799999997</v>
      </c>
      <c r="S30" s="475">
        <f t="shared" si="9"/>
        <v>638.62322159999997</v>
      </c>
      <c r="T30" s="572">
        <f t="shared" si="10"/>
        <v>11.597274000000001</v>
      </c>
    </row>
    <row r="31" spans="1:20" ht="15.75">
      <c r="A31" s="306">
        <v>21</v>
      </c>
      <c r="B31" s="307" t="s">
        <v>864</v>
      </c>
      <c r="C31" s="621">
        <v>47544</v>
      </c>
      <c r="D31" s="621">
        <v>0</v>
      </c>
      <c r="E31" s="621">
        <v>0</v>
      </c>
      <c r="F31" s="621">
        <v>1241</v>
      </c>
      <c r="G31" s="474">
        <f t="shared" si="0"/>
        <v>48785</v>
      </c>
      <c r="H31" s="474">
        <v>232</v>
      </c>
      <c r="I31" s="480">
        <f t="shared" si="1"/>
        <v>1131.8119999999999</v>
      </c>
      <c r="J31" s="480">
        <f t="shared" si="2"/>
        <v>339.54359999999997</v>
      </c>
      <c r="K31" s="480">
        <f t="shared" si="3"/>
        <v>792.26839999999993</v>
      </c>
      <c r="L31" s="474">
        <v>0</v>
      </c>
      <c r="M31" s="475">
        <f t="shared" si="4"/>
        <v>26.031675999999997</v>
      </c>
      <c r="N31" s="475">
        <f t="shared" si="5"/>
        <v>10.186307999999999</v>
      </c>
      <c r="O31" s="475">
        <f t="shared" si="6"/>
        <v>15.845367999999999</v>
      </c>
      <c r="P31" s="474">
        <v>0</v>
      </c>
      <c r="Q31" s="475">
        <f t="shared" si="7"/>
        <v>280.68937600000004</v>
      </c>
      <c r="R31" s="475">
        <f t="shared" si="8"/>
        <v>186.74897999999999</v>
      </c>
      <c r="S31" s="475">
        <f t="shared" si="9"/>
        <v>467.438356</v>
      </c>
      <c r="T31" s="572">
        <f t="shared" si="10"/>
        <v>8.4885899999999985</v>
      </c>
    </row>
    <row r="32" spans="1:20" ht="15.75">
      <c r="A32" s="306">
        <v>22</v>
      </c>
      <c r="B32" s="307" t="s">
        <v>865</v>
      </c>
      <c r="C32" s="621">
        <v>152542</v>
      </c>
      <c r="D32" s="621">
        <v>0</v>
      </c>
      <c r="E32" s="621">
        <v>0</v>
      </c>
      <c r="F32" s="621">
        <v>6031</v>
      </c>
      <c r="G32" s="474">
        <f t="shared" si="0"/>
        <v>158573</v>
      </c>
      <c r="H32" s="474">
        <v>232</v>
      </c>
      <c r="I32" s="480">
        <f t="shared" si="1"/>
        <v>3678.8935999999999</v>
      </c>
      <c r="J32" s="480">
        <f t="shared" si="2"/>
        <v>1103.6680799999999</v>
      </c>
      <c r="K32" s="480">
        <f t="shared" si="3"/>
        <v>2575.22552</v>
      </c>
      <c r="L32" s="474">
        <v>0</v>
      </c>
      <c r="M32" s="475">
        <f t="shared" si="4"/>
        <v>84.614552799999998</v>
      </c>
      <c r="N32" s="475">
        <f t="shared" si="5"/>
        <v>33.110042399999998</v>
      </c>
      <c r="O32" s="475">
        <f t="shared" si="6"/>
        <v>51.504510400000001</v>
      </c>
      <c r="P32" s="474">
        <v>0</v>
      </c>
      <c r="Q32" s="475">
        <f t="shared" si="7"/>
        <v>912.36561280000001</v>
      </c>
      <c r="R32" s="475">
        <f t="shared" si="8"/>
        <v>607.01744399999995</v>
      </c>
      <c r="S32" s="475">
        <f t="shared" si="9"/>
        <v>1519.3830567999998</v>
      </c>
      <c r="T32" s="572">
        <f t="shared" si="10"/>
        <v>27.591701999999998</v>
      </c>
    </row>
    <row r="33" spans="1:20" ht="15.75">
      <c r="A33" s="306">
        <v>23</v>
      </c>
      <c r="B33" s="307" t="s">
        <v>866</v>
      </c>
      <c r="C33" s="621">
        <v>56407</v>
      </c>
      <c r="D33" s="621">
        <v>0</v>
      </c>
      <c r="E33" s="621">
        <v>0</v>
      </c>
      <c r="F33" s="621">
        <v>1173</v>
      </c>
      <c r="G33" s="474">
        <f t="shared" si="0"/>
        <v>57580</v>
      </c>
      <c r="H33" s="474">
        <v>232</v>
      </c>
      <c r="I33" s="480">
        <f t="shared" si="1"/>
        <v>1335.856</v>
      </c>
      <c r="J33" s="480">
        <f t="shared" si="2"/>
        <v>400.7568</v>
      </c>
      <c r="K33" s="480">
        <f t="shared" si="3"/>
        <v>935.0992</v>
      </c>
      <c r="L33" s="474">
        <v>0</v>
      </c>
      <c r="M33" s="475">
        <f t="shared" si="4"/>
        <v>30.724688</v>
      </c>
      <c r="N33" s="475">
        <f t="shared" si="5"/>
        <v>12.022703999999999</v>
      </c>
      <c r="O33" s="475">
        <f t="shared" si="6"/>
        <v>18.701983999999999</v>
      </c>
      <c r="P33" s="474">
        <v>0</v>
      </c>
      <c r="Q33" s="475">
        <f t="shared" si="7"/>
        <v>331.29228799999999</v>
      </c>
      <c r="R33" s="475">
        <f t="shared" si="8"/>
        <v>220.41623999999999</v>
      </c>
      <c r="S33" s="475">
        <f t="shared" si="9"/>
        <v>551.708528</v>
      </c>
      <c r="T33" s="572">
        <f t="shared" si="10"/>
        <v>10.01892</v>
      </c>
    </row>
    <row r="34" spans="1:20" ht="15.75">
      <c r="A34" s="306">
        <v>24</v>
      </c>
      <c r="B34" s="307" t="s">
        <v>867</v>
      </c>
      <c r="C34" s="621">
        <v>50150</v>
      </c>
      <c r="D34" s="621">
        <v>0</v>
      </c>
      <c r="E34" s="621">
        <v>0</v>
      </c>
      <c r="F34" s="621">
        <v>5658</v>
      </c>
      <c r="G34" s="474">
        <f t="shared" si="0"/>
        <v>55808</v>
      </c>
      <c r="H34" s="474">
        <v>232</v>
      </c>
      <c r="I34" s="480">
        <f t="shared" si="1"/>
        <v>1294.7456</v>
      </c>
      <c r="J34" s="480">
        <f t="shared" si="2"/>
        <v>388.42367999999999</v>
      </c>
      <c r="K34" s="480">
        <f t="shared" si="3"/>
        <v>906.32191999999998</v>
      </c>
      <c r="L34" s="474">
        <v>0</v>
      </c>
      <c r="M34" s="475">
        <f t="shared" si="4"/>
        <v>29.779148799999998</v>
      </c>
      <c r="N34" s="475">
        <f t="shared" si="5"/>
        <v>11.6527104</v>
      </c>
      <c r="O34" s="475">
        <f t="shared" si="6"/>
        <v>18.126438399999998</v>
      </c>
      <c r="P34" s="474">
        <v>0</v>
      </c>
      <c r="Q34" s="475">
        <f t="shared" si="7"/>
        <v>321.09690879999999</v>
      </c>
      <c r="R34" s="475">
        <f t="shared" si="8"/>
        <v>213.63302399999998</v>
      </c>
      <c r="S34" s="475">
        <f t="shared" si="9"/>
        <v>534.72993279999992</v>
      </c>
      <c r="T34" s="572">
        <f t="shared" si="10"/>
        <v>9.7105920000000001</v>
      </c>
    </row>
    <row r="35" spans="1:20" ht="15.75">
      <c r="A35" s="306">
        <v>25</v>
      </c>
      <c r="B35" s="307" t="s">
        <v>868</v>
      </c>
      <c r="C35" s="621">
        <v>108235</v>
      </c>
      <c r="D35" s="621">
        <v>0</v>
      </c>
      <c r="E35" s="621">
        <v>0</v>
      </c>
      <c r="F35" s="621">
        <v>10703</v>
      </c>
      <c r="G35" s="474">
        <f t="shared" si="0"/>
        <v>118938</v>
      </c>
      <c r="H35" s="474">
        <v>232</v>
      </c>
      <c r="I35" s="480">
        <f t="shared" si="1"/>
        <v>2759.3616000000002</v>
      </c>
      <c r="J35" s="480">
        <f t="shared" si="2"/>
        <v>827.80848000000003</v>
      </c>
      <c r="K35" s="480">
        <f t="shared" si="3"/>
        <v>1931.55312</v>
      </c>
      <c r="L35" s="474">
        <v>0</v>
      </c>
      <c r="M35" s="475">
        <f t="shared" si="4"/>
        <v>63.465316800000004</v>
      </c>
      <c r="N35" s="475">
        <f t="shared" si="5"/>
        <v>24.834254399999999</v>
      </c>
      <c r="O35" s="475">
        <f t="shared" si="6"/>
        <v>38.631062400000005</v>
      </c>
      <c r="P35" s="474">
        <v>0</v>
      </c>
      <c r="Q35" s="475">
        <f t="shared" si="7"/>
        <v>684.32167679999998</v>
      </c>
      <c r="R35" s="475">
        <f t="shared" si="8"/>
        <v>455.29466400000001</v>
      </c>
      <c r="S35" s="475">
        <f t="shared" si="9"/>
        <v>1139.6163408</v>
      </c>
      <c r="T35" s="572">
        <f t="shared" si="10"/>
        <v>20.695212000000001</v>
      </c>
    </row>
    <row r="36" spans="1:20" ht="15.75">
      <c r="A36" s="306">
        <v>26</v>
      </c>
      <c r="B36" s="307" t="s">
        <v>869</v>
      </c>
      <c r="C36" s="621">
        <v>80108</v>
      </c>
      <c r="D36" s="621">
        <v>0</v>
      </c>
      <c r="E36" s="621">
        <v>0</v>
      </c>
      <c r="F36" s="621">
        <v>1221</v>
      </c>
      <c r="G36" s="474">
        <f t="shared" si="0"/>
        <v>81329</v>
      </c>
      <c r="H36" s="474">
        <v>232</v>
      </c>
      <c r="I36" s="480">
        <f t="shared" si="1"/>
        <v>1886.8327999999999</v>
      </c>
      <c r="J36" s="480">
        <f t="shared" si="2"/>
        <v>566.0498399999999</v>
      </c>
      <c r="K36" s="480">
        <f t="shared" si="3"/>
        <v>1320.78296</v>
      </c>
      <c r="L36" s="474">
        <v>0</v>
      </c>
      <c r="M36" s="475">
        <f t="shared" si="4"/>
        <v>43.397154399999998</v>
      </c>
      <c r="N36" s="475">
        <f t="shared" si="5"/>
        <v>16.981495199999998</v>
      </c>
      <c r="O36" s="475">
        <f t="shared" si="6"/>
        <v>26.4156592</v>
      </c>
      <c r="P36" s="474">
        <v>0</v>
      </c>
      <c r="Q36" s="475">
        <f t="shared" si="7"/>
        <v>467.93453439999996</v>
      </c>
      <c r="R36" s="475">
        <f t="shared" si="8"/>
        <v>311.32741199999998</v>
      </c>
      <c r="S36" s="475">
        <f t="shared" si="9"/>
        <v>779.26194639999994</v>
      </c>
      <c r="T36" s="572">
        <f t="shared" si="10"/>
        <v>14.151245999999999</v>
      </c>
    </row>
    <row r="37" spans="1:20" ht="15.75">
      <c r="A37" s="306">
        <v>27</v>
      </c>
      <c r="B37" s="307" t="s">
        <v>870</v>
      </c>
      <c r="C37" s="621">
        <v>56041</v>
      </c>
      <c r="D37" s="621">
        <v>0</v>
      </c>
      <c r="E37" s="621">
        <v>0</v>
      </c>
      <c r="F37" s="621">
        <v>536</v>
      </c>
      <c r="G37" s="474">
        <f t="shared" si="0"/>
        <v>56577</v>
      </c>
      <c r="H37" s="474">
        <v>232</v>
      </c>
      <c r="I37" s="480">
        <f t="shared" si="1"/>
        <v>1312.5863999999999</v>
      </c>
      <c r="J37" s="480">
        <f t="shared" si="2"/>
        <v>393.77591999999999</v>
      </c>
      <c r="K37" s="480">
        <f t="shared" si="3"/>
        <v>918.81047999999987</v>
      </c>
      <c r="L37" s="474">
        <v>0</v>
      </c>
      <c r="M37" s="475">
        <f t="shared" si="4"/>
        <v>30.189487199999995</v>
      </c>
      <c r="N37" s="475">
        <f t="shared" si="5"/>
        <v>11.813277599999999</v>
      </c>
      <c r="O37" s="475">
        <f t="shared" si="6"/>
        <v>18.376209599999996</v>
      </c>
      <c r="P37" s="474">
        <v>0</v>
      </c>
      <c r="Q37" s="475">
        <f t="shared" si="7"/>
        <v>325.52142720000001</v>
      </c>
      <c r="R37" s="475">
        <f t="shared" si="8"/>
        <v>216.57675599999999</v>
      </c>
      <c r="S37" s="475">
        <f t="shared" si="9"/>
        <v>542.09818319999999</v>
      </c>
      <c r="T37" s="572">
        <f t="shared" si="10"/>
        <v>9.844398</v>
      </c>
    </row>
    <row r="38" spans="1:20" ht="15.75">
      <c r="A38" s="306">
        <v>28</v>
      </c>
      <c r="B38" s="307" t="s">
        <v>871</v>
      </c>
      <c r="C38" s="621">
        <v>67360</v>
      </c>
      <c r="D38" s="621">
        <v>0</v>
      </c>
      <c r="E38" s="621">
        <v>0</v>
      </c>
      <c r="F38" s="621">
        <v>142</v>
      </c>
      <c r="G38" s="474">
        <f t="shared" si="0"/>
        <v>67502</v>
      </c>
      <c r="H38" s="474">
        <v>232</v>
      </c>
      <c r="I38" s="480">
        <f t="shared" si="1"/>
        <v>1566.0463999999999</v>
      </c>
      <c r="J38" s="480">
        <f t="shared" si="2"/>
        <v>469.81391999999994</v>
      </c>
      <c r="K38" s="480">
        <f t="shared" si="3"/>
        <v>1096.2324800000001</v>
      </c>
      <c r="L38" s="474">
        <v>0</v>
      </c>
      <c r="M38" s="475">
        <f t="shared" si="4"/>
        <v>36.019067200000002</v>
      </c>
      <c r="N38" s="475">
        <f t="shared" si="5"/>
        <v>14.094417599999998</v>
      </c>
      <c r="O38" s="475">
        <f t="shared" si="6"/>
        <v>21.924649600000006</v>
      </c>
      <c r="P38" s="474">
        <v>0</v>
      </c>
      <c r="Q38" s="475">
        <f t="shared" si="7"/>
        <v>388.37950719999998</v>
      </c>
      <c r="R38" s="475">
        <f t="shared" si="8"/>
        <v>258.39765599999998</v>
      </c>
      <c r="S38" s="475">
        <f t="shared" si="9"/>
        <v>646.7771631999999</v>
      </c>
      <c r="T38" s="572">
        <f t="shared" si="10"/>
        <v>11.745348</v>
      </c>
    </row>
    <row r="39" spans="1:20" ht="15.75">
      <c r="A39" s="306">
        <v>29</v>
      </c>
      <c r="B39" s="307" t="s">
        <v>872</v>
      </c>
      <c r="C39" s="621">
        <v>45672</v>
      </c>
      <c r="D39" s="621">
        <v>0</v>
      </c>
      <c r="E39" s="621">
        <v>0</v>
      </c>
      <c r="F39" s="621">
        <v>5110</v>
      </c>
      <c r="G39" s="474">
        <f t="shared" si="0"/>
        <v>50782</v>
      </c>
      <c r="H39" s="474">
        <v>232</v>
      </c>
      <c r="I39" s="480">
        <f t="shared" si="1"/>
        <v>1178.1424</v>
      </c>
      <c r="J39" s="480">
        <f t="shared" si="2"/>
        <v>353.44271999999995</v>
      </c>
      <c r="K39" s="480">
        <f t="shared" si="3"/>
        <v>824.69967999999994</v>
      </c>
      <c r="L39" s="474">
        <v>0</v>
      </c>
      <c r="M39" s="475">
        <f t="shared" si="4"/>
        <v>27.097275199999999</v>
      </c>
      <c r="N39" s="475">
        <f t="shared" si="5"/>
        <v>10.603281599999999</v>
      </c>
      <c r="O39" s="475">
        <f t="shared" si="6"/>
        <v>16.4939936</v>
      </c>
      <c r="P39" s="474">
        <v>0</v>
      </c>
      <c r="Q39" s="475">
        <f t="shared" si="7"/>
        <v>292.17931520000002</v>
      </c>
      <c r="R39" s="475">
        <f t="shared" si="8"/>
        <v>194.39349599999997</v>
      </c>
      <c r="S39" s="475">
        <f t="shared" si="9"/>
        <v>486.57281119999999</v>
      </c>
      <c r="T39" s="572">
        <f t="shared" si="10"/>
        <v>8.8360679999999991</v>
      </c>
    </row>
    <row r="40" spans="1:20" ht="15.75">
      <c r="A40" s="306">
        <v>30</v>
      </c>
      <c r="B40" s="307" t="s">
        <v>873</v>
      </c>
      <c r="C40" s="621">
        <v>80266</v>
      </c>
      <c r="D40" s="621">
        <v>0</v>
      </c>
      <c r="E40" s="621">
        <v>0</v>
      </c>
      <c r="F40" s="621">
        <v>2021</v>
      </c>
      <c r="G40" s="474">
        <f t="shared" si="0"/>
        <v>82287</v>
      </c>
      <c r="H40" s="474">
        <v>232</v>
      </c>
      <c r="I40" s="480">
        <f t="shared" si="1"/>
        <v>1909.0583999999999</v>
      </c>
      <c r="J40" s="480">
        <f t="shared" si="2"/>
        <v>572.71751999999992</v>
      </c>
      <c r="K40" s="480">
        <f t="shared" si="3"/>
        <v>1336.34088</v>
      </c>
      <c r="L40" s="474">
        <v>0</v>
      </c>
      <c r="M40" s="475">
        <f t="shared" si="4"/>
        <v>43.90834319999999</v>
      </c>
      <c r="N40" s="475">
        <f t="shared" si="5"/>
        <v>17.181525599999997</v>
      </c>
      <c r="O40" s="475">
        <f t="shared" si="6"/>
        <v>26.726817599999997</v>
      </c>
      <c r="P40" s="474">
        <v>0</v>
      </c>
      <c r="Q40" s="475">
        <f t="shared" si="7"/>
        <v>473.44648319999999</v>
      </c>
      <c r="R40" s="475">
        <f t="shared" si="8"/>
        <v>314.99463599999996</v>
      </c>
      <c r="S40" s="475">
        <f t="shared" si="9"/>
        <v>788.4411192</v>
      </c>
      <c r="T40" s="572">
        <f t="shared" si="10"/>
        <v>14.317937999999998</v>
      </c>
    </row>
    <row r="41" spans="1:20" ht="15.75">
      <c r="A41" s="306">
        <v>31</v>
      </c>
      <c r="B41" s="307" t="s">
        <v>874</v>
      </c>
      <c r="C41" s="621">
        <v>54149</v>
      </c>
      <c r="D41" s="621">
        <v>0</v>
      </c>
      <c r="E41" s="621">
        <v>0</v>
      </c>
      <c r="F41" s="621">
        <v>207</v>
      </c>
      <c r="G41" s="474">
        <f t="shared" si="0"/>
        <v>54356</v>
      </c>
      <c r="H41" s="474">
        <v>232</v>
      </c>
      <c r="I41" s="480">
        <f t="shared" si="1"/>
        <v>1261.0591999999999</v>
      </c>
      <c r="J41" s="480">
        <f t="shared" si="2"/>
        <v>378.31775999999996</v>
      </c>
      <c r="K41" s="480">
        <f t="shared" si="3"/>
        <v>882.74144000000001</v>
      </c>
      <c r="L41" s="474">
        <v>0</v>
      </c>
      <c r="M41" s="475">
        <f t="shared" si="4"/>
        <v>29.004361599999999</v>
      </c>
      <c r="N41" s="475">
        <f t="shared" si="5"/>
        <v>11.349532799999999</v>
      </c>
      <c r="O41" s="475">
        <f t="shared" si="6"/>
        <v>17.654828800000001</v>
      </c>
      <c r="P41" s="474">
        <v>0</v>
      </c>
      <c r="Q41" s="475">
        <f t="shared" si="7"/>
        <v>312.74268160000003</v>
      </c>
      <c r="R41" s="475">
        <f t="shared" si="8"/>
        <v>208.07476799999998</v>
      </c>
      <c r="S41" s="475">
        <f t="shared" si="9"/>
        <v>520.81744960000003</v>
      </c>
      <c r="T41" s="572">
        <f t="shared" si="10"/>
        <v>9.4579439999999995</v>
      </c>
    </row>
    <row r="42" spans="1:20" ht="15.75">
      <c r="A42" s="306">
        <v>32</v>
      </c>
      <c r="B42" s="307" t="s">
        <v>875</v>
      </c>
      <c r="C42" s="621">
        <v>47775</v>
      </c>
      <c r="D42" s="621">
        <v>0</v>
      </c>
      <c r="E42" s="621">
        <v>0</v>
      </c>
      <c r="F42" s="621">
        <v>7853</v>
      </c>
      <c r="G42" s="474">
        <f t="shared" si="0"/>
        <v>55628</v>
      </c>
      <c r="H42" s="474">
        <v>232</v>
      </c>
      <c r="I42" s="480">
        <f t="shared" si="1"/>
        <v>1290.5696</v>
      </c>
      <c r="J42" s="480">
        <f t="shared" si="2"/>
        <v>387.17088000000001</v>
      </c>
      <c r="K42" s="480">
        <f t="shared" si="3"/>
        <v>903.39872000000003</v>
      </c>
      <c r="L42" s="474">
        <v>0</v>
      </c>
      <c r="M42" s="475">
        <f t="shared" si="4"/>
        <v>29.683100800000002</v>
      </c>
      <c r="N42" s="475">
        <f t="shared" si="5"/>
        <v>11.615126400000001</v>
      </c>
      <c r="O42" s="475">
        <f t="shared" si="6"/>
        <v>18.067974400000001</v>
      </c>
      <c r="P42" s="474">
        <v>0</v>
      </c>
      <c r="Q42" s="475">
        <f t="shared" si="7"/>
        <v>320.06126079999996</v>
      </c>
      <c r="R42" s="475">
        <f t="shared" si="8"/>
        <v>212.94398399999997</v>
      </c>
      <c r="S42" s="475">
        <f t="shared" si="9"/>
        <v>533.0052447999999</v>
      </c>
      <c r="T42" s="572">
        <f t="shared" si="10"/>
        <v>9.679272000000001</v>
      </c>
    </row>
    <row r="43" spans="1:20" ht="15.75">
      <c r="A43" s="306">
        <v>33</v>
      </c>
      <c r="B43" s="307" t="s">
        <v>876</v>
      </c>
      <c r="C43" s="621">
        <v>165794</v>
      </c>
      <c r="D43" s="621">
        <v>0</v>
      </c>
      <c r="E43" s="621">
        <v>7069</v>
      </c>
      <c r="F43" s="621">
        <v>932</v>
      </c>
      <c r="G43" s="474">
        <f t="shared" si="0"/>
        <v>173795</v>
      </c>
      <c r="H43" s="474">
        <v>232</v>
      </c>
      <c r="I43" s="480">
        <f t="shared" si="1"/>
        <v>4032.0439999999999</v>
      </c>
      <c r="J43" s="480">
        <f t="shared" si="2"/>
        <v>1209.6132</v>
      </c>
      <c r="K43" s="480">
        <f t="shared" si="3"/>
        <v>2822.4308000000001</v>
      </c>
      <c r="L43" s="474">
        <v>0</v>
      </c>
      <c r="M43" s="475">
        <f t="shared" si="4"/>
        <v>92.737012000000007</v>
      </c>
      <c r="N43" s="475">
        <f t="shared" si="5"/>
        <v>36.288395999999999</v>
      </c>
      <c r="O43" s="475">
        <f t="shared" si="6"/>
        <v>56.448616000000008</v>
      </c>
      <c r="P43" s="474">
        <v>0</v>
      </c>
      <c r="Q43" s="475">
        <f t="shared" si="7"/>
        <v>999.946912</v>
      </c>
      <c r="R43" s="475">
        <f t="shared" si="8"/>
        <v>665.28725999999995</v>
      </c>
      <c r="S43" s="475">
        <f t="shared" si="9"/>
        <v>1665.2341719999999</v>
      </c>
      <c r="T43" s="572">
        <f t="shared" si="10"/>
        <v>30.24033</v>
      </c>
    </row>
    <row r="44" spans="1:20" ht="15.75">
      <c r="A44" s="306" t="s">
        <v>19</v>
      </c>
      <c r="B44" s="307"/>
      <c r="C44" s="381">
        <f t="shared" ref="C44:F44" si="21">SUM(C11:C43)</f>
        <v>2791636</v>
      </c>
      <c r="D44" s="381">
        <f t="shared" si="21"/>
        <v>0</v>
      </c>
      <c r="E44" s="381">
        <f t="shared" si="21"/>
        <v>15702</v>
      </c>
      <c r="F44" s="381">
        <f t="shared" si="21"/>
        <v>90560</v>
      </c>
      <c r="G44" s="308">
        <f>SUM(G11:G43)</f>
        <v>2897898</v>
      </c>
      <c r="H44" s="308">
        <v>232</v>
      </c>
      <c r="I44" s="571">
        <f>SUM(I11:I43)</f>
        <v>67231.233600000007</v>
      </c>
      <c r="J44" s="571">
        <f t="shared" ref="J44:T44" si="22">SUM(J11:J43)</f>
        <v>20169.370080000001</v>
      </c>
      <c r="K44" s="571">
        <f t="shared" si="22"/>
        <v>47061.863519999984</v>
      </c>
      <c r="L44" s="382">
        <f t="shared" si="22"/>
        <v>0</v>
      </c>
      <c r="M44" s="382">
        <f t="shared" si="22"/>
        <v>1546.3183728000004</v>
      </c>
      <c r="N44" s="382">
        <f t="shared" si="22"/>
        <v>605.08110239999996</v>
      </c>
      <c r="O44" s="382">
        <f t="shared" si="22"/>
        <v>941.23727040000006</v>
      </c>
      <c r="P44" s="382">
        <f t="shared" si="22"/>
        <v>0</v>
      </c>
      <c r="Q44" s="382">
        <f t="shared" si="22"/>
        <v>16673.345932799999</v>
      </c>
      <c r="R44" s="382">
        <f t="shared" si="22"/>
        <v>11093.153543999997</v>
      </c>
      <c r="S44" s="382">
        <f t="shared" si="22"/>
        <v>27766.499476799992</v>
      </c>
      <c r="T44" s="573">
        <f t="shared" si="22"/>
        <v>504.23425200000008</v>
      </c>
    </row>
    <row r="45" spans="1:20">
      <c r="A45" s="247"/>
      <c r="B45" s="247"/>
      <c r="C45" s="247"/>
      <c r="D45" s="247"/>
      <c r="E45" s="247"/>
      <c r="F45" s="247"/>
      <c r="G45" s="247"/>
      <c r="H45" s="247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</row>
    <row r="46" spans="1:20">
      <c r="A46" s="248" t="s">
        <v>8</v>
      </c>
      <c r="B46" s="249"/>
      <c r="C46" s="249"/>
      <c r="D46" s="247"/>
      <c r="E46" s="247"/>
      <c r="F46" s="247"/>
      <c r="G46" s="247"/>
      <c r="H46" s="247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</row>
    <row r="47" spans="1:20">
      <c r="A47" s="250" t="s">
        <v>9</v>
      </c>
      <c r="B47" s="250"/>
      <c r="C47" s="250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</row>
    <row r="48" spans="1:20">
      <c r="A48" s="250" t="s">
        <v>10</v>
      </c>
      <c r="B48" s="250"/>
      <c r="C48" s="250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</row>
    <row r="49" spans="1:20">
      <c r="A49" s="991" t="s">
        <v>245</v>
      </c>
      <c r="B49" s="991"/>
      <c r="C49" s="991"/>
      <c r="D49" s="991"/>
      <c r="I49" s="241"/>
      <c r="J49" s="241"/>
      <c r="K49" s="241"/>
      <c r="L49" s="247"/>
      <c r="M49" s="256"/>
      <c r="N49" s="256"/>
      <c r="O49" s="256"/>
      <c r="P49" s="256"/>
      <c r="Q49" s="256"/>
      <c r="R49" s="256"/>
      <c r="S49" s="247"/>
      <c r="T49" s="241"/>
    </row>
    <row r="50" spans="1:20">
      <c r="A50" s="248" t="s">
        <v>122</v>
      </c>
      <c r="B50" s="250" t="s">
        <v>207</v>
      </c>
      <c r="C50" s="250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</row>
    <row r="51" spans="1:20">
      <c r="A51" s="248" t="s">
        <v>152</v>
      </c>
      <c r="B51" s="991" t="s">
        <v>698</v>
      </c>
      <c r="C51" s="991"/>
      <c r="D51" s="991"/>
      <c r="E51" s="991"/>
      <c r="F51" s="25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</row>
    <row r="52" spans="1:20">
      <c r="A52" s="250" t="s">
        <v>154</v>
      </c>
      <c r="B52" s="991" t="s">
        <v>699</v>
      </c>
      <c r="C52" s="991"/>
      <c r="D52" s="991"/>
      <c r="E52" s="991"/>
      <c r="F52" s="25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</row>
    <row r="53" spans="1:20">
      <c r="A53" s="250" t="s">
        <v>176</v>
      </c>
      <c r="B53" s="991" t="s">
        <v>700</v>
      </c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241"/>
      <c r="T53" s="241"/>
    </row>
    <row r="54" spans="1:20">
      <c r="A54" s="250" t="s">
        <v>126</v>
      </c>
      <c r="B54" s="250" t="s">
        <v>263</v>
      </c>
      <c r="C54" s="250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</row>
    <row r="55" spans="1:20">
      <c r="A55" s="250" t="s">
        <v>127</v>
      </c>
      <c r="B55" s="250" t="s">
        <v>265</v>
      </c>
      <c r="C55" s="250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</row>
    <row r="56" spans="1:20">
      <c r="A56" s="250"/>
      <c r="B56" s="250" t="s">
        <v>266</v>
      </c>
      <c r="C56" s="250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</row>
    <row r="57" spans="1:20">
      <c r="A57" s="250"/>
      <c r="B57" s="250"/>
      <c r="C57" s="250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</row>
    <row r="58" spans="1:20">
      <c r="A58" s="250"/>
      <c r="B58" s="250"/>
      <c r="C58" s="250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</row>
    <row r="59" spans="1:20">
      <c r="A59" s="250" t="s">
        <v>12</v>
      </c>
      <c r="H59" s="250"/>
      <c r="I59" s="241"/>
      <c r="J59" s="250"/>
      <c r="K59" s="250"/>
      <c r="L59" s="250"/>
      <c r="M59" s="250"/>
      <c r="N59" s="250"/>
      <c r="O59" s="250"/>
      <c r="P59" s="250"/>
      <c r="Q59" s="250"/>
      <c r="R59" s="250"/>
      <c r="S59" s="994" t="s">
        <v>13</v>
      </c>
      <c r="T59" s="994"/>
    </row>
    <row r="60" spans="1:20" ht="12.75" customHeight="1">
      <c r="I60" s="250"/>
      <c r="J60" s="993" t="s">
        <v>14</v>
      </c>
      <c r="K60" s="993"/>
      <c r="L60" s="993"/>
      <c r="M60" s="993"/>
      <c r="N60" s="993"/>
      <c r="O60" s="993"/>
      <c r="P60" s="993"/>
      <c r="Q60" s="993"/>
      <c r="R60" s="993"/>
      <c r="S60" s="993"/>
      <c r="T60" s="993"/>
    </row>
    <row r="61" spans="1:20" ht="12.75" customHeight="1">
      <c r="I61" s="993" t="s">
        <v>90</v>
      </c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</row>
    <row r="62" spans="1:20">
      <c r="A62" s="250"/>
      <c r="B62" s="250"/>
      <c r="I62" s="241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 t="s">
        <v>87</v>
      </c>
    </row>
    <row r="64" spans="1:20">
      <c r="A64" s="985"/>
      <c r="B64" s="985"/>
      <c r="C64" s="985"/>
      <c r="D64" s="985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</row>
  </sheetData>
  <mergeCells count="24">
    <mergeCell ref="S1:T1"/>
    <mergeCell ref="A4:R5"/>
    <mergeCell ref="A49:D49"/>
    <mergeCell ref="A2:T2"/>
    <mergeCell ref="B51:E51"/>
    <mergeCell ref="A3:T3"/>
    <mergeCell ref="G1:I1"/>
    <mergeCell ref="M8:P8"/>
    <mergeCell ref="A6:T6"/>
    <mergeCell ref="A64:T64"/>
    <mergeCell ref="L7:T7"/>
    <mergeCell ref="A8:A9"/>
    <mergeCell ref="B8:B9"/>
    <mergeCell ref="C8:G8"/>
    <mergeCell ref="A7:B7"/>
    <mergeCell ref="Q8:S8"/>
    <mergeCell ref="H8:H9"/>
    <mergeCell ref="J60:T60"/>
    <mergeCell ref="I61:T61"/>
    <mergeCell ref="S59:T59"/>
    <mergeCell ref="I8:L8"/>
    <mergeCell ref="T8:T9"/>
    <mergeCell ref="B52:E52"/>
    <mergeCell ref="B53:R5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view="pageBreakPreview" topLeftCell="H16" zoomScale="115" zoomScaleSheetLayoutView="115" workbookViewId="0">
      <selection activeCell="F70" sqref="A70:U88"/>
    </sheetView>
  </sheetViews>
  <sheetFormatPr defaultRowHeight="12.75"/>
  <cols>
    <col min="1" max="1" width="5.5703125" style="241" customWidth="1"/>
    <col min="2" max="2" width="15.7109375" style="241" customWidth="1"/>
    <col min="3" max="3" width="10.28515625" style="241" customWidth="1"/>
    <col min="4" max="4" width="8.42578125" style="241" customWidth="1"/>
    <col min="5" max="7" width="9.85546875" style="241" customWidth="1"/>
    <col min="8" max="8" width="10.85546875" style="241" customWidth="1"/>
    <col min="9" max="9" width="12.85546875" style="241" customWidth="1"/>
    <col min="10" max="10" width="10.42578125" style="227" customWidth="1"/>
    <col min="11" max="11" width="10.85546875" style="227" customWidth="1"/>
    <col min="12" max="12" width="11.140625" style="227" customWidth="1"/>
    <col min="13" max="17" width="8.140625" style="227" customWidth="1"/>
    <col min="18" max="18" width="10.42578125" style="227" customWidth="1"/>
    <col min="19" max="19" width="8.140625" style="227" customWidth="1"/>
    <col min="20" max="20" width="11" style="227" customWidth="1"/>
    <col min="21" max="21" width="12.85546875" style="227" customWidth="1"/>
    <col min="22" max="16384" width="9.140625" style="227"/>
  </cols>
  <sheetData>
    <row r="1" spans="1:21" ht="15">
      <c r="H1" s="999"/>
      <c r="I1" s="999"/>
      <c r="J1" s="999"/>
      <c r="K1" s="241"/>
      <c r="L1" s="241"/>
      <c r="M1" s="241"/>
      <c r="N1" s="241"/>
      <c r="O1" s="241"/>
      <c r="P1" s="241"/>
      <c r="Q1" s="241"/>
      <c r="R1" s="241"/>
      <c r="S1" s="241"/>
      <c r="T1" s="995" t="s">
        <v>681</v>
      </c>
      <c r="U1" s="995"/>
    </row>
    <row r="2" spans="1:21" ht="15.75">
      <c r="A2" s="997" t="s">
        <v>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</row>
    <row r="3" spans="1:21" ht="18">
      <c r="A3" s="998" t="s">
        <v>582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</row>
    <row r="4" spans="1:21" ht="12.75" customHeight="1">
      <c r="A4" s="996" t="s">
        <v>836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241"/>
      <c r="U4" s="241"/>
    </row>
    <row r="5" spans="1:21" s="228" customFormat="1" ht="7.5" customHeight="1">
      <c r="A5" s="996"/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252"/>
      <c r="U5" s="252"/>
    </row>
    <row r="6" spans="1:21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</row>
    <row r="7" spans="1:21" ht="15.75">
      <c r="A7" s="991" t="s">
        <v>185</v>
      </c>
      <c r="B7" s="991"/>
      <c r="C7" s="126" t="s">
        <v>877</v>
      </c>
      <c r="I7" s="253"/>
      <c r="J7" s="241"/>
      <c r="K7" s="241"/>
      <c r="L7" s="241"/>
      <c r="M7" s="986"/>
      <c r="N7" s="986"/>
      <c r="O7" s="986"/>
      <c r="P7" s="986"/>
      <c r="Q7" s="986"/>
      <c r="R7" s="986"/>
      <c r="S7" s="986"/>
      <c r="T7" s="986"/>
      <c r="U7" s="986"/>
    </row>
    <row r="8" spans="1:21" ht="30.75" customHeight="1">
      <c r="A8" s="987" t="s">
        <v>2</v>
      </c>
      <c r="B8" s="987" t="s">
        <v>3</v>
      </c>
      <c r="C8" s="988" t="s">
        <v>558</v>
      </c>
      <c r="D8" s="989"/>
      <c r="E8" s="989"/>
      <c r="F8" s="989"/>
      <c r="G8" s="989"/>
      <c r="H8" s="990"/>
      <c r="I8" s="869" t="s">
        <v>88</v>
      </c>
      <c r="J8" s="988" t="s">
        <v>89</v>
      </c>
      <c r="K8" s="989"/>
      <c r="L8" s="989"/>
      <c r="M8" s="990"/>
      <c r="N8" s="988" t="s">
        <v>97</v>
      </c>
      <c r="O8" s="989"/>
      <c r="P8" s="989"/>
      <c r="Q8" s="990"/>
      <c r="R8" s="869" t="s">
        <v>205</v>
      </c>
      <c r="S8" s="870"/>
      <c r="T8" s="871"/>
      <c r="U8" s="987" t="s">
        <v>505</v>
      </c>
    </row>
    <row r="9" spans="1:21" ht="75" customHeight="1">
      <c r="A9" s="987"/>
      <c r="B9" s="987"/>
      <c r="C9" s="243" t="s">
        <v>5</v>
      </c>
      <c r="D9" s="243" t="s">
        <v>6</v>
      </c>
      <c r="E9" s="243" t="s">
        <v>408</v>
      </c>
      <c r="F9" s="244" t="s">
        <v>106</v>
      </c>
      <c r="G9" s="633"/>
      <c r="H9" s="244" t="s">
        <v>262</v>
      </c>
      <c r="I9" s="992"/>
      <c r="J9" s="243" t="s">
        <v>206</v>
      </c>
      <c r="K9" s="243" t="s">
        <v>124</v>
      </c>
      <c r="L9" s="243" t="s">
        <v>125</v>
      </c>
      <c r="M9" s="582" t="s">
        <v>504</v>
      </c>
      <c r="N9" s="243" t="s">
        <v>151</v>
      </c>
      <c r="O9" s="243" t="s">
        <v>153</v>
      </c>
      <c r="P9" s="243" t="s">
        <v>155</v>
      </c>
      <c r="Q9" s="243" t="s">
        <v>503</v>
      </c>
      <c r="R9" s="243" t="s">
        <v>175</v>
      </c>
      <c r="S9" s="244" t="s">
        <v>160</v>
      </c>
      <c r="T9" s="254" t="s">
        <v>19</v>
      </c>
      <c r="U9" s="987"/>
    </row>
    <row r="10" spans="1:21" s="229" customFormat="1">
      <c r="A10" s="243">
        <v>1</v>
      </c>
      <c r="B10" s="243">
        <v>2</v>
      </c>
      <c r="C10" s="363">
        <v>3</v>
      </c>
      <c r="D10" s="363">
        <v>4</v>
      </c>
      <c r="E10" s="363">
        <v>5</v>
      </c>
      <c r="F10" s="363">
        <v>6</v>
      </c>
      <c r="G10" s="634"/>
      <c r="H10" s="243">
        <v>7</v>
      </c>
      <c r="I10" s="243">
        <v>8</v>
      </c>
      <c r="J10" s="243">
        <v>9</v>
      </c>
      <c r="K10" s="243">
        <v>10</v>
      </c>
      <c r="L10" s="243">
        <v>11</v>
      </c>
      <c r="M10" s="243">
        <v>12</v>
      </c>
      <c r="N10" s="243">
        <v>13</v>
      </c>
      <c r="O10" s="243">
        <v>14</v>
      </c>
      <c r="P10" s="243">
        <v>15</v>
      </c>
      <c r="Q10" s="243">
        <v>16</v>
      </c>
      <c r="R10" s="243">
        <v>17</v>
      </c>
      <c r="S10" s="243">
        <v>18</v>
      </c>
      <c r="T10" s="243">
        <v>19</v>
      </c>
      <c r="U10" s="511">
        <v>20</v>
      </c>
    </row>
    <row r="11" spans="1:21" s="229" customFormat="1" ht="15.75">
      <c r="A11" s="476">
        <v>1</v>
      </c>
      <c r="B11" s="477" t="s">
        <v>844</v>
      </c>
      <c r="C11" s="621">
        <v>68991</v>
      </c>
      <c r="D11" s="621">
        <v>0</v>
      </c>
      <c r="E11" s="621">
        <v>0</v>
      </c>
      <c r="F11" s="621">
        <v>279</v>
      </c>
      <c r="G11" s="621"/>
      <c r="H11" s="621">
        <f>F11+E11+D11+C11</f>
        <v>69270</v>
      </c>
      <c r="I11" s="474">
        <v>232</v>
      </c>
      <c r="J11" s="480">
        <f>H11*I11*150/1000000</f>
        <v>2410.596</v>
      </c>
      <c r="K11" s="480">
        <f>J11*0.3</f>
        <v>723.17880000000002</v>
      </c>
      <c r="L11" s="480">
        <f>J11-K11</f>
        <v>1687.4171999999999</v>
      </c>
      <c r="M11" s="474">
        <v>0</v>
      </c>
      <c r="N11" s="475">
        <f>O11+P11</f>
        <v>55.443707999999994</v>
      </c>
      <c r="O11" s="475">
        <f>K11*3000/100000</f>
        <v>21.695363999999998</v>
      </c>
      <c r="P11" s="475">
        <f>L11*2000/100000</f>
        <v>33.748343999999996</v>
      </c>
      <c r="Q11" s="474">
        <v>0</v>
      </c>
      <c r="R11" s="475">
        <f>H11*I11*3.71/100000</f>
        <v>596.22074399999997</v>
      </c>
      <c r="S11" s="475">
        <f>H11*I11*2.47/100000</f>
        <v>396.94480800000002</v>
      </c>
      <c r="T11" s="475">
        <f>R11+S11</f>
        <v>993.16555199999993</v>
      </c>
      <c r="U11" s="572">
        <f>J11*750/100000</f>
        <v>18.079470000000001</v>
      </c>
    </row>
    <row r="12" spans="1:21" s="229" customFormat="1" ht="15.75">
      <c r="A12" s="476">
        <v>2</v>
      </c>
      <c r="B12" s="477" t="s">
        <v>845</v>
      </c>
      <c r="C12" s="621">
        <v>75766</v>
      </c>
      <c r="D12" s="621">
        <v>0</v>
      </c>
      <c r="E12" s="621">
        <v>0</v>
      </c>
      <c r="F12" s="621">
        <v>224</v>
      </c>
      <c r="G12" s="621"/>
      <c r="H12" s="621">
        <f>F12+E12+D12+C12</f>
        <v>75990</v>
      </c>
      <c r="I12" s="474">
        <v>232</v>
      </c>
      <c r="J12" s="480">
        <f t="shared" ref="J12:J43" si="0">H12*I12*150/1000000</f>
        <v>2644.4520000000002</v>
      </c>
      <c r="K12" s="480">
        <f t="shared" ref="K12:K43" si="1">J12*0.3</f>
        <v>793.3356</v>
      </c>
      <c r="L12" s="480">
        <f t="shared" ref="L12:L43" si="2">J12-K12</f>
        <v>1851.1164000000003</v>
      </c>
      <c r="M12" s="474">
        <v>0</v>
      </c>
      <c r="N12" s="475">
        <f t="shared" ref="N12:N43" si="3">O12+P12</f>
        <v>60.822396000000012</v>
      </c>
      <c r="O12" s="475">
        <f t="shared" ref="O12:O43" si="4">K12*3000/100000</f>
        <v>23.800068</v>
      </c>
      <c r="P12" s="475">
        <f t="shared" ref="P12:P43" si="5">L12*2000/100000</f>
        <v>37.022328000000009</v>
      </c>
      <c r="Q12" s="474">
        <v>0</v>
      </c>
      <c r="R12" s="475">
        <f t="shared" ref="R12:R43" si="6">H12*I12*3.71/100000</f>
        <v>654.06112799999994</v>
      </c>
      <c r="S12" s="475">
        <f t="shared" ref="S12:S43" si="7">H12*I12*2.47/100000</f>
        <v>435.45309600000002</v>
      </c>
      <c r="T12" s="475">
        <f t="shared" ref="T12:T43" si="8">R12+S12</f>
        <v>1089.514224</v>
      </c>
      <c r="U12" s="572">
        <f t="shared" ref="U12:U43" si="9">J12*750/100000</f>
        <v>19.833390000000001</v>
      </c>
    </row>
    <row r="13" spans="1:21" s="229" customFormat="1" ht="15.75">
      <c r="A13" s="476">
        <v>3</v>
      </c>
      <c r="B13" s="477" t="s">
        <v>846</v>
      </c>
      <c r="C13" s="621">
        <v>70719</v>
      </c>
      <c r="D13" s="621">
        <v>0</v>
      </c>
      <c r="E13" s="621">
        <v>191</v>
      </c>
      <c r="F13" s="621">
        <v>116</v>
      </c>
      <c r="G13" s="621"/>
      <c r="H13" s="621">
        <f t="shared" ref="H13:H44" si="10">F13+E13+D13+C13</f>
        <v>71026</v>
      </c>
      <c r="I13" s="474">
        <v>232</v>
      </c>
      <c r="J13" s="480">
        <f t="shared" si="0"/>
        <v>2471.7048</v>
      </c>
      <c r="K13" s="480">
        <f t="shared" si="1"/>
        <v>741.51143999999999</v>
      </c>
      <c r="L13" s="480">
        <f t="shared" si="2"/>
        <v>1730.19336</v>
      </c>
      <c r="M13" s="474">
        <v>0</v>
      </c>
      <c r="N13" s="475">
        <f t="shared" si="3"/>
        <v>56.84921039999999</v>
      </c>
      <c r="O13" s="475">
        <f t="shared" si="4"/>
        <v>22.245343199999997</v>
      </c>
      <c r="P13" s="475">
        <f t="shared" si="5"/>
        <v>34.603867199999996</v>
      </c>
      <c r="Q13" s="474">
        <v>0</v>
      </c>
      <c r="R13" s="475">
        <f t="shared" si="6"/>
        <v>611.3349872</v>
      </c>
      <c r="S13" s="475">
        <f t="shared" si="7"/>
        <v>407.00739040000008</v>
      </c>
      <c r="T13" s="475">
        <f t="shared" si="8"/>
        <v>1018.3423776000001</v>
      </c>
      <c r="U13" s="572">
        <f t="shared" si="9"/>
        <v>18.537786000000001</v>
      </c>
    </row>
    <row r="14" spans="1:21" s="229" customFormat="1" ht="15.75">
      <c r="A14" s="476">
        <v>4</v>
      </c>
      <c r="B14" s="477" t="s">
        <v>847</v>
      </c>
      <c r="C14" s="621">
        <v>22475</v>
      </c>
      <c r="D14" s="621">
        <v>0</v>
      </c>
      <c r="E14" s="621">
        <v>0</v>
      </c>
      <c r="F14" s="621">
        <v>3525</v>
      </c>
      <c r="G14" s="621"/>
      <c r="H14" s="621">
        <f t="shared" si="10"/>
        <v>26000</v>
      </c>
      <c r="I14" s="474">
        <v>232</v>
      </c>
      <c r="J14" s="480">
        <f t="shared" si="0"/>
        <v>904.8</v>
      </c>
      <c r="K14" s="480">
        <f t="shared" si="1"/>
        <v>271.44</v>
      </c>
      <c r="L14" s="480">
        <f t="shared" si="2"/>
        <v>633.3599999999999</v>
      </c>
      <c r="M14" s="474">
        <v>0</v>
      </c>
      <c r="N14" s="475">
        <f t="shared" si="3"/>
        <v>20.810399999999998</v>
      </c>
      <c r="O14" s="475">
        <f t="shared" si="4"/>
        <v>8.1432000000000002</v>
      </c>
      <c r="P14" s="475">
        <f t="shared" si="5"/>
        <v>12.667199999999998</v>
      </c>
      <c r="Q14" s="474">
        <v>0</v>
      </c>
      <c r="R14" s="475">
        <f t="shared" si="6"/>
        <v>223.78720000000001</v>
      </c>
      <c r="S14" s="475">
        <f t="shared" si="7"/>
        <v>148.99040000000002</v>
      </c>
      <c r="T14" s="475">
        <f t="shared" si="8"/>
        <v>372.77760000000001</v>
      </c>
      <c r="U14" s="572">
        <f t="shared" si="9"/>
        <v>6.7859999999999996</v>
      </c>
    </row>
    <row r="15" spans="1:21" s="229" customFormat="1" ht="15.75">
      <c r="A15" s="476">
        <v>5</v>
      </c>
      <c r="B15" s="477" t="s">
        <v>848</v>
      </c>
      <c r="C15" s="621">
        <v>96876</v>
      </c>
      <c r="D15" s="621">
        <v>0</v>
      </c>
      <c r="E15" s="621">
        <v>0</v>
      </c>
      <c r="F15" s="621">
        <v>869</v>
      </c>
      <c r="G15" s="621"/>
      <c r="H15" s="621">
        <f t="shared" si="10"/>
        <v>97745</v>
      </c>
      <c r="I15" s="474">
        <v>232</v>
      </c>
      <c r="J15" s="480">
        <f t="shared" si="0"/>
        <v>3401.5259999999998</v>
      </c>
      <c r="K15" s="480">
        <f t="shared" si="1"/>
        <v>1020.4577999999999</v>
      </c>
      <c r="L15" s="480">
        <f t="shared" si="2"/>
        <v>2381.0681999999997</v>
      </c>
      <c r="M15" s="474">
        <v>0</v>
      </c>
      <c r="N15" s="475">
        <f t="shared" si="3"/>
        <v>78.235097999999994</v>
      </c>
      <c r="O15" s="475">
        <f t="shared" si="4"/>
        <v>30.613733999999997</v>
      </c>
      <c r="P15" s="475">
        <f t="shared" si="5"/>
        <v>47.621363999999993</v>
      </c>
      <c r="Q15" s="474">
        <v>0</v>
      </c>
      <c r="R15" s="475">
        <f t="shared" si="6"/>
        <v>841.31076400000006</v>
      </c>
      <c r="S15" s="475">
        <f t="shared" si="7"/>
        <v>560.11794800000007</v>
      </c>
      <c r="T15" s="475">
        <f t="shared" si="8"/>
        <v>1401.4287120000001</v>
      </c>
      <c r="U15" s="572">
        <f t="shared" si="9"/>
        <v>25.511444999999998</v>
      </c>
    </row>
    <row r="16" spans="1:21" s="229" customFormat="1" ht="15.75">
      <c r="A16" s="476">
        <v>6</v>
      </c>
      <c r="B16" s="477" t="s">
        <v>849</v>
      </c>
      <c r="C16" s="621">
        <v>42135</v>
      </c>
      <c r="D16" s="621">
        <v>0</v>
      </c>
      <c r="E16" s="621">
        <v>0</v>
      </c>
      <c r="F16" s="621">
        <v>126</v>
      </c>
      <c r="G16" s="621"/>
      <c r="H16" s="621">
        <f t="shared" si="10"/>
        <v>42261</v>
      </c>
      <c r="I16" s="474">
        <v>232</v>
      </c>
      <c r="J16" s="480">
        <f t="shared" si="0"/>
        <v>1470.6828</v>
      </c>
      <c r="K16" s="480">
        <f t="shared" si="1"/>
        <v>441.20483999999999</v>
      </c>
      <c r="L16" s="480">
        <f t="shared" si="2"/>
        <v>1029.4779600000002</v>
      </c>
      <c r="M16" s="474">
        <v>0</v>
      </c>
      <c r="N16" s="475">
        <f t="shared" si="3"/>
        <v>33.825704400000006</v>
      </c>
      <c r="O16" s="475">
        <f t="shared" si="4"/>
        <v>13.236145200000001</v>
      </c>
      <c r="P16" s="475">
        <f t="shared" si="5"/>
        <v>20.589559200000004</v>
      </c>
      <c r="Q16" s="474">
        <v>0</v>
      </c>
      <c r="R16" s="475">
        <f t="shared" si="6"/>
        <v>363.74887920000003</v>
      </c>
      <c r="S16" s="475">
        <f t="shared" si="7"/>
        <v>242.17243440000001</v>
      </c>
      <c r="T16" s="475">
        <f t="shared" si="8"/>
        <v>605.92131360000008</v>
      </c>
      <c r="U16" s="572">
        <f t="shared" si="9"/>
        <v>11.030121000000001</v>
      </c>
    </row>
    <row r="17" spans="1:21" s="229" customFormat="1" ht="15.75">
      <c r="A17" s="476">
        <v>7</v>
      </c>
      <c r="B17" s="477" t="s">
        <v>850</v>
      </c>
      <c r="C17" s="621">
        <v>77968</v>
      </c>
      <c r="D17" s="621">
        <v>0</v>
      </c>
      <c r="E17" s="621">
        <v>0</v>
      </c>
      <c r="F17" s="621">
        <v>552</v>
      </c>
      <c r="G17" s="621"/>
      <c r="H17" s="621">
        <f t="shared" si="10"/>
        <v>78520</v>
      </c>
      <c r="I17" s="474">
        <v>232</v>
      </c>
      <c r="J17" s="480">
        <f t="shared" si="0"/>
        <v>2732.4960000000001</v>
      </c>
      <c r="K17" s="480">
        <f t="shared" si="1"/>
        <v>819.74879999999996</v>
      </c>
      <c r="L17" s="480">
        <f t="shared" si="2"/>
        <v>1912.7472000000002</v>
      </c>
      <c r="M17" s="474">
        <v>0</v>
      </c>
      <c r="N17" s="475">
        <f t="shared" si="3"/>
        <v>62.847408000000001</v>
      </c>
      <c r="O17" s="475">
        <f t="shared" si="4"/>
        <v>24.592464</v>
      </c>
      <c r="P17" s="475">
        <f t="shared" si="5"/>
        <v>38.254944000000002</v>
      </c>
      <c r="Q17" s="474">
        <v>0</v>
      </c>
      <c r="R17" s="475">
        <f t="shared" si="6"/>
        <v>675.83734400000003</v>
      </c>
      <c r="S17" s="475">
        <f t="shared" si="7"/>
        <v>449.95100800000006</v>
      </c>
      <c r="T17" s="475">
        <f t="shared" si="8"/>
        <v>1125.788352</v>
      </c>
      <c r="U17" s="572">
        <f t="shared" si="9"/>
        <v>20.49372</v>
      </c>
    </row>
    <row r="18" spans="1:21" s="229" customFormat="1" ht="15.75">
      <c r="A18" s="476">
        <v>8</v>
      </c>
      <c r="B18" s="477" t="s">
        <v>851</v>
      </c>
      <c r="C18" s="621">
        <v>36870</v>
      </c>
      <c r="D18" s="621">
        <v>0</v>
      </c>
      <c r="E18" s="621">
        <v>0</v>
      </c>
      <c r="F18" s="621">
        <v>0</v>
      </c>
      <c r="G18" s="621"/>
      <c r="H18" s="621">
        <f t="shared" si="10"/>
        <v>36870</v>
      </c>
      <c r="I18" s="474">
        <v>232</v>
      </c>
      <c r="J18" s="480">
        <f t="shared" si="0"/>
        <v>1283.076</v>
      </c>
      <c r="K18" s="480">
        <f t="shared" si="1"/>
        <v>384.9228</v>
      </c>
      <c r="L18" s="480">
        <f t="shared" si="2"/>
        <v>898.15319999999997</v>
      </c>
      <c r="M18" s="474">
        <v>0</v>
      </c>
      <c r="N18" s="475">
        <f t="shared" si="3"/>
        <v>29.510748</v>
      </c>
      <c r="O18" s="475">
        <f t="shared" si="4"/>
        <v>11.547683999999999</v>
      </c>
      <c r="P18" s="475">
        <f t="shared" si="5"/>
        <v>17.963063999999999</v>
      </c>
      <c r="Q18" s="474">
        <v>0</v>
      </c>
      <c r="R18" s="475">
        <f t="shared" si="6"/>
        <v>317.347464</v>
      </c>
      <c r="S18" s="475">
        <f t="shared" si="7"/>
        <v>211.27984800000002</v>
      </c>
      <c r="T18" s="475">
        <f t="shared" si="8"/>
        <v>528.62731200000007</v>
      </c>
      <c r="U18" s="572">
        <f t="shared" si="9"/>
        <v>9.6230700000000002</v>
      </c>
    </row>
    <row r="19" spans="1:21" s="229" customFormat="1" ht="15.75">
      <c r="A19" s="476">
        <v>9</v>
      </c>
      <c r="B19" s="477" t="s">
        <v>852</v>
      </c>
      <c r="C19" s="621">
        <v>28715</v>
      </c>
      <c r="D19" s="621">
        <v>0</v>
      </c>
      <c r="E19" s="621">
        <v>0</v>
      </c>
      <c r="F19" s="621">
        <v>147</v>
      </c>
      <c r="G19" s="621"/>
      <c r="H19" s="621">
        <f t="shared" si="10"/>
        <v>28862</v>
      </c>
      <c r="I19" s="474">
        <v>232</v>
      </c>
      <c r="J19" s="480">
        <f t="shared" si="0"/>
        <v>1004.3976</v>
      </c>
      <c r="K19" s="480">
        <f t="shared" si="1"/>
        <v>301.31927999999999</v>
      </c>
      <c r="L19" s="480">
        <f t="shared" si="2"/>
        <v>703.07832000000008</v>
      </c>
      <c r="M19" s="474">
        <v>0</v>
      </c>
      <c r="N19" s="475">
        <f t="shared" si="3"/>
        <v>23.1011448</v>
      </c>
      <c r="O19" s="475">
        <f t="shared" si="4"/>
        <v>9.0395783999999999</v>
      </c>
      <c r="P19" s="475">
        <f t="shared" si="5"/>
        <v>14.061566400000002</v>
      </c>
      <c r="Q19" s="474">
        <v>0</v>
      </c>
      <c r="R19" s="475">
        <f t="shared" si="6"/>
        <v>248.42100640000001</v>
      </c>
      <c r="S19" s="475">
        <f t="shared" si="7"/>
        <v>165.39080480000001</v>
      </c>
      <c r="T19" s="475">
        <f t="shared" si="8"/>
        <v>413.81181120000002</v>
      </c>
      <c r="U19" s="572">
        <f t="shared" si="9"/>
        <v>7.5329819999999996</v>
      </c>
    </row>
    <row r="20" spans="1:21" s="229" customFormat="1" ht="15.75">
      <c r="A20" s="476">
        <v>10</v>
      </c>
      <c r="B20" s="477" t="s">
        <v>853</v>
      </c>
      <c r="C20" s="621">
        <v>40465</v>
      </c>
      <c r="D20" s="621">
        <v>0</v>
      </c>
      <c r="E20" s="621">
        <v>0</v>
      </c>
      <c r="F20" s="621">
        <v>573</v>
      </c>
      <c r="G20" s="621"/>
      <c r="H20" s="621">
        <f t="shared" si="10"/>
        <v>41038</v>
      </c>
      <c r="I20" s="474">
        <v>232</v>
      </c>
      <c r="J20" s="480">
        <f t="shared" si="0"/>
        <v>1428.1224</v>
      </c>
      <c r="K20" s="480">
        <f t="shared" si="1"/>
        <v>428.43671999999998</v>
      </c>
      <c r="L20" s="480">
        <f t="shared" si="2"/>
        <v>999.68568000000005</v>
      </c>
      <c r="M20" s="474">
        <v>0</v>
      </c>
      <c r="N20" s="475">
        <f t="shared" si="3"/>
        <v>32.846815199999995</v>
      </c>
      <c r="O20" s="475">
        <f t="shared" si="4"/>
        <v>12.853101599999999</v>
      </c>
      <c r="P20" s="475">
        <f t="shared" si="5"/>
        <v>19.9937136</v>
      </c>
      <c r="Q20" s="474">
        <v>0</v>
      </c>
      <c r="R20" s="475">
        <f t="shared" si="6"/>
        <v>353.22227359999999</v>
      </c>
      <c r="S20" s="475">
        <f t="shared" si="7"/>
        <v>235.16415520000004</v>
      </c>
      <c r="T20" s="475">
        <f t="shared" si="8"/>
        <v>588.38642879999998</v>
      </c>
      <c r="U20" s="572">
        <f t="shared" si="9"/>
        <v>10.710918000000001</v>
      </c>
    </row>
    <row r="21" spans="1:21" s="229" customFormat="1" ht="15.75">
      <c r="A21" s="476">
        <v>11</v>
      </c>
      <c r="B21" s="477" t="s">
        <v>854</v>
      </c>
      <c r="C21" s="621">
        <v>40076</v>
      </c>
      <c r="D21" s="621">
        <v>0</v>
      </c>
      <c r="E21" s="621">
        <v>0</v>
      </c>
      <c r="F21" s="621">
        <v>184</v>
      </c>
      <c r="G21" s="621"/>
      <c r="H21" s="621">
        <f t="shared" si="10"/>
        <v>40260</v>
      </c>
      <c r="I21" s="474">
        <v>232</v>
      </c>
      <c r="J21" s="480">
        <f t="shared" si="0"/>
        <v>1401.048</v>
      </c>
      <c r="K21" s="480">
        <f t="shared" si="1"/>
        <v>420.31439999999998</v>
      </c>
      <c r="L21" s="480">
        <f t="shared" si="2"/>
        <v>980.73360000000002</v>
      </c>
      <c r="M21" s="474">
        <v>0</v>
      </c>
      <c r="N21" s="475">
        <f t="shared" si="3"/>
        <v>32.224103999999997</v>
      </c>
      <c r="O21" s="475">
        <f t="shared" si="4"/>
        <v>12.609432</v>
      </c>
      <c r="P21" s="475">
        <f t="shared" si="5"/>
        <v>19.614671999999999</v>
      </c>
      <c r="Q21" s="474">
        <v>0</v>
      </c>
      <c r="R21" s="475">
        <f t="shared" si="6"/>
        <v>346.52587200000005</v>
      </c>
      <c r="S21" s="475">
        <f t="shared" si="7"/>
        <v>230.70590400000003</v>
      </c>
      <c r="T21" s="475">
        <f t="shared" si="8"/>
        <v>577.23177600000008</v>
      </c>
      <c r="U21" s="572">
        <f t="shared" si="9"/>
        <v>10.507860000000001</v>
      </c>
    </row>
    <row r="22" spans="1:21" s="229" customFormat="1" ht="15.75">
      <c r="A22" s="476">
        <v>12</v>
      </c>
      <c r="B22" s="477" t="s">
        <v>855</v>
      </c>
      <c r="C22" s="621">
        <v>39358</v>
      </c>
      <c r="D22" s="621">
        <v>0</v>
      </c>
      <c r="E22" s="621">
        <v>134</v>
      </c>
      <c r="F22" s="621">
        <v>37</v>
      </c>
      <c r="G22" s="621"/>
      <c r="H22" s="621">
        <f t="shared" si="10"/>
        <v>39529</v>
      </c>
      <c r="I22" s="474">
        <v>232</v>
      </c>
      <c r="J22" s="480">
        <f t="shared" si="0"/>
        <v>1375.6092000000001</v>
      </c>
      <c r="K22" s="480">
        <f t="shared" si="1"/>
        <v>412.68276000000003</v>
      </c>
      <c r="L22" s="480">
        <f t="shared" si="2"/>
        <v>962.92644000000007</v>
      </c>
      <c r="M22" s="474">
        <v>0</v>
      </c>
      <c r="N22" s="475">
        <f t="shared" si="3"/>
        <v>31.639011600000003</v>
      </c>
      <c r="O22" s="475">
        <f t="shared" si="4"/>
        <v>12.380482800000001</v>
      </c>
      <c r="P22" s="475">
        <f t="shared" si="5"/>
        <v>19.258528800000001</v>
      </c>
      <c r="Q22" s="474">
        <v>0</v>
      </c>
      <c r="R22" s="475">
        <f t="shared" si="6"/>
        <v>340.23400880000003</v>
      </c>
      <c r="S22" s="475">
        <f t="shared" si="7"/>
        <v>226.51698160000001</v>
      </c>
      <c r="T22" s="475">
        <f t="shared" si="8"/>
        <v>566.75099040000009</v>
      </c>
      <c r="U22" s="572">
        <f t="shared" si="9"/>
        <v>10.317069</v>
      </c>
    </row>
    <row r="23" spans="1:21" s="229" customFormat="1" ht="15.75">
      <c r="A23" s="476">
        <v>13</v>
      </c>
      <c r="B23" s="477" t="s">
        <v>856</v>
      </c>
      <c r="C23" s="621">
        <v>43840</v>
      </c>
      <c r="D23" s="621">
        <v>0</v>
      </c>
      <c r="E23" s="621">
        <v>0</v>
      </c>
      <c r="F23" s="621">
        <v>204</v>
      </c>
      <c r="G23" s="621"/>
      <c r="H23" s="621">
        <f t="shared" si="10"/>
        <v>44044</v>
      </c>
      <c r="I23" s="474">
        <v>232</v>
      </c>
      <c r="J23" s="480">
        <f t="shared" si="0"/>
        <v>1532.7311999999999</v>
      </c>
      <c r="K23" s="480">
        <f t="shared" si="1"/>
        <v>459.81935999999996</v>
      </c>
      <c r="L23" s="480">
        <f t="shared" si="2"/>
        <v>1072.91184</v>
      </c>
      <c r="M23" s="474">
        <v>0</v>
      </c>
      <c r="N23" s="475">
        <f t="shared" si="3"/>
        <v>35.2528176</v>
      </c>
      <c r="O23" s="475">
        <f t="shared" si="4"/>
        <v>13.794580799999999</v>
      </c>
      <c r="P23" s="475">
        <f t="shared" si="5"/>
        <v>21.458236800000002</v>
      </c>
      <c r="Q23" s="474">
        <v>0</v>
      </c>
      <c r="R23" s="475">
        <f t="shared" si="6"/>
        <v>379.09551679999998</v>
      </c>
      <c r="S23" s="475">
        <f t="shared" si="7"/>
        <v>252.38973760000002</v>
      </c>
      <c r="T23" s="475">
        <f t="shared" si="8"/>
        <v>631.48525440000003</v>
      </c>
      <c r="U23" s="572">
        <f t="shared" si="9"/>
        <v>11.495483999999999</v>
      </c>
    </row>
    <row r="24" spans="1:21" s="229" customFormat="1" ht="15.75">
      <c r="A24" s="476">
        <v>14</v>
      </c>
      <c r="B24" s="477" t="s">
        <v>857</v>
      </c>
      <c r="C24" s="621">
        <v>56230</v>
      </c>
      <c r="D24" s="621">
        <v>0</v>
      </c>
      <c r="E24" s="621">
        <v>253</v>
      </c>
      <c r="F24" s="621">
        <v>71</v>
      </c>
      <c r="G24" s="621"/>
      <c r="H24" s="621">
        <f t="shared" si="10"/>
        <v>56554</v>
      </c>
      <c r="I24" s="474">
        <v>232</v>
      </c>
      <c r="J24" s="480">
        <f t="shared" si="0"/>
        <v>1968.0791999999999</v>
      </c>
      <c r="K24" s="480">
        <f t="shared" si="1"/>
        <v>590.4237599999999</v>
      </c>
      <c r="L24" s="480">
        <f t="shared" si="2"/>
        <v>1377.65544</v>
      </c>
      <c r="M24" s="474">
        <v>0</v>
      </c>
      <c r="N24" s="475">
        <f t="shared" si="3"/>
        <v>45.265821599999995</v>
      </c>
      <c r="O24" s="475">
        <f t="shared" si="4"/>
        <v>17.712712799999998</v>
      </c>
      <c r="P24" s="475">
        <f t="shared" si="5"/>
        <v>27.5531088</v>
      </c>
      <c r="Q24" s="474">
        <v>0</v>
      </c>
      <c r="R24" s="475">
        <f t="shared" si="6"/>
        <v>486.77158880000002</v>
      </c>
      <c r="S24" s="475">
        <f t="shared" si="7"/>
        <v>324.07704160000003</v>
      </c>
      <c r="T24" s="475">
        <f t="shared" si="8"/>
        <v>810.84863040000005</v>
      </c>
      <c r="U24" s="572">
        <f t="shared" si="9"/>
        <v>14.760593999999999</v>
      </c>
    </row>
    <row r="25" spans="1:21" s="229" customFormat="1" ht="15.75">
      <c r="A25" s="476">
        <v>15</v>
      </c>
      <c r="B25" s="477" t="s">
        <v>858</v>
      </c>
      <c r="C25" s="621">
        <v>39837</v>
      </c>
      <c r="D25" s="621">
        <v>0</v>
      </c>
      <c r="E25" s="621">
        <v>0</v>
      </c>
      <c r="F25" s="621">
        <v>0</v>
      </c>
      <c r="G25" s="621"/>
      <c r="H25" s="621">
        <f t="shared" si="10"/>
        <v>39837</v>
      </c>
      <c r="I25" s="474">
        <v>232</v>
      </c>
      <c r="J25" s="480">
        <f t="shared" si="0"/>
        <v>1386.3276000000001</v>
      </c>
      <c r="K25" s="480">
        <f t="shared" si="1"/>
        <v>415.89828</v>
      </c>
      <c r="L25" s="480">
        <f t="shared" si="2"/>
        <v>970.42932000000008</v>
      </c>
      <c r="M25" s="474">
        <v>0</v>
      </c>
      <c r="N25" s="475">
        <f t="shared" si="3"/>
        <v>31.885534800000002</v>
      </c>
      <c r="O25" s="475">
        <f t="shared" si="4"/>
        <v>12.476948400000001</v>
      </c>
      <c r="P25" s="475">
        <f t="shared" si="5"/>
        <v>19.408586400000001</v>
      </c>
      <c r="Q25" s="474">
        <v>0</v>
      </c>
      <c r="R25" s="475">
        <f t="shared" si="6"/>
        <v>342.88502640000002</v>
      </c>
      <c r="S25" s="475">
        <f t="shared" si="7"/>
        <v>228.28194479999999</v>
      </c>
      <c r="T25" s="475">
        <f t="shared" si="8"/>
        <v>571.16697120000003</v>
      </c>
      <c r="U25" s="572">
        <f t="shared" si="9"/>
        <v>10.397457000000001</v>
      </c>
    </row>
    <row r="26" spans="1:21" s="229" customFormat="1" ht="15.75">
      <c r="A26" s="476">
        <v>16</v>
      </c>
      <c r="B26" s="477" t="s">
        <v>859</v>
      </c>
      <c r="C26" s="621">
        <v>30758</v>
      </c>
      <c r="D26" s="621">
        <v>0</v>
      </c>
      <c r="E26" s="621">
        <v>0</v>
      </c>
      <c r="F26" s="621">
        <v>133</v>
      </c>
      <c r="G26" s="621"/>
      <c r="H26" s="621">
        <f t="shared" si="10"/>
        <v>30891</v>
      </c>
      <c r="I26" s="474">
        <v>232</v>
      </c>
      <c r="J26" s="480">
        <f t="shared" si="0"/>
        <v>1075.0068000000001</v>
      </c>
      <c r="K26" s="480">
        <f t="shared" si="1"/>
        <v>322.50204000000002</v>
      </c>
      <c r="L26" s="480">
        <f t="shared" si="2"/>
        <v>752.50476000000003</v>
      </c>
      <c r="M26" s="474">
        <v>0</v>
      </c>
      <c r="N26" s="475">
        <f t="shared" si="3"/>
        <v>24.725156400000003</v>
      </c>
      <c r="O26" s="475">
        <f t="shared" si="4"/>
        <v>9.6750612000000018</v>
      </c>
      <c r="P26" s="475">
        <f t="shared" si="5"/>
        <v>15.050095199999999</v>
      </c>
      <c r="Q26" s="474">
        <v>0</v>
      </c>
      <c r="R26" s="475">
        <f t="shared" si="6"/>
        <v>265.8850152</v>
      </c>
      <c r="S26" s="475">
        <f t="shared" si="7"/>
        <v>177.01778640000001</v>
      </c>
      <c r="T26" s="475">
        <f t="shared" si="8"/>
        <v>442.90280159999998</v>
      </c>
      <c r="U26" s="572">
        <f t="shared" si="9"/>
        <v>8.0625510000000009</v>
      </c>
    </row>
    <row r="27" spans="1:21" s="229" customFormat="1" ht="15.75">
      <c r="A27" s="476">
        <v>17</v>
      </c>
      <c r="B27" s="477" t="s">
        <v>860</v>
      </c>
      <c r="C27" s="621">
        <v>81681</v>
      </c>
      <c r="D27" s="621">
        <v>0</v>
      </c>
      <c r="E27" s="621">
        <v>0</v>
      </c>
      <c r="F27" s="621">
        <v>324</v>
      </c>
      <c r="G27" s="621"/>
      <c r="H27" s="621">
        <f t="shared" si="10"/>
        <v>82005</v>
      </c>
      <c r="I27" s="474">
        <v>232</v>
      </c>
      <c r="J27" s="480">
        <f t="shared" si="0"/>
        <v>2853.7739999999999</v>
      </c>
      <c r="K27" s="480">
        <f t="shared" si="1"/>
        <v>856.1321999999999</v>
      </c>
      <c r="L27" s="480">
        <f t="shared" si="2"/>
        <v>1997.6417999999999</v>
      </c>
      <c r="M27" s="474">
        <v>0</v>
      </c>
      <c r="N27" s="475">
        <f t="shared" si="3"/>
        <v>65.636801999999989</v>
      </c>
      <c r="O27" s="475">
        <f t="shared" si="4"/>
        <v>25.683965999999995</v>
      </c>
      <c r="P27" s="475">
        <f t="shared" si="5"/>
        <v>39.952835999999998</v>
      </c>
      <c r="Q27" s="474">
        <v>0</v>
      </c>
      <c r="R27" s="475">
        <f t="shared" si="6"/>
        <v>705.83343599999989</v>
      </c>
      <c r="S27" s="475">
        <f t="shared" si="7"/>
        <v>469.92145200000004</v>
      </c>
      <c r="T27" s="475">
        <f t="shared" si="8"/>
        <v>1175.7548879999999</v>
      </c>
      <c r="U27" s="572">
        <f t="shared" si="9"/>
        <v>21.403305</v>
      </c>
    </row>
    <row r="28" spans="1:21" s="229" customFormat="1" ht="15.75">
      <c r="A28" s="476">
        <v>18</v>
      </c>
      <c r="B28" s="477" t="s">
        <v>861</v>
      </c>
      <c r="C28" s="621">
        <v>18236</v>
      </c>
      <c r="D28" s="621">
        <v>0</v>
      </c>
      <c r="E28" s="621">
        <v>0</v>
      </c>
      <c r="F28" s="621">
        <v>264</v>
      </c>
      <c r="G28" s="621"/>
      <c r="H28" s="621">
        <f t="shared" si="10"/>
        <v>18500</v>
      </c>
      <c r="I28" s="474">
        <v>232</v>
      </c>
      <c r="J28" s="480">
        <f t="shared" si="0"/>
        <v>643.79999999999995</v>
      </c>
      <c r="K28" s="480">
        <f t="shared" si="1"/>
        <v>193.14</v>
      </c>
      <c r="L28" s="480">
        <f t="shared" si="2"/>
        <v>450.65999999999997</v>
      </c>
      <c r="M28" s="474">
        <v>0</v>
      </c>
      <c r="N28" s="475">
        <f t="shared" si="3"/>
        <v>14.807399999999999</v>
      </c>
      <c r="O28" s="475">
        <f t="shared" si="4"/>
        <v>5.7942</v>
      </c>
      <c r="P28" s="475">
        <f t="shared" si="5"/>
        <v>9.0131999999999994</v>
      </c>
      <c r="Q28" s="474">
        <v>0</v>
      </c>
      <c r="R28" s="475">
        <f t="shared" si="6"/>
        <v>159.23320000000001</v>
      </c>
      <c r="S28" s="475">
        <f t="shared" si="7"/>
        <v>106.0124</v>
      </c>
      <c r="T28" s="475">
        <f t="shared" si="8"/>
        <v>265.24560000000002</v>
      </c>
      <c r="U28" s="572">
        <f t="shared" si="9"/>
        <v>4.8284999999999991</v>
      </c>
    </row>
    <row r="29" spans="1:21" s="229" customFormat="1" ht="15.75">
      <c r="A29" s="476">
        <v>19</v>
      </c>
      <c r="B29" s="477" t="s">
        <v>862</v>
      </c>
      <c r="C29" s="621">
        <v>54185</v>
      </c>
      <c r="D29" s="621">
        <v>0</v>
      </c>
      <c r="E29" s="621">
        <v>0</v>
      </c>
      <c r="F29" s="621">
        <v>96</v>
      </c>
      <c r="G29" s="621"/>
      <c r="H29" s="621">
        <f t="shared" si="10"/>
        <v>54281</v>
      </c>
      <c r="I29" s="474">
        <v>232</v>
      </c>
      <c r="J29" s="480">
        <f t="shared" si="0"/>
        <v>1888.9788000000001</v>
      </c>
      <c r="K29" s="480">
        <f t="shared" si="1"/>
        <v>566.69363999999996</v>
      </c>
      <c r="L29" s="480">
        <f t="shared" si="2"/>
        <v>1322.2851600000001</v>
      </c>
      <c r="M29" s="474">
        <v>0</v>
      </c>
      <c r="N29" s="475">
        <f t="shared" si="3"/>
        <v>43.446512400000003</v>
      </c>
      <c r="O29" s="475">
        <f t="shared" si="4"/>
        <v>17.000809199999999</v>
      </c>
      <c r="P29" s="475">
        <f t="shared" si="5"/>
        <v>26.445703200000004</v>
      </c>
      <c r="Q29" s="474">
        <v>0</v>
      </c>
      <c r="R29" s="475">
        <f t="shared" si="6"/>
        <v>467.20742319999999</v>
      </c>
      <c r="S29" s="475">
        <f t="shared" si="7"/>
        <v>311.0518424</v>
      </c>
      <c r="T29" s="475">
        <f t="shared" si="8"/>
        <v>778.25926559999994</v>
      </c>
      <c r="U29" s="572">
        <f t="shared" si="9"/>
        <v>14.167341</v>
      </c>
    </row>
    <row r="30" spans="1:21" s="229" customFormat="1" ht="15.75">
      <c r="A30" s="476">
        <v>20</v>
      </c>
      <c r="B30" s="477" t="s">
        <v>863</v>
      </c>
      <c r="C30" s="621">
        <v>37420</v>
      </c>
      <c r="D30" s="621">
        <v>0</v>
      </c>
      <c r="E30" s="621">
        <v>0</v>
      </c>
      <c r="F30" s="621">
        <v>254</v>
      </c>
      <c r="G30" s="621"/>
      <c r="H30" s="621">
        <f t="shared" si="10"/>
        <v>37674</v>
      </c>
      <c r="I30" s="474">
        <v>232</v>
      </c>
      <c r="J30" s="480">
        <f t="shared" si="0"/>
        <v>1311.0552</v>
      </c>
      <c r="K30" s="480">
        <f t="shared" si="1"/>
        <v>393.31655999999998</v>
      </c>
      <c r="L30" s="480">
        <f t="shared" si="2"/>
        <v>917.73864000000003</v>
      </c>
      <c r="M30" s="474">
        <v>0</v>
      </c>
      <c r="N30" s="475">
        <f t="shared" si="3"/>
        <v>30.154269599999999</v>
      </c>
      <c r="O30" s="475">
        <f t="shared" si="4"/>
        <v>11.7994968</v>
      </c>
      <c r="P30" s="475">
        <f t="shared" si="5"/>
        <v>18.354772799999999</v>
      </c>
      <c r="Q30" s="474">
        <v>0</v>
      </c>
      <c r="R30" s="475">
        <f t="shared" ref="R30:R31" si="11">H30*I30*3.71/100000</f>
        <v>324.26765280000001</v>
      </c>
      <c r="S30" s="475">
        <f t="shared" ref="S30:S31" si="12">H30*I30*2.47/100000</f>
        <v>215.8870896</v>
      </c>
      <c r="T30" s="475">
        <f t="shared" ref="T30:T31" si="13">R30+S30</f>
        <v>540.15474240000003</v>
      </c>
      <c r="U30" s="572">
        <f t="shared" si="9"/>
        <v>9.8329140000000006</v>
      </c>
    </row>
    <row r="31" spans="1:21" s="229" customFormat="1" ht="15.75">
      <c r="A31" s="476">
        <v>21</v>
      </c>
      <c r="B31" s="477" t="s">
        <v>864</v>
      </c>
      <c r="C31" s="621">
        <v>33837</v>
      </c>
      <c r="D31" s="621">
        <v>0</v>
      </c>
      <c r="E31" s="621">
        <v>0</v>
      </c>
      <c r="F31" s="621">
        <v>192</v>
      </c>
      <c r="G31" s="621"/>
      <c r="H31" s="621">
        <f t="shared" si="10"/>
        <v>34029</v>
      </c>
      <c r="I31" s="474">
        <v>232</v>
      </c>
      <c r="J31" s="480">
        <f t="shared" si="0"/>
        <v>1184.2092</v>
      </c>
      <c r="K31" s="480">
        <f t="shared" si="1"/>
        <v>355.26276000000001</v>
      </c>
      <c r="L31" s="480">
        <f t="shared" si="2"/>
        <v>828.94643999999994</v>
      </c>
      <c r="M31" s="474">
        <v>0</v>
      </c>
      <c r="N31" s="475">
        <f t="shared" si="3"/>
        <v>27.236811599999999</v>
      </c>
      <c r="O31" s="475">
        <f t="shared" si="4"/>
        <v>10.657882799999999</v>
      </c>
      <c r="P31" s="475">
        <f t="shared" si="5"/>
        <v>16.5789288</v>
      </c>
      <c r="Q31" s="474">
        <v>0</v>
      </c>
      <c r="R31" s="475">
        <f t="shared" si="11"/>
        <v>292.89440880000001</v>
      </c>
      <c r="S31" s="475">
        <f t="shared" si="12"/>
        <v>194.99978160000001</v>
      </c>
      <c r="T31" s="475">
        <f t="shared" si="13"/>
        <v>487.89419040000001</v>
      </c>
      <c r="U31" s="572">
        <f t="shared" si="9"/>
        <v>8.8815690000000007</v>
      </c>
    </row>
    <row r="32" spans="1:21" s="229" customFormat="1" ht="15.75">
      <c r="A32" s="476">
        <v>22</v>
      </c>
      <c r="B32" s="477" t="s">
        <v>865</v>
      </c>
      <c r="C32" s="621">
        <v>72994</v>
      </c>
      <c r="D32" s="621">
        <v>0</v>
      </c>
      <c r="E32" s="621">
        <v>0</v>
      </c>
      <c r="F32" s="621">
        <v>2662</v>
      </c>
      <c r="G32" s="621"/>
      <c r="H32" s="621">
        <f t="shared" si="10"/>
        <v>75656</v>
      </c>
      <c r="I32" s="474">
        <v>232</v>
      </c>
      <c r="J32" s="480">
        <f t="shared" si="0"/>
        <v>2632.8287999999998</v>
      </c>
      <c r="K32" s="480">
        <f t="shared" si="1"/>
        <v>789.84863999999993</v>
      </c>
      <c r="L32" s="480">
        <f t="shared" si="2"/>
        <v>1842.9801599999998</v>
      </c>
      <c r="M32" s="474">
        <v>0</v>
      </c>
      <c r="N32" s="475">
        <f t="shared" si="3"/>
        <v>60.555062399999997</v>
      </c>
      <c r="O32" s="475">
        <f t="shared" si="4"/>
        <v>23.695459199999998</v>
      </c>
      <c r="P32" s="475">
        <f t="shared" si="5"/>
        <v>36.859603199999995</v>
      </c>
      <c r="Q32" s="474">
        <v>0</v>
      </c>
      <c r="R32" s="475">
        <f t="shared" si="6"/>
        <v>651.18632319999995</v>
      </c>
      <c r="S32" s="475">
        <f t="shared" si="7"/>
        <v>433.5391424</v>
      </c>
      <c r="T32" s="475">
        <f t="shared" si="8"/>
        <v>1084.7254656</v>
      </c>
      <c r="U32" s="572">
        <f t="shared" si="9"/>
        <v>19.746215999999997</v>
      </c>
    </row>
    <row r="33" spans="1:21" ht="15.75">
      <c r="A33" s="476">
        <v>23</v>
      </c>
      <c r="B33" s="477" t="s">
        <v>866</v>
      </c>
      <c r="C33" s="621">
        <v>26272</v>
      </c>
      <c r="D33" s="621">
        <v>0</v>
      </c>
      <c r="E33" s="621">
        <v>0</v>
      </c>
      <c r="F33" s="621">
        <v>0</v>
      </c>
      <c r="G33" s="621"/>
      <c r="H33" s="621">
        <f t="shared" si="10"/>
        <v>26272</v>
      </c>
      <c r="I33" s="474">
        <v>232</v>
      </c>
      <c r="J33" s="480">
        <f t="shared" si="0"/>
        <v>914.26559999999995</v>
      </c>
      <c r="K33" s="480">
        <f t="shared" si="1"/>
        <v>274.27967999999998</v>
      </c>
      <c r="L33" s="480">
        <f t="shared" si="2"/>
        <v>639.98591999999996</v>
      </c>
      <c r="M33" s="474">
        <v>0</v>
      </c>
      <c r="N33" s="475">
        <f t="shared" si="3"/>
        <v>21.028108799999998</v>
      </c>
      <c r="O33" s="475">
        <f t="shared" si="4"/>
        <v>8.2283903999999986</v>
      </c>
      <c r="P33" s="475">
        <f t="shared" si="5"/>
        <v>12.799718399999998</v>
      </c>
      <c r="Q33" s="474">
        <v>0</v>
      </c>
      <c r="R33" s="475">
        <f t="shared" si="6"/>
        <v>226.1283584</v>
      </c>
      <c r="S33" s="475">
        <f t="shared" si="7"/>
        <v>150.54906880000001</v>
      </c>
      <c r="T33" s="475">
        <f t="shared" si="8"/>
        <v>376.67742720000001</v>
      </c>
      <c r="U33" s="572">
        <f t="shared" si="9"/>
        <v>6.856992</v>
      </c>
    </row>
    <row r="34" spans="1:21" ht="15.75">
      <c r="A34" s="476">
        <v>24</v>
      </c>
      <c r="B34" s="477" t="s">
        <v>867</v>
      </c>
      <c r="C34" s="621">
        <v>24826</v>
      </c>
      <c r="D34" s="621">
        <v>0</v>
      </c>
      <c r="E34" s="621">
        <v>0</v>
      </c>
      <c r="F34" s="621">
        <v>1792</v>
      </c>
      <c r="G34" s="621"/>
      <c r="H34" s="621">
        <f t="shared" si="10"/>
        <v>26618</v>
      </c>
      <c r="I34" s="474">
        <v>232</v>
      </c>
      <c r="J34" s="480">
        <f t="shared" si="0"/>
        <v>926.30640000000005</v>
      </c>
      <c r="K34" s="480">
        <f t="shared" si="1"/>
        <v>277.89192000000003</v>
      </c>
      <c r="L34" s="480">
        <f t="shared" si="2"/>
        <v>648.41448000000003</v>
      </c>
      <c r="M34" s="474">
        <v>0</v>
      </c>
      <c r="N34" s="475">
        <f t="shared" si="3"/>
        <v>21.305047200000004</v>
      </c>
      <c r="O34" s="475">
        <f t="shared" si="4"/>
        <v>8.3367576000000021</v>
      </c>
      <c r="P34" s="475">
        <f t="shared" si="5"/>
        <v>12.9682896</v>
      </c>
      <c r="Q34" s="474">
        <v>0</v>
      </c>
      <c r="R34" s="475">
        <f t="shared" si="6"/>
        <v>229.10644960000002</v>
      </c>
      <c r="S34" s="475">
        <f t="shared" si="7"/>
        <v>152.5317872</v>
      </c>
      <c r="T34" s="475">
        <f t="shared" si="8"/>
        <v>381.63823680000002</v>
      </c>
      <c r="U34" s="572">
        <f t="shared" si="9"/>
        <v>6.9472980000000009</v>
      </c>
    </row>
    <row r="35" spans="1:21" ht="15.75">
      <c r="A35" s="476">
        <v>25</v>
      </c>
      <c r="B35" s="477" t="s">
        <v>868</v>
      </c>
      <c r="C35" s="621">
        <v>67924</v>
      </c>
      <c r="D35" s="621">
        <v>0</v>
      </c>
      <c r="E35" s="621">
        <v>0</v>
      </c>
      <c r="F35" s="621">
        <v>2411</v>
      </c>
      <c r="G35" s="621"/>
      <c r="H35" s="621">
        <f t="shared" si="10"/>
        <v>70335</v>
      </c>
      <c r="I35" s="474">
        <v>232</v>
      </c>
      <c r="J35" s="480">
        <f t="shared" si="0"/>
        <v>2447.6579999999999</v>
      </c>
      <c r="K35" s="480">
        <f t="shared" si="1"/>
        <v>734.29739999999993</v>
      </c>
      <c r="L35" s="480">
        <f t="shared" si="2"/>
        <v>1713.3606</v>
      </c>
      <c r="M35" s="474">
        <v>0</v>
      </c>
      <c r="N35" s="475">
        <f t="shared" si="3"/>
        <v>56.296133999999995</v>
      </c>
      <c r="O35" s="475">
        <f t="shared" si="4"/>
        <v>22.028921999999998</v>
      </c>
      <c r="P35" s="475">
        <f t="shared" si="5"/>
        <v>34.267212000000001</v>
      </c>
      <c r="Q35" s="474">
        <v>0</v>
      </c>
      <c r="R35" s="475">
        <f t="shared" si="6"/>
        <v>605.38741200000004</v>
      </c>
      <c r="S35" s="475">
        <f t="shared" si="7"/>
        <v>403.04768400000006</v>
      </c>
      <c r="T35" s="475">
        <f t="shared" si="8"/>
        <v>1008.4350960000002</v>
      </c>
      <c r="U35" s="572">
        <f t="shared" si="9"/>
        <v>18.357434999999999</v>
      </c>
    </row>
    <row r="36" spans="1:21" ht="15.75">
      <c r="A36" s="476">
        <v>26</v>
      </c>
      <c r="B36" s="477" t="s">
        <v>869</v>
      </c>
      <c r="C36" s="621">
        <v>58712</v>
      </c>
      <c r="D36" s="621">
        <v>0</v>
      </c>
      <c r="E36" s="621">
        <v>0</v>
      </c>
      <c r="F36" s="621">
        <v>0</v>
      </c>
      <c r="G36" s="621"/>
      <c r="H36" s="621">
        <f t="shared" si="10"/>
        <v>58712</v>
      </c>
      <c r="I36" s="474">
        <v>232</v>
      </c>
      <c r="J36" s="480">
        <f t="shared" si="0"/>
        <v>2043.1776</v>
      </c>
      <c r="K36" s="480">
        <f t="shared" si="1"/>
        <v>612.95327999999995</v>
      </c>
      <c r="L36" s="480">
        <f t="shared" si="2"/>
        <v>1430.22432</v>
      </c>
      <c r="M36" s="474">
        <v>0</v>
      </c>
      <c r="N36" s="475">
        <f t="shared" si="3"/>
        <v>46.993084800000005</v>
      </c>
      <c r="O36" s="475">
        <f t="shared" si="4"/>
        <v>18.388598399999999</v>
      </c>
      <c r="P36" s="475">
        <f t="shared" si="5"/>
        <v>28.604486400000003</v>
      </c>
      <c r="Q36" s="474">
        <v>0</v>
      </c>
      <c r="R36" s="475">
        <f t="shared" si="6"/>
        <v>505.3459264</v>
      </c>
      <c r="S36" s="475">
        <f t="shared" si="7"/>
        <v>336.44324480000006</v>
      </c>
      <c r="T36" s="475">
        <f t="shared" si="8"/>
        <v>841.78917120000006</v>
      </c>
      <c r="U36" s="572">
        <f t="shared" si="9"/>
        <v>15.323831999999999</v>
      </c>
    </row>
    <row r="37" spans="1:21" ht="15.75">
      <c r="A37" s="476">
        <v>27</v>
      </c>
      <c r="B37" s="477" t="s">
        <v>870</v>
      </c>
      <c r="C37" s="621">
        <v>31636</v>
      </c>
      <c r="D37" s="621">
        <v>0</v>
      </c>
      <c r="E37" s="621">
        <v>0</v>
      </c>
      <c r="F37" s="621">
        <v>53</v>
      </c>
      <c r="G37" s="621"/>
      <c r="H37" s="621">
        <f t="shared" si="10"/>
        <v>31689</v>
      </c>
      <c r="I37" s="474">
        <v>232</v>
      </c>
      <c r="J37" s="480">
        <f t="shared" si="0"/>
        <v>1102.7772</v>
      </c>
      <c r="K37" s="480">
        <f t="shared" si="1"/>
        <v>330.83315999999996</v>
      </c>
      <c r="L37" s="480">
        <f t="shared" si="2"/>
        <v>771.94404000000009</v>
      </c>
      <c r="M37" s="474">
        <v>0</v>
      </c>
      <c r="N37" s="475">
        <f t="shared" si="3"/>
        <v>25.3638756</v>
      </c>
      <c r="O37" s="475">
        <f t="shared" si="4"/>
        <v>9.9249947999999986</v>
      </c>
      <c r="P37" s="475">
        <f t="shared" si="5"/>
        <v>15.438880800000002</v>
      </c>
      <c r="Q37" s="474">
        <v>0</v>
      </c>
      <c r="R37" s="475">
        <f t="shared" si="6"/>
        <v>272.7535608</v>
      </c>
      <c r="S37" s="475">
        <f t="shared" si="7"/>
        <v>181.59064560000002</v>
      </c>
      <c r="T37" s="475">
        <f t="shared" si="8"/>
        <v>454.34420640000002</v>
      </c>
      <c r="U37" s="572">
        <f t="shared" si="9"/>
        <v>8.2708290000000009</v>
      </c>
    </row>
    <row r="38" spans="1:21" ht="15.75">
      <c r="A38" s="476">
        <v>28</v>
      </c>
      <c r="B38" s="477" t="s">
        <v>871</v>
      </c>
      <c r="C38" s="621">
        <v>43293</v>
      </c>
      <c r="D38" s="621">
        <v>0</v>
      </c>
      <c r="E38" s="621">
        <v>0</v>
      </c>
      <c r="F38" s="621">
        <v>76</v>
      </c>
      <c r="G38" s="621"/>
      <c r="H38" s="621">
        <f t="shared" si="10"/>
        <v>43369</v>
      </c>
      <c r="I38" s="474">
        <v>232</v>
      </c>
      <c r="J38" s="480">
        <f t="shared" si="0"/>
        <v>1509.2411999999999</v>
      </c>
      <c r="K38" s="480">
        <f t="shared" si="1"/>
        <v>452.77235999999999</v>
      </c>
      <c r="L38" s="480">
        <f t="shared" si="2"/>
        <v>1056.46884</v>
      </c>
      <c r="M38" s="474">
        <v>0</v>
      </c>
      <c r="N38" s="475">
        <f t="shared" si="3"/>
        <v>34.712547600000008</v>
      </c>
      <c r="O38" s="475">
        <f t="shared" si="4"/>
        <v>13.583170800000001</v>
      </c>
      <c r="P38" s="475">
        <f t="shared" si="5"/>
        <v>21.129376800000003</v>
      </c>
      <c r="Q38" s="474">
        <v>0</v>
      </c>
      <c r="R38" s="475">
        <f t="shared" si="6"/>
        <v>373.28565679999997</v>
      </c>
      <c r="S38" s="475">
        <f t="shared" si="7"/>
        <v>248.52171760000002</v>
      </c>
      <c r="T38" s="475">
        <f t="shared" si="8"/>
        <v>621.80737439999996</v>
      </c>
      <c r="U38" s="572">
        <f t="shared" si="9"/>
        <v>11.319308999999999</v>
      </c>
    </row>
    <row r="39" spans="1:21" ht="15.75">
      <c r="A39" s="476">
        <v>29</v>
      </c>
      <c r="B39" s="477" t="s">
        <v>872</v>
      </c>
      <c r="C39" s="621">
        <v>28122</v>
      </c>
      <c r="D39" s="621">
        <v>0</v>
      </c>
      <c r="E39" s="621">
        <v>0</v>
      </c>
      <c r="F39" s="621">
        <v>743</v>
      </c>
      <c r="G39" s="621"/>
      <c r="H39" s="621">
        <f t="shared" si="10"/>
        <v>28865</v>
      </c>
      <c r="I39" s="474">
        <v>232</v>
      </c>
      <c r="J39" s="480">
        <f t="shared" si="0"/>
        <v>1004.502</v>
      </c>
      <c r="K39" s="480">
        <f t="shared" si="1"/>
        <v>301.35059999999999</v>
      </c>
      <c r="L39" s="480">
        <f t="shared" si="2"/>
        <v>703.15139999999997</v>
      </c>
      <c r="M39" s="474">
        <v>0</v>
      </c>
      <c r="N39" s="475">
        <f t="shared" si="3"/>
        <v>23.103546000000001</v>
      </c>
      <c r="O39" s="475">
        <f t="shared" si="4"/>
        <v>9.0405179999999987</v>
      </c>
      <c r="P39" s="475">
        <f t="shared" si="5"/>
        <v>14.063028000000001</v>
      </c>
      <c r="Q39" s="474">
        <v>0</v>
      </c>
      <c r="R39" s="475">
        <f t="shared" si="6"/>
        <v>248.44682800000001</v>
      </c>
      <c r="S39" s="475">
        <f t="shared" si="7"/>
        <v>165.40799600000003</v>
      </c>
      <c r="T39" s="475">
        <f t="shared" si="8"/>
        <v>413.85482400000001</v>
      </c>
      <c r="U39" s="572">
        <f t="shared" si="9"/>
        <v>7.5337649999999998</v>
      </c>
    </row>
    <row r="40" spans="1:21" ht="15.75">
      <c r="A40" s="476">
        <v>30</v>
      </c>
      <c r="B40" s="477" t="s">
        <v>873</v>
      </c>
      <c r="C40" s="621">
        <v>50553</v>
      </c>
      <c r="D40" s="621">
        <v>0</v>
      </c>
      <c r="E40" s="621">
        <v>0</v>
      </c>
      <c r="F40" s="621">
        <v>431</v>
      </c>
      <c r="G40" s="621"/>
      <c r="H40" s="621">
        <f t="shared" si="10"/>
        <v>50984</v>
      </c>
      <c r="I40" s="474">
        <v>232</v>
      </c>
      <c r="J40" s="480">
        <f t="shared" si="0"/>
        <v>1774.2431999999999</v>
      </c>
      <c r="K40" s="480">
        <f t="shared" si="1"/>
        <v>532.2729599999999</v>
      </c>
      <c r="L40" s="480">
        <f t="shared" si="2"/>
        <v>1241.9702400000001</v>
      </c>
      <c r="M40" s="474">
        <v>0</v>
      </c>
      <c r="N40" s="475">
        <f t="shared" si="3"/>
        <v>40.807593599999997</v>
      </c>
      <c r="O40" s="475">
        <f t="shared" si="4"/>
        <v>15.968188799999997</v>
      </c>
      <c r="P40" s="475">
        <f t="shared" si="5"/>
        <v>24.839404800000001</v>
      </c>
      <c r="Q40" s="474">
        <v>0</v>
      </c>
      <c r="R40" s="475">
        <f t="shared" si="6"/>
        <v>438.82948479999999</v>
      </c>
      <c r="S40" s="475">
        <f t="shared" si="7"/>
        <v>292.15871360000006</v>
      </c>
      <c r="T40" s="475">
        <f t="shared" si="8"/>
        <v>730.9881984000001</v>
      </c>
      <c r="U40" s="572">
        <f t="shared" si="9"/>
        <v>13.306823999999999</v>
      </c>
    </row>
    <row r="41" spans="1:21" ht="15.75">
      <c r="A41" s="476">
        <v>31</v>
      </c>
      <c r="B41" s="477" t="s">
        <v>874</v>
      </c>
      <c r="C41" s="621">
        <v>30395</v>
      </c>
      <c r="D41" s="621">
        <v>0</v>
      </c>
      <c r="E41" s="621">
        <v>0</v>
      </c>
      <c r="F41" s="621">
        <v>12</v>
      </c>
      <c r="G41" s="621"/>
      <c r="H41" s="621">
        <f t="shared" si="10"/>
        <v>30407</v>
      </c>
      <c r="I41" s="474">
        <v>232</v>
      </c>
      <c r="J41" s="480">
        <f t="shared" si="0"/>
        <v>1058.1636000000001</v>
      </c>
      <c r="K41" s="480">
        <f t="shared" si="1"/>
        <v>317.44908000000004</v>
      </c>
      <c r="L41" s="480">
        <f t="shared" si="2"/>
        <v>740.71451999999999</v>
      </c>
      <c r="M41" s="474">
        <v>0</v>
      </c>
      <c r="N41" s="475">
        <f t="shared" si="3"/>
        <v>24.3377628</v>
      </c>
      <c r="O41" s="475">
        <f t="shared" si="4"/>
        <v>9.5234724000000011</v>
      </c>
      <c r="P41" s="475">
        <f t="shared" si="5"/>
        <v>14.814290400000001</v>
      </c>
      <c r="Q41" s="474">
        <v>0</v>
      </c>
      <c r="R41" s="475">
        <f t="shared" si="6"/>
        <v>261.71913039999998</v>
      </c>
      <c r="S41" s="475">
        <f t="shared" si="7"/>
        <v>174.2442728</v>
      </c>
      <c r="T41" s="475">
        <f t="shared" si="8"/>
        <v>435.96340320000002</v>
      </c>
      <c r="U41" s="572">
        <f t="shared" si="9"/>
        <v>7.9362270000000006</v>
      </c>
    </row>
    <row r="42" spans="1:21" ht="15.75">
      <c r="A42" s="476">
        <v>32</v>
      </c>
      <c r="B42" s="477" t="s">
        <v>875</v>
      </c>
      <c r="C42" s="621">
        <v>27881</v>
      </c>
      <c r="D42" s="621">
        <v>0</v>
      </c>
      <c r="E42" s="621">
        <v>0</v>
      </c>
      <c r="F42" s="621">
        <v>407</v>
      </c>
      <c r="G42" s="621"/>
      <c r="H42" s="621">
        <f t="shared" si="10"/>
        <v>28288</v>
      </c>
      <c r="I42" s="474">
        <v>232</v>
      </c>
      <c r="J42" s="480">
        <f t="shared" si="0"/>
        <v>984.42240000000004</v>
      </c>
      <c r="K42" s="480">
        <f t="shared" si="1"/>
        <v>295.32672000000002</v>
      </c>
      <c r="L42" s="480">
        <f t="shared" si="2"/>
        <v>689.09568000000002</v>
      </c>
      <c r="M42" s="474">
        <v>0</v>
      </c>
      <c r="N42" s="475">
        <f t="shared" si="3"/>
        <v>22.6417152</v>
      </c>
      <c r="O42" s="475">
        <f t="shared" si="4"/>
        <v>8.8598016000000008</v>
      </c>
      <c r="P42" s="475">
        <f t="shared" si="5"/>
        <v>13.781913600000001</v>
      </c>
      <c r="Q42" s="474">
        <v>0</v>
      </c>
      <c r="R42" s="475">
        <f t="shared" si="6"/>
        <v>243.48047359999998</v>
      </c>
      <c r="S42" s="475">
        <f t="shared" si="7"/>
        <v>162.10155520000001</v>
      </c>
      <c r="T42" s="475">
        <f t="shared" si="8"/>
        <v>405.58202879999999</v>
      </c>
      <c r="U42" s="572">
        <f t="shared" si="9"/>
        <v>7.3831680000000004</v>
      </c>
    </row>
    <row r="43" spans="1:21" ht="15.75">
      <c r="A43" s="476">
        <v>33</v>
      </c>
      <c r="B43" s="477" t="s">
        <v>876</v>
      </c>
      <c r="C43" s="621">
        <v>87813</v>
      </c>
      <c r="D43" s="621">
        <v>0</v>
      </c>
      <c r="E43" s="621">
        <v>339</v>
      </c>
      <c r="F43" s="621">
        <v>86</v>
      </c>
      <c r="G43" s="621"/>
      <c r="H43" s="621">
        <f t="shared" si="10"/>
        <v>88238</v>
      </c>
      <c r="I43" s="474">
        <v>232</v>
      </c>
      <c r="J43" s="480">
        <f t="shared" si="0"/>
        <v>3070.6824000000001</v>
      </c>
      <c r="K43" s="480">
        <f t="shared" si="1"/>
        <v>921.20471999999995</v>
      </c>
      <c r="L43" s="480">
        <f t="shared" si="2"/>
        <v>2149.47768</v>
      </c>
      <c r="M43" s="474">
        <v>0</v>
      </c>
      <c r="N43" s="475">
        <f t="shared" si="3"/>
        <v>70.625695199999996</v>
      </c>
      <c r="O43" s="475">
        <f t="shared" si="4"/>
        <v>27.636141599999998</v>
      </c>
      <c r="P43" s="475">
        <f t="shared" si="5"/>
        <v>42.989553600000001</v>
      </c>
      <c r="Q43" s="474">
        <v>0</v>
      </c>
      <c r="R43" s="475">
        <f t="shared" si="6"/>
        <v>759.48211360000005</v>
      </c>
      <c r="S43" s="475">
        <f t="shared" si="7"/>
        <v>505.63903520000002</v>
      </c>
      <c r="T43" s="475">
        <f t="shared" si="8"/>
        <v>1265.1211488000001</v>
      </c>
      <c r="U43" s="572">
        <f t="shared" si="9"/>
        <v>23.030118000000002</v>
      </c>
    </row>
    <row r="44" spans="1:21" ht="15.75">
      <c r="A44" s="476" t="s">
        <v>19</v>
      </c>
      <c r="B44" s="477"/>
      <c r="C44" s="478">
        <f t="shared" ref="C44:E44" si="14">SUM(C11:C43)</f>
        <v>1586859</v>
      </c>
      <c r="D44" s="478">
        <f t="shared" si="14"/>
        <v>0</v>
      </c>
      <c r="E44" s="478">
        <f t="shared" si="14"/>
        <v>917</v>
      </c>
      <c r="F44" s="478">
        <f>SUM(F11:F43)</f>
        <v>16843</v>
      </c>
      <c r="G44" s="478"/>
      <c r="H44" s="622">
        <f t="shared" si="10"/>
        <v>1604619</v>
      </c>
      <c r="I44" s="474">
        <v>232</v>
      </c>
      <c r="J44" s="571">
        <f>SUM(J11:J43)</f>
        <v>55840.741199999997</v>
      </c>
      <c r="K44" s="571">
        <f t="shared" ref="K44:U44" si="15">SUM(K11:K43)</f>
        <v>16752.222359999996</v>
      </c>
      <c r="L44" s="571">
        <f t="shared" si="15"/>
        <v>39088.518840000004</v>
      </c>
      <c r="M44" s="382">
        <f t="shared" si="15"/>
        <v>0</v>
      </c>
      <c r="N44" s="382">
        <f t="shared" si="15"/>
        <v>1284.3370476</v>
      </c>
      <c r="O44" s="382">
        <f t="shared" si="15"/>
        <v>502.5666708</v>
      </c>
      <c r="P44" s="382">
        <f t="shared" si="15"/>
        <v>781.77037680000012</v>
      </c>
      <c r="Q44" s="382">
        <f t="shared" si="15"/>
        <v>0</v>
      </c>
      <c r="R44" s="382">
        <f t="shared" si="15"/>
        <v>13811.276656800001</v>
      </c>
      <c r="S44" s="382">
        <f t="shared" si="15"/>
        <v>9195.1087176000001</v>
      </c>
      <c r="T44" s="382">
        <f t="shared" si="15"/>
        <v>23006.385374400001</v>
      </c>
      <c r="U44" s="382">
        <f t="shared" si="15"/>
        <v>418.80555899999996</v>
      </c>
    </row>
    <row r="45" spans="1:21">
      <c r="A45" s="247"/>
      <c r="B45" s="247"/>
      <c r="C45" s="247"/>
      <c r="D45" s="247"/>
      <c r="E45" s="247"/>
      <c r="F45" s="247"/>
      <c r="G45" s="247"/>
      <c r="H45" s="247"/>
      <c r="I45" s="247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</row>
    <row r="46" spans="1:21">
      <c r="A46" s="248" t="s">
        <v>8</v>
      </c>
      <c r="B46" s="249"/>
      <c r="C46" s="249"/>
      <c r="D46" s="247"/>
      <c r="E46" s="247"/>
      <c r="F46" s="247"/>
      <c r="G46" s="247"/>
      <c r="H46" s="247"/>
      <c r="I46" s="247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</row>
    <row r="47" spans="1:21" ht="15.75">
      <c r="A47" s="250" t="s">
        <v>9</v>
      </c>
      <c r="B47" s="250"/>
      <c r="C47" s="250"/>
      <c r="E47" s="62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</row>
    <row r="48" spans="1:21" ht="15.75">
      <c r="A48" s="250" t="s">
        <v>10</v>
      </c>
      <c r="B48" s="250"/>
      <c r="C48" s="250"/>
      <c r="H48" s="62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</row>
    <row r="49" spans="1:21">
      <c r="A49" s="991" t="s">
        <v>245</v>
      </c>
      <c r="B49" s="991"/>
      <c r="C49" s="991"/>
      <c r="D49" s="991"/>
      <c r="J49" s="241"/>
      <c r="K49" s="241"/>
      <c r="L49" s="241"/>
      <c r="M49" s="247"/>
      <c r="N49" s="256"/>
      <c r="O49" s="256"/>
      <c r="P49" s="256"/>
      <c r="Q49" s="256"/>
      <c r="R49" s="256"/>
      <c r="S49" s="256"/>
      <c r="T49" s="247"/>
      <c r="U49" s="241"/>
    </row>
    <row r="50" spans="1:21">
      <c r="A50" s="248" t="s">
        <v>122</v>
      </c>
      <c r="B50" s="250" t="s">
        <v>207</v>
      </c>
      <c r="C50" s="250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</row>
    <row r="51" spans="1:21">
      <c r="A51" s="248" t="s">
        <v>152</v>
      </c>
      <c r="B51" s="991" t="s">
        <v>698</v>
      </c>
      <c r="C51" s="991"/>
      <c r="D51" s="991"/>
      <c r="E51" s="991"/>
      <c r="F51" s="251"/>
      <c r="G51" s="632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1">
      <c r="A52" s="250" t="s">
        <v>154</v>
      </c>
      <c r="B52" s="991" t="s">
        <v>699</v>
      </c>
      <c r="C52" s="991"/>
      <c r="D52" s="991"/>
      <c r="E52" s="991"/>
      <c r="F52" s="251"/>
      <c r="G52" s="632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>
      <c r="A53" s="250" t="s">
        <v>176</v>
      </c>
      <c r="B53" s="991" t="s">
        <v>703</v>
      </c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241"/>
      <c r="U53" s="241"/>
    </row>
    <row r="54" spans="1:21">
      <c r="A54" s="250" t="s">
        <v>126</v>
      </c>
      <c r="B54" s="250" t="s">
        <v>263</v>
      </c>
      <c r="C54" s="250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</row>
    <row r="55" spans="1:21">
      <c r="A55" s="250" t="s">
        <v>127</v>
      </c>
      <c r="B55" s="250" t="s">
        <v>265</v>
      </c>
      <c r="C55" s="250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</row>
    <row r="56" spans="1:21">
      <c r="A56" s="250"/>
      <c r="B56" s="250" t="s">
        <v>266</v>
      </c>
      <c r="C56" s="250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</row>
    <row r="57" spans="1:21">
      <c r="A57" s="250"/>
      <c r="B57" s="250"/>
      <c r="C57" s="250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</row>
    <row r="58" spans="1:21">
      <c r="A58" s="637"/>
      <c r="B58" s="637"/>
      <c r="C58" s="637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8"/>
      <c r="U58" s="638"/>
    </row>
    <row r="59" spans="1:21">
      <c r="A59" s="637"/>
      <c r="B59" s="637"/>
      <c r="C59" s="637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38"/>
      <c r="S59" s="638"/>
      <c r="T59" s="638"/>
      <c r="U59" s="638"/>
    </row>
    <row r="60" spans="1:21">
      <c r="A60" s="637" t="s">
        <v>12</v>
      </c>
      <c r="B60" s="638"/>
      <c r="C60" s="638"/>
      <c r="D60" s="638"/>
      <c r="E60" s="638"/>
      <c r="F60" s="638"/>
      <c r="G60" s="638"/>
      <c r="H60" s="638"/>
      <c r="I60" s="637"/>
      <c r="J60" s="638"/>
      <c r="K60" s="637"/>
      <c r="L60" s="637"/>
      <c r="M60" s="637"/>
      <c r="N60" s="637"/>
      <c r="O60" s="637"/>
      <c r="P60" s="637"/>
      <c r="Q60" s="637"/>
      <c r="R60" s="637"/>
      <c r="S60" s="637"/>
      <c r="T60" s="1002" t="s">
        <v>13</v>
      </c>
      <c r="U60" s="1002"/>
    </row>
    <row r="61" spans="1:21">
      <c r="A61" s="638"/>
      <c r="B61" s="638"/>
      <c r="C61" s="638"/>
      <c r="D61" s="638"/>
      <c r="E61" s="638"/>
      <c r="F61" s="638"/>
      <c r="G61" s="638"/>
      <c r="H61" s="638"/>
      <c r="I61" s="638"/>
      <c r="J61" s="637"/>
      <c r="K61" s="1001" t="s">
        <v>14</v>
      </c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</row>
    <row r="62" spans="1:21">
      <c r="A62" s="638"/>
      <c r="B62" s="638"/>
      <c r="C62" s="638"/>
      <c r="D62" s="638"/>
      <c r="E62" s="638"/>
      <c r="F62" s="638"/>
      <c r="G62" s="638"/>
      <c r="H62" s="638"/>
      <c r="I62" s="638"/>
      <c r="J62" s="1001" t="s">
        <v>90</v>
      </c>
      <c r="K62" s="1001"/>
      <c r="L62" s="1001"/>
      <c r="M62" s="1001"/>
      <c r="N62" s="1001"/>
      <c r="O62" s="1001"/>
      <c r="P62" s="1001"/>
      <c r="Q62" s="1001"/>
      <c r="R62" s="1001"/>
      <c r="S62" s="1001"/>
      <c r="T62" s="1001"/>
      <c r="U62" s="1001"/>
    </row>
    <row r="63" spans="1:21">
      <c r="A63" s="637"/>
      <c r="B63" s="637"/>
      <c r="C63" s="638"/>
      <c r="D63" s="638"/>
      <c r="E63" s="638"/>
      <c r="F63" s="638"/>
      <c r="G63" s="638"/>
      <c r="H63" s="638"/>
      <c r="I63" s="638"/>
      <c r="J63" s="638"/>
      <c r="K63" s="637"/>
      <c r="L63" s="637"/>
      <c r="M63" s="637"/>
      <c r="N63" s="637"/>
      <c r="O63" s="637"/>
      <c r="P63" s="637"/>
      <c r="Q63" s="637"/>
      <c r="R63" s="637"/>
      <c r="S63" s="637"/>
      <c r="T63" s="637"/>
      <c r="U63" s="637" t="s">
        <v>87</v>
      </c>
    </row>
    <row r="64" spans="1:21">
      <c r="A64" s="227"/>
      <c r="B64" s="227"/>
      <c r="C64" s="227"/>
      <c r="D64" s="227"/>
      <c r="E64" s="227"/>
      <c r="F64" s="227"/>
      <c r="G64" s="227"/>
      <c r="H64" s="227"/>
      <c r="I64" s="227"/>
    </row>
    <row r="65" spans="1:9">
      <c r="A65" s="227"/>
      <c r="B65" s="227"/>
      <c r="C65" s="227"/>
      <c r="D65" s="227"/>
      <c r="E65" s="227"/>
      <c r="F65" s="227"/>
      <c r="G65" s="227"/>
      <c r="H65" s="227"/>
      <c r="I65" s="227"/>
    </row>
    <row r="66" spans="1:9">
      <c r="A66" s="227"/>
      <c r="B66" s="227"/>
      <c r="C66" s="227"/>
      <c r="D66" s="227"/>
      <c r="E66" s="227"/>
      <c r="F66" s="227"/>
      <c r="G66" s="227"/>
      <c r="H66" s="227"/>
      <c r="I66" s="227"/>
    </row>
    <row r="67" spans="1:9" ht="12.75" customHeight="1">
      <c r="A67" s="227"/>
      <c r="B67" s="227"/>
      <c r="C67" s="227"/>
      <c r="D67" s="227"/>
      <c r="E67" s="227"/>
      <c r="F67" s="227"/>
      <c r="G67" s="227"/>
      <c r="H67" s="227"/>
      <c r="I67" s="227"/>
    </row>
    <row r="68" spans="1:9" ht="12.75" customHeight="1">
      <c r="A68" s="227"/>
      <c r="B68" s="227"/>
      <c r="C68" s="227"/>
      <c r="D68" s="227"/>
      <c r="E68" s="227"/>
      <c r="F68" s="227"/>
      <c r="G68" s="227"/>
      <c r="H68" s="227"/>
      <c r="I68" s="227"/>
    </row>
    <row r="69" spans="1:9">
      <c r="A69" s="227"/>
      <c r="B69" s="227"/>
      <c r="C69" s="227"/>
      <c r="D69" s="227"/>
      <c r="E69" s="227"/>
      <c r="F69" s="227"/>
      <c r="G69" s="227"/>
      <c r="H69" s="227"/>
      <c r="I69" s="227"/>
    </row>
  </sheetData>
  <mergeCells count="23">
    <mergeCell ref="B51:E51"/>
    <mergeCell ref="A49:D49"/>
    <mergeCell ref="J62:U62"/>
    <mergeCell ref="B52:E52"/>
    <mergeCell ref="T60:U60"/>
    <mergeCell ref="K61:U61"/>
    <mergeCell ref="B53:S53"/>
    <mergeCell ref="A6:U6"/>
    <mergeCell ref="A7:B7"/>
    <mergeCell ref="M7:U7"/>
    <mergeCell ref="A8:A9"/>
    <mergeCell ref="B8:B9"/>
    <mergeCell ref="C8:H8"/>
    <mergeCell ref="I8:I9"/>
    <mergeCell ref="J8:M8"/>
    <mergeCell ref="N8:Q8"/>
    <mergeCell ref="R8:T8"/>
    <mergeCell ref="U8:U9"/>
    <mergeCell ref="H1:J1"/>
    <mergeCell ref="T1:U1"/>
    <mergeCell ref="A2:U2"/>
    <mergeCell ref="A3:U3"/>
    <mergeCell ref="A4:S5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view="pageBreakPreview" topLeftCell="A4" zoomScaleSheetLayoutView="100" workbookViewId="0">
      <selection activeCell="D43" sqref="D43:F43"/>
    </sheetView>
  </sheetViews>
  <sheetFormatPr defaultRowHeight="12.75"/>
  <cols>
    <col min="1" max="1" width="6.5703125" style="241" customWidth="1"/>
    <col min="2" max="2" width="17.7109375" style="241" customWidth="1"/>
    <col min="3" max="3" width="17.85546875" style="241" customWidth="1"/>
    <col min="4" max="4" width="10.85546875" style="241" customWidth="1"/>
    <col min="5" max="5" width="4.5703125" style="241" customWidth="1"/>
    <col min="6" max="6" width="0.28515625" style="241" hidden="1" customWidth="1"/>
    <col min="7" max="7" width="8.7109375" style="241" customWidth="1"/>
    <col min="8" max="9" width="8" style="241" customWidth="1"/>
    <col min="10" max="14" width="8.140625" style="241" customWidth="1"/>
    <col min="15" max="15" width="10.140625" style="241" customWidth="1"/>
    <col min="16" max="16" width="11.42578125" style="241" customWidth="1"/>
    <col min="17" max="17" width="14.7109375" style="241" customWidth="1"/>
    <col min="18" max="18" width="21.5703125" style="241" customWidth="1"/>
    <col min="19" max="16384" width="9.140625" style="241"/>
  </cols>
  <sheetData>
    <row r="1" spans="1:18" ht="15">
      <c r="D1" s="999"/>
      <c r="E1" s="999"/>
      <c r="F1" s="999"/>
      <c r="G1" s="999"/>
      <c r="Q1" s="995" t="s">
        <v>682</v>
      </c>
      <c r="R1" s="995"/>
    </row>
    <row r="2" spans="1:18" ht="15.75">
      <c r="A2" s="997" t="s">
        <v>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</row>
    <row r="3" spans="1:18" ht="20.25">
      <c r="A3" s="1003" t="s">
        <v>582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</row>
    <row r="5" spans="1:18" s="257" customFormat="1" ht="15.75">
      <c r="A5" s="996" t="s">
        <v>837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</row>
    <row r="6" spans="1:18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</row>
    <row r="7" spans="1:18" ht="15.75">
      <c r="A7" s="991" t="s">
        <v>185</v>
      </c>
      <c r="B7" s="991"/>
      <c r="C7" s="126" t="s">
        <v>877</v>
      </c>
      <c r="D7" s="253"/>
      <c r="E7" s="253"/>
      <c r="J7" s="986"/>
      <c r="K7" s="986"/>
      <c r="L7" s="986"/>
      <c r="M7" s="986"/>
      <c r="N7" s="986"/>
      <c r="O7" s="986"/>
      <c r="P7" s="986"/>
      <c r="Q7" s="986"/>
      <c r="R7" s="986"/>
    </row>
    <row r="8" spans="1:18" ht="30.75" customHeight="1">
      <c r="A8" s="987" t="s">
        <v>2</v>
      </c>
      <c r="B8" s="987" t="s">
        <v>3</v>
      </c>
      <c r="C8" s="1009" t="s">
        <v>559</v>
      </c>
      <c r="D8" s="869" t="s">
        <v>88</v>
      </c>
      <c r="E8" s="870"/>
      <c r="F8" s="871"/>
      <c r="G8" s="988" t="s">
        <v>89</v>
      </c>
      <c r="H8" s="989"/>
      <c r="I8" s="989"/>
      <c r="J8" s="990"/>
      <c r="K8" s="988" t="s">
        <v>97</v>
      </c>
      <c r="L8" s="989"/>
      <c r="M8" s="989"/>
      <c r="N8" s="990"/>
      <c r="O8" s="869" t="s">
        <v>205</v>
      </c>
      <c r="P8" s="870"/>
      <c r="Q8" s="871"/>
      <c r="R8" s="987" t="s">
        <v>161</v>
      </c>
    </row>
    <row r="9" spans="1:18" ht="44.45" customHeight="1">
      <c r="A9" s="987"/>
      <c r="B9" s="987"/>
      <c r="C9" s="1010"/>
      <c r="D9" s="992"/>
      <c r="E9" s="1007"/>
      <c r="F9" s="1008"/>
      <c r="G9" s="243" t="s">
        <v>206</v>
      </c>
      <c r="H9" s="243" t="s">
        <v>124</v>
      </c>
      <c r="I9" s="243" t="s">
        <v>125</v>
      </c>
      <c r="J9" s="243" t="s">
        <v>504</v>
      </c>
      <c r="K9" s="243" t="s">
        <v>151</v>
      </c>
      <c r="L9" s="243" t="s">
        <v>153</v>
      </c>
      <c r="M9" s="243" t="s">
        <v>155</v>
      </c>
      <c r="N9" s="243" t="s">
        <v>503</v>
      </c>
      <c r="O9" s="243" t="s">
        <v>175</v>
      </c>
      <c r="P9" s="244" t="s">
        <v>160</v>
      </c>
      <c r="Q9" s="254" t="s">
        <v>19</v>
      </c>
      <c r="R9" s="987"/>
    </row>
    <row r="10" spans="1:18" s="250" customFormat="1">
      <c r="A10" s="243">
        <v>1</v>
      </c>
      <c r="B10" s="243">
        <v>2</v>
      </c>
      <c r="C10" s="243">
        <v>3</v>
      </c>
      <c r="D10" s="988">
        <v>4</v>
      </c>
      <c r="E10" s="989"/>
      <c r="F10" s="990"/>
      <c r="G10" s="243">
        <v>5</v>
      </c>
      <c r="H10" s="243">
        <v>6</v>
      </c>
      <c r="I10" s="243">
        <v>7</v>
      </c>
      <c r="J10" s="243">
        <v>8</v>
      </c>
      <c r="K10" s="243">
        <v>9</v>
      </c>
      <c r="L10" s="243">
        <v>10</v>
      </c>
      <c r="M10" s="243">
        <v>11</v>
      </c>
      <c r="N10" s="243">
        <v>12</v>
      </c>
      <c r="O10" s="243">
        <v>13</v>
      </c>
      <c r="P10" s="243">
        <v>14</v>
      </c>
      <c r="Q10" s="243">
        <v>15</v>
      </c>
      <c r="R10" s="243">
        <v>16</v>
      </c>
    </row>
    <row r="11" spans="1:18" s="250" customFormat="1">
      <c r="A11" s="275">
        <v>1</v>
      </c>
      <c r="B11" s="281" t="s">
        <v>844</v>
      </c>
      <c r="C11" s="279"/>
      <c r="D11" s="276"/>
      <c r="E11" s="277"/>
      <c r="F11" s="278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</row>
    <row r="12" spans="1:18" s="250" customFormat="1">
      <c r="A12" s="275">
        <v>2</v>
      </c>
      <c r="B12" s="281" t="s">
        <v>845</v>
      </c>
      <c r="C12" s="279"/>
      <c r="D12" s="276"/>
      <c r="E12" s="277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</row>
    <row r="13" spans="1:18" s="250" customFormat="1">
      <c r="A13" s="275">
        <v>3</v>
      </c>
      <c r="B13" s="281" t="s">
        <v>846</v>
      </c>
      <c r="C13" s="279"/>
      <c r="D13" s="276"/>
      <c r="E13" s="277"/>
      <c r="F13" s="278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</row>
    <row r="14" spans="1:18" s="250" customFormat="1">
      <c r="A14" s="275">
        <v>4</v>
      </c>
      <c r="B14" s="281" t="s">
        <v>847</v>
      </c>
      <c r="C14" s="279"/>
      <c r="D14" s="276"/>
      <c r="E14" s="277"/>
      <c r="F14" s="278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s="250" customFormat="1">
      <c r="A15" s="275">
        <v>5</v>
      </c>
      <c r="B15" s="281" t="s">
        <v>848</v>
      </c>
      <c r="C15" s="279"/>
      <c r="D15" s="276"/>
      <c r="E15" s="277"/>
      <c r="F15" s="278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</row>
    <row r="16" spans="1:18" s="250" customFormat="1">
      <c r="A16" s="275">
        <v>6</v>
      </c>
      <c r="B16" s="281" t="s">
        <v>849</v>
      </c>
      <c r="C16" s="279"/>
      <c r="D16" s="276"/>
      <c r="E16" s="277"/>
      <c r="F16" s="278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</row>
    <row r="17" spans="1:18" s="250" customFormat="1">
      <c r="A17" s="275">
        <v>7</v>
      </c>
      <c r="B17" s="281" t="s">
        <v>850</v>
      </c>
      <c r="C17" s="279"/>
      <c r="D17" s="276"/>
      <c r="E17" s="277"/>
      <c r="F17" s="278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</row>
    <row r="18" spans="1:18" s="250" customFormat="1">
      <c r="A18" s="275">
        <v>8</v>
      </c>
      <c r="B18" s="281" t="s">
        <v>851</v>
      </c>
      <c r="C18" s="279"/>
      <c r="D18" s="276"/>
      <c r="E18" s="277"/>
      <c r="F18" s="278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</row>
    <row r="19" spans="1:18" s="250" customFormat="1">
      <c r="A19" s="275">
        <v>9</v>
      </c>
      <c r="B19" s="281" t="s">
        <v>852</v>
      </c>
      <c r="C19" s="279"/>
      <c r="D19" s="276"/>
      <c r="E19" s="277"/>
      <c r="F19" s="278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</row>
    <row r="20" spans="1:18" s="250" customFormat="1">
      <c r="A20" s="275">
        <v>10</v>
      </c>
      <c r="B20" s="281" t="s">
        <v>853</v>
      </c>
      <c r="C20" s="279"/>
      <c r="D20" s="276"/>
      <c r="E20" s="277"/>
      <c r="F20" s="278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</row>
    <row r="21" spans="1:18" s="250" customFormat="1">
      <c r="A21" s="275">
        <v>11</v>
      </c>
      <c r="B21" s="281" t="s">
        <v>854</v>
      </c>
      <c r="C21" s="279"/>
      <c r="D21" s="276"/>
      <c r="E21" s="277"/>
      <c r="F21" s="278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</row>
    <row r="22" spans="1:18" s="250" customFormat="1">
      <c r="A22" s="275">
        <v>12</v>
      </c>
      <c r="B22" s="281" t="s">
        <v>855</v>
      </c>
      <c r="C22" s="279"/>
      <c r="D22" s="276"/>
      <c r="E22" s="277"/>
      <c r="F22" s="278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</row>
    <row r="23" spans="1:18" s="250" customFormat="1">
      <c r="A23" s="275">
        <v>13</v>
      </c>
      <c r="B23" s="281" t="s">
        <v>856</v>
      </c>
      <c r="C23" s="279"/>
      <c r="D23" s="276"/>
      <c r="E23" s="277"/>
      <c r="F23" s="278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</row>
    <row r="24" spans="1:18" s="250" customFormat="1">
      <c r="A24" s="275">
        <v>14</v>
      </c>
      <c r="B24" s="281" t="s">
        <v>857</v>
      </c>
      <c r="C24" s="279"/>
      <c r="D24" s="276"/>
      <c r="E24" s="277"/>
      <c r="F24" s="278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</row>
    <row r="25" spans="1:18" s="250" customFormat="1">
      <c r="A25" s="275">
        <v>15</v>
      </c>
      <c r="B25" s="281" t="s">
        <v>858</v>
      </c>
      <c r="C25" s="279"/>
      <c r="D25" s="276"/>
      <c r="E25" s="277"/>
      <c r="F25" s="278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</row>
    <row r="26" spans="1:18" s="250" customFormat="1">
      <c r="A26" s="275">
        <v>16</v>
      </c>
      <c r="B26" s="281" t="s">
        <v>859</v>
      </c>
      <c r="C26" s="279"/>
      <c r="D26" s="276"/>
      <c r="E26" s="277"/>
      <c r="F26" s="278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</row>
    <row r="27" spans="1:18" s="250" customFormat="1">
      <c r="A27" s="275">
        <v>17</v>
      </c>
      <c r="B27" s="281" t="s">
        <v>860</v>
      </c>
      <c r="C27" s="279"/>
      <c r="D27" s="276"/>
      <c r="E27" s="277"/>
      <c r="F27" s="278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</row>
    <row r="28" spans="1:18" s="250" customFormat="1">
      <c r="A28" s="275">
        <v>18</v>
      </c>
      <c r="B28" s="281" t="s">
        <v>861</v>
      </c>
      <c r="C28" s="279"/>
      <c r="D28" s="276"/>
      <c r="E28" s="277"/>
      <c r="F28" s="278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</row>
    <row r="29" spans="1:18" s="250" customFormat="1">
      <c r="A29" s="275">
        <v>19</v>
      </c>
      <c r="B29" s="281" t="s">
        <v>862</v>
      </c>
      <c r="C29" s="279"/>
      <c r="D29" s="276"/>
      <c r="E29" s="277"/>
      <c r="F29" s="278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</row>
    <row r="30" spans="1:18" s="250" customFormat="1">
      <c r="A30" s="275">
        <v>20</v>
      </c>
      <c r="B30" s="281" t="s">
        <v>863</v>
      </c>
      <c r="C30" s="279"/>
      <c r="D30" s="276"/>
      <c r="E30" s="277"/>
      <c r="F30" s="278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</row>
    <row r="31" spans="1:18" s="250" customFormat="1">
      <c r="A31" s="275">
        <v>21</v>
      </c>
      <c r="B31" s="281" t="s">
        <v>864</v>
      </c>
      <c r="C31" s="279"/>
      <c r="D31" s="276"/>
      <c r="E31" s="277"/>
      <c r="F31" s="278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</row>
    <row r="32" spans="1:18" s="250" customFormat="1">
      <c r="A32" s="275">
        <v>22</v>
      </c>
      <c r="B32" s="281" t="s">
        <v>865</v>
      </c>
      <c r="C32" s="279"/>
      <c r="D32" s="276"/>
      <c r="E32" s="277"/>
      <c r="F32" s="278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</row>
    <row r="33" spans="1:18">
      <c r="A33" s="275">
        <v>23</v>
      </c>
      <c r="B33" s="281" t="s">
        <v>866</v>
      </c>
      <c r="C33" s="245"/>
      <c r="D33" s="1004"/>
      <c r="E33" s="1005"/>
      <c r="F33" s="10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55"/>
    </row>
    <row r="34" spans="1:18">
      <c r="A34" s="275">
        <v>24</v>
      </c>
      <c r="B34" s="281" t="s">
        <v>867</v>
      </c>
      <c r="C34" s="245"/>
      <c r="D34" s="1004"/>
      <c r="E34" s="1005"/>
      <c r="F34" s="1006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55"/>
    </row>
    <row r="35" spans="1:18">
      <c r="A35" s="275">
        <v>25</v>
      </c>
      <c r="B35" s="281" t="s">
        <v>868</v>
      </c>
      <c r="C35" s="245"/>
      <c r="D35" s="1004"/>
      <c r="E35" s="1005"/>
      <c r="F35" s="1006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55"/>
    </row>
    <row r="36" spans="1:18">
      <c r="A36" s="275">
        <v>26</v>
      </c>
      <c r="B36" s="281" t="s">
        <v>869</v>
      </c>
      <c r="C36" s="245"/>
      <c r="D36" s="1004"/>
      <c r="E36" s="1005"/>
      <c r="F36" s="1006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55"/>
    </row>
    <row r="37" spans="1:18">
      <c r="A37" s="275">
        <v>27</v>
      </c>
      <c r="B37" s="281" t="s">
        <v>870</v>
      </c>
      <c r="C37" s="245"/>
      <c r="D37" s="1004"/>
      <c r="E37" s="1005"/>
      <c r="F37" s="1006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55"/>
    </row>
    <row r="38" spans="1:18">
      <c r="A38" s="275">
        <v>28</v>
      </c>
      <c r="B38" s="281" t="s">
        <v>871</v>
      </c>
      <c r="C38" s="245"/>
      <c r="D38" s="1004"/>
      <c r="E38" s="1005"/>
      <c r="F38" s="1006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55"/>
    </row>
    <row r="39" spans="1:18">
      <c r="A39" s="275">
        <v>29</v>
      </c>
      <c r="B39" s="281" t="s">
        <v>872</v>
      </c>
      <c r="C39" s="245"/>
      <c r="D39" s="1004"/>
      <c r="E39" s="1005"/>
      <c r="F39" s="1006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55"/>
    </row>
    <row r="40" spans="1:18">
      <c r="A40" s="275">
        <v>30</v>
      </c>
      <c r="B40" s="281" t="s">
        <v>873</v>
      </c>
      <c r="C40" s="245"/>
      <c r="D40" s="1004"/>
      <c r="E40" s="1005"/>
      <c r="F40" s="1006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55"/>
    </row>
    <row r="41" spans="1:18">
      <c r="A41" s="275">
        <v>31</v>
      </c>
      <c r="B41" s="281" t="s">
        <v>874</v>
      </c>
      <c r="C41" s="245"/>
      <c r="D41" s="1004"/>
      <c r="E41" s="1005"/>
      <c r="F41" s="1006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55"/>
    </row>
    <row r="42" spans="1:18">
      <c r="A42" s="275">
        <v>32</v>
      </c>
      <c r="B42" s="281" t="s">
        <v>875</v>
      </c>
      <c r="C42" s="245"/>
      <c r="D42" s="1004"/>
      <c r="E42" s="1005"/>
      <c r="F42" s="1006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55"/>
    </row>
    <row r="43" spans="1:18">
      <c r="A43" s="275">
        <v>33</v>
      </c>
      <c r="B43" s="281" t="s">
        <v>876</v>
      </c>
      <c r="C43" s="245"/>
      <c r="D43" s="1004"/>
      <c r="E43" s="1005"/>
      <c r="F43" s="1006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55"/>
    </row>
    <row r="44" spans="1:18">
      <c r="A44" s="734" t="s">
        <v>19</v>
      </c>
      <c r="B44" s="735"/>
      <c r="C44" s="245"/>
      <c r="D44" s="1004"/>
      <c r="E44" s="1005"/>
      <c r="F44" s="1006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55"/>
    </row>
    <row r="45" spans="1:18">
      <c r="A45" s="246" t="s">
        <v>7</v>
      </c>
      <c r="B45" s="245"/>
      <c r="C45" s="245"/>
      <c r="D45" s="1004"/>
      <c r="E45" s="1005"/>
      <c r="F45" s="1006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55"/>
    </row>
    <row r="46" spans="1:18">
      <c r="A46" s="246" t="s">
        <v>7</v>
      </c>
      <c r="B46" s="245"/>
      <c r="C46" s="245"/>
      <c r="D46" s="1004"/>
      <c r="E46" s="1005"/>
      <c r="F46" s="1006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</row>
    <row r="47" spans="1:18">
      <c r="A47" s="247"/>
      <c r="B47" s="247"/>
      <c r="C47" s="247"/>
      <c r="D47" s="247"/>
      <c r="E47" s="247"/>
    </row>
    <row r="48" spans="1:18">
      <c r="A48" s="991" t="s">
        <v>245</v>
      </c>
      <c r="B48" s="991"/>
      <c r="C48" s="991"/>
      <c r="D48" s="991"/>
    </row>
    <row r="49" spans="1:18">
      <c r="A49" s="248" t="s">
        <v>122</v>
      </c>
      <c r="B49" s="250" t="s">
        <v>207</v>
      </c>
      <c r="C49" s="250"/>
    </row>
    <row r="50" spans="1:18">
      <c r="A50" s="248" t="s">
        <v>152</v>
      </c>
      <c r="B50" s="991" t="s">
        <v>701</v>
      </c>
      <c r="C50" s="991"/>
      <c r="D50" s="991"/>
      <c r="E50" s="991"/>
    </row>
    <row r="51" spans="1:18">
      <c r="A51" s="250" t="s">
        <v>154</v>
      </c>
      <c r="B51" s="991" t="s">
        <v>702</v>
      </c>
      <c r="C51" s="991"/>
      <c r="D51" s="991"/>
    </row>
    <row r="52" spans="1:18">
      <c r="A52" s="250" t="s">
        <v>176</v>
      </c>
      <c r="B52" s="991" t="s">
        <v>704</v>
      </c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</row>
    <row r="53" spans="1:18">
      <c r="A53" s="250" t="s">
        <v>126</v>
      </c>
      <c r="B53" s="250" t="s">
        <v>223</v>
      </c>
      <c r="C53" s="250"/>
    </row>
    <row r="54" spans="1:18">
      <c r="A54" s="250" t="s">
        <v>127</v>
      </c>
      <c r="B54" s="250" t="s">
        <v>243</v>
      </c>
      <c r="C54" s="250"/>
    </row>
    <row r="55" spans="1:18">
      <c r="A55" s="250"/>
      <c r="B55" s="250" t="s">
        <v>244</v>
      </c>
      <c r="C55" s="250"/>
    </row>
    <row r="56" spans="1:18">
      <c r="A56" s="250"/>
      <c r="B56" s="250"/>
      <c r="C56" s="250"/>
    </row>
    <row r="57" spans="1:18">
      <c r="A57" s="250"/>
      <c r="B57" s="250"/>
      <c r="C57" s="250"/>
    </row>
    <row r="58" spans="1:18">
      <c r="A58" s="250" t="s">
        <v>12</v>
      </c>
      <c r="D58" s="250"/>
      <c r="E58" s="250"/>
      <c r="H58" s="250"/>
      <c r="I58" s="250"/>
      <c r="J58" s="250"/>
      <c r="K58" s="250"/>
      <c r="L58" s="250"/>
      <c r="M58" s="250"/>
      <c r="N58" s="250"/>
      <c r="O58" s="250"/>
      <c r="P58" s="250"/>
      <c r="Q58" s="994" t="s">
        <v>13</v>
      </c>
      <c r="R58" s="994"/>
    </row>
    <row r="59" spans="1:18" ht="12.75" customHeight="1">
      <c r="G59" s="250"/>
      <c r="H59" s="993" t="s">
        <v>14</v>
      </c>
      <c r="I59" s="993"/>
      <c r="J59" s="993"/>
      <c r="K59" s="993"/>
      <c r="L59" s="993"/>
      <c r="M59" s="993"/>
      <c r="N59" s="993"/>
      <c r="O59" s="993"/>
      <c r="P59" s="993"/>
      <c r="Q59" s="993"/>
      <c r="R59" s="993"/>
    </row>
    <row r="60" spans="1:18" ht="12.75" customHeight="1">
      <c r="G60" s="993" t="s">
        <v>90</v>
      </c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</row>
    <row r="61" spans="1:18">
      <c r="A61" s="250"/>
      <c r="B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 t="s">
        <v>87</v>
      </c>
    </row>
    <row r="63" spans="1:18">
      <c r="A63" s="1000"/>
      <c r="B63" s="1000"/>
      <c r="C63" s="1000"/>
      <c r="D63" s="1000"/>
      <c r="E63" s="1000"/>
      <c r="F63" s="1000"/>
      <c r="G63" s="1000"/>
      <c r="H63" s="1000"/>
      <c r="I63" s="1000"/>
      <c r="J63" s="1000"/>
      <c r="K63" s="1000"/>
      <c r="L63" s="1000"/>
      <c r="M63" s="1000"/>
      <c r="N63" s="1000"/>
      <c r="O63" s="1000"/>
      <c r="P63" s="1000"/>
      <c r="Q63" s="1000"/>
      <c r="R63" s="1000"/>
    </row>
  </sheetData>
  <mergeCells count="40">
    <mergeCell ref="A44:B44"/>
    <mergeCell ref="A63:R63"/>
    <mergeCell ref="C8:C9"/>
    <mergeCell ref="D44:F44"/>
    <mergeCell ref="D45:F45"/>
    <mergeCell ref="D46:F46"/>
    <mergeCell ref="Q58:R58"/>
    <mergeCell ref="B51:D51"/>
    <mergeCell ref="G60:R60"/>
    <mergeCell ref="A48:D48"/>
    <mergeCell ref="D34:F34"/>
    <mergeCell ref="D35:F35"/>
    <mergeCell ref="B50:E50"/>
    <mergeCell ref="D42:F42"/>
    <mergeCell ref="D41:F41"/>
    <mergeCell ref="D37:F37"/>
    <mergeCell ref="D40:F40"/>
    <mergeCell ref="D10:F10"/>
    <mergeCell ref="D33:F33"/>
    <mergeCell ref="H59:R59"/>
    <mergeCell ref="A7:B7"/>
    <mergeCell ref="J7:R7"/>
    <mergeCell ref="A8:A9"/>
    <mergeCell ref="B8:B9"/>
    <mergeCell ref="D8:F9"/>
    <mergeCell ref="O8:Q8"/>
    <mergeCell ref="B52:R52"/>
    <mergeCell ref="D38:F38"/>
    <mergeCell ref="D39:F39"/>
    <mergeCell ref="D43:F43"/>
    <mergeCell ref="D36:F36"/>
    <mergeCell ref="R8:R9"/>
    <mergeCell ref="G8:J8"/>
    <mergeCell ref="K8:N8"/>
    <mergeCell ref="D1:G1"/>
    <mergeCell ref="Q1:R1"/>
    <mergeCell ref="A2:R2"/>
    <mergeCell ref="A3:R3"/>
    <mergeCell ref="A5:R5"/>
    <mergeCell ref="A6:R6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view="pageBreakPreview" topLeftCell="D37" zoomScaleSheetLayoutView="100" workbookViewId="0">
      <selection activeCell="U38" sqref="U38"/>
    </sheetView>
  </sheetViews>
  <sheetFormatPr defaultRowHeight="12.75"/>
  <cols>
    <col min="1" max="1" width="6.5703125" style="241" customWidth="1"/>
    <col min="2" max="2" width="15.140625" style="241" customWidth="1"/>
    <col min="3" max="3" width="17.85546875" style="241" customWidth="1"/>
    <col min="4" max="4" width="10.85546875" style="241" customWidth="1"/>
    <col min="5" max="5" width="0.28515625" style="241" hidden="1" customWidth="1"/>
    <col min="6" max="6" width="9.7109375" style="241" customWidth="1"/>
    <col min="7" max="7" width="10.42578125" style="241" customWidth="1"/>
    <col min="8" max="8" width="9.28515625" style="241" customWidth="1"/>
    <col min="9" max="13" width="8.140625" style="241" customWidth="1"/>
    <col min="14" max="14" width="10.140625" style="241" customWidth="1"/>
    <col min="15" max="15" width="11.42578125" style="241" customWidth="1"/>
    <col min="16" max="16" width="10.85546875" style="241" customWidth="1"/>
    <col min="17" max="17" width="20.28515625" style="241" customWidth="1"/>
    <col min="18" max="16384" width="9.140625" style="241"/>
  </cols>
  <sheetData>
    <row r="1" spans="1:18" ht="15">
      <c r="D1" s="999"/>
      <c r="E1" s="999"/>
      <c r="F1" s="999"/>
      <c r="P1" s="995" t="s">
        <v>683</v>
      </c>
      <c r="Q1" s="995"/>
    </row>
    <row r="2" spans="1:18" ht="15.75">
      <c r="A2" s="997" t="s">
        <v>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</row>
    <row r="3" spans="1:18" ht="20.25">
      <c r="A3" s="1003" t="s">
        <v>582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</row>
    <row r="5" spans="1:18" s="257" customFormat="1" ht="15">
      <c r="A5" s="1011" t="s">
        <v>838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</row>
    <row r="6" spans="1:18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8" ht="15.75">
      <c r="A7" s="991" t="s">
        <v>185</v>
      </c>
      <c r="B7" s="991"/>
      <c r="C7" s="126" t="s">
        <v>877</v>
      </c>
      <c r="D7" s="253"/>
      <c r="I7" s="986"/>
      <c r="J7" s="986"/>
      <c r="K7" s="986"/>
      <c r="L7" s="986"/>
      <c r="M7" s="986"/>
      <c r="N7" s="986"/>
      <c r="O7" s="986"/>
      <c r="P7" s="986"/>
      <c r="Q7" s="986"/>
    </row>
    <row r="8" spans="1:18" ht="30.75" customHeight="1">
      <c r="A8" s="987" t="s">
        <v>2</v>
      </c>
      <c r="B8" s="987" t="s">
        <v>3</v>
      </c>
      <c r="C8" s="813" t="s">
        <v>559</v>
      </c>
      <c r="D8" s="869" t="s">
        <v>88</v>
      </c>
      <c r="E8" s="871"/>
      <c r="F8" s="988" t="s">
        <v>89</v>
      </c>
      <c r="G8" s="989"/>
      <c r="H8" s="989"/>
      <c r="I8" s="990"/>
      <c r="J8" s="988" t="s">
        <v>97</v>
      </c>
      <c r="K8" s="989"/>
      <c r="L8" s="989"/>
      <c r="M8" s="990"/>
      <c r="N8" s="869" t="s">
        <v>205</v>
      </c>
      <c r="O8" s="870"/>
      <c r="P8" s="871"/>
      <c r="Q8" s="987" t="s">
        <v>161</v>
      </c>
    </row>
    <row r="9" spans="1:18" ht="44.45" customHeight="1">
      <c r="A9" s="987"/>
      <c r="B9" s="987"/>
      <c r="C9" s="814"/>
      <c r="D9" s="992"/>
      <c r="E9" s="1008"/>
      <c r="F9" s="243" t="s">
        <v>206</v>
      </c>
      <c r="G9" s="243" t="s">
        <v>124</v>
      </c>
      <c r="H9" s="243" t="s">
        <v>125</v>
      </c>
      <c r="I9" s="243" t="s">
        <v>504</v>
      </c>
      <c r="J9" s="243" t="s">
        <v>151</v>
      </c>
      <c r="K9" s="243" t="s">
        <v>153</v>
      </c>
      <c r="L9" s="243" t="s">
        <v>155</v>
      </c>
      <c r="M9" s="243" t="s">
        <v>503</v>
      </c>
      <c r="N9" s="243" t="s">
        <v>175</v>
      </c>
      <c r="O9" s="244" t="s">
        <v>160</v>
      </c>
      <c r="P9" s="254" t="s">
        <v>19</v>
      </c>
      <c r="Q9" s="987"/>
    </row>
    <row r="10" spans="1:18" s="250" customFormat="1">
      <c r="A10" s="243">
        <v>1</v>
      </c>
      <c r="B10" s="243">
        <v>2</v>
      </c>
      <c r="C10" s="243">
        <v>3</v>
      </c>
      <c r="D10" s="988">
        <v>4</v>
      </c>
      <c r="E10" s="990"/>
      <c r="F10" s="243">
        <v>5</v>
      </c>
      <c r="G10" s="243">
        <v>6</v>
      </c>
      <c r="H10" s="243">
        <v>7</v>
      </c>
      <c r="I10" s="243">
        <v>8</v>
      </c>
      <c r="J10" s="243">
        <v>9</v>
      </c>
      <c r="K10" s="243">
        <v>10</v>
      </c>
      <c r="L10" s="243">
        <v>11</v>
      </c>
      <c r="M10" s="243">
        <v>12</v>
      </c>
      <c r="N10" s="243">
        <v>13</v>
      </c>
      <c r="O10" s="243">
        <v>14</v>
      </c>
      <c r="P10" s="243">
        <v>15</v>
      </c>
      <c r="Q10" s="511">
        <v>16</v>
      </c>
    </row>
    <row r="11" spans="1:18" s="250" customFormat="1" ht="15.75">
      <c r="A11" s="275">
        <v>1</v>
      </c>
      <c r="B11" s="281" t="s">
        <v>844</v>
      </c>
      <c r="C11" s="245">
        <v>17243</v>
      </c>
      <c r="D11" s="479">
        <v>36</v>
      </c>
      <c r="E11" s="278"/>
      <c r="F11" s="480">
        <f>C11*D11*100/1000000</f>
        <v>62.074800000000003</v>
      </c>
      <c r="G11" s="480">
        <f>F11*0.3</f>
        <v>18.622440000000001</v>
      </c>
      <c r="H11" s="480">
        <f>F11-G11</f>
        <v>43.452359999999999</v>
      </c>
      <c r="I11" s="474">
        <v>0</v>
      </c>
      <c r="J11" s="475">
        <f>K11+L11</f>
        <v>1.4277204000000001</v>
      </c>
      <c r="K11" s="475">
        <f>G11*3000/100000</f>
        <v>0.55867319999999998</v>
      </c>
      <c r="L11" s="475">
        <f>H11*2000/100000</f>
        <v>0.86904720000000002</v>
      </c>
      <c r="M11" s="474">
        <v>0</v>
      </c>
      <c r="N11" s="475">
        <f>C11*D11*2.48/100000</f>
        <v>15.3945504</v>
      </c>
      <c r="O11" s="475">
        <f>C11*D11*1.65/100000</f>
        <v>10.242341999999999</v>
      </c>
      <c r="P11" s="475">
        <f>O11+N11</f>
        <v>25.636892400000001</v>
      </c>
      <c r="Q11" s="572">
        <f>F11*750/100000</f>
        <v>0.46556100000000006</v>
      </c>
      <c r="R11" s="689">
        <f>C11/753643*30000</f>
        <v>686.38599442972338</v>
      </c>
    </row>
    <row r="12" spans="1:18" s="250" customFormat="1" ht="15.75">
      <c r="A12" s="275">
        <v>2</v>
      </c>
      <c r="B12" s="281" t="s">
        <v>845</v>
      </c>
      <c r="C12" s="245"/>
      <c r="D12" s="479"/>
      <c r="E12" s="278"/>
      <c r="F12" s="480"/>
      <c r="G12" s="480"/>
      <c r="H12" s="480"/>
      <c r="I12" s="474">
        <v>0</v>
      </c>
      <c r="J12" s="475"/>
      <c r="K12" s="475"/>
      <c r="L12" s="475"/>
      <c r="M12" s="474">
        <v>0</v>
      </c>
      <c r="N12" s="475"/>
      <c r="O12" s="475"/>
      <c r="P12" s="475"/>
      <c r="Q12" s="572"/>
      <c r="R12" s="689">
        <f t="shared" ref="R12:R43" si="0">C12/753643*30000</f>
        <v>0</v>
      </c>
    </row>
    <row r="13" spans="1:18" s="250" customFormat="1" ht="15.75">
      <c r="A13" s="275">
        <v>3</v>
      </c>
      <c r="B13" s="281" t="s">
        <v>846</v>
      </c>
      <c r="C13" s="454">
        <v>74543</v>
      </c>
      <c r="D13" s="479">
        <v>36</v>
      </c>
      <c r="E13" s="278"/>
      <c r="F13" s="480">
        <f t="shared" ref="F13:F43" si="1">C13*D13*100/1000000</f>
        <v>268.35480000000001</v>
      </c>
      <c r="G13" s="480">
        <f t="shared" ref="G13:G43" si="2">F13*0.3</f>
        <v>80.506439999999998</v>
      </c>
      <c r="H13" s="480">
        <f t="shared" ref="H13:H43" si="3">F13-G13</f>
        <v>187.84836000000001</v>
      </c>
      <c r="I13" s="474">
        <v>0</v>
      </c>
      <c r="J13" s="475">
        <f t="shared" ref="J13:J43" si="4">K13+L13</f>
        <v>6.172160400000001</v>
      </c>
      <c r="K13" s="475">
        <f t="shared" ref="K13:K43" si="5">G13*3000/100000</f>
        <v>2.4151932</v>
      </c>
      <c r="L13" s="475">
        <f t="shared" ref="L13:L43" si="6">H13*2000/100000</f>
        <v>3.7569672000000005</v>
      </c>
      <c r="M13" s="474">
        <v>0</v>
      </c>
      <c r="N13" s="475">
        <f t="shared" ref="N13:N43" si="7">C13*D13*2.48/100000</f>
        <v>66.551990399999994</v>
      </c>
      <c r="O13" s="475">
        <f t="shared" ref="O13:O43" si="8">C13*D13*1.65/100000</f>
        <v>44.278542000000002</v>
      </c>
      <c r="P13" s="475">
        <f t="shared" ref="P13:P43" si="9">O13+N13</f>
        <v>110.8305324</v>
      </c>
      <c r="Q13" s="572">
        <f t="shared" ref="Q13:Q43" si="10">F13*750/100000</f>
        <v>2.012661</v>
      </c>
      <c r="R13" s="689">
        <f t="shared" si="0"/>
        <v>2967.3068017615769</v>
      </c>
    </row>
    <row r="14" spans="1:18" s="250" customFormat="1" ht="15.75">
      <c r="A14" s="275">
        <v>4</v>
      </c>
      <c r="B14" s="281" t="s">
        <v>847</v>
      </c>
      <c r="C14" s="454">
        <v>40814</v>
      </c>
      <c r="D14" s="479">
        <v>36</v>
      </c>
      <c r="E14" s="278"/>
      <c r="F14" s="480">
        <f t="shared" si="1"/>
        <v>146.93039999999999</v>
      </c>
      <c r="G14" s="480">
        <f t="shared" si="2"/>
        <v>44.079119999999996</v>
      </c>
      <c r="H14" s="480">
        <f t="shared" si="3"/>
        <v>102.85128</v>
      </c>
      <c r="I14" s="474">
        <v>0</v>
      </c>
      <c r="J14" s="475">
        <f t="shared" si="4"/>
        <v>3.3793991999999999</v>
      </c>
      <c r="K14" s="475">
        <f t="shared" si="5"/>
        <v>1.3223735999999999</v>
      </c>
      <c r="L14" s="475">
        <f t="shared" si="6"/>
        <v>2.0570255999999998</v>
      </c>
      <c r="M14" s="474">
        <v>0</v>
      </c>
      <c r="N14" s="475">
        <f>C14*D14*2.48/100000</f>
        <v>36.438739200000001</v>
      </c>
      <c r="O14" s="475">
        <f t="shared" si="8"/>
        <v>24.243516</v>
      </c>
      <c r="P14" s="475">
        <f t="shared" si="9"/>
        <v>60.6822552</v>
      </c>
      <c r="Q14" s="572">
        <f t="shared" si="10"/>
        <v>1.1019779999999999</v>
      </c>
      <c r="R14" s="689">
        <f t="shared" si="0"/>
        <v>1624.6684438122559</v>
      </c>
    </row>
    <row r="15" spans="1:18" s="250" customFormat="1" ht="15.75">
      <c r="A15" s="275">
        <v>5</v>
      </c>
      <c r="B15" s="281" t="s">
        <v>848</v>
      </c>
      <c r="C15" s="454">
        <v>55115</v>
      </c>
      <c r="D15" s="479">
        <v>36</v>
      </c>
      <c r="E15" s="278"/>
      <c r="F15" s="480">
        <f t="shared" si="1"/>
        <v>198.41399999999999</v>
      </c>
      <c r="G15" s="480">
        <f t="shared" si="2"/>
        <v>59.524199999999993</v>
      </c>
      <c r="H15" s="480">
        <f t="shared" si="3"/>
        <v>138.88979999999998</v>
      </c>
      <c r="I15" s="474">
        <v>0</v>
      </c>
      <c r="J15" s="475">
        <f t="shared" si="4"/>
        <v>4.5635219999999999</v>
      </c>
      <c r="K15" s="475">
        <f t="shared" si="5"/>
        <v>1.7857259999999997</v>
      </c>
      <c r="L15" s="475">
        <f t="shared" si="6"/>
        <v>2.7777959999999999</v>
      </c>
      <c r="M15" s="474">
        <v>0</v>
      </c>
      <c r="N15" s="475">
        <f t="shared" ref="N15:N17" si="11">C15*D15*2.48/100000</f>
        <v>49.206672000000005</v>
      </c>
      <c r="O15" s="475">
        <f t="shared" si="8"/>
        <v>32.738309999999998</v>
      </c>
      <c r="P15" s="475">
        <f t="shared" si="9"/>
        <v>81.94498200000001</v>
      </c>
      <c r="Q15" s="572">
        <f t="shared" si="10"/>
        <v>1.488105</v>
      </c>
      <c r="R15" s="689">
        <f t="shared" si="0"/>
        <v>2193.9432861447663</v>
      </c>
    </row>
    <row r="16" spans="1:18" s="250" customFormat="1" ht="15.75">
      <c r="A16" s="275">
        <v>6</v>
      </c>
      <c r="B16" s="281" t="s">
        <v>849</v>
      </c>
      <c r="C16" s="245"/>
      <c r="D16" s="479"/>
      <c r="E16" s="278"/>
      <c r="F16" s="480"/>
      <c r="G16" s="480"/>
      <c r="H16" s="480"/>
      <c r="I16" s="474"/>
      <c r="J16" s="475"/>
      <c r="K16" s="475"/>
      <c r="L16" s="475"/>
      <c r="M16" s="474"/>
      <c r="N16" s="475"/>
      <c r="O16" s="475"/>
      <c r="P16" s="475"/>
      <c r="Q16" s="572"/>
      <c r="R16" s="689">
        <f t="shared" si="0"/>
        <v>0</v>
      </c>
    </row>
    <row r="17" spans="1:18" s="250" customFormat="1" ht="15.75">
      <c r="A17" s="275">
        <v>7</v>
      </c>
      <c r="B17" s="281" t="s">
        <v>850</v>
      </c>
      <c r="C17" s="245">
        <v>71408</v>
      </c>
      <c r="D17" s="479">
        <v>36</v>
      </c>
      <c r="E17" s="278"/>
      <c r="F17" s="480">
        <f t="shared" ref="F17" si="12">C17*D17*100/1000000</f>
        <v>257.06880000000001</v>
      </c>
      <c r="G17" s="480">
        <f t="shared" ref="G17" si="13">F17*0.3</f>
        <v>77.120639999999995</v>
      </c>
      <c r="H17" s="480">
        <f t="shared" ref="H17" si="14">F17-G17</f>
        <v>179.94816000000003</v>
      </c>
      <c r="I17" s="474">
        <v>0</v>
      </c>
      <c r="J17" s="475">
        <f t="shared" ref="J17" si="15">K17+L17</f>
        <v>5.9125823999999998</v>
      </c>
      <c r="K17" s="475">
        <f t="shared" ref="K17" si="16">G17*3000/100000</f>
        <v>2.3136191999999998</v>
      </c>
      <c r="L17" s="475">
        <f t="shared" si="6"/>
        <v>3.5989632000000005</v>
      </c>
      <c r="M17" s="474">
        <v>0</v>
      </c>
      <c r="N17" s="475">
        <f t="shared" si="11"/>
        <v>63.753062400000005</v>
      </c>
      <c r="O17" s="475">
        <f t="shared" ref="O17" si="17">C17*D17*1.65/100000</f>
        <v>42.416352000000003</v>
      </c>
      <c r="P17" s="475">
        <f t="shared" ref="P17" si="18">O17+N17</f>
        <v>106.16941440000001</v>
      </c>
      <c r="Q17" s="572">
        <f t="shared" ref="Q17" si="19">F17*750/100000</f>
        <v>1.928016</v>
      </c>
      <c r="R17" s="689">
        <f t="shared" si="0"/>
        <v>2842.5129670148863</v>
      </c>
    </row>
    <row r="18" spans="1:18" s="250" customFormat="1" ht="15.75">
      <c r="A18" s="275">
        <v>8</v>
      </c>
      <c r="B18" s="281" t="s">
        <v>851</v>
      </c>
      <c r="C18" s="245"/>
      <c r="D18" s="479"/>
      <c r="E18" s="278"/>
      <c r="F18" s="480"/>
      <c r="G18" s="480"/>
      <c r="H18" s="480"/>
      <c r="I18" s="474"/>
      <c r="J18" s="475"/>
      <c r="K18" s="475"/>
      <c r="L18" s="475"/>
      <c r="M18" s="474"/>
      <c r="N18" s="475"/>
      <c r="O18" s="475"/>
      <c r="P18" s="475"/>
      <c r="Q18" s="572"/>
      <c r="R18" s="689">
        <f t="shared" si="0"/>
        <v>0</v>
      </c>
    </row>
    <row r="19" spans="1:18" s="250" customFormat="1" ht="15.75">
      <c r="A19" s="275">
        <v>9</v>
      </c>
      <c r="B19" s="281" t="s">
        <v>852</v>
      </c>
      <c r="C19" s="245"/>
      <c r="D19" s="479"/>
      <c r="E19" s="278"/>
      <c r="F19" s="480"/>
      <c r="G19" s="480"/>
      <c r="H19" s="480"/>
      <c r="I19" s="474"/>
      <c r="J19" s="475"/>
      <c r="K19" s="475"/>
      <c r="L19" s="475"/>
      <c r="M19" s="474"/>
      <c r="N19" s="475"/>
      <c r="O19" s="475"/>
      <c r="P19" s="475"/>
      <c r="Q19" s="572"/>
      <c r="R19" s="689">
        <f t="shared" si="0"/>
        <v>0</v>
      </c>
    </row>
    <row r="20" spans="1:18" s="250" customFormat="1" ht="15.75">
      <c r="A20" s="275">
        <v>10</v>
      </c>
      <c r="B20" s="281" t="s">
        <v>853</v>
      </c>
      <c r="C20" s="245">
        <v>5000</v>
      </c>
      <c r="D20" s="479">
        <v>36</v>
      </c>
      <c r="E20" s="370">
        <v>36</v>
      </c>
      <c r="F20" s="480">
        <f t="shared" si="1"/>
        <v>18</v>
      </c>
      <c r="G20" s="480">
        <f t="shared" si="2"/>
        <v>5.3999999999999995</v>
      </c>
      <c r="H20" s="480">
        <f t="shared" si="3"/>
        <v>12.600000000000001</v>
      </c>
      <c r="I20" s="474">
        <v>0</v>
      </c>
      <c r="J20" s="475">
        <f t="shared" si="4"/>
        <v>0.41400000000000003</v>
      </c>
      <c r="K20" s="475">
        <f t="shared" si="5"/>
        <v>0.16199999999999998</v>
      </c>
      <c r="L20" s="475">
        <f t="shared" si="6"/>
        <v>0.25200000000000006</v>
      </c>
      <c r="M20" s="474">
        <v>0</v>
      </c>
      <c r="N20" s="475">
        <f t="shared" si="7"/>
        <v>4.4640000000000004</v>
      </c>
      <c r="O20" s="475">
        <f t="shared" si="8"/>
        <v>2.97</v>
      </c>
      <c r="P20" s="475">
        <f t="shared" si="9"/>
        <v>7.4340000000000011</v>
      </c>
      <c r="Q20" s="572">
        <f t="shared" si="10"/>
        <v>0.13500000000000001</v>
      </c>
      <c r="R20" s="689">
        <f t="shared" si="0"/>
        <v>199.03322926106921</v>
      </c>
    </row>
    <row r="21" spans="1:18" s="250" customFormat="1" ht="15.75">
      <c r="A21" s="275">
        <v>11</v>
      </c>
      <c r="B21" s="281" t="s">
        <v>854</v>
      </c>
      <c r="C21" s="245">
        <v>13225</v>
      </c>
      <c r="D21" s="479">
        <v>36</v>
      </c>
      <c r="E21" s="370">
        <v>36</v>
      </c>
      <c r="F21" s="480">
        <f t="shared" si="1"/>
        <v>47.61</v>
      </c>
      <c r="G21" s="480">
        <f t="shared" si="2"/>
        <v>14.282999999999999</v>
      </c>
      <c r="H21" s="480">
        <f t="shared" si="3"/>
        <v>33.326999999999998</v>
      </c>
      <c r="I21" s="474">
        <v>0</v>
      </c>
      <c r="J21" s="475">
        <f t="shared" si="4"/>
        <v>1.0950299999999999</v>
      </c>
      <c r="K21" s="475">
        <f t="shared" si="5"/>
        <v>0.42848999999999998</v>
      </c>
      <c r="L21" s="475">
        <f t="shared" si="6"/>
        <v>0.66654000000000002</v>
      </c>
      <c r="M21" s="474">
        <v>0</v>
      </c>
      <c r="N21" s="475">
        <f t="shared" si="7"/>
        <v>11.80728</v>
      </c>
      <c r="O21" s="475">
        <f t="shared" si="8"/>
        <v>7.8556499999999998</v>
      </c>
      <c r="P21" s="475">
        <f t="shared" si="9"/>
        <v>19.662929999999999</v>
      </c>
      <c r="Q21" s="572">
        <f t="shared" si="10"/>
        <v>0.35707499999999998</v>
      </c>
      <c r="R21" s="689">
        <f t="shared" si="0"/>
        <v>526.44289139552814</v>
      </c>
    </row>
    <row r="22" spans="1:18" s="250" customFormat="1" ht="15.75">
      <c r="A22" s="275">
        <v>12</v>
      </c>
      <c r="B22" s="281" t="s">
        <v>855</v>
      </c>
      <c r="C22" s="245"/>
      <c r="D22" s="479"/>
      <c r="E22" s="370">
        <v>36</v>
      </c>
      <c r="F22" s="480"/>
      <c r="G22" s="480"/>
      <c r="H22" s="480"/>
      <c r="I22" s="474"/>
      <c r="J22" s="475"/>
      <c r="K22" s="475"/>
      <c r="L22" s="475"/>
      <c r="M22" s="474"/>
      <c r="N22" s="475"/>
      <c r="O22" s="475"/>
      <c r="P22" s="475"/>
      <c r="Q22" s="572"/>
      <c r="R22" s="689">
        <f t="shared" si="0"/>
        <v>0</v>
      </c>
    </row>
    <row r="23" spans="1:18" s="250" customFormat="1" ht="15.75">
      <c r="A23" s="275">
        <v>13</v>
      </c>
      <c r="B23" s="281" t="s">
        <v>856</v>
      </c>
      <c r="C23" s="245">
        <v>1187</v>
      </c>
      <c r="D23" s="479">
        <v>36</v>
      </c>
      <c r="E23" s="370">
        <v>36</v>
      </c>
      <c r="F23" s="480">
        <f t="shared" si="1"/>
        <v>4.2732000000000001</v>
      </c>
      <c r="G23" s="480">
        <f t="shared" si="2"/>
        <v>1.28196</v>
      </c>
      <c r="H23" s="480">
        <f t="shared" si="3"/>
        <v>2.9912400000000003</v>
      </c>
      <c r="I23" s="474">
        <v>0</v>
      </c>
      <c r="J23" s="475">
        <f t="shared" si="4"/>
        <v>9.8283599999999999E-2</v>
      </c>
      <c r="K23" s="475">
        <f t="shared" si="5"/>
        <v>3.8458800000000001E-2</v>
      </c>
      <c r="L23" s="475">
        <f t="shared" si="6"/>
        <v>5.9824800000000004E-2</v>
      </c>
      <c r="M23" s="474">
        <v>0</v>
      </c>
      <c r="N23" s="475">
        <f t="shared" si="7"/>
        <v>1.0597536000000001</v>
      </c>
      <c r="O23" s="475">
        <f t="shared" si="8"/>
        <v>0.70507799999999998</v>
      </c>
      <c r="P23" s="475">
        <f t="shared" si="9"/>
        <v>1.7648315999999999</v>
      </c>
      <c r="Q23" s="572">
        <f t="shared" si="10"/>
        <v>3.2049000000000001E-2</v>
      </c>
      <c r="R23" s="689">
        <f t="shared" si="0"/>
        <v>47.250488626577841</v>
      </c>
    </row>
    <row r="24" spans="1:18" s="250" customFormat="1" ht="15.75">
      <c r="A24" s="275">
        <v>14</v>
      </c>
      <c r="B24" s="281" t="s">
        <v>857</v>
      </c>
      <c r="C24" s="245">
        <v>20675</v>
      </c>
      <c r="D24" s="479">
        <v>36</v>
      </c>
      <c r="E24" s="370">
        <v>36</v>
      </c>
      <c r="F24" s="480">
        <f t="shared" si="1"/>
        <v>74.430000000000007</v>
      </c>
      <c r="G24" s="480">
        <f t="shared" si="2"/>
        <v>22.329000000000001</v>
      </c>
      <c r="H24" s="480">
        <f t="shared" si="3"/>
        <v>52.101000000000006</v>
      </c>
      <c r="I24" s="474">
        <v>0</v>
      </c>
      <c r="J24" s="475">
        <f t="shared" si="4"/>
        <v>1.7118900000000001</v>
      </c>
      <c r="K24" s="475">
        <f t="shared" si="5"/>
        <v>0.66986999999999997</v>
      </c>
      <c r="L24" s="475">
        <f t="shared" si="6"/>
        <v>1.0420200000000002</v>
      </c>
      <c r="M24" s="474">
        <v>0</v>
      </c>
      <c r="N24" s="475">
        <f t="shared" si="7"/>
        <v>18.458639999999999</v>
      </c>
      <c r="O24" s="475">
        <f t="shared" si="8"/>
        <v>12.280950000000001</v>
      </c>
      <c r="P24" s="475">
        <f t="shared" si="9"/>
        <v>30.73959</v>
      </c>
      <c r="Q24" s="572">
        <f t="shared" si="10"/>
        <v>0.55822500000000008</v>
      </c>
      <c r="R24" s="689">
        <f t="shared" si="0"/>
        <v>823.00240299452128</v>
      </c>
    </row>
    <row r="25" spans="1:18" s="250" customFormat="1" ht="15.75">
      <c r="A25" s="275">
        <v>15</v>
      </c>
      <c r="B25" s="281" t="s">
        <v>858</v>
      </c>
      <c r="C25" s="245"/>
      <c r="D25" s="479"/>
      <c r="E25" s="370">
        <v>36</v>
      </c>
      <c r="F25" s="480"/>
      <c r="G25" s="480"/>
      <c r="H25" s="480"/>
      <c r="I25" s="474"/>
      <c r="J25" s="475"/>
      <c r="K25" s="475"/>
      <c r="L25" s="475"/>
      <c r="M25" s="474"/>
      <c r="N25" s="475"/>
      <c r="O25" s="475"/>
      <c r="P25" s="475"/>
      <c r="Q25" s="572"/>
      <c r="R25" s="689">
        <f t="shared" si="0"/>
        <v>0</v>
      </c>
    </row>
    <row r="26" spans="1:18" s="250" customFormat="1" ht="15.75">
      <c r="A26" s="275">
        <v>16</v>
      </c>
      <c r="B26" s="281" t="s">
        <v>859</v>
      </c>
      <c r="C26" s="245">
        <v>5123</v>
      </c>
      <c r="D26" s="479">
        <v>36</v>
      </c>
      <c r="E26" s="370">
        <v>36</v>
      </c>
      <c r="F26" s="480">
        <f t="shared" si="1"/>
        <v>18.442799999999998</v>
      </c>
      <c r="G26" s="480">
        <f t="shared" si="2"/>
        <v>5.5328399999999993</v>
      </c>
      <c r="H26" s="480">
        <f t="shared" si="3"/>
        <v>12.909959999999998</v>
      </c>
      <c r="I26" s="474">
        <v>0</v>
      </c>
      <c r="J26" s="475">
        <f t="shared" si="4"/>
        <v>0.42418439999999991</v>
      </c>
      <c r="K26" s="475">
        <f t="shared" si="5"/>
        <v>0.16598519999999997</v>
      </c>
      <c r="L26" s="475">
        <f t="shared" si="6"/>
        <v>0.25819919999999996</v>
      </c>
      <c r="M26" s="474">
        <v>0</v>
      </c>
      <c r="N26" s="475">
        <f t="shared" si="7"/>
        <v>4.5738143999999998</v>
      </c>
      <c r="O26" s="475">
        <f t="shared" si="8"/>
        <v>3.0430619999999999</v>
      </c>
      <c r="P26" s="475">
        <f t="shared" si="9"/>
        <v>7.6168763999999998</v>
      </c>
      <c r="Q26" s="572">
        <f t="shared" si="10"/>
        <v>0.13832099999999997</v>
      </c>
      <c r="R26" s="689">
        <f t="shared" si="0"/>
        <v>203.92944670089153</v>
      </c>
    </row>
    <row r="27" spans="1:18" s="250" customFormat="1" ht="15.75">
      <c r="A27" s="275">
        <v>17</v>
      </c>
      <c r="B27" s="281" t="s">
        <v>860</v>
      </c>
      <c r="C27" s="245">
        <v>63929</v>
      </c>
      <c r="D27" s="479">
        <v>36</v>
      </c>
      <c r="E27" s="370">
        <v>36</v>
      </c>
      <c r="F27" s="480">
        <f t="shared" si="1"/>
        <v>230.14439999999999</v>
      </c>
      <c r="G27" s="480">
        <f t="shared" si="2"/>
        <v>69.043319999999994</v>
      </c>
      <c r="H27" s="480">
        <f t="shared" si="3"/>
        <v>161.10108</v>
      </c>
      <c r="I27" s="474">
        <v>0</v>
      </c>
      <c r="J27" s="475">
        <f t="shared" si="4"/>
        <v>5.2933211999999994</v>
      </c>
      <c r="K27" s="475">
        <f t="shared" si="5"/>
        <v>2.0712996000000001</v>
      </c>
      <c r="L27" s="475">
        <f t="shared" si="6"/>
        <v>3.2220215999999997</v>
      </c>
      <c r="M27" s="474">
        <v>0</v>
      </c>
      <c r="N27" s="475">
        <f t="shared" si="7"/>
        <v>57.075811200000004</v>
      </c>
      <c r="O27" s="475">
        <f t="shared" si="8"/>
        <v>37.973825999999995</v>
      </c>
      <c r="P27" s="475">
        <f t="shared" si="9"/>
        <v>95.049637200000006</v>
      </c>
      <c r="Q27" s="572">
        <f t="shared" si="10"/>
        <v>1.7260829999999998</v>
      </c>
      <c r="R27" s="689">
        <f t="shared" si="0"/>
        <v>2544.7990626861792</v>
      </c>
    </row>
    <row r="28" spans="1:18" s="250" customFormat="1" ht="15.75">
      <c r="A28" s="275">
        <v>18</v>
      </c>
      <c r="B28" s="281" t="s">
        <v>861</v>
      </c>
      <c r="C28" s="245">
        <v>20079</v>
      </c>
      <c r="D28" s="479">
        <v>36</v>
      </c>
      <c r="E28" s="370">
        <v>36</v>
      </c>
      <c r="F28" s="480">
        <f t="shared" si="1"/>
        <v>72.284400000000005</v>
      </c>
      <c r="G28" s="480">
        <f t="shared" si="2"/>
        <v>21.685320000000001</v>
      </c>
      <c r="H28" s="480">
        <f t="shared" si="3"/>
        <v>50.599080000000001</v>
      </c>
      <c r="I28" s="474">
        <v>0</v>
      </c>
      <c r="J28" s="475">
        <f t="shared" si="4"/>
        <v>1.6625411999999999</v>
      </c>
      <c r="K28" s="475">
        <f t="shared" si="5"/>
        <v>0.65055960000000002</v>
      </c>
      <c r="L28" s="475">
        <f t="shared" si="6"/>
        <v>1.0119815999999999</v>
      </c>
      <c r="M28" s="474">
        <v>0</v>
      </c>
      <c r="N28" s="475">
        <f t="shared" si="7"/>
        <v>17.926531199999999</v>
      </c>
      <c r="O28" s="475">
        <f t="shared" si="8"/>
        <v>11.926925999999998</v>
      </c>
      <c r="P28" s="475">
        <f t="shared" si="9"/>
        <v>29.853457199999998</v>
      </c>
      <c r="Q28" s="572">
        <f t="shared" si="10"/>
        <v>0.54213299999999998</v>
      </c>
      <c r="R28" s="689">
        <f t="shared" si="0"/>
        <v>799.27764206660186</v>
      </c>
    </row>
    <row r="29" spans="1:18" s="250" customFormat="1" ht="15.75">
      <c r="A29" s="275">
        <v>19</v>
      </c>
      <c r="B29" s="281" t="s">
        <v>862</v>
      </c>
      <c r="C29" s="245">
        <v>61319</v>
      </c>
      <c r="D29" s="479">
        <v>36</v>
      </c>
      <c r="E29" s="370">
        <v>36</v>
      </c>
      <c r="F29" s="480">
        <f t="shared" si="1"/>
        <v>220.7484</v>
      </c>
      <c r="G29" s="480">
        <f t="shared" si="2"/>
        <v>66.224519999999998</v>
      </c>
      <c r="H29" s="480">
        <f t="shared" si="3"/>
        <v>154.52388000000002</v>
      </c>
      <c r="I29" s="474">
        <v>0</v>
      </c>
      <c r="J29" s="475">
        <f t="shared" si="4"/>
        <v>5.077213200000001</v>
      </c>
      <c r="K29" s="475">
        <f t="shared" si="5"/>
        <v>1.9867356</v>
      </c>
      <c r="L29" s="475">
        <f t="shared" si="6"/>
        <v>3.0904776000000007</v>
      </c>
      <c r="M29" s="474">
        <v>0</v>
      </c>
      <c r="N29" s="475">
        <f t="shared" si="7"/>
        <v>54.745603200000005</v>
      </c>
      <c r="O29" s="475">
        <f t="shared" si="8"/>
        <v>36.423485999999997</v>
      </c>
      <c r="P29" s="475">
        <f t="shared" si="9"/>
        <v>91.169089200000002</v>
      </c>
      <c r="Q29" s="572">
        <f t="shared" si="10"/>
        <v>1.6556129999999998</v>
      </c>
      <c r="R29" s="689">
        <f t="shared" si="0"/>
        <v>2440.9037170119009</v>
      </c>
    </row>
    <row r="30" spans="1:18" s="250" customFormat="1" ht="15.75">
      <c r="A30" s="275">
        <v>20</v>
      </c>
      <c r="B30" s="281" t="s">
        <v>863</v>
      </c>
      <c r="C30" s="245"/>
      <c r="D30" s="479"/>
      <c r="E30" s="370">
        <v>36</v>
      </c>
      <c r="F30" s="480"/>
      <c r="G30" s="480"/>
      <c r="H30" s="480"/>
      <c r="I30" s="474"/>
      <c r="J30" s="475"/>
      <c r="K30" s="475"/>
      <c r="L30" s="475"/>
      <c r="M30" s="474"/>
      <c r="N30" s="475"/>
      <c r="O30" s="475"/>
      <c r="P30" s="475"/>
      <c r="Q30" s="572"/>
      <c r="R30" s="689">
        <f t="shared" si="0"/>
        <v>0</v>
      </c>
    </row>
    <row r="31" spans="1:18" s="250" customFormat="1" ht="15.75">
      <c r="A31" s="275">
        <v>21</v>
      </c>
      <c r="B31" s="281" t="s">
        <v>864</v>
      </c>
      <c r="C31" s="245">
        <v>6507</v>
      </c>
      <c r="D31" s="479">
        <v>36</v>
      </c>
      <c r="E31" s="370">
        <v>36</v>
      </c>
      <c r="F31" s="480">
        <f t="shared" si="1"/>
        <v>23.4252</v>
      </c>
      <c r="G31" s="480">
        <f t="shared" si="2"/>
        <v>7.0275600000000003</v>
      </c>
      <c r="H31" s="480">
        <f t="shared" si="3"/>
        <v>16.397639999999999</v>
      </c>
      <c r="I31" s="474">
        <v>0</v>
      </c>
      <c r="J31" s="475">
        <f t="shared" si="4"/>
        <v>0.53877960000000003</v>
      </c>
      <c r="K31" s="475">
        <f t="shared" si="5"/>
        <v>0.21082680000000001</v>
      </c>
      <c r="L31" s="475">
        <f t="shared" si="6"/>
        <v>0.32795279999999999</v>
      </c>
      <c r="M31" s="474">
        <v>0</v>
      </c>
      <c r="N31" s="475">
        <f t="shared" si="7"/>
        <v>5.8094495999999998</v>
      </c>
      <c r="O31" s="475">
        <f t="shared" si="8"/>
        <v>3.8651580000000001</v>
      </c>
      <c r="P31" s="475">
        <f t="shared" si="9"/>
        <v>9.6746075999999999</v>
      </c>
      <c r="Q31" s="572">
        <f t="shared" si="10"/>
        <v>0.17568900000000001</v>
      </c>
      <c r="R31" s="689">
        <f t="shared" si="0"/>
        <v>259.02184456035548</v>
      </c>
    </row>
    <row r="32" spans="1:18" s="250" customFormat="1" ht="15.75">
      <c r="A32" s="275">
        <v>22</v>
      </c>
      <c r="B32" s="281" t="s">
        <v>865</v>
      </c>
      <c r="C32" s="245">
        <v>51790</v>
      </c>
      <c r="D32" s="479">
        <v>36</v>
      </c>
      <c r="E32" s="370">
        <v>36</v>
      </c>
      <c r="F32" s="480">
        <f t="shared" si="1"/>
        <v>186.44399999999999</v>
      </c>
      <c r="G32" s="480">
        <f t="shared" si="2"/>
        <v>55.933199999999992</v>
      </c>
      <c r="H32" s="480">
        <f t="shared" si="3"/>
        <v>130.51079999999999</v>
      </c>
      <c r="I32" s="474">
        <v>0</v>
      </c>
      <c r="J32" s="475">
        <f t="shared" si="4"/>
        <v>4.2882119999999997</v>
      </c>
      <c r="K32" s="475">
        <f t="shared" si="5"/>
        <v>1.6779959999999998</v>
      </c>
      <c r="L32" s="475">
        <f t="shared" si="6"/>
        <v>2.6102159999999999</v>
      </c>
      <c r="M32" s="474">
        <v>0</v>
      </c>
      <c r="N32" s="475">
        <f t="shared" si="7"/>
        <v>46.238112000000001</v>
      </c>
      <c r="O32" s="475">
        <f t="shared" si="8"/>
        <v>30.763259999999999</v>
      </c>
      <c r="P32" s="475">
        <f t="shared" si="9"/>
        <v>77.001372000000003</v>
      </c>
      <c r="Q32" s="572">
        <f t="shared" si="10"/>
        <v>1.3983300000000001</v>
      </c>
      <c r="R32" s="689">
        <f t="shared" si="0"/>
        <v>2061.5861886861549</v>
      </c>
    </row>
    <row r="33" spans="1:18" ht="15.75">
      <c r="A33" s="275">
        <v>23</v>
      </c>
      <c r="B33" s="281" t="s">
        <v>866</v>
      </c>
      <c r="C33" s="245"/>
      <c r="D33" s="479"/>
      <c r="E33" s="370">
        <v>36</v>
      </c>
      <c r="F33" s="480"/>
      <c r="G33" s="480"/>
      <c r="H33" s="480"/>
      <c r="I33" s="474"/>
      <c r="J33" s="475"/>
      <c r="K33" s="475"/>
      <c r="L33" s="475"/>
      <c r="M33" s="474"/>
      <c r="N33" s="475"/>
      <c r="O33" s="475"/>
      <c r="P33" s="475"/>
      <c r="Q33" s="572"/>
      <c r="R33" s="689">
        <f t="shared" si="0"/>
        <v>0</v>
      </c>
    </row>
    <row r="34" spans="1:18" ht="15.75">
      <c r="A34" s="275">
        <v>24</v>
      </c>
      <c r="B34" s="281" t="s">
        <v>867</v>
      </c>
      <c r="C34" s="245"/>
      <c r="D34" s="479"/>
      <c r="E34" s="370">
        <v>36</v>
      </c>
      <c r="F34" s="480"/>
      <c r="G34" s="480"/>
      <c r="H34" s="480"/>
      <c r="I34" s="474"/>
      <c r="J34" s="475"/>
      <c r="K34" s="475"/>
      <c r="L34" s="475"/>
      <c r="M34" s="474"/>
      <c r="N34" s="475"/>
      <c r="O34" s="475"/>
      <c r="P34" s="475"/>
      <c r="Q34" s="572"/>
      <c r="R34" s="689">
        <f t="shared" si="0"/>
        <v>0</v>
      </c>
    </row>
    <row r="35" spans="1:18" ht="15.75">
      <c r="A35" s="275">
        <v>25</v>
      </c>
      <c r="B35" s="281" t="s">
        <v>868</v>
      </c>
      <c r="C35" s="245">
        <v>65885</v>
      </c>
      <c r="D35" s="479">
        <v>36</v>
      </c>
      <c r="E35" s="370">
        <v>36</v>
      </c>
      <c r="F35" s="480">
        <f t="shared" si="1"/>
        <v>237.18600000000001</v>
      </c>
      <c r="G35" s="480">
        <f t="shared" si="2"/>
        <v>71.155799999999999</v>
      </c>
      <c r="H35" s="480">
        <f t="shared" si="3"/>
        <v>166.03020000000001</v>
      </c>
      <c r="I35" s="474">
        <v>0</v>
      </c>
      <c r="J35" s="475">
        <f t="shared" si="4"/>
        <v>5.4552779999999998</v>
      </c>
      <c r="K35" s="475">
        <f t="shared" si="5"/>
        <v>2.134674</v>
      </c>
      <c r="L35" s="475">
        <f t="shared" si="6"/>
        <v>3.3206040000000003</v>
      </c>
      <c r="M35" s="474">
        <v>0</v>
      </c>
      <c r="N35" s="475">
        <f t="shared" si="7"/>
        <v>58.822127999999999</v>
      </c>
      <c r="O35" s="475">
        <f t="shared" si="8"/>
        <v>39.135689999999997</v>
      </c>
      <c r="P35" s="475">
        <f t="shared" si="9"/>
        <v>97.957818000000003</v>
      </c>
      <c r="Q35" s="572">
        <f t="shared" si="10"/>
        <v>1.7788949999999999</v>
      </c>
      <c r="R35" s="689">
        <f t="shared" si="0"/>
        <v>2622.6608619731091</v>
      </c>
    </row>
    <row r="36" spans="1:18" ht="15.75">
      <c r="A36" s="275">
        <v>26</v>
      </c>
      <c r="B36" s="281" t="s">
        <v>869</v>
      </c>
      <c r="C36" s="245">
        <v>14968</v>
      </c>
      <c r="D36" s="479">
        <v>36</v>
      </c>
      <c r="E36" s="370">
        <v>36</v>
      </c>
      <c r="F36" s="480">
        <f t="shared" si="1"/>
        <v>53.884799999999998</v>
      </c>
      <c r="G36" s="480">
        <f t="shared" si="2"/>
        <v>16.16544</v>
      </c>
      <c r="H36" s="480">
        <f t="shared" si="3"/>
        <v>37.719359999999995</v>
      </c>
      <c r="I36" s="474">
        <v>0</v>
      </c>
      <c r="J36" s="475">
        <f t="shared" si="4"/>
        <v>1.2393503999999997</v>
      </c>
      <c r="K36" s="475">
        <f t="shared" si="5"/>
        <v>0.48496319999999998</v>
      </c>
      <c r="L36" s="475">
        <f t="shared" si="6"/>
        <v>0.75438719999999981</v>
      </c>
      <c r="M36" s="474">
        <v>0</v>
      </c>
      <c r="N36" s="475">
        <f t="shared" si="7"/>
        <v>13.3634304</v>
      </c>
      <c r="O36" s="475">
        <f t="shared" si="8"/>
        <v>8.8909919999999989</v>
      </c>
      <c r="P36" s="475">
        <f t="shared" si="9"/>
        <v>22.254422399999999</v>
      </c>
      <c r="Q36" s="572">
        <f t="shared" si="10"/>
        <v>0.404136</v>
      </c>
      <c r="R36" s="689">
        <f t="shared" si="0"/>
        <v>595.82587511593681</v>
      </c>
    </row>
    <row r="37" spans="1:18" ht="15.75">
      <c r="A37" s="275">
        <v>27</v>
      </c>
      <c r="B37" s="281" t="s">
        <v>870</v>
      </c>
      <c r="C37" s="245">
        <v>29696</v>
      </c>
      <c r="D37" s="479">
        <v>36</v>
      </c>
      <c r="E37" s="370">
        <v>36</v>
      </c>
      <c r="F37" s="480">
        <f t="shared" si="1"/>
        <v>106.90560000000001</v>
      </c>
      <c r="G37" s="480">
        <f t="shared" si="2"/>
        <v>32.071680000000001</v>
      </c>
      <c r="H37" s="480">
        <f t="shared" si="3"/>
        <v>74.833920000000006</v>
      </c>
      <c r="I37" s="474">
        <v>0</v>
      </c>
      <c r="J37" s="475">
        <f t="shared" si="4"/>
        <v>2.4588288</v>
      </c>
      <c r="K37" s="475">
        <f t="shared" si="5"/>
        <v>0.96215040000000007</v>
      </c>
      <c r="L37" s="475">
        <f t="shared" si="6"/>
        <v>1.4966784000000002</v>
      </c>
      <c r="M37" s="474">
        <v>0</v>
      </c>
      <c r="N37" s="475">
        <f t="shared" si="7"/>
        <v>26.5125888</v>
      </c>
      <c r="O37" s="475">
        <f t="shared" si="8"/>
        <v>17.639423999999998</v>
      </c>
      <c r="P37" s="475">
        <f t="shared" si="9"/>
        <v>44.152012799999994</v>
      </c>
      <c r="Q37" s="572">
        <f t="shared" si="10"/>
        <v>0.80179200000000017</v>
      </c>
      <c r="R37" s="689">
        <f t="shared" si="0"/>
        <v>1182.0981552273424</v>
      </c>
    </row>
    <row r="38" spans="1:18" ht="15.75">
      <c r="A38" s="275">
        <v>28</v>
      </c>
      <c r="B38" s="281" t="s">
        <v>871</v>
      </c>
      <c r="C38" s="245">
        <v>37835</v>
      </c>
      <c r="D38" s="479">
        <v>36</v>
      </c>
      <c r="E38" s="370">
        <v>36</v>
      </c>
      <c r="F38" s="480">
        <f t="shared" si="1"/>
        <v>136.20599999999999</v>
      </c>
      <c r="G38" s="480">
        <f t="shared" si="2"/>
        <v>40.861799999999995</v>
      </c>
      <c r="H38" s="480">
        <f t="shared" si="3"/>
        <v>95.344200000000001</v>
      </c>
      <c r="I38" s="474">
        <v>0</v>
      </c>
      <c r="J38" s="475">
        <f t="shared" si="4"/>
        <v>3.1327379999999998</v>
      </c>
      <c r="K38" s="475">
        <f t="shared" si="5"/>
        <v>1.2258539999999998</v>
      </c>
      <c r="L38" s="475">
        <f t="shared" si="6"/>
        <v>1.906884</v>
      </c>
      <c r="M38" s="474">
        <v>0</v>
      </c>
      <c r="N38" s="475">
        <f t="shared" si="7"/>
        <v>33.779088000000002</v>
      </c>
      <c r="O38" s="475">
        <f t="shared" si="8"/>
        <v>22.473990000000001</v>
      </c>
      <c r="P38" s="475">
        <f t="shared" si="9"/>
        <v>56.253078000000002</v>
      </c>
      <c r="Q38" s="572">
        <f t="shared" si="10"/>
        <v>1.0215449999999999</v>
      </c>
      <c r="R38" s="689">
        <f t="shared" si="0"/>
        <v>1506.0844458185109</v>
      </c>
    </row>
    <row r="39" spans="1:18" ht="15.75">
      <c r="A39" s="275">
        <v>29</v>
      </c>
      <c r="B39" s="281" t="s">
        <v>872</v>
      </c>
      <c r="C39" s="245"/>
      <c r="D39" s="479"/>
      <c r="E39" s="370">
        <v>36</v>
      </c>
      <c r="F39" s="480"/>
      <c r="G39" s="480"/>
      <c r="H39" s="480"/>
      <c r="I39" s="474"/>
      <c r="J39" s="475"/>
      <c r="K39" s="475"/>
      <c r="L39" s="475"/>
      <c r="M39" s="474"/>
      <c r="N39" s="475"/>
      <c r="O39" s="475"/>
      <c r="P39" s="475"/>
      <c r="Q39" s="572"/>
      <c r="R39" s="689">
        <f t="shared" si="0"/>
        <v>0</v>
      </c>
    </row>
    <row r="40" spans="1:18" ht="15.75">
      <c r="A40" s="275">
        <v>30</v>
      </c>
      <c r="B40" s="281" t="s">
        <v>873</v>
      </c>
      <c r="C40" s="245"/>
      <c r="D40" s="479"/>
      <c r="E40" s="370">
        <v>36</v>
      </c>
      <c r="F40" s="480"/>
      <c r="G40" s="480"/>
      <c r="H40" s="480"/>
      <c r="I40" s="474"/>
      <c r="J40" s="475"/>
      <c r="K40" s="475"/>
      <c r="L40" s="475"/>
      <c r="M40" s="474"/>
      <c r="N40" s="475"/>
      <c r="O40" s="475"/>
      <c r="P40" s="475"/>
      <c r="Q40" s="572"/>
      <c r="R40" s="689">
        <f t="shared" si="0"/>
        <v>0</v>
      </c>
    </row>
    <row r="41" spans="1:18" ht="15.75">
      <c r="A41" s="275">
        <v>31</v>
      </c>
      <c r="B41" s="281" t="s">
        <v>874</v>
      </c>
      <c r="C41" s="245"/>
      <c r="D41" s="479"/>
      <c r="E41" s="370">
        <v>36</v>
      </c>
      <c r="F41" s="480"/>
      <c r="G41" s="480"/>
      <c r="H41" s="480"/>
      <c r="I41" s="474"/>
      <c r="J41" s="475"/>
      <c r="K41" s="475"/>
      <c r="L41" s="475"/>
      <c r="M41" s="474"/>
      <c r="N41" s="475"/>
      <c r="O41" s="475"/>
      <c r="P41" s="475"/>
      <c r="Q41" s="572"/>
      <c r="R41" s="689">
        <f t="shared" si="0"/>
        <v>0</v>
      </c>
    </row>
    <row r="42" spans="1:18" ht="15.75">
      <c r="A42" s="275">
        <v>32</v>
      </c>
      <c r="B42" s="281" t="s">
        <v>875</v>
      </c>
      <c r="C42" s="245"/>
      <c r="D42" s="479"/>
      <c r="E42" s="370">
        <v>36</v>
      </c>
      <c r="F42" s="480"/>
      <c r="G42" s="480"/>
      <c r="H42" s="480"/>
      <c r="I42" s="474"/>
      <c r="J42" s="475"/>
      <c r="K42" s="475"/>
      <c r="L42" s="475"/>
      <c r="M42" s="474"/>
      <c r="N42" s="475"/>
      <c r="O42" s="475"/>
      <c r="P42" s="475"/>
      <c r="Q42" s="572"/>
      <c r="R42" s="689">
        <f t="shared" si="0"/>
        <v>0</v>
      </c>
    </row>
    <row r="43" spans="1:18" ht="15.75">
      <c r="A43" s="275">
        <v>33</v>
      </c>
      <c r="B43" s="281" t="s">
        <v>876</v>
      </c>
      <c r="C43" s="245">
        <v>97302</v>
      </c>
      <c r="D43" s="479">
        <v>36</v>
      </c>
      <c r="E43" s="370">
        <v>36</v>
      </c>
      <c r="F43" s="480">
        <f t="shared" si="1"/>
        <v>350.28719999999998</v>
      </c>
      <c r="G43" s="480">
        <f t="shared" si="2"/>
        <v>105.08615999999999</v>
      </c>
      <c r="H43" s="480">
        <f t="shared" si="3"/>
        <v>245.20103999999998</v>
      </c>
      <c r="I43" s="474">
        <v>0</v>
      </c>
      <c r="J43" s="475">
        <f t="shared" si="4"/>
        <v>8.0566055999999993</v>
      </c>
      <c r="K43" s="475">
        <f t="shared" si="5"/>
        <v>3.1525847999999996</v>
      </c>
      <c r="L43" s="475">
        <f t="shared" si="6"/>
        <v>4.9040207999999996</v>
      </c>
      <c r="M43" s="474">
        <v>0</v>
      </c>
      <c r="N43" s="475">
        <f t="shared" si="7"/>
        <v>86.871225600000002</v>
      </c>
      <c r="O43" s="475">
        <f t="shared" si="8"/>
        <v>57.797387999999998</v>
      </c>
      <c r="P43" s="475">
        <f t="shared" si="9"/>
        <v>144.66861360000001</v>
      </c>
      <c r="Q43" s="572">
        <f t="shared" si="10"/>
        <v>2.6271539999999995</v>
      </c>
      <c r="R43" s="689">
        <f t="shared" si="0"/>
        <v>3873.2662547121117</v>
      </c>
    </row>
    <row r="44" spans="1:18" ht="15.75">
      <c r="A44" s="364" t="s">
        <v>19</v>
      </c>
      <c r="B44" s="364"/>
      <c r="C44" s="282">
        <f>SUM(C11:C43)</f>
        <v>753643</v>
      </c>
      <c r="D44" s="1012"/>
      <c r="E44" s="1012"/>
      <c r="F44" s="571">
        <f t="shared" ref="F44:Q44" si="20">SUM(F11:F43)</f>
        <v>2713.1147999999994</v>
      </c>
      <c r="G44" s="571">
        <f t="shared" si="20"/>
        <v>813.93443999999988</v>
      </c>
      <c r="H44" s="571">
        <f t="shared" si="20"/>
        <v>1899.1803599999998</v>
      </c>
      <c r="I44" s="382">
        <f t="shared" si="20"/>
        <v>0</v>
      </c>
      <c r="J44" s="382">
        <f t="shared" si="20"/>
        <v>62.401640400000005</v>
      </c>
      <c r="K44" s="382">
        <f t="shared" si="20"/>
        <v>24.418033199999993</v>
      </c>
      <c r="L44" s="382">
        <f t="shared" si="20"/>
        <v>37.983607199999994</v>
      </c>
      <c r="M44" s="382">
        <f t="shared" si="20"/>
        <v>0</v>
      </c>
      <c r="N44" s="382">
        <f t="shared" si="20"/>
        <v>672.85247040000002</v>
      </c>
      <c r="O44" s="382">
        <f t="shared" si="20"/>
        <v>447.66394200000002</v>
      </c>
      <c r="P44" s="382">
        <f t="shared" si="20"/>
        <v>1120.5164123999998</v>
      </c>
      <c r="Q44" s="573">
        <f t="shared" si="20"/>
        <v>20.348360999999997</v>
      </c>
      <c r="R44" s="690">
        <f>SUM(R11:R43)</f>
        <v>29999.999999999996</v>
      </c>
    </row>
    <row r="45" spans="1:18">
      <c r="A45" s="247"/>
      <c r="B45" s="247"/>
      <c r="C45" s="247"/>
      <c r="D45" s="247"/>
    </row>
    <row r="46" spans="1:18">
      <c r="A46" s="991" t="s">
        <v>245</v>
      </c>
      <c r="B46" s="991"/>
      <c r="C46" s="991"/>
      <c r="D46" s="991"/>
    </row>
    <row r="47" spans="1:18" ht="15.75">
      <c r="A47" s="248" t="s">
        <v>122</v>
      </c>
      <c r="B47" s="250" t="s">
        <v>207</v>
      </c>
      <c r="C47" s="250"/>
      <c r="F47" s="635" t="s">
        <v>1006</v>
      </c>
      <c r="G47" s="635"/>
      <c r="H47" s="635"/>
      <c r="I47" s="635"/>
      <c r="J47" s="635"/>
      <c r="K47" s="635"/>
      <c r="L47" s="635"/>
      <c r="M47" s="635"/>
      <c r="N47" s="635"/>
      <c r="O47" s="635"/>
    </row>
    <row r="48" spans="1:18">
      <c r="A48" s="248" t="s">
        <v>152</v>
      </c>
      <c r="B48" s="991" t="s">
        <v>701</v>
      </c>
      <c r="C48" s="991"/>
      <c r="D48" s="991"/>
    </row>
    <row r="49" spans="1:17">
      <c r="A49" s="250" t="s">
        <v>154</v>
      </c>
      <c r="B49" s="991" t="s">
        <v>702</v>
      </c>
      <c r="C49" s="991"/>
      <c r="D49" s="991"/>
    </row>
    <row r="50" spans="1:17">
      <c r="A50" s="250" t="s">
        <v>176</v>
      </c>
      <c r="B50" s="991" t="s">
        <v>705</v>
      </c>
      <c r="C50" s="991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</row>
    <row r="51" spans="1:17">
      <c r="A51" s="250" t="s">
        <v>126</v>
      </c>
      <c r="B51" s="250" t="s">
        <v>223</v>
      </c>
      <c r="C51" s="250"/>
    </row>
    <row r="52" spans="1:17">
      <c r="A52" s="250" t="s">
        <v>127</v>
      </c>
      <c r="B52" s="250" t="s">
        <v>243</v>
      </c>
      <c r="C52" s="250"/>
    </row>
    <row r="53" spans="1:17">
      <c r="A53" s="250"/>
      <c r="B53" s="250" t="s">
        <v>244</v>
      </c>
      <c r="C53" s="250"/>
    </row>
    <row r="54" spans="1:17">
      <c r="A54" s="250"/>
      <c r="B54" s="250"/>
      <c r="C54" s="250"/>
    </row>
    <row r="55" spans="1:17">
      <c r="A55" s="250"/>
      <c r="B55" s="250"/>
      <c r="C55" s="250"/>
    </row>
    <row r="56" spans="1:17">
      <c r="A56" s="250" t="s">
        <v>12</v>
      </c>
      <c r="D56" s="250"/>
      <c r="G56" s="250"/>
      <c r="H56" s="250"/>
      <c r="I56" s="250"/>
      <c r="J56" s="250"/>
      <c r="K56" s="250"/>
      <c r="L56" s="250"/>
      <c r="M56" s="250"/>
      <c r="N56" s="250"/>
      <c r="O56" s="250"/>
      <c r="P56" s="994" t="s">
        <v>13</v>
      </c>
      <c r="Q56" s="994"/>
    </row>
    <row r="57" spans="1:17" ht="12.75" customHeight="1">
      <c r="F57" s="250"/>
      <c r="G57" s="993" t="s">
        <v>14</v>
      </c>
      <c r="H57" s="993"/>
      <c r="I57" s="993"/>
      <c r="J57" s="993"/>
      <c r="K57" s="993"/>
      <c r="L57" s="993"/>
      <c r="M57" s="993"/>
      <c r="N57" s="993"/>
      <c r="O57" s="993"/>
      <c r="P57" s="993"/>
      <c r="Q57" s="993"/>
    </row>
    <row r="58" spans="1:17" ht="12.75" customHeight="1">
      <c r="F58" s="993" t="s">
        <v>90</v>
      </c>
      <c r="G58" s="993"/>
      <c r="H58" s="993"/>
      <c r="I58" s="993"/>
      <c r="J58" s="993"/>
      <c r="K58" s="993"/>
      <c r="L58" s="993"/>
      <c r="M58" s="993"/>
      <c r="N58" s="993"/>
      <c r="O58" s="993"/>
      <c r="P58" s="993"/>
      <c r="Q58" s="993"/>
    </row>
    <row r="59" spans="1:17">
      <c r="A59" s="250"/>
      <c r="B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 t="s">
        <v>87</v>
      </c>
    </row>
    <row r="61" spans="1:17">
      <c r="A61" s="1000"/>
      <c r="B61" s="1000"/>
      <c r="C61" s="1000"/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</row>
    <row r="66" spans="10:18">
      <c r="J66" s="575"/>
      <c r="K66" s="575"/>
      <c r="L66" s="575"/>
      <c r="M66" s="575"/>
      <c r="N66" s="575"/>
      <c r="O66" s="575"/>
      <c r="P66" s="575"/>
      <c r="Q66" s="575"/>
      <c r="R66" s="575"/>
    </row>
  </sheetData>
  <mergeCells count="26">
    <mergeCell ref="D10:E10"/>
    <mergeCell ref="P56:Q56"/>
    <mergeCell ref="G57:Q57"/>
    <mergeCell ref="F58:Q58"/>
    <mergeCell ref="A61:Q61"/>
    <mergeCell ref="D44:E44"/>
    <mergeCell ref="A46:D46"/>
    <mergeCell ref="B48:D48"/>
    <mergeCell ref="B50:Q50"/>
    <mergeCell ref="B49:D49"/>
    <mergeCell ref="A7:B7"/>
    <mergeCell ref="I7:Q7"/>
    <mergeCell ref="A8:A9"/>
    <mergeCell ref="D1:F1"/>
    <mergeCell ref="P1:Q1"/>
    <mergeCell ref="A2:Q2"/>
    <mergeCell ref="A3:Q3"/>
    <mergeCell ref="A5:Q5"/>
    <mergeCell ref="A6:Q6"/>
    <mergeCell ref="B8:B9"/>
    <mergeCell ref="C8:C9"/>
    <mergeCell ref="D8:E9"/>
    <mergeCell ref="F8:I8"/>
    <mergeCell ref="J8:M8"/>
    <mergeCell ref="N8:P8"/>
    <mergeCell ref="Q8:Q9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topLeftCell="F3" zoomScaleSheetLayoutView="100" workbookViewId="0">
      <selection activeCell="R9" sqref="R9"/>
    </sheetView>
  </sheetViews>
  <sheetFormatPr defaultRowHeight="12.75"/>
  <cols>
    <col min="1" max="1" width="6.5703125" style="241" customWidth="1"/>
    <col min="2" max="2" width="13.85546875" style="241" customWidth="1"/>
    <col min="3" max="3" width="17.85546875" style="241" customWidth="1"/>
    <col min="4" max="4" width="10.85546875" style="241" customWidth="1"/>
    <col min="5" max="5" width="0.28515625" style="241" hidden="1" customWidth="1"/>
    <col min="6" max="6" width="11" style="241" customWidth="1"/>
    <col min="7" max="7" width="9.5703125" style="241" customWidth="1"/>
    <col min="8" max="8" width="10.28515625" style="241" customWidth="1"/>
    <col min="9" max="13" width="8.140625" style="241" customWidth="1"/>
    <col min="14" max="14" width="10.140625" style="241" customWidth="1"/>
    <col min="15" max="15" width="11.42578125" style="241" customWidth="1"/>
    <col min="16" max="16" width="10.85546875" style="241" customWidth="1"/>
    <col min="17" max="17" width="20.28515625" style="241" customWidth="1"/>
    <col min="18" max="16384" width="9.140625" style="241"/>
  </cols>
  <sheetData>
    <row r="1" spans="1:18" ht="15">
      <c r="D1" s="999"/>
      <c r="E1" s="999"/>
      <c r="F1" s="999"/>
      <c r="P1" s="995" t="s">
        <v>684</v>
      </c>
      <c r="Q1" s="995"/>
    </row>
    <row r="2" spans="1:18" ht="15.75">
      <c r="A2" s="997" t="s">
        <v>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</row>
    <row r="3" spans="1:18" ht="20.25">
      <c r="A3" s="1003" t="s">
        <v>582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</row>
    <row r="5" spans="1:18" s="257" customFormat="1" ht="15">
      <c r="A5" s="1011" t="s">
        <v>839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</row>
    <row r="6" spans="1:18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8" ht="15.75">
      <c r="A7" s="991" t="s">
        <v>185</v>
      </c>
      <c r="B7" s="991"/>
      <c r="C7" s="126" t="s">
        <v>877</v>
      </c>
      <c r="D7" s="253"/>
      <c r="I7" s="986"/>
      <c r="J7" s="986"/>
      <c r="K7" s="986"/>
      <c r="L7" s="986"/>
      <c r="M7" s="986"/>
      <c r="N7" s="986"/>
      <c r="O7" s="986"/>
      <c r="P7" s="986"/>
      <c r="Q7" s="986"/>
    </row>
    <row r="8" spans="1:18" ht="30.75" customHeight="1">
      <c r="A8" s="987" t="s">
        <v>2</v>
      </c>
      <c r="B8" s="987" t="s">
        <v>3</v>
      </c>
      <c r="C8" s="813" t="s">
        <v>559</v>
      </c>
      <c r="D8" s="869" t="s">
        <v>88</v>
      </c>
      <c r="E8" s="871"/>
      <c r="F8" s="988" t="s">
        <v>89</v>
      </c>
      <c r="G8" s="989"/>
      <c r="H8" s="989"/>
      <c r="I8" s="990"/>
      <c r="J8" s="988" t="s">
        <v>97</v>
      </c>
      <c r="K8" s="989"/>
      <c r="L8" s="989"/>
      <c r="M8" s="990"/>
      <c r="N8" s="869" t="s">
        <v>205</v>
      </c>
      <c r="O8" s="870"/>
      <c r="P8" s="871"/>
      <c r="Q8" s="987" t="s">
        <v>161</v>
      </c>
    </row>
    <row r="9" spans="1:18" ht="30" customHeight="1">
      <c r="A9" s="987"/>
      <c r="B9" s="987"/>
      <c r="C9" s="814"/>
      <c r="D9" s="992"/>
      <c r="E9" s="1008"/>
      <c r="F9" s="243" t="s">
        <v>206</v>
      </c>
      <c r="G9" s="243" t="s">
        <v>124</v>
      </c>
      <c r="H9" s="243" t="s">
        <v>125</v>
      </c>
      <c r="I9" s="243" t="s">
        <v>504</v>
      </c>
      <c r="J9" s="243" t="s">
        <v>151</v>
      </c>
      <c r="K9" s="243" t="s">
        <v>153</v>
      </c>
      <c r="L9" s="243" t="s">
        <v>155</v>
      </c>
      <c r="M9" s="243" t="s">
        <v>503</v>
      </c>
      <c r="N9" s="243" t="s">
        <v>175</v>
      </c>
      <c r="O9" s="244" t="s">
        <v>160</v>
      </c>
      <c r="P9" s="254" t="s">
        <v>19</v>
      </c>
      <c r="Q9" s="987"/>
    </row>
    <row r="10" spans="1:18" s="250" customFormat="1">
      <c r="A10" s="243">
        <v>1</v>
      </c>
      <c r="B10" s="243">
        <v>2</v>
      </c>
      <c r="C10" s="243">
        <v>3</v>
      </c>
      <c r="D10" s="988">
        <v>4</v>
      </c>
      <c r="E10" s="990"/>
      <c r="F10" s="243">
        <v>5</v>
      </c>
      <c r="G10" s="243">
        <v>6</v>
      </c>
      <c r="H10" s="243">
        <v>7</v>
      </c>
      <c r="I10" s="243">
        <v>8</v>
      </c>
      <c r="J10" s="243">
        <v>9</v>
      </c>
      <c r="K10" s="243">
        <v>10</v>
      </c>
      <c r="L10" s="243">
        <v>11</v>
      </c>
      <c r="M10" s="243">
        <v>12</v>
      </c>
      <c r="N10" s="243">
        <v>13</v>
      </c>
      <c r="O10" s="243">
        <v>14</v>
      </c>
      <c r="P10" s="243">
        <v>15</v>
      </c>
      <c r="Q10" s="511">
        <v>16</v>
      </c>
    </row>
    <row r="11" spans="1:18" s="250" customFormat="1" ht="15.75">
      <c r="A11" s="275">
        <v>1</v>
      </c>
      <c r="B11" s="281" t="s">
        <v>844</v>
      </c>
      <c r="C11" s="454">
        <v>9404</v>
      </c>
      <c r="D11" s="479">
        <v>36</v>
      </c>
      <c r="E11" s="370">
        <v>36</v>
      </c>
      <c r="F11" s="480">
        <f>C11*D11*150/1000000</f>
        <v>50.781599999999997</v>
      </c>
      <c r="G11" s="480">
        <f>F11*0.3</f>
        <v>15.234479999999998</v>
      </c>
      <c r="H11" s="480">
        <f>F11-G11</f>
        <v>35.54712</v>
      </c>
      <c r="I11" s="474">
        <v>0</v>
      </c>
      <c r="J11" s="475">
        <f>K11+L11</f>
        <v>1.1679767999999999</v>
      </c>
      <c r="K11" s="475">
        <f>G11*3000/100000</f>
        <v>0.45703439999999995</v>
      </c>
      <c r="L11" s="475">
        <f>H11*2000/100000</f>
        <v>0.71094240000000009</v>
      </c>
      <c r="M11" s="474">
        <v>0</v>
      </c>
      <c r="N11" s="475">
        <f>C11*D11*3.71/100000</f>
        <v>12.559982399999999</v>
      </c>
      <c r="O11" s="475">
        <f>C11*D11*2.47/100000</f>
        <v>8.3620368000000003</v>
      </c>
      <c r="P11" s="475">
        <f>O11+N11</f>
        <v>20.922019200000001</v>
      </c>
      <c r="Q11" s="572">
        <f>F11*750/100000</f>
        <v>0.38086199999999998</v>
      </c>
      <c r="R11" s="689">
        <f>C11/379941*20000</f>
        <v>495.02422744584032</v>
      </c>
    </row>
    <row r="12" spans="1:18" s="250" customFormat="1" ht="15.75">
      <c r="A12" s="275">
        <v>2</v>
      </c>
      <c r="B12" s="281" t="s">
        <v>845</v>
      </c>
      <c r="C12" s="454"/>
      <c r="D12" s="479"/>
      <c r="E12" s="370"/>
      <c r="F12" s="480"/>
      <c r="G12" s="480"/>
      <c r="H12" s="480"/>
      <c r="I12" s="474"/>
      <c r="J12" s="475"/>
      <c r="K12" s="475"/>
      <c r="L12" s="475"/>
      <c r="M12" s="474"/>
      <c r="N12" s="475"/>
      <c r="O12" s="475"/>
      <c r="P12" s="475"/>
      <c r="Q12" s="572"/>
      <c r="R12" s="689">
        <f t="shared" ref="R12:R44" si="0">C12/379941*20000</f>
        <v>0</v>
      </c>
    </row>
    <row r="13" spans="1:18" s="250" customFormat="1" ht="15.75">
      <c r="A13" s="275">
        <v>3</v>
      </c>
      <c r="B13" s="281" t="s">
        <v>846</v>
      </c>
      <c r="C13" s="454">
        <v>36687</v>
      </c>
      <c r="D13" s="479">
        <v>36</v>
      </c>
      <c r="E13" s="370">
        <v>36</v>
      </c>
      <c r="F13" s="480">
        <f t="shared" ref="F13:F43" si="1">C13*D13*150/1000000</f>
        <v>198.10980000000001</v>
      </c>
      <c r="G13" s="480">
        <f t="shared" ref="G13:G43" si="2">F13*0.3</f>
        <v>59.432940000000002</v>
      </c>
      <c r="H13" s="480">
        <f t="shared" ref="H13:H43" si="3">F13-G13</f>
        <v>138.67686</v>
      </c>
      <c r="I13" s="474">
        <v>0</v>
      </c>
      <c r="J13" s="475">
        <f t="shared" ref="J13:J43" si="4">K13+L13</f>
        <v>4.5565253999999999</v>
      </c>
      <c r="K13" s="475">
        <f t="shared" ref="K13:K43" si="5">G13*3000/100000</f>
        <v>1.7829882000000001</v>
      </c>
      <c r="L13" s="475">
        <f t="shared" ref="L13:L43" si="6">H13*2000/100000</f>
        <v>2.7735372000000003</v>
      </c>
      <c r="M13" s="474">
        <v>0</v>
      </c>
      <c r="N13" s="475">
        <f t="shared" ref="N13:N43" si="7">C13*D13*3.71/100000</f>
        <v>48.999157199999999</v>
      </c>
      <c r="O13" s="475">
        <f t="shared" ref="O13:O43" si="8">C13*D13*2.47/100000</f>
        <v>32.622080400000002</v>
      </c>
      <c r="P13" s="475">
        <f t="shared" ref="P13:P43" si="9">O13+N13</f>
        <v>81.621237600000001</v>
      </c>
      <c r="Q13" s="572">
        <f t="shared" ref="Q13:Q43" si="10">F13*750/100000</f>
        <v>1.4858235</v>
      </c>
      <c r="R13" s="689">
        <f t="shared" si="0"/>
        <v>1931.1945802111379</v>
      </c>
    </row>
    <row r="14" spans="1:18" s="250" customFormat="1" ht="15.75">
      <c r="A14" s="275">
        <v>4</v>
      </c>
      <c r="B14" s="281" t="s">
        <v>847</v>
      </c>
      <c r="C14" s="454">
        <v>15020</v>
      </c>
      <c r="D14" s="479">
        <v>36</v>
      </c>
      <c r="E14" s="370">
        <v>36</v>
      </c>
      <c r="F14" s="480">
        <f t="shared" si="1"/>
        <v>81.108000000000004</v>
      </c>
      <c r="G14" s="480">
        <f t="shared" si="2"/>
        <v>24.3324</v>
      </c>
      <c r="H14" s="480">
        <f t="shared" si="3"/>
        <v>56.775600000000004</v>
      </c>
      <c r="I14" s="474">
        <v>0</v>
      </c>
      <c r="J14" s="475">
        <f t="shared" si="4"/>
        <v>1.8654839999999999</v>
      </c>
      <c r="K14" s="475">
        <f t="shared" si="5"/>
        <v>0.72997199999999995</v>
      </c>
      <c r="L14" s="475">
        <f t="shared" si="6"/>
        <v>1.1355120000000001</v>
      </c>
      <c r="M14" s="474">
        <v>0</v>
      </c>
      <c r="N14" s="475">
        <f t="shared" si="7"/>
        <v>20.060711999999999</v>
      </c>
      <c r="O14" s="475">
        <f t="shared" si="8"/>
        <v>13.355784000000002</v>
      </c>
      <c r="P14" s="475">
        <f t="shared" si="9"/>
        <v>33.416496000000002</v>
      </c>
      <c r="Q14" s="572">
        <f t="shared" si="10"/>
        <v>0.60831000000000002</v>
      </c>
      <c r="R14" s="689">
        <f t="shared" si="0"/>
        <v>790.64907446156121</v>
      </c>
    </row>
    <row r="15" spans="1:18" s="250" customFormat="1" ht="15.75">
      <c r="A15" s="275">
        <v>5</v>
      </c>
      <c r="B15" s="281" t="s">
        <v>848</v>
      </c>
      <c r="C15" s="454">
        <v>31213</v>
      </c>
      <c r="D15" s="479">
        <v>36</v>
      </c>
      <c r="E15" s="370"/>
      <c r="F15" s="480">
        <f t="shared" ref="F15:F17" si="11">C15*D15*150/1000000</f>
        <v>168.55019999999999</v>
      </c>
      <c r="G15" s="480">
        <f t="shared" ref="G15:G17" si="12">F15*0.3</f>
        <v>50.565059999999995</v>
      </c>
      <c r="H15" s="480">
        <f t="shared" ref="H15:H17" si="13">F15-G15</f>
        <v>117.98514</v>
      </c>
      <c r="I15" s="474">
        <v>0</v>
      </c>
      <c r="J15" s="475">
        <f t="shared" ref="J15:J17" si="14">K15+L15</f>
        <v>3.8766546000000002</v>
      </c>
      <c r="K15" s="475">
        <f t="shared" ref="K15:K17" si="15">G15*3000/100000</f>
        <v>1.5169518</v>
      </c>
      <c r="L15" s="475">
        <f t="shared" ref="L15:L17" si="16">H15*2000/100000</f>
        <v>2.3597028</v>
      </c>
      <c r="M15" s="474">
        <v>0</v>
      </c>
      <c r="N15" s="475">
        <f t="shared" ref="N15:N17" si="17">C15*D15*3.71/100000</f>
        <v>41.688082799999997</v>
      </c>
      <c r="O15" s="475">
        <f t="shared" si="8"/>
        <v>27.754599600000006</v>
      </c>
      <c r="P15" s="475">
        <f t="shared" ref="P15:P17" si="18">O15+N15</f>
        <v>69.442682399999995</v>
      </c>
      <c r="Q15" s="572">
        <f t="shared" ref="Q15:Q17" si="19">F15*750/100000</f>
        <v>1.2641264999999999</v>
      </c>
      <c r="R15" s="689">
        <f t="shared" si="0"/>
        <v>1643.0445779739487</v>
      </c>
    </row>
    <row r="16" spans="1:18" s="250" customFormat="1" ht="15.75">
      <c r="A16" s="275">
        <v>6</v>
      </c>
      <c r="B16" s="281" t="s">
        <v>849</v>
      </c>
      <c r="C16" s="454"/>
      <c r="D16" s="479"/>
      <c r="E16" s="370"/>
      <c r="F16" s="480"/>
      <c r="G16" s="480"/>
      <c r="H16" s="480"/>
      <c r="I16" s="474"/>
      <c r="J16" s="475"/>
      <c r="K16" s="475"/>
      <c r="L16" s="475"/>
      <c r="M16" s="474"/>
      <c r="N16" s="475"/>
      <c r="O16" s="475"/>
      <c r="P16" s="475"/>
      <c r="Q16" s="572"/>
      <c r="R16" s="689">
        <f t="shared" si="0"/>
        <v>0</v>
      </c>
    </row>
    <row r="17" spans="1:18" s="250" customFormat="1" ht="15.75">
      <c r="A17" s="275">
        <v>7</v>
      </c>
      <c r="B17" s="281" t="s">
        <v>850</v>
      </c>
      <c r="C17" s="454">
        <v>31381</v>
      </c>
      <c r="D17" s="479">
        <v>36</v>
      </c>
      <c r="E17" s="370"/>
      <c r="F17" s="480">
        <f t="shared" si="11"/>
        <v>169.45740000000001</v>
      </c>
      <c r="G17" s="480">
        <f t="shared" si="12"/>
        <v>50.837220000000002</v>
      </c>
      <c r="H17" s="480">
        <f t="shared" si="13"/>
        <v>118.62018</v>
      </c>
      <c r="I17" s="474">
        <v>0</v>
      </c>
      <c r="J17" s="475">
        <f t="shared" si="14"/>
        <v>3.8975202000000002</v>
      </c>
      <c r="K17" s="475">
        <f t="shared" si="15"/>
        <v>1.5251166</v>
      </c>
      <c r="L17" s="475">
        <f t="shared" si="16"/>
        <v>2.3724036000000002</v>
      </c>
      <c r="M17" s="474">
        <v>0</v>
      </c>
      <c r="N17" s="475">
        <f t="shared" si="17"/>
        <v>41.912463599999995</v>
      </c>
      <c r="O17" s="475">
        <f t="shared" si="8"/>
        <v>27.903985200000001</v>
      </c>
      <c r="P17" s="475">
        <f t="shared" si="18"/>
        <v>69.816448799999989</v>
      </c>
      <c r="Q17" s="572">
        <f t="shared" si="19"/>
        <v>1.2709305</v>
      </c>
      <c r="R17" s="689">
        <f t="shared" si="0"/>
        <v>1651.8880563034788</v>
      </c>
    </row>
    <row r="18" spans="1:18" s="250" customFormat="1" ht="15.75">
      <c r="A18" s="275">
        <v>8</v>
      </c>
      <c r="B18" s="281" t="s">
        <v>851</v>
      </c>
      <c r="C18" s="454"/>
      <c r="D18" s="479"/>
      <c r="E18" s="370"/>
      <c r="F18" s="480"/>
      <c r="G18" s="480"/>
      <c r="H18" s="480"/>
      <c r="I18" s="474"/>
      <c r="J18" s="475"/>
      <c r="K18" s="475"/>
      <c r="L18" s="475"/>
      <c r="M18" s="474"/>
      <c r="N18" s="475"/>
      <c r="O18" s="475"/>
      <c r="P18" s="475"/>
      <c r="Q18" s="572"/>
      <c r="R18" s="689">
        <f t="shared" si="0"/>
        <v>0</v>
      </c>
    </row>
    <row r="19" spans="1:18" s="250" customFormat="1" ht="15.75">
      <c r="A19" s="275">
        <v>9</v>
      </c>
      <c r="B19" s="281" t="s">
        <v>852</v>
      </c>
      <c r="C19" s="454"/>
      <c r="D19" s="479"/>
      <c r="E19" s="370"/>
      <c r="F19" s="480"/>
      <c r="G19" s="480"/>
      <c r="H19" s="480"/>
      <c r="I19" s="474"/>
      <c r="J19" s="475"/>
      <c r="K19" s="475"/>
      <c r="L19" s="475"/>
      <c r="M19" s="474"/>
      <c r="N19" s="475"/>
      <c r="O19" s="475"/>
      <c r="P19" s="475"/>
      <c r="Q19" s="572"/>
      <c r="R19" s="689">
        <f t="shared" si="0"/>
        <v>0</v>
      </c>
    </row>
    <row r="20" spans="1:18" s="250" customFormat="1" ht="15.75">
      <c r="A20" s="275">
        <v>10</v>
      </c>
      <c r="B20" s="281" t="s">
        <v>853</v>
      </c>
      <c r="C20" s="454">
        <v>3666</v>
      </c>
      <c r="D20" s="479">
        <v>36</v>
      </c>
      <c r="E20" s="370">
        <v>36</v>
      </c>
      <c r="F20" s="480">
        <f t="shared" si="1"/>
        <v>19.796399999999998</v>
      </c>
      <c r="G20" s="480">
        <f t="shared" si="2"/>
        <v>5.9389199999999995</v>
      </c>
      <c r="H20" s="480">
        <f t="shared" si="3"/>
        <v>13.857479999999999</v>
      </c>
      <c r="I20" s="474">
        <v>0</v>
      </c>
      <c r="J20" s="475">
        <f t="shared" si="4"/>
        <v>0.45531719999999998</v>
      </c>
      <c r="K20" s="475">
        <f t="shared" si="5"/>
        <v>0.17816759999999998</v>
      </c>
      <c r="L20" s="475">
        <f t="shared" si="6"/>
        <v>0.2771496</v>
      </c>
      <c r="M20" s="474">
        <v>0</v>
      </c>
      <c r="N20" s="475">
        <f t="shared" si="7"/>
        <v>4.8963096000000004</v>
      </c>
      <c r="O20" s="475">
        <f t="shared" si="8"/>
        <v>3.2598072000000005</v>
      </c>
      <c r="P20" s="475">
        <f t="shared" si="9"/>
        <v>8.1561168000000013</v>
      </c>
      <c r="Q20" s="572">
        <f t="shared" si="10"/>
        <v>0.14847299999999999</v>
      </c>
      <c r="R20" s="689">
        <f t="shared" si="0"/>
        <v>192.97733069081778</v>
      </c>
    </row>
    <row r="21" spans="1:18" s="250" customFormat="1" ht="15.75">
      <c r="A21" s="275">
        <v>11</v>
      </c>
      <c r="B21" s="281" t="s">
        <v>854</v>
      </c>
      <c r="C21" s="454">
        <v>7804</v>
      </c>
      <c r="D21" s="479">
        <v>36</v>
      </c>
      <c r="E21" s="370">
        <v>36</v>
      </c>
      <c r="F21" s="480">
        <f t="shared" si="1"/>
        <v>42.141599999999997</v>
      </c>
      <c r="G21" s="480">
        <f t="shared" si="2"/>
        <v>12.642479999999999</v>
      </c>
      <c r="H21" s="480">
        <f t="shared" si="3"/>
        <v>29.499119999999998</v>
      </c>
      <c r="I21" s="474">
        <v>0</v>
      </c>
      <c r="J21" s="475">
        <f t="shared" si="4"/>
        <v>0.96925679999999992</v>
      </c>
      <c r="K21" s="475">
        <f t="shared" si="5"/>
        <v>0.37927439999999996</v>
      </c>
      <c r="L21" s="475">
        <f t="shared" si="6"/>
        <v>0.58998240000000002</v>
      </c>
      <c r="M21" s="474">
        <v>0</v>
      </c>
      <c r="N21" s="475">
        <f t="shared" si="7"/>
        <v>10.423022400000001</v>
      </c>
      <c r="O21" s="475">
        <f t="shared" si="8"/>
        <v>6.9393168000000003</v>
      </c>
      <c r="P21" s="475">
        <f t="shared" si="9"/>
        <v>17.362339200000001</v>
      </c>
      <c r="Q21" s="572">
        <f t="shared" si="10"/>
        <v>0.31606199999999995</v>
      </c>
      <c r="R21" s="689">
        <f t="shared" si="0"/>
        <v>410.80062430745829</v>
      </c>
    </row>
    <row r="22" spans="1:18" s="250" customFormat="1" ht="15.75">
      <c r="A22" s="275">
        <v>12</v>
      </c>
      <c r="B22" s="281" t="s">
        <v>855</v>
      </c>
      <c r="C22" s="454"/>
      <c r="D22" s="479"/>
      <c r="E22" s="370"/>
      <c r="F22" s="480"/>
      <c r="G22" s="480"/>
      <c r="H22" s="480"/>
      <c r="I22" s="474"/>
      <c r="J22" s="475"/>
      <c r="K22" s="475"/>
      <c r="L22" s="475"/>
      <c r="M22" s="474"/>
      <c r="N22" s="475"/>
      <c r="O22" s="475"/>
      <c r="P22" s="475"/>
      <c r="Q22" s="572"/>
      <c r="R22" s="689">
        <f t="shared" si="0"/>
        <v>0</v>
      </c>
    </row>
    <row r="23" spans="1:18" s="250" customFormat="1" ht="15.75">
      <c r="A23" s="275">
        <v>13</v>
      </c>
      <c r="B23" s="281" t="s">
        <v>856</v>
      </c>
      <c r="C23" s="454">
        <v>641</v>
      </c>
      <c r="D23" s="479">
        <v>36</v>
      </c>
      <c r="E23" s="370">
        <v>36</v>
      </c>
      <c r="F23" s="480">
        <f t="shared" si="1"/>
        <v>3.4613999999999998</v>
      </c>
      <c r="G23" s="480">
        <f t="shared" si="2"/>
        <v>1.0384199999999999</v>
      </c>
      <c r="H23" s="480">
        <f t="shared" si="3"/>
        <v>2.4229799999999999</v>
      </c>
      <c r="I23" s="474">
        <v>0</v>
      </c>
      <c r="J23" s="475">
        <f t="shared" si="4"/>
        <v>7.9612199999999994E-2</v>
      </c>
      <c r="K23" s="475">
        <f t="shared" si="5"/>
        <v>3.1152599999999999E-2</v>
      </c>
      <c r="L23" s="475">
        <f t="shared" si="6"/>
        <v>4.8459599999999999E-2</v>
      </c>
      <c r="M23" s="474">
        <v>0</v>
      </c>
      <c r="N23" s="475">
        <f t="shared" si="7"/>
        <v>0.85611960000000009</v>
      </c>
      <c r="O23" s="475">
        <f t="shared" si="8"/>
        <v>0.56997719999999996</v>
      </c>
      <c r="P23" s="475">
        <f t="shared" si="9"/>
        <v>1.4260968000000001</v>
      </c>
      <c r="Q23" s="572">
        <f t="shared" si="10"/>
        <v>2.5960499999999997E-2</v>
      </c>
      <c r="R23" s="689">
        <f t="shared" si="0"/>
        <v>33.74208100731429</v>
      </c>
    </row>
    <row r="24" spans="1:18" s="250" customFormat="1" ht="15.75">
      <c r="A24" s="275">
        <v>14</v>
      </c>
      <c r="B24" s="281" t="s">
        <v>857</v>
      </c>
      <c r="C24" s="454">
        <v>12566</v>
      </c>
      <c r="D24" s="479">
        <v>36</v>
      </c>
      <c r="E24" s="370">
        <v>36</v>
      </c>
      <c r="F24" s="480">
        <f t="shared" si="1"/>
        <v>67.856399999999994</v>
      </c>
      <c r="G24" s="480">
        <f t="shared" si="2"/>
        <v>20.356919999999999</v>
      </c>
      <c r="H24" s="480">
        <f t="shared" si="3"/>
        <v>47.499479999999991</v>
      </c>
      <c r="I24" s="474">
        <v>0</v>
      </c>
      <c r="J24" s="475">
        <f t="shared" si="4"/>
        <v>1.5606971999999997</v>
      </c>
      <c r="K24" s="475">
        <f t="shared" si="5"/>
        <v>0.61070759999999991</v>
      </c>
      <c r="L24" s="475">
        <f t="shared" si="6"/>
        <v>0.94998959999999977</v>
      </c>
      <c r="M24" s="474">
        <v>0</v>
      </c>
      <c r="N24" s="475">
        <f t="shared" si="7"/>
        <v>16.783149599999998</v>
      </c>
      <c r="O24" s="475">
        <f t="shared" si="8"/>
        <v>11.1736872</v>
      </c>
      <c r="P24" s="475">
        <f t="shared" si="9"/>
        <v>27.956836799999998</v>
      </c>
      <c r="Q24" s="572">
        <f t="shared" si="10"/>
        <v>0.5089229999999999</v>
      </c>
      <c r="R24" s="689">
        <f t="shared" si="0"/>
        <v>661.4711231480677</v>
      </c>
    </row>
    <row r="25" spans="1:18" s="250" customFormat="1" ht="15.75">
      <c r="A25" s="275">
        <v>15</v>
      </c>
      <c r="B25" s="281" t="s">
        <v>858</v>
      </c>
      <c r="C25" s="454"/>
      <c r="D25" s="479"/>
      <c r="E25" s="370"/>
      <c r="F25" s="480"/>
      <c r="G25" s="480"/>
      <c r="H25" s="480"/>
      <c r="I25" s="474"/>
      <c r="J25" s="475"/>
      <c r="K25" s="475"/>
      <c r="L25" s="475"/>
      <c r="M25" s="474"/>
      <c r="N25" s="475"/>
      <c r="O25" s="475"/>
      <c r="P25" s="475"/>
      <c r="Q25" s="572"/>
      <c r="R25" s="689">
        <f t="shared" si="0"/>
        <v>0</v>
      </c>
    </row>
    <row r="26" spans="1:18" s="250" customFormat="1" ht="15.75">
      <c r="A26" s="275">
        <v>16</v>
      </c>
      <c r="B26" s="281" t="s">
        <v>859</v>
      </c>
      <c r="C26" s="454">
        <v>2012</v>
      </c>
      <c r="D26" s="479">
        <v>36</v>
      </c>
      <c r="E26" s="370">
        <v>36</v>
      </c>
      <c r="F26" s="480">
        <f t="shared" si="1"/>
        <v>10.864800000000001</v>
      </c>
      <c r="G26" s="480">
        <f t="shared" si="2"/>
        <v>3.2594400000000001</v>
      </c>
      <c r="H26" s="480">
        <f t="shared" si="3"/>
        <v>7.605360000000001</v>
      </c>
      <c r="I26" s="474">
        <v>0</v>
      </c>
      <c r="J26" s="475">
        <f t="shared" si="4"/>
        <v>0.24989040000000001</v>
      </c>
      <c r="K26" s="475">
        <f t="shared" si="5"/>
        <v>9.7783200000000001E-2</v>
      </c>
      <c r="L26" s="475">
        <f t="shared" si="6"/>
        <v>0.1521072</v>
      </c>
      <c r="M26" s="474">
        <v>0</v>
      </c>
      <c r="N26" s="475">
        <f t="shared" si="7"/>
        <v>2.6872271999999997</v>
      </c>
      <c r="O26" s="475">
        <f t="shared" si="8"/>
        <v>1.7890704000000002</v>
      </c>
      <c r="P26" s="475">
        <f t="shared" si="9"/>
        <v>4.4762975999999997</v>
      </c>
      <c r="Q26" s="572">
        <f t="shared" si="10"/>
        <v>8.1486000000000003E-2</v>
      </c>
      <c r="R26" s="689">
        <f t="shared" si="0"/>
        <v>105.91118094651539</v>
      </c>
    </row>
    <row r="27" spans="1:18" s="250" customFormat="1" ht="15.75">
      <c r="A27" s="275">
        <v>17</v>
      </c>
      <c r="B27" s="281" t="s">
        <v>860</v>
      </c>
      <c r="C27" s="454">
        <v>36134</v>
      </c>
      <c r="D27" s="479">
        <v>36</v>
      </c>
      <c r="E27" s="370">
        <v>36</v>
      </c>
      <c r="F27" s="480">
        <f t="shared" si="1"/>
        <v>195.12360000000001</v>
      </c>
      <c r="G27" s="480">
        <f t="shared" si="2"/>
        <v>58.537080000000003</v>
      </c>
      <c r="H27" s="480">
        <f t="shared" si="3"/>
        <v>136.58652000000001</v>
      </c>
      <c r="I27" s="474">
        <v>0</v>
      </c>
      <c r="J27" s="475">
        <f t="shared" si="4"/>
        <v>4.487842800000001</v>
      </c>
      <c r="K27" s="475">
        <f t="shared" si="5"/>
        <v>1.7561124000000001</v>
      </c>
      <c r="L27" s="475">
        <f t="shared" si="6"/>
        <v>2.7317304000000004</v>
      </c>
      <c r="M27" s="474">
        <v>0</v>
      </c>
      <c r="N27" s="475">
        <f t="shared" si="7"/>
        <v>48.260570399999999</v>
      </c>
      <c r="O27" s="475">
        <f t="shared" si="8"/>
        <v>32.130352800000004</v>
      </c>
      <c r="P27" s="475">
        <f t="shared" si="9"/>
        <v>80.390923200000003</v>
      </c>
      <c r="Q27" s="572">
        <f t="shared" si="10"/>
        <v>1.463427</v>
      </c>
      <c r="R27" s="689">
        <f t="shared" si="0"/>
        <v>1902.0847973764348</v>
      </c>
    </row>
    <row r="28" spans="1:18" s="250" customFormat="1" ht="15.75">
      <c r="A28" s="275">
        <v>18</v>
      </c>
      <c r="B28" s="281" t="s">
        <v>861</v>
      </c>
      <c r="C28" s="454">
        <v>3575</v>
      </c>
      <c r="D28" s="479">
        <v>36</v>
      </c>
      <c r="E28" s="370">
        <v>36</v>
      </c>
      <c r="F28" s="480">
        <f t="shared" si="1"/>
        <v>19.305</v>
      </c>
      <c r="G28" s="480">
        <f t="shared" si="2"/>
        <v>5.7915000000000001</v>
      </c>
      <c r="H28" s="480">
        <f t="shared" si="3"/>
        <v>13.513500000000001</v>
      </c>
      <c r="I28" s="474">
        <v>0</v>
      </c>
      <c r="J28" s="475">
        <f t="shared" si="4"/>
        <v>0.44401500000000005</v>
      </c>
      <c r="K28" s="475">
        <f t="shared" si="5"/>
        <v>0.17374500000000001</v>
      </c>
      <c r="L28" s="475">
        <f t="shared" si="6"/>
        <v>0.27027000000000001</v>
      </c>
      <c r="M28" s="474">
        <v>0</v>
      </c>
      <c r="N28" s="475">
        <f t="shared" si="7"/>
        <v>4.7747700000000002</v>
      </c>
      <c r="O28" s="475">
        <f t="shared" si="8"/>
        <v>3.17889</v>
      </c>
      <c r="P28" s="475">
        <f t="shared" si="9"/>
        <v>7.9536600000000002</v>
      </c>
      <c r="Q28" s="572">
        <f t="shared" si="10"/>
        <v>0.14478750000000001</v>
      </c>
      <c r="R28" s="689">
        <f t="shared" si="0"/>
        <v>188.1871132623223</v>
      </c>
    </row>
    <row r="29" spans="1:18" s="250" customFormat="1" ht="15.75">
      <c r="A29" s="275">
        <v>19</v>
      </c>
      <c r="B29" s="281" t="s">
        <v>862</v>
      </c>
      <c r="C29" s="454">
        <v>28640</v>
      </c>
      <c r="D29" s="479">
        <v>36</v>
      </c>
      <c r="E29" s="370">
        <v>36</v>
      </c>
      <c r="F29" s="480">
        <f t="shared" si="1"/>
        <v>154.65600000000001</v>
      </c>
      <c r="G29" s="480">
        <f t="shared" si="2"/>
        <v>46.396799999999999</v>
      </c>
      <c r="H29" s="480">
        <f t="shared" si="3"/>
        <v>108.25920000000001</v>
      </c>
      <c r="I29" s="474">
        <v>0</v>
      </c>
      <c r="J29" s="475">
        <f t="shared" si="4"/>
        <v>3.5570880000000002</v>
      </c>
      <c r="K29" s="475">
        <f t="shared" si="5"/>
        <v>1.391904</v>
      </c>
      <c r="L29" s="475">
        <f t="shared" si="6"/>
        <v>2.1651840000000004</v>
      </c>
      <c r="M29" s="474">
        <v>0</v>
      </c>
      <c r="N29" s="475">
        <f t="shared" si="7"/>
        <v>38.251584000000001</v>
      </c>
      <c r="O29" s="475">
        <f t="shared" si="8"/>
        <v>25.466688000000001</v>
      </c>
      <c r="P29" s="475">
        <f t="shared" si="9"/>
        <v>63.718271999999999</v>
      </c>
      <c r="Q29" s="572">
        <f t="shared" si="10"/>
        <v>1.1599200000000001</v>
      </c>
      <c r="R29" s="689">
        <f t="shared" si="0"/>
        <v>1507.6024961770379</v>
      </c>
    </row>
    <row r="30" spans="1:18" s="250" customFormat="1" ht="15.75">
      <c r="A30" s="275">
        <v>20</v>
      </c>
      <c r="B30" s="281" t="s">
        <v>863</v>
      </c>
      <c r="C30" s="454">
        <v>8123</v>
      </c>
      <c r="D30" s="479">
        <v>36</v>
      </c>
      <c r="E30" s="370">
        <v>36</v>
      </c>
      <c r="F30" s="480">
        <f t="shared" si="1"/>
        <v>43.864199999999997</v>
      </c>
      <c r="G30" s="480">
        <f t="shared" si="2"/>
        <v>13.159259999999998</v>
      </c>
      <c r="H30" s="480">
        <f t="shared" si="3"/>
        <v>30.704940000000001</v>
      </c>
      <c r="I30" s="474">
        <v>0</v>
      </c>
      <c r="J30" s="475">
        <f t="shared" si="4"/>
        <v>1.0088766</v>
      </c>
      <c r="K30" s="475">
        <f t="shared" si="5"/>
        <v>0.3947777999999999</v>
      </c>
      <c r="L30" s="475">
        <f t="shared" si="6"/>
        <v>0.61409880000000006</v>
      </c>
      <c r="M30" s="474">
        <v>0</v>
      </c>
      <c r="N30" s="475">
        <f t="shared" si="7"/>
        <v>10.849078799999999</v>
      </c>
      <c r="O30" s="475">
        <f t="shared" si="8"/>
        <v>7.2229716000000002</v>
      </c>
      <c r="P30" s="475">
        <f t="shared" si="9"/>
        <v>18.072050399999998</v>
      </c>
      <c r="Q30" s="572">
        <f t="shared" si="10"/>
        <v>0.32898149999999993</v>
      </c>
      <c r="R30" s="689">
        <f t="shared" si="0"/>
        <v>427.59270518317317</v>
      </c>
    </row>
    <row r="31" spans="1:18" ht="15.75">
      <c r="A31" s="275">
        <v>21</v>
      </c>
      <c r="B31" s="281" t="s">
        <v>864</v>
      </c>
      <c r="C31" s="332">
        <v>3578</v>
      </c>
      <c r="D31" s="479">
        <v>36</v>
      </c>
      <c r="E31" s="370">
        <v>36</v>
      </c>
      <c r="F31" s="480">
        <f t="shared" si="1"/>
        <v>19.321200000000001</v>
      </c>
      <c r="G31" s="480">
        <f t="shared" si="2"/>
        <v>5.79636</v>
      </c>
      <c r="H31" s="480">
        <f t="shared" si="3"/>
        <v>13.524840000000001</v>
      </c>
      <c r="I31" s="474">
        <v>0</v>
      </c>
      <c r="J31" s="475">
        <f t="shared" si="4"/>
        <v>0.44438759999999999</v>
      </c>
      <c r="K31" s="475">
        <f t="shared" si="5"/>
        <v>0.17389079999999998</v>
      </c>
      <c r="L31" s="475">
        <f t="shared" si="6"/>
        <v>0.27049680000000004</v>
      </c>
      <c r="M31" s="474">
        <v>0</v>
      </c>
      <c r="N31" s="475">
        <f t="shared" si="7"/>
        <v>4.7787768000000002</v>
      </c>
      <c r="O31" s="475">
        <f t="shared" si="8"/>
        <v>3.1815576000000001</v>
      </c>
      <c r="P31" s="475">
        <f t="shared" si="9"/>
        <v>7.9603344000000007</v>
      </c>
      <c r="Q31" s="572">
        <f t="shared" si="10"/>
        <v>0.14490900000000001</v>
      </c>
      <c r="R31" s="689">
        <f t="shared" si="0"/>
        <v>188.34503251820678</v>
      </c>
    </row>
    <row r="32" spans="1:18" ht="15.75">
      <c r="A32" s="275">
        <v>22</v>
      </c>
      <c r="B32" s="281" t="s">
        <v>865</v>
      </c>
      <c r="C32" s="332">
        <v>22227</v>
      </c>
      <c r="D32" s="479">
        <v>36</v>
      </c>
      <c r="E32" s="370">
        <v>36</v>
      </c>
      <c r="F32" s="480">
        <f t="shared" si="1"/>
        <v>120.0258</v>
      </c>
      <c r="G32" s="480">
        <f t="shared" si="2"/>
        <v>36.007739999999998</v>
      </c>
      <c r="H32" s="480">
        <f t="shared" si="3"/>
        <v>84.018060000000006</v>
      </c>
      <c r="I32" s="474">
        <v>0</v>
      </c>
      <c r="J32" s="475">
        <f t="shared" si="4"/>
        <v>2.7605934000000003</v>
      </c>
      <c r="K32" s="475">
        <f t="shared" si="5"/>
        <v>1.0802322</v>
      </c>
      <c r="L32" s="475">
        <f t="shared" si="6"/>
        <v>1.6803612000000003</v>
      </c>
      <c r="M32" s="474">
        <v>0</v>
      </c>
      <c r="N32" s="475">
        <f t="shared" si="7"/>
        <v>29.6863812</v>
      </c>
      <c r="O32" s="475">
        <f t="shared" si="8"/>
        <v>19.7642484</v>
      </c>
      <c r="P32" s="475">
        <f t="shared" si="9"/>
        <v>49.450629599999999</v>
      </c>
      <c r="Q32" s="572">
        <f t="shared" si="10"/>
        <v>0.90019350000000009</v>
      </c>
      <c r="R32" s="689">
        <f t="shared" si="0"/>
        <v>1170.0237668480106</v>
      </c>
    </row>
    <row r="33" spans="1:18" ht="15.75">
      <c r="A33" s="275">
        <v>23</v>
      </c>
      <c r="B33" s="281" t="s">
        <v>866</v>
      </c>
      <c r="C33" s="332"/>
      <c r="D33" s="479"/>
      <c r="E33" s="370"/>
      <c r="F33" s="480"/>
      <c r="G33" s="480"/>
      <c r="H33" s="480"/>
      <c r="I33" s="474"/>
      <c r="J33" s="475"/>
      <c r="K33" s="475"/>
      <c r="L33" s="475"/>
      <c r="M33" s="474"/>
      <c r="N33" s="475"/>
      <c r="O33" s="475"/>
      <c r="P33" s="475"/>
      <c r="Q33" s="572"/>
      <c r="R33" s="689">
        <f t="shared" si="0"/>
        <v>0</v>
      </c>
    </row>
    <row r="34" spans="1:18" ht="15.75">
      <c r="A34" s="275">
        <v>24</v>
      </c>
      <c r="B34" s="281" t="s">
        <v>867</v>
      </c>
      <c r="C34" s="332"/>
      <c r="D34" s="479"/>
      <c r="E34" s="370"/>
      <c r="F34" s="480"/>
      <c r="G34" s="480"/>
      <c r="H34" s="480"/>
      <c r="I34" s="474"/>
      <c r="J34" s="475"/>
      <c r="K34" s="475"/>
      <c r="L34" s="475"/>
      <c r="M34" s="474"/>
      <c r="N34" s="475"/>
      <c r="O34" s="475"/>
      <c r="P34" s="475"/>
      <c r="Q34" s="572"/>
      <c r="R34" s="689">
        <f t="shared" si="0"/>
        <v>0</v>
      </c>
    </row>
    <row r="35" spans="1:18" ht="15.75">
      <c r="A35" s="275">
        <v>25</v>
      </c>
      <c r="B35" s="281" t="s">
        <v>868</v>
      </c>
      <c r="C35" s="332">
        <v>34155</v>
      </c>
      <c r="D35" s="479">
        <v>36</v>
      </c>
      <c r="E35" s="370">
        <v>36</v>
      </c>
      <c r="F35" s="480">
        <f t="shared" si="1"/>
        <v>184.43700000000001</v>
      </c>
      <c r="G35" s="480">
        <f t="shared" si="2"/>
        <v>55.331099999999999</v>
      </c>
      <c r="H35" s="480">
        <f t="shared" si="3"/>
        <v>129.10590000000002</v>
      </c>
      <c r="I35" s="474">
        <v>0</v>
      </c>
      <c r="J35" s="475">
        <f t="shared" si="4"/>
        <v>4.242051</v>
      </c>
      <c r="K35" s="475">
        <f t="shared" si="5"/>
        <v>1.6599329999999999</v>
      </c>
      <c r="L35" s="475">
        <f t="shared" si="6"/>
        <v>2.5821180000000004</v>
      </c>
      <c r="M35" s="474">
        <v>0</v>
      </c>
      <c r="N35" s="475">
        <f t="shared" si="7"/>
        <v>45.617418000000001</v>
      </c>
      <c r="O35" s="475">
        <f t="shared" si="8"/>
        <v>30.370626000000001</v>
      </c>
      <c r="P35" s="475">
        <f t="shared" si="9"/>
        <v>75.988044000000002</v>
      </c>
      <c r="Q35" s="572">
        <f t="shared" si="10"/>
        <v>1.3832774999999999</v>
      </c>
      <c r="R35" s="689">
        <f t="shared" si="0"/>
        <v>1797.9107282446485</v>
      </c>
    </row>
    <row r="36" spans="1:18" ht="15.75">
      <c r="A36" s="275">
        <v>26</v>
      </c>
      <c r="B36" s="281" t="s">
        <v>869</v>
      </c>
      <c r="C36" s="332">
        <v>9875</v>
      </c>
      <c r="D36" s="479">
        <v>36</v>
      </c>
      <c r="E36" s="370">
        <v>36</v>
      </c>
      <c r="F36" s="480">
        <f t="shared" si="1"/>
        <v>53.325000000000003</v>
      </c>
      <c r="G36" s="480">
        <f t="shared" si="2"/>
        <v>15.9975</v>
      </c>
      <c r="H36" s="480">
        <f t="shared" si="3"/>
        <v>37.327500000000001</v>
      </c>
      <c r="I36" s="474">
        <v>0</v>
      </c>
      <c r="J36" s="475">
        <f t="shared" si="4"/>
        <v>1.226475</v>
      </c>
      <c r="K36" s="475">
        <f t="shared" si="5"/>
        <v>0.47992499999999999</v>
      </c>
      <c r="L36" s="475">
        <f t="shared" si="6"/>
        <v>0.74655000000000005</v>
      </c>
      <c r="M36" s="474">
        <v>0</v>
      </c>
      <c r="N36" s="475">
        <f t="shared" si="7"/>
        <v>13.18905</v>
      </c>
      <c r="O36" s="475">
        <f t="shared" si="8"/>
        <v>8.7808500000000009</v>
      </c>
      <c r="P36" s="475">
        <f t="shared" si="9"/>
        <v>21.969900000000003</v>
      </c>
      <c r="Q36" s="572">
        <f t="shared" si="10"/>
        <v>0.3999375</v>
      </c>
      <c r="R36" s="689">
        <f t="shared" si="0"/>
        <v>519.81755061970148</v>
      </c>
    </row>
    <row r="37" spans="1:18" ht="15.75">
      <c r="A37" s="275">
        <v>27</v>
      </c>
      <c r="B37" s="281" t="s">
        <v>870</v>
      </c>
      <c r="C37" s="332">
        <v>16575</v>
      </c>
      <c r="D37" s="479">
        <v>36</v>
      </c>
      <c r="E37" s="370">
        <v>36</v>
      </c>
      <c r="F37" s="480">
        <f t="shared" si="1"/>
        <v>89.504999999999995</v>
      </c>
      <c r="G37" s="480">
        <f t="shared" si="2"/>
        <v>26.851499999999998</v>
      </c>
      <c r="H37" s="480">
        <f t="shared" si="3"/>
        <v>62.653499999999994</v>
      </c>
      <c r="I37" s="474">
        <v>0</v>
      </c>
      <c r="J37" s="475">
        <f t="shared" si="4"/>
        <v>2.0586149999999996</v>
      </c>
      <c r="K37" s="475">
        <f t="shared" si="5"/>
        <v>0.80554499999999996</v>
      </c>
      <c r="L37" s="475">
        <f t="shared" si="6"/>
        <v>1.2530699999999999</v>
      </c>
      <c r="M37" s="474">
        <v>0</v>
      </c>
      <c r="N37" s="475">
        <f t="shared" si="7"/>
        <v>22.13757</v>
      </c>
      <c r="O37" s="475">
        <f t="shared" si="8"/>
        <v>14.738490000000002</v>
      </c>
      <c r="P37" s="475">
        <f t="shared" si="9"/>
        <v>36.876060000000003</v>
      </c>
      <c r="Q37" s="572">
        <f t="shared" si="10"/>
        <v>0.67128750000000004</v>
      </c>
      <c r="R37" s="689">
        <f t="shared" si="0"/>
        <v>872.50388876167608</v>
      </c>
    </row>
    <row r="38" spans="1:18" ht="15.75">
      <c r="A38" s="275">
        <v>28</v>
      </c>
      <c r="B38" s="281" t="s">
        <v>871</v>
      </c>
      <c r="C38" s="332">
        <v>22300</v>
      </c>
      <c r="D38" s="479">
        <v>36</v>
      </c>
      <c r="E38" s="370">
        <v>36</v>
      </c>
      <c r="F38" s="480">
        <f t="shared" si="1"/>
        <v>120.42</v>
      </c>
      <c r="G38" s="480">
        <f t="shared" si="2"/>
        <v>36.125999999999998</v>
      </c>
      <c r="H38" s="480">
        <f t="shared" si="3"/>
        <v>84.294000000000011</v>
      </c>
      <c r="I38" s="474">
        <v>0</v>
      </c>
      <c r="J38" s="475">
        <f t="shared" si="4"/>
        <v>2.76966</v>
      </c>
      <c r="K38" s="475">
        <f t="shared" si="5"/>
        <v>1.08378</v>
      </c>
      <c r="L38" s="475">
        <f t="shared" si="6"/>
        <v>1.6858800000000003</v>
      </c>
      <c r="M38" s="474">
        <v>0</v>
      </c>
      <c r="N38" s="475">
        <f t="shared" si="7"/>
        <v>29.78388</v>
      </c>
      <c r="O38" s="475">
        <f t="shared" si="8"/>
        <v>19.829160000000002</v>
      </c>
      <c r="P38" s="475">
        <f t="shared" si="9"/>
        <v>49.613039999999998</v>
      </c>
      <c r="Q38" s="572">
        <f t="shared" si="10"/>
        <v>0.90315000000000001</v>
      </c>
      <c r="R38" s="689">
        <f t="shared" si="0"/>
        <v>1173.8664687411992</v>
      </c>
    </row>
    <row r="39" spans="1:18" ht="15.75">
      <c r="A39" s="275">
        <v>29</v>
      </c>
      <c r="B39" s="281" t="s">
        <v>872</v>
      </c>
      <c r="C39" s="332"/>
      <c r="D39" s="479"/>
      <c r="E39" s="370"/>
      <c r="F39" s="480"/>
      <c r="G39" s="480"/>
      <c r="H39" s="480"/>
      <c r="I39" s="474"/>
      <c r="J39" s="475"/>
      <c r="K39" s="475"/>
      <c r="L39" s="475"/>
      <c r="M39" s="474"/>
      <c r="N39" s="475"/>
      <c r="O39" s="475"/>
      <c r="P39" s="475"/>
      <c r="Q39" s="572"/>
      <c r="R39" s="689">
        <f t="shared" si="0"/>
        <v>0</v>
      </c>
    </row>
    <row r="40" spans="1:18" ht="15.75">
      <c r="A40" s="275">
        <v>30</v>
      </c>
      <c r="B40" s="281" t="s">
        <v>873</v>
      </c>
      <c r="C40" s="332"/>
      <c r="D40" s="479"/>
      <c r="E40" s="370"/>
      <c r="F40" s="480"/>
      <c r="G40" s="480"/>
      <c r="H40" s="480"/>
      <c r="I40" s="474"/>
      <c r="J40" s="475"/>
      <c r="K40" s="475"/>
      <c r="L40" s="475"/>
      <c r="M40" s="474"/>
      <c r="N40" s="475"/>
      <c r="O40" s="475"/>
      <c r="P40" s="475"/>
      <c r="Q40" s="572"/>
      <c r="R40" s="689">
        <f t="shared" si="0"/>
        <v>0</v>
      </c>
    </row>
    <row r="41" spans="1:18" ht="15.75">
      <c r="A41" s="275">
        <v>31</v>
      </c>
      <c r="B41" s="281" t="s">
        <v>874</v>
      </c>
      <c r="C41" s="332"/>
      <c r="D41" s="479"/>
      <c r="E41" s="370"/>
      <c r="F41" s="480"/>
      <c r="G41" s="480"/>
      <c r="H41" s="480"/>
      <c r="I41" s="474"/>
      <c r="J41" s="475"/>
      <c r="K41" s="475"/>
      <c r="L41" s="475"/>
      <c r="M41" s="474"/>
      <c r="N41" s="475"/>
      <c r="O41" s="475"/>
      <c r="P41" s="475"/>
      <c r="Q41" s="572"/>
      <c r="R41" s="689">
        <f t="shared" si="0"/>
        <v>0</v>
      </c>
    </row>
    <row r="42" spans="1:18" ht="15.75">
      <c r="A42" s="275">
        <v>32</v>
      </c>
      <c r="B42" s="281" t="s">
        <v>875</v>
      </c>
      <c r="C42" s="332"/>
      <c r="D42" s="479"/>
      <c r="E42" s="370"/>
      <c r="F42" s="480"/>
      <c r="G42" s="480"/>
      <c r="H42" s="480"/>
      <c r="I42" s="474"/>
      <c r="J42" s="475"/>
      <c r="K42" s="475"/>
      <c r="L42" s="475"/>
      <c r="M42" s="474"/>
      <c r="N42" s="475"/>
      <c r="O42" s="475"/>
      <c r="P42" s="475"/>
      <c r="Q42" s="572"/>
      <c r="R42" s="689">
        <f t="shared" si="0"/>
        <v>0</v>
      </c>
    </row>
    <row r="43" spans="1:18" ht="15.75">
      <c r="A43" s="275">
        <v>33</v>
      </c>
      <c r="B43" s="281" t="s">
        <v>876</v>
      </c>
      <c r="C43" s="332">
        <v>44365</v>
      </c>
      <c r="D43" s="479">
        <v>36</v>
      </c>
      <c r="E43" s="370">
        <v>36</v>
      </c>
      <c r="F43" s="480">
        <f t="shared" si="1"/>
        <v>239.571</v>
      </c>
      <c r="G43" s="480">
        <f t="shared" si="2"/>
        <v>71.871299999999991</v>
      </c>
      <c r="H43" s="480">
        <f t="shared" si="3"/>
        <v>167.69970000000001</v>
      </c>
      <c r="I43" s="474">
        <v>0</v>
      </c>
      <c r="J43" s="475">
        <f t="shared" si="4"/>
        <v>5.5101329999999997</v>
      </c>
      <c r="K43" s="475">
        <f t="shared" si="5"/>
        <v>2.1561389999999996</v>
      </c>
      <c r="L43" s="475">
        <f t="shared" si="6"/>
        <v>3.3539940000000001</v>
      </c>
      <c r="M43" s="474">
        <v>0</v>
      </c>
      <c r="N43" s="475">
        <f t="shared" si="7"/>
        <v>59.253894000000003</v>
      </c>
      <c r="O43" s="475">
        <f t="shared" si="8"/>
        <v>39.449358000000004</v>
      </c>
      <c r="P43" s="475">
        <f t="shared" si="9"/>
        <v>98.703252000000006</v>
      </c>
      <c r="Q43" s="572">
        <f t="shared" si="10"/>
        <v>1.7967824999999999</v>
      </c>
      <c r="R43" s="689">
        <f t="shared" si="0"/>
        <v>2335.3625957714489</v>
      </c>
    </row>
    <row r="44" spans="1:18" ht="15.75">
      <c r="A44" s="734" t="s">
        <v>19</v>
      </c>
      <c r="B44" s="735"/>
      <c r="C44" s="282">
        <f>SUM(C11:C43)</f>
        <v>379941</v>
      </c>
      <c r="D44" s="1004"/>
      <c r="E44" s="1006"/>
      <c r="F44" s="571">
        <f t="shared" ref="F44:Q44" si="20">SUM(F11:F43)</f>
        <v>2051.6813999999999</v>
      </c>
      <c r="G44" s="571">
        <f t="shared" si="20"/>
        <v>615.50441999999998</v>
      </c>
      <c r="H44" s="571">
        <f t="shared" si="20"/>
        <v>1436.1769800000002</v>
      </c>
      <c r="I44" s="382"/>
      <c r="J44" s="382">
        <f t="shared" si="20"/>
        <v>47.188672199999999</v>
      </c>
      <c r="K44" s="382">
        <f t="shared" si="20"/>
        <v>18.4651326</v>
      </c>
      <c r="L44" s="382">
        <f t="shared" si="20"/>
        <v>28.723539600000006</v>
      </c>
      <c r="M44" s="382">
        <f t="shared" si="20"/>
        <v>0</v>
      </c>
      <c r="N44" s="382">
        <f t="shared" si="20"/>
        <v>507.44919959999993</v>
      </c>
      <c r="O44" s="382">
        <f t="shared" si="20"/>
        <v>337.84353720000001</v>
      </c>
      <c r="P44" s="382">
        <f t="shared" si="20"/>
        <v>845.29273680000006</v>
      </c>
      <c r="Q44" s="573">
        <f t="shared" si="20"/>
        <v>15.387610500000001</v>
      </c>
      <c r="R44" s="689">
        <f t="shared" si="0"/>
        <v>20000</v>
      </c>
    </row>
    <row r="45" spans="1:18">
      <c r="A45" s="247"/>
      <c r="B45" s="247"/>
      <c r="C45" s="247"/>
      <c r="D45" s="247"/>
    </row>
    <row r="46" spans="1:18">
      <c r="A46" s="991" t="s">
        <v>245</v>
      </c>
      <c r="B46" s="991"/>
      <c r="C46" s="991"/>
      <c r="D46" s="991"/>
    </row>
    <row r="47" spans="1:18" ht="15">
      <c r="A47" s="248" t="s">
        <v>122</v>
      </c>
      <c r="B47" s="250" t="s">
        <v>207</v>
      </c>
      <c r="C47" s="250"/>
      <c r="F47" s="636" t="s">
        <v>1007</v>
      </c>
    </row>
    <row r="48" spans="1:18">
      <c r="A48" s="248" t="s">
        <v>152</v>
      </c>
      <c r="B48" s="991" t="s">
        <v>701</v>
      </c>
      <c r="C48" s="991"/>
      <c r="D48" s="991"/>
    </row>
    <row r="49" spans="1:17">
      <c r="A49" s="250" t="s">
        <v>154</v>
      </c>
      <c r="B49" s="991" t="s">
        <v>702</v>
      </c>
      <c r="C49" s="991"/>
      <c r="D49" s="991"/>
    </row>
    <row r="50" spans="1:17">
      <c r="A50" s="250" t="s">
        <v>176</v>
      </c>
      <c r="B50" s="991" t="s">
        <v>704</v>
      </c>
      <c r="C50" s="991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</row>
    <row r="51" spans="1:17">
      <c r="A51" s="250" t="s">
        <v>126</v>
      </c>
      <c r="B51" s="250" t="s">
        <v>223</v>
      </c>
      <c r="C51" s="250"/>
    </row>
    <row r="52" spans="1:17">
      <c r="A52" s="250" t="s">
        <v>127</v>
      </c>
      <c r="B52" s="250" t="s">
        <v>243</v>
      </c>
      <c r="C52" s="250"/>
    </row>
    <row r="53" spans="1:17">
      <c r="A53" s="250"/>
      <c r="B53" s="250" t="s">
        <v>244</v>
      </c>
      <c r="C53" s="250"/>
    </row>
    <row r="54" spans="1:17">
      <c r="A54" s="250"/>
      <c r="B54" s="250"/>
      <c r="C54" s="250"/>
    </row>
    <row r="55" spans="1:17">
      <c r="A55" s="250"/>
      <c r="B55" s="250"/>
      <c r="C55" s="250"/>
    </row>
    <row r="56" spans="1:17">
      <c r="A56" s="250" t="s">
        <v>12</v>
      </c>
      <c r="D56" s="250"/>
      <c r="G56" s="250"/>
      <c r="H56" s="250"/>
      <c r="I56" s="250"/>
      <c r="J56" s="250"/>
      <c r="K56" s="250"/>
      <c r="L56" s="250"/>
      <c r="M56" s="250"/>
      <c r="N56" s="250"/>
      <c r="O56" s="250"/>
      <c r="P56" s="994" t="s">
        <v>13</v>
      </c>
      <c r="Q56" s="994"/>
    </row>
    <row r="57" spans="1:17" ht="12.75" customHeight="1">
      <c r="F57" s="250"/>
      <c r="G57" s="993" t="s">
        <v>14</v>
      </c>
      <c r="H57" s="993"/>
      <c r="I57" s="993"/>
      <c r="J57" s="993"/>
      <c r="K57" s="993"/>
      <c r="L57" s="993"/>
      <c r="M57" s="993"/>
      <c r="N57" s="993"/>
      <c r="O57" s="993"/>
      <c r="P57" s="993"/>
      <c r="Q57" s="993"/>
    </row>
    <row r="58" spans="1:17" ht="12.75" customHeight="1">
      <c r="F58" s="993" t="s">
        <v>90</v>
      </c>
      <c r="G58" s="993"/>
      <c r="H58" s="993"/>
      <c r="I58" s="993"/>
      <c r="J58" s="993"/>
      <c r="K58" s="993"/>
      <c r="L58" s="993"/>
      <c r="M58" s="993"/>
      <c r="N58" s="993"/>
      <c r="O58" s="993"/>
      <c r="P58" s="993"/>
      <c r="Q58" s="993"/>
    </row>
    <row r="59" spans="1:17">
      <c r="A59" s="250"/>
      <c r="B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 t="s">
        <v>87</v>
      </c>
    </row>
    <row r="60" spans="1:17">
      <c r="F60" s="574">
        <f>F44+'AT27C_Req_FG_CA_Drought-Pry'!F44</f>
        <v>4764.7961999999989</v>
      </c>
    </row>
    <row r="61" spans="1:17">
      <c r="A61" s="1000"/>
      <c r="B61" s="1000"/>
      <c r="C61" s="1000"/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</row>
    <row r="63" spans="1:17">
      <c r="F63" s="574">
        <f>F44+'AT27C_Req_FG_CA_Drought-Pry'!F44+'AT27A_Req_FG_CA_UPry '!J44+AT27_Req_FG_CA_Pry!I44</f>
        <v>127836.77100000001</v>
      </c>
      <c r="J63" s="575">
        <f>J44+'AT27C_Req_FG_CA_Drought-Pry'!J44</f>
        <v>109.5903126</v>
      </c>
      <c r="K63" s="575">
        <f>K44+'AT27C_Req_FG_CA_Drought-Pry'!K44</f>
        <v>42.883165799999993</v>
      </c>
      <c r="L63" s="575">
        <f>L44+'AT27C_Req_FG_CA_Drought-Pry'!L44</f>
        <v>66.707146800000004</v>
      </c>
      <c r="M63" s="575">
        <f>M44+'AT27C_Req_FG_CA_Drought-Pry'!M44</f>
        <v>0</v>
      </c>
      <c r="N63" s="575">
        <f>N44+'AT27C_Req_FG_CA_Drought-Pry'!N44</f>
        <v>1180.3016699999998</v>
      </c>
      <c r="O63" s="575">
        <f>O44+'AT27C_Req_FG_CA_Drought-Pry'!O44</f>
        <v>785.50747920000003</v>
      </c>
      <c r="P63" s="575">
        <f>P44+'AT27C_Req_FG_CA_Drought-Pry'!P44</f>
        <v>1965.8091491999999</v>
      </c>
      <c r="Q63" s="575">
        <f>Q44+'AT27C_Req_FG_CA_Drought-Pry'!Q44</f>
        <v>35.735971499999998</v>
      </c>
    </row>
    <row r="64" spans="1:17">
      <c r="F64" s="241">
        <f>C44+'AT27C_Req_FG_CA_Drought-Pry'!C44</f>
        <v>1133584</v>
      </c>
    </row>
  </sheetData>
  <mergeCells count="27">
    <mergeCell ref="D10:E10"/>
    <mergeCell ref="P56:Q56"/>
    <mergeCell ref="G57:Q57"/>
    <mergeCell ref="F58:Q58"/>
    <mergeCell ref="A61:Q61"/>
    <mergeCell ref="D44:E44"/>
    <mergeCell ref="A46:D46"/>
    <mergeCell ref="B48:D48"/>
    <mergeCell ref="B50:Q50"/>
    <mergeCell ref="A44:B44"/>
    <mergeCell ref="B49:D49"/>
    <mergeCell ref="A7:B7"/>
    <mergeCell ref="I7:Q7"/>
    <mergeCell ref="A8:A9"/>
    <mergeCell ref="D1:F1"/>
    <mergeCell ref="P1:Q1"/>
    <mergeCell ref="A2:Q2"/>
    <mergeCell ref="A3:Q3"/>
    <mergeCell ref="A5:Q5"/>
    <mergeCell ref="A6:Q6"/>
    <mergeCell ref="B8:B9"/>
    <mergeCell ref="C8:C9"/>
    <mergeCell ref="D8:E9"/>
    <mergeCell ref="F8:I8"/>
    <mergeCell ref="J8:M8"/>
    <mergeCell ref="N8:P8"/>
    <mergeCell ref="Q8:Q9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topLeftCell="A30" zoomScale="80" zoomScaleSheetLayoutView="80" workbookViewId="0">
      <selection activeCell="L13" sqref="L13:R37"/>
    </sheetView>
  </sheetViews>
  <sheetFormatPr defaultRowHeight="15"/>
  <cols>
    <col min="1" max="1" width="9.140625" style="71"/>
    <col min="2" max="2" width="16.7109375" style="71" customWidth="1"/>
    <col min="3" max="4" width="8.5703125" style="71" customWidth="1"/>
    <col min="5" max="5" width="8.7109375" style="71" customWidth="1"/>
    <col min="6" max="6" width="8.5703125" style="71" customWidth="1"/>
    <col min="7" max="7" width="9.7109375" style="71" customWidth="1"/>
    <col min="8" max="8" width="10.28515625" style="71" customWidth="1"/>
    <col min="9" max="9" width="9.7109375" style="71" customWidth="1"/>
    <col min="10" max="10" width="9.28515625" style="71" customWidth="1"/>
    <col min="11" max="11" width="7" style="71" customWidth="1"/>
    <col min="12" max="12" width="7.28515625" style="71" customWidth="1"/>
    <col min="13" max="13" width="7.42578125" style="71" customWidth="1"/>
    <col min="14" max="14" width="7.85546875" style="71" customWidth="1"/>
    <col min="15" max="15" width="11.42578125" style="71" customWidth="1"/>
    <col min="16" max="16" width="12.28515625" style="71" customWidth="1"/>
    <col min="17" max="17" width="11.5703125" style="71" customWidth="1"/>
    <col min="18" max="18" width="19.28515625" style="71" customWidth="1"/>
    <col min="19" max="19" width="9" style="71" customWidth="1"/>
    <col min="20" max="20" width="9.140625" style="71" hidden="1" customWidth="1"/>
    <col min="21" max="16384" width="9.140625" style="71"/>
  </cols>
  <sheetData>
    <row r="1" spans="1:20" s="15" customFormat="1" ht="15.75">
      <c r="G1" s="744" t="s">
        <v>0</v>
      </c>
      <c r="H1" s="744"/>
      <c r="I1" s="744"/>
      <c r="J1" s="744"/>
      <c r="K1" s="744"/>
      <c r="L1" s="744"/>
      <c r="M1" s="744"/>
      <c r="N1" s="37"/>
      <c r="O1" s="37"/>
      <c r="R1" s="873" t="s">
        <v>685</v>
      </c>
      <c r="S1" s="873"/>
    </row>
    <row r="2" spans="1:20" s="15" customFormat="1" ht="20.25">
      <c r="B2" s="120"/>
      <c r="E2" s="745" t="s">
        <v>582</v>
      </c>
      <c r="F2" s="745"/>
      <c r="G2" s="745"/>
      <c r="H2" s="745"/>
      <c r="I2" s="745"/>
      <c r="J2" s="745"/>
      <c r="K2" s="745"/>
      <c r="L2" s="745"/>
      <c r="M2" s="745"/>
      <c r="N2" s="745"/>
      <c r="O2" s="745"/>
    </row>
    <row r="3" spans="1:20" s="15" customFormat="1" ht="20.25">
      <c r="B3" s="119"/>
      <c r="C3" s="119"/>
      <c r="D3" s="119"/>
      <c r="E3" s="119"/>
      <c r="F3" s="119"/>
      <c r="G3" s="119"/>
      <c r="H3" s="119"/>
      <c r="I3" s="119"/>
      <c r="J3" s="119"/>
    </row>
    <row r="4" spans="1:20" ht="18">
      <c r="B4" s="1013" t="s">
        <v>840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</row>
    <row r="5" spans="1:20">
      <c r="C5" s="72"/>
      <c r="D5" s="72"/>
      <c r="E5" s="72"/>
      <c r="F5" s="72"/>
      <c r="G5" s="72"/>
      <c r="H5" s="72"/>
      <c r="M5" s="72"/>
      <c r="N5" s="72"/>
      <c r="O5" s="72"/>
      <c r="P5" s="72"/>
      <c r="Q5" s="72"/>
      <c r="R5" s="72"/>
      <c r="S5" s="72"/>
      <c r="T5" s="72"/>
    </row>
    <row r="6" spans="1:20" ht="15.75">
      <c r="A6" s="747" t="s">
        <v>185</v>
      </c>
      <c r="B6" s="747"/>
      <c r="C6" s="126" t="s">
        <v>877</v>
      </c>
    </row>
    <row r="7" spans="1:20">
      <c r="B7" s="74"/>
    </row>
    <row r="8" spans="1:20" s="75" customFormat="1" ht="42" customHeight="1">
      <c r="A8" s="741" t="s">
        <v>2</v>
      </c>
      <c r="B8" s="1014" t="s">
        <v>3</v>
      </c>
      <c r="C8" s="1021" t="s">
        <v>284</v>
      </c>
      <c r="D8" s="1021"/>
      <c r="E8" s="1021"/>
      <c r="F8" s="1021"/>
      <c r="G8" s="1018" t="s">
        <v>622</v>
      </c>
      <c r="H8" s="1019"/>
      <c r="I8" s="1019"/>
      <c r="J8" s="1022"/>
      <c r="K8" s="1018" t="s">
        <v>239</v>
      </c>
      <c r="L8" s="1019"/>
      <c r="M8" s="1019"/>
      <c r="N8" s="1022"/>
      <c r="O8" s="1018" t="s">
        <v>113</v>
      </c>
      <c r="P8" s="1019"/>
      <c r="Q8" s="1019"/>
      <c r="R8" s="1020"/>
    </row>
    <row r="9" spans="1:20" s="76" customFormat="1" ht="62.25" customHeight="1">
      <c r="A9" s="741"/>
      <c r="B9" s="1015"/>
      <c r="C9" s="83" t="s">
        <v>99</v>
      </c>
      <c r="D9" s="83" t="s">
        <v>103</v>
      </c>
      <c r="E9" s="83" t="s">
        <v>104</v>
      </c>
      <c r="F9" s="83" t="s">
        <v>19</v>
      </c>
      <c r="G9" s="83" t="s">
        <v>99</v>
      </c>
      <c r="H9" s="83" t="s">
        <v>103</v>
      </c>
      <c r="I9" s="83" t="s">
        <v>104</v>
      </c>
      <c r="J9" s="83" t="s">
        <v>19</v>
      </c>
      <c r="K9" s="83" t="s">
        <v>99</v>
      </c>
      <c r="L9" s="83" t="s">
        <v>103</v>
      </c>
      <c r="M9" s="83" t="s">
        <v>104</v>
      </c>
      <c r="N9" s="83" t="s">
        <v>19</v>
      </c>
      <c r="O9" s="83" t="s">
        <v>162</v>
      </c>
      <c r="P9" s="83" t="s">
        <v>163</v>
      </c>
      <c r="Q9" s="147" t="s">
        <v>164</v>
      </c>
      <c r="R9" s="83" t="s">
        <v>165</v>
      </c>
      <c r="S9" s="113"/>
    </row>
    <row r="10" spans="1:20" s="149" customFormat="1" ht="16.149999999999999" customHeight="1">
      <c r="A10" s="5">
        <v>1</v>
      </c>
      <c r="B10" s="82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2">
        <v>18</v>
      </c>
    </row>
    <row r="11" spans="1:20" s="149" customFormat="1" ht="16.149999999999999" customHeight="1">
      <c r="A11" s="673">
        <v>1</v>
      </c>
      <c r="B11" s="674" t="s">
        <v>844</v>
      </c>
      <c r="C11" s="675">
        <v>1872</v>
      </c>
      <c r="D11" s="675">
        <v>0</v>
      </c>
      <c r="E11" s="675">
        <v>0</v>
      </c>
      <c r="F11" s="262">
        <f>E11+D11+C11</f>
        <v>1872</v>
      </c>
      <c r="G11" s="676">
        <v>2021</v>
      </c>
      <c r="H11" s="675">
        <v>0</v>
      </c>
      <c r="I11" s="675">
        <v>0</v>
      </c>
      <c r="J11" s="677">
        <f>G11+H11+I11</f>
        <v>2021</v>
      </c>
      <c r="K11" s="678"/>
      <c r="L11" s="678"/>
      <c r="M11" s="678"/>
      <c r="N11" s="678"/>
      <c r="O11" s="678"/>
      <c r="P11" s="678"/>
      <c r="Q11" s="678"/>
      <c r="R11" s="678"/>
    </row>
    <row r="12" spans="1:20" s="149" customFormat="1" ht="16.149999999999999" customHeight="1">
      <c r="A12" s="673">
        <v>2</v>
      </c>
      <c r="B12" s="674" t="s">
        <v>845</v>
      </c>
      <c r="C12" s="675">
        <v>2859</v>
      </c>
      <c r="D12" s="675">
        <v>0</v>
      </c>
      <c r="E12" s="675">
        <v>0</v>
      </c>
      <c r="F12" s="262">
        <f t="shared" ref="F12:F43" si="0">E12+D12+C12</f>
        <v>2859</v>
      </c>
      <c r="G12" s="676">
        <v>3667</v>
      </c>
      <c r="H12" s="675">
        <v>0</v>
      </c>
      <c r="I12" s="675">
        <v>0</v>
      </c>
      <c r="J12" s="677">
        <f t="shared" ref="J12:J43" si="1">G12+H12+I12</f>
        <v>3667</v>
      </c>
      <c r="K12" s="678"/>
      <c r="L12" s="678"/>
      <c r="M12" s="678"/>
      <c r="N12" s="678"/>
      <c r="O12" s="678"/>
      <c r="P12" s="678"/>
      <c r="Q12" s="678"/>
      <c r="R12" s="678"/>
    </row>
    <row r="13" spans="1:20" s="149" customFormat="1" ht="16.149999999999999" customHeight="1">
      <c r="A13" s="673">
        <v>3</v>
      </c>
      <c r="B13" s="674" t="s">
        <v>846</v>
      </c>
      <c r="C13" s="675">
        <v>2559</v>
      </c>
      <c r="D13" s="675">
        <v>0</v>
      </c>
      <c r="E13" s="675">
        <v>0</v>
      </c>
      <c r="F13" s="262">
        <f t="shared" si="0"/>
        <v>2559</v>
      </c>
      <c r="G13" s="676">
        <v>3209</v>
      </c>
      <c r="H13" s="675">
        <v>0</v>
      </c>
      <c r="I13" s="675">
        <v>0</v>
      </c>
      <c r="J13" s="677">
        <f t="shared" si="1"/>
        <v>3209</v>
      </c>
      <c r="K13" s="678"/>
      <c r="L13" s="678"/>
      <c r="M13" s="678"/>
      <c r="N13" s="678"/>
      <c r="O13" s="678"/>
      <c r="P13" s="678"/>
      <c r="Q13" s="678"/>
      <c r="R13" s="678"/>
    </row>
    <row r="14" spans="1:20" s="149" customFormat="1" ht="16.149999999999999" customHeight="1">
      <c r="A14" s="673">
        <v>4</v>
      </c>
      <c r="B14" s="674" t="s">
        <v>847</v>
      </c>
      <c r="C14" s="675">
        <v>1298</v>
      </c>
      <c r="D14" s="675">
        <v>0</v>
      </c>
      <c r="E14" s="675">
        <v>0</v>
      </c>
      <c r="F14" s="262">
        <f t="shared" si="0"/>
        <v>1298</v>
      </c>
      <c r="G14" s="676">
        <v>1734.0000000000002</v>
      </c>
      <c r="H14" s="675">
        <v>0</v>
      </c>
      <c r="I14" s="675">
        <v>0</v>
      </c>
      <c r="J14" s="677">
        <f t="shared" si="1"/>
        <v>1734.0000000000002</v>
      </c>
      <c r="K14" s="678"/>
      <c r="L14" s="678"/>
      <c r="M14" s="678"/>
      <c r="N14" s="678"/>
      <c r="O14" s="678"/>
      <c r="P14" s="678"/>
      <c r="Q14" s="678"/>
      <c r="R14" s="678"/>
    </row>
    <row r="15" spans="1:20" s="149" customFormat="1" ht="16.149999999999999" customHeight="1">
      <c r="A15" s="673">
        <v>5</v>
      </c>
      <c r="B15" s="674" t="s">
        <v>848</v>
      </c>
      <c r="C15" s="675">
        <v>4959</v>
      </c>
      <c r="D15" s="675">
        <v>0</v>
      </c>
      <c r="E15" s="675">
        <v>0</v>
      </c>
      <c r="F15" s="262">
        <f t="shared" si="0"/>
        <v>4959</v>
      </c>
      <c r="G15" s="676">
        <v>4086</v>
      </c>
      <c r="H15" s="675">
        <v>0</v>
      </c>
      <c r="I15" s="675">
        <v>0</v>
      </c>
      <c r="J15" s="677">
        <f t="shared" si="1"/>
        <v>4086</v>
      </c>
      <c r="K15" s="678"/>
      <c r="L15" s="678"/>
      <c r="M15" s="678"/>
      <c r="N15" s="678"/>
      <c r="O15" s="678"/>
      <c r="P15" s="678"/>
      <c r="Q15" s="678"/>
      <c r="R15" s="678"/>
    </row>
    <row r="16" spans="1:20" s="149" customFormat="1" ht="16.149999999999999" customHeight="1">
      <c r="A16" s="673">
        <v>6</v>
      </c>
      <c r="B16" s="674" t="s">
        <v>849</v>
      </c>
      <c r="C16" s="675">
        <v>1754</v>
      </c>
      <c r="D16" s="675">
        <v>0</v>
      </c>
      <c r="E16" s="675">
        <v>0</v>
      </c>
      <c r="F16" s="262">
        <f t="shared" si="0"/>
        <v>1754</v>
      </c>
      <c r="G16" s="676">
        <v>2285</v>
      </c>
      <c r="H16" s="675">
        <v>0</v>
      </c>
      <c r="I16" s="675">
        <v>0</v>
      </c>
      <c r="J16" s="677">
        <f t="shared" si="1"/>
        <v>2285</v>
      </c>
      <c r="K16" s="678"/>
      <c r="L16" s="678"/>
      <c r="M16" s="679"/>
      <c r="N16" s="679"/>
      <c r="O16" s="679"/>
      <c r="P16" s="680"/>
      <c r="Q16" s="679"/>
      <c r="R16" s="681"/>
    </row>
    <row r="17" spans="1:18" s="149" customFormat="1" ht="16.149999999999999" customHeight="1">
      <c r="A17" s="673">
        <v>7</v>
      </c>
      <c r="B17" s="674" t="s">
        <v>850</v>
      </c>
      <c r="C17" s="675">
        <v>2879</v>
      </c>
      <c r="D17" s="675">
        <v>0</v>
      </c>
      <c r="E17" s="675">
        <v>0</v>
      </c>
      <c r="F17" s="262">
        <f t="shared" si="0"/>
        <v>2879</v>
      </c>
      <c r="G17" s="676">
        <v>3077</v>
      </c>
      <c r="H17" s="675">
        <v>0</v>
      </c>
      <c r="I17" s="675">
        <v>0</v>
      </c>
      <c r="J17" s="677">
        <f t="shared" si="1"/>
        <v>3077</v>
      </c>
      <c r="K17" s="678"/>
      <c r="L17" s="678"/>
      <c r="M17" s="679"/>
      <c r="N17" s="679"/>
      <c r="O17" s="679"/>
      <c r="P17" s="680"/>
      <c r="Q17" s="679"/>
      <c r="R17" s="681"/>
    </row>
    <row r="18" spans="1:18" s="149" customFormat="1" ht="16.149999999999999" customHeight="1">
      <c r="A18" s="673">
        <v>8</v>
      </c>
      <c r="B18" s="674" t="s">
        <v>851</v>
      </c>
      <c r="C18" s="675">
        <v>2040</v>
      </c>
      <c r="D18" s="675">
        <v>0</v>
      </c>
      <c r="E18" s="675">
        <v>0</v>
      </c>
      <c r="F18" s="262">
        <f t="shared" si="0"/>
        <v>2040</v>
      </c>
      <c r="G18" s="676">
        <v>2305</v>
      </c>
      <c r="H18" s="675">
        <v>0</v>
      </c>
      <c r="I18" s="675">
        <v>0</v>
      </c>
      <c r="J18" s="677">
        <f t="shared" si="1"/>
        <v>2305</v>
      </c>
      <c r="K18" s="678"/>
      <c r="L18" s="678"/>
      <c r="M18" s="679"/>
      <c r="N18" s="679"/>
      <c r="O18" s="679"/>
      <c r="P18" s="680"/>
      <c r="Q18" s="679"/>
      <c r="R18" s="681"/>
    </row>
    <row r="19" spans="1:18" s="149" customFormat="1" ht="16.149999999999999" customHeight="1">
      <c r="A19" s="673">
        <v>9</v>
      </c>
      <c r="B19" s="674" t="s">
        <v>852</v>
      </c>
      <c r="C19" s="675">
        <v>1269</v>
      </c>
      <c r="D19" s="675">
        <v>0</v>
      </c>
      <c r="E19" s="675">
        <v>0</v>
      </c>
      <c r="F19" s="262">
        <f t="shared" si="0"/>
        <v>1269</v>
      </c>
      <c r="G19" s="676">
        <v>1834</v>
      </c>
      <c r="H19" s="675">
        <v>0</v>
      </c>
      <c r="I19" s="675">
        <v>0</v>
      </c>
      <c r="J19" s="677">
        <f t="shared" si="1"/>
        <v>1834</v>
      </c>
      <c r="K19" s="678"/>
      <c r="L19" s="678"/>
      <c r="M19" s="679"/>
      <c r="N19" s="679"/>
      <c r="O19" s="679"/>
      <c r="P19" s="680"/>
      <c r="Q19" s="679"/>
      <c r="R19" s="681"/>
    </row>
    <row r="20" spans="1:18" s="149" customFormat="1" ht="16.149999999999999" customHeight="1">
      <c r="A20" s="673">
        <v>10</v>
      </c>
      <c r="B20" s="674" t="s">
        <v>853</v>
      </c>
      <c r="C20" s="675">
        <v>1830</v>
      </c>
      <c r="D20" s="675">
        <v>0</v>
      </c>
      <c r="E20" s="675">
        <v>0</v>
      </c>
      <c r="F20" s="262">
        <f t="shared" si="0"/>
        <v>1830</v>
      </c>
      <c r="G20" s="676">
        <v>670.00000000000023</v>
      </c>
      <c r="H20" s="675">
        <v>0</v>
      </c>
      <c r="I20" s="675">
        <v>0</v>
      </c>
      <c r="J20" s="677">
        <f t="shared" si="1"/>
        <v>670.00000000000023</v>
      </c>
      <c r="K20" s="678"/>
      <c r="L20" s="678"/>
      <c r="M20" s="679"/>
      <c r="N20" s="679"/>
      <c r="O20" s="679"/>
      <c r="P20" s="680"/>
      <c r="Q20" s="679"/>
      <c r="R20" s="681"/>
    </row>
    <row r="21" spans="1:18" s="149" customFormat="1" ht="16.149999999999999" customHeight="1">
      <c r="A21" s="673">
        <v>11</v>
      </c>
      <c r="B21" s="674" t="s">
        <v>854</v>
      </c>
      <c r="C21" s="675">
        <v>1383</v>
      </c>
      <c r="D21" s="675">
        <v>0</v>
      </c>
      <c r="E21" s="675">
        <v>0</v>
      </c>
      <c r="F21" s="262">
        <f t="shared" si="0"/>
        <v>1383</v>
      </c>
      <c r="G21" s="676">
        <v>2011</v>
      </c>
      <c r="H21" s="675">
        <v>0</v>
      </c>
      <c r="I21" s="675">
        <v>0</v>
      </c>
      <c r="J21" s="677">
        <f t="shared" si="1"/>
        <v>2011</v>
      </c>
      <c r="K21" s="678"/>
      <c r="L21" s="678"/>
      <c r="M21" s="679"/>
      <c r="N21" s="679"/>
      <c r="O21" s="679"/>
      <c r="P21" s="680"/>
      <c r="Q21" s="679"/>
      <c r="R21" s="681"/>
    </row>
    <row r="22" spans="1:18" s="149" customFormat="1" ht="16.149999999999999" customHeight="1">
      <c r="A22" s="673">
        <v>12</v>
      </c>
      <c r="B22" s="674" t="s">
        <v>855</v>
      </c>
      <c r="C22" s="675">
        <v>1476</v>
      </c>
      <c r="D22" s="675">
        <v>0</v>
      </c>
      <c r="E22" s="675">
        <v>0</v>
      </c>
      <c r="F22" s="262">
        <f t="shared" si="0"/>
        <v>1476</v>
      </c>
      <c r="G22" s="676">
        <v>1978</v>
      </c>
      <c r="H22" s="675">
        <v>0</v>
      </c>
      <c r="I22" s="675">
        <v>0</v>
      </c>
      <c r="J22" s="677">
        <f t="shared" si="1"/>
        <v>1978</v>
      </c>
      <c r="K22" s="678"/>
      <c r="L22" s="678"/>
      <c r="M22" s="679"/>
      <c r="N22" s="679"/>
      <c r="O22" s="679"/>
      <c r="P22" s="680"/>
      <c r="Q22" s="679"/>
      <c r="R22" s="681"/>
    </row>
    <row r="23" spans="1:18" s="149" customFormat="1" ht="16.149999999999999" customHeight="1">
      <c r="A23" s="673">
        <v>13</v>
      </c>
      <c r="B23" s="674" t="s">
        <v>856</v>
      </c>
      <c r="C23" s="675">
        <v>1133</v>
      </c>
      <c r="D23" s="675">
        <v>0</v>
      </c>
      <c r="E23" s="675">
        <v>0</v>
      </c>
      <c r="F23" s="262">
        <f t="shared" si="0"/>
        <v>1133</v>
      </c>
      <c r="G23" s="676">
        <v>1403</v>
      </c>
      <c r="H23" s="675">
        <v>0</v>
      </c>
      <c r="I23" s="675">
        <v>0</v>
      </c>
      <c r="J23" s="677">
        <f t="shared" si="1"/>
        <v>1403</v>
      </c>
      <c r="K23" s="678"/>
      <c r="L23" s="678"/>
      <c r="M23" s="679"/>
      <c r="N23" s="679"/>
      <c r="O23" s="679"/>
      <c r="P23" s="680"/>
      <c r="Q23" s="679"/>
      <c r="R23" s="681"/>
    </row>
    <row r="24" spans="1:18" s="149" customFormat="1" ht="16.149999999999999" customHeight="1">
      <c r="A24" s="673">
        <v>14</v>
      </c>
      <c r="B24" s="674" t="s">
        <v>857</v>
      </c>
      <c r="C24" s="675">
        <v>2260</v>
      </c>
      <c r="D24" s="675">
        <v>0</v>
      </c>
      <c r="E24" s="675">
        <v>0</v>
      </c>
      <c r="F24" s="262">
        <f t="shared" si="0"/>
        <v>2260</v>
      </c>
      <c r="G24" s="676">
        <v>2457</v>
      </c>
      <c r="H24" s="675">
        <v>0</v>
      </c>
      <c r="I24" s="675">
        <v>0</v>
      </c>
      <c r="J24" s="677">
        <f t="shared" si="1"/>
        <v>2457</v>
      </c>
      <c r="K24" s="678"/>
      <c r="L24" s="678"/>
      <c r="M24" s="679"/>
      <c r="N24" s="679"/>
      <c r="O24" s="679"/>
      <c r="P24" s="680"/>
      <c r="Q24" s="679"/>
      <c r="R24" s="681"/>
    </row>
    <row r="25" spans="1:18" s="149" customFormat="1" ht="16.149999999999999" customHeight="1">
      <c r="A25" s="673">
        <v>15</v>
      </c>
      <c r="B25" s="674" t="s">
        <v>858</v>
      </c>
      <c r="C25" s="675">
        <v>1959</v>
      </c>
      <c r="D25" s="675">
        <v>0</v>
      </c>
      <c r="E25" s="675">
        <v>0</v>
      </c>
      <c r="F25" s="262">
        <f t="shared" si="0"/>
        <v>1959</v>
      </c>
      <c r="G25" s="676">
        <v>2213</v>
      </c>
      <c r="H25" s="675">
        <v>0</v>
      </c>
      <c r="I25" s="675">
        <v>0</v>
      </c>
      <c r="J25" s="677">
        <f t="shared" si="1"/>
        <v>2213</v>
      </c>
      <c r="K25" s="678"/>
      <c r="L25" s="678"/>
      <c r="M25" s="679"/>
      <c r="N25" s="679"/>
      <c r="O25" s="679"/>
      <c r="P25" s="680"/>
      <c r="Q25" s="679"/>
      <c r="R25" s="681"/>
    </row>
    <row r="26" spans="1:18" s="149" customFormat="1" ht="16.149999999999999" customHeight="1">
      <c r="A26" s="673">
        <v>16</v>
      </c>
      <c r="B26" s="674" t="s">
        <v>859</v>
      </c>
      <c r="C26" s="675">
        <v>1109</v>
      </c>
      <c r="D26" s="675">
        <v>0</v>
      </c>
      <c r="E26" s="675">
        <v>0</v>
      </c>
      <c r="F26" s="262">
        <f t="shared" si="0"/>
        <v>1109</v>
      </c>
      <c r="G26" s="676">
        <v>1640</v>
      </c>
      <c r="H26" s="675">
        <v>0</v>
      </c>
      <c r="I26" s="675">
        <v>0</v>
      </c>
      <c r="J26" s="677">
        <f t="shared" si="1"/>
        <v>1640</v>
      </c>
      <c r="K26" s="678"/>
      <c r="L26" s="678"/>
      <c r="M26" s="679"/>
      <c r="N26" s="679"/>
      <c r="O26" s="679"/>
      <c r="P26" s="680"/>
      <c r="Q26" s="679"/>
      <c r="R26" s="681"/>
    </row>
    <row r="27" spans="1:18" s="149" customFormat="1" ht="16.149999999999999" customHeight="1">
      <c r="A27" s="673">
        <v>17</v>
      </c>
      <c r="B27" s="674" t="s">
        <v>860</v>
      </c>
      <c r="C27" s="675">
        <v>3687</v>
      </c>
      <c r="D27" s="675">
        <v>0</v>
      </c>
      <c r="E27" s="675">
        <v>0</v>
      </c>
      <c r="F27" s="262">
        <f t="shared" si="0"/>
        <v>3687</v>
      </c>
      <c r="G27" s="676">
        <v>4316</v>
      </c>
      <c r="H27" s="675">
        <v>0</v>
      </c>
      <c r="I27" s="675">
        <v>0</v>
      </c>
      <c r="J27" s="677">
        <f t="shared" si="1"/>
        <v>4316</v>
      </c>
      <c r="K27" s="678"/>
      <c r="L27" s="678"/>
      <c r="M27" s="679"/>
      <c r="N27" s="679"/>
      <c r="O27" s="679"/>
      <c r="P27" s="680"/>
      <c r="Q27" s="679"/>
      <c r="R27" s="681"/>
    </row>
    <row r="28" spans="1:18" s="149" customFormat="1" ht="16.149999999999999" customHeight="1">
      <c r="A28" s="673">
        <v>18</v>
      </c>
      <c r="B28" s="674" t="s">
        <v>861</v>
      </c>
      <c r="C28" s="675">
        <v>1236</v>
      </c>
      <c r="D28" s="675">
        <v>0</v>
      </c>
      <c r="E28" s="675">
        <v>0</v>
      </c>
      <c r="F28" s="262">
        <f t="shared" si="0"/>
        <v>1236</v>
      </c>
      <c r="G28" s="676">
        <v>1454</v>
      </c>
      <c r="H28" s="675">
        <v>0</v>
      </c>
      <c r="I28" s="675">
        <v>0</v>
      </c>
      <c r="J28" s="677">
        <f t="shared" si="1"/>
        <v>1454</v>
      </c>
      <c r="K28" s="678"/>
      <c r="L28" s="678"/>
      <c r="M28" s="679"/>
      <c r="N28" s="679"/>
      <c r="O28" s="679"/>
      <c r="P28" s="680"/>
      <c r="Q28" s="679"/>
      <c r="R28" s="681"/>
    </row>
    <row r="29" spans="1:18" s="149" customFormat="1" ht="16.149999999999999" customHeight="1">
      <c r="A29" s="673">
        <v>19</v>
      </c>
      <c r="B29" s="674" t="s">
        <v>862</v>
      </c>
      <c r="C29" s="675">
        <v>1915</v>
      </c>
      <c r="D29" s="675">
        <v>0</v>
      </c>
      <c r="E29" s="675">
        <v>0</v>
      </c>
      <c r="F29" s="262">
        <f t="shared" si="0"/>
        <v>1915</v>
      </c>
      <c r="G29" s="676">
        <v>1881</v>
      </c>
      <c r="H29" s="675">
        <v>0</v>
      </c>
      <c r="I29" s="675">
        <v>0</v>
      </c>
      <c r="J29" s="677">
        <f t="shared" si="1"/>
        <v>1881</v>
      </c>
      <c r="K29" s="678"/>
      <c r="L29" s="678"/>
      <c r="M29" s="679"/>
      <c r="N29" s="679"/>
      <c r="O29" s="679"/>
      <c r="P29" s="680"/>
      <c r="Q29" s="679"/>
      <c r="R29" s="681"/>
    </row>
    <row r="30" spans="1:18" s="149" customFormat="1" ht="16.149999999999999" customHeight="1">
      <c r="A30" s="673">
        <v>20</v>
      </c>
      <c r="B30" s="674" t="s">
        <v>863</v>
      </c>
      <c r="C30" s="675">
        <v>1688</v>
      </c>
      <c r="D30" s="675">
        <v>0</v>
      </c>
      <c r="E30" s="675">
        <v>0</v>
      </c>
      <c r="F30" s="262">
        <f t="shared" si="0"/>
        <v>1688</v>
      </c>
      <c r="G30" s="676">
        <v>2021</v>
      </c>
      <c r="H30" s="675">
        <v>0</v>
      </c>
      <c r="I30" s="675">
        <v>0</v>
      </c>
      <c r="J30" s="677">
        <f t="shared" si="1"/>
        <v>2021</v>
      </c>
      <c r="K30" s="678"/>
      <c r="L30" s="678"/>
      <c r="M30" s="679"/>
      <c r="N30" s="679"/>
      <c r="O30" s="679"/>
      <c r="P30" s="680"/>
      <c r="Q30" s="679"/>
      <c r="R30" s="681"/>
    </row>
    <row r="31" spans="1:18" s="149" customFormat="1" ht="16.149999999999999" customHeight="1">
      <c r="A31" s="673">
        <v>21</v>
      </c>
      <c r="B31" s="674" t="s">
        <v>864</v>
      </c>
      <c r="C31" s="675">
        <v>1610</v>
      </c>
      <c r="D31" s="675">
        <v>0</v>
      </c>
      <c r="E31" s="675">
        <v>0</v>
      </c>
      <c r="F31" s="262">
        <f t="shared" si="0"/>
        <v>1610</v>
      </c>
      <c r="G31" s="676">
        <v>2348</v>
      </c>
      <c r="H31" s="675">
        <v>0</v>
      </c>
      <c r="I31" s="675">
        <v>0</v>
      </c>
      <c r="J31" s="677">
        <f t="shared" si="1"/>
        <v>2348</v>
      </c>
      <c r="K31" s="678"/>
      <c r="L31" s="678"/>
      <c r="M31" s="679"/>
      <c r="N31" s="679"/>
      <c r="O31" s="679"/>
      <c r="P31" s="680"/>
      <c r="Q31" s="679"/>
      <c r="R31" s="681"/>
    </row>
    <row r="32" spans="1:18" s="149" customFormat="1" ht="16.149999999999999" customHeight="1">
      <c r="A32" s="673">
        <v>22</v>
      </c>
      <c r="B32" s="674" t="s">
        <v>865</v>
      </c>
      <c r="C32" s="675">
        <v>3727</v>
      </c>
      <c r="D32" s="675">
        <v>0</v>
      </c>
      <c r="E32" s="675">
        <v>0</v>
      </c>
      <c r="F32" s="262">
        <f t="shared" si="0"/>
        <v>3727</v>
      </c>
      <c r="G32" s="676">
        <v>4070</v>
      </c>
      <c r="H32" s="675">
        <v>0</v>
      </c>
      <c r="I32" s="675">
        <v>0</v>
      </c>
      <c r="J32" s="677">
        <f t="shared" si="1"/>
        <v>4070</v>
      </c>
      <c r="K32" s="678"/>
      <c r="L32" s="678"/>
      <c r="M32" s="679"/>
      <c r="N32" s="679"/>
      <c r="O32" s="679"/>
      <c r="P32" s="680"/>
      <c r="Q32" s="679"/>
      <c r="R32" s="681"/>
    </row>
    <row r="33" spans="1:19" s="149" customFormat="1" ht="16.149999999999999" customHeight="1">
      <c r="A33" s="673">
        <v>23</v>
      </c>
      <c r="B33" s="674" t="s">
        <v>866</v>
      </c>
      <c r="C33" s="675">
        <v>1410</v>
      </c>
      <c r="D33" s="675">
        <v>0</v>
      </c>
      <c r="E33" s="675">
        <v>0</v>
      </c>
      <c r="F33" s="262">
        <f t="shared" si="0"/>
        <v>1410</v>
      </c>
      <c r="G33" s="676">
        <v>2253</v>
      </c>
      <c r="H33" s="675">
        <v>0</v>
      </c>
      <c r="I33" s="675">
        <v>0</v>
      </c>
      <c r="J33" s="677">
        <f t="shared" si="1"/>
        <v>2253</v>
      </c>
      <c r="K33" s="678"/>
      <c r="L33" s="678"/>
      <c r="M33" s="679"/>
      <c r="N33" s="679"/>
      <c r="O33" s="679"/>
      <c r="P33" s="680"/>
      <c r="Q33" s="679"/>
      <c r="R33" s="681"/>
    </row>
    <row r="34" spans="1:19" s="149" customFormat="1" ht="16.149999999999999" customHeight="1">
      <c r="A34" s="673">
        <v>24</v>
      </c>
      <c r="B34" s="674" t="s">
        <v>867</v>
      </c>
      <c r="C34" s="675">
        <v>1088</v>
      </c>
      <c r="D34" s="675">
        <v>0</v>
      </c>
      <c r="E34" s="675">
        <v>0</v>
      </c>
      <c r="F34" s="262">
        <f t="shared" si="0"/>
        <v>1088</v>
      </c>
      <c r="G34" s="676">
        <v>1824.0000000000002</v>
      </c>
      <c r="H34" s="675">
        <v>0</v>
      </c>
      <c r="I34" s="675">
        <v>0</v>
      </c>
      <c r="J34" s="677">
        <f t="shared" si="1"/>
        <v>1824.0000000000002</v>
      </c>
      <c r="K34" s="678"/>
      <c r="L34" s="678"/>
      <c r="M34" s="679"/>
      <c r="N34" s="679"/>
      <c r="O34" s="679"/>
      <c r="P34" s="680"/>
      <c r="Q34" s="679"/>
      <c r="R34" s="681"/>
    </row>
    <row r="35" spans="1:19" s="149" customFormat="1" ht="16.149999999999999" customHeight="1">
      <c r="A35" s="673">
        <v>25</v>
      </c>
      <c r="B35" s="674" t="s">
        <v>868</v>
      </c>
      <c r="C35" s="675">
        <v>3115</v>
      </c>
      <c r="D35" s="675">
        <v>0</v>
      </c>
      <c r="E35" s="675">
        <v>0</v>
      </c>
      <c r="F35" s="262">
        <f t="shared" si="0"/>
        <v>3115</v>
      </c>
      <c r="G35" s="676">
        <v>3690</v>
      </c>
      <c r="H35" s="675">
        <v>0</v>
      </c>
      <c r="I35" s="675">
        <v>0</v>
      </c>
      <c r="J35" s="677">
        <f t="shared" si="1"/>
        <v>3690</v>
      </c>
      <c r="K35" s="678"/>
      <c r="L35" s="678"/>
      <c r="M35" s="679"/>
      <c r="N35" s="679"/>
      <c r="O35" s="679"/>
      <c r="P35" s="680"/>
      <c r="Q35" s="679"/>
      <c r="R35" s="681"/>
    </row>
    <row r="36" spans="1:19" s="149" customFormat="1" ht="16.149999999999999" customHeight="1">
      <c r="A36" s="673">
        <v>26</v>
      </c>
      <c r="B36" s="674" t="s">
        <v>869</v>
      </c>
      <c r="C36" s="675">
        <v>1799</v>
      </c>
      <c r="D36" s="675">
        <v>0</v>
      </c>
      <c r="E36" s="675">
        <v>0</v>
      </c>
      <c r="F36" s="262">
        <f t="shared" si="0"/>
        <v>1799</v>
      </c>
      <c r="G36" s="676">
        <v>2342</v>
      </c>
      <c r="H36" s="675">
        <v>0</v>
      </c>
      <c r="I36" s="675">
        <v>0</v>
      </c>
      <c r="J36" s="677">
        <f t="shared" si="1"/>
        <v>2342</v>
      </c>
      <c r="K36" s="678"/>
      <c r="L36" s="678"/>
      <c r="M36" s="679"/>
      <c r="N36" s="679"/>
      <c r="O36" s="679"/>
      <c r="P36" s="680"/>
      <c r="Q36" s="679"/>
      <c r="R36" s="681"/>
    </row>
    <row r="37" spans="1:19" s="149" customFormat="1" ht="16.149999999999999" customHeight="1">
      <c r="A37" s="673">
        <v>27</v>
      </c>
      <c r="B37" s="674" t="s">
        <v>870</v>
      </c>
      <c r="C37" s="675">
        <v>1372</v>
      </c>
      <c r="D37" s="675">
        <v>0</v>
      </c>
      <c r="E37" s="675">
        <v>0</v>
      </c>
      <c r="F37" s="262">
        <f t="shared" si="0"/>
        <v>1372</v>
      </c>
      <c r="G37" s="676">
        <v>641</v>
      </c>
      <c r="H37" s="675">
        <v>0</v>
      </c>
      <c r="I37" s="675">
        <v>0</v>
      </c>
      <c r="J37" s="677">
        <f t="shared" si="1"/>
        <v>641</v>
      </c>
      <c r="K37" s="678"/>
      <c r="L37" s="678"/>
      <c r="M37" s="679"/>
      <c r="N37" s="679"/>
      <c r="O37" s="679"/>
      <c r="P37" s="680"/>
      <c r="Q37" s="679"/>
      <c r="R37" s="681"/>
    </row>
    <row r="38" spans="1:19" s="149" customFormat="1" ht="16.149999999999999" customHeight="1">
      <c r="A38" s="673">
        <v>28</v>
      </c>
      <c r="B38" s="674" t="s">
        <v>871</v>
      </c>
      <c r="C38" s="675">
        <v>1735</v>
      </c>
      <c r="D38" s="675">
        <v>0</v>
      </c>
      <c r="E38" s="675">
        <v>0</v>
      </c>
      <c r="F38" s="262">
        <f t="shared" si="0"/>
        <v>1735</v>
      </c>
      <c r="G38" s="676">
        <v>1994</v>
      </c>
      <c r="H38" s="675">
        <v>0</v>
      </c>
      <c r="I38" s="675">
        <v>0</v>
      </c>
      <c r="J38" s="677">
        <f t="shared" si="1"/>
        <v>1994</v>
      </c>
      <c r="K38" s="678"/>
      <c r="L38" s="678"/>
      <c r="M38" s="679"/>
      <c r="N38" s="679"/>
      <c r="O38" s="679"/>
      <c r="P38" s="680"/>
      <c r="Q38" s="679"/>
      <c r="R38" s="681"/>
    </row>
    <row r="39" spans="1:19" s="149" customFormat="1" ht="16.149999999999999" customHeight="1">
      <c r="A39" s="673">
        <v>29</v>
      </c>
      <c r="B39" s="674" t="s">
        <v>872</v>
      </c>
      <c r="C39" s="675">
        <v>1093</v>
      </c>
      <c r="D39" s="675">
        <v>0</v>
      </c>
      <c r="E39" s="675">
        <v>0</v>
      </c>
      <c r="F39" s="262">
        <f t="shared" si="0"/>
        <v>1093</v>
      </c>
      <c r="G39" s="676">
        <v>1492</v>
      </c>
      <c r="H39" s="675">
        <v>0</v>
      </c>
      <c r="I39" s="675">
        <v>0</v>
      </c>
      <c r="J39" s="677">
        <f t="shared" si="1"/>
        <v>1492</v>
      </c>
      <c r="K39" s="678"/>
      <c r="L39" s="678"/>
      <c r="M39" s="679"/>
      <c r="N39" s="679"/>
      <c r="O39" s="679"/>
      <c r="P39" s="680"/>
      <c r="Q39" s="679"/>
      <c r="R39" s="681"/>
    </row>
    <row r="40" spans="1:19" s="149" customFormat="1" ht="16.149999999999999" customHeight="1">
      <c r="A40" s="673">
        <v>30</v>
      </c>
      <c r="B40" s="674" t="s">
        <v>873</v>
      </c>
      <c r="C40" s="675">
        <v>1975</v>
      </c>
      <c r="D40" s="675">
        <v>0</v>
      </c>
      <c r="E40" s="675">
        <v>0</v>
      </c>
      <c r="F40" s="262">
        <f t="shared" si="0"/>
        <v>1975</v>
      </c>
      <c r="G40" s="676">
        <v>2801</v>
      </c>
      <c r="H40" s="675">
        <v>0</v>
      </c>
      <c r="I40" s="675">
        <v>0</v>
      </c>
      <c r="J40" s="677">
        <f t="shared" si="1"/>
        <v>2801</v>
      </c>
      <c r="K40" s="678"/>
      <c r="L40" s="678"/>
      <c r="M40" s="678"/>
      <c r="N40" s="678"/>
      <c r="O40" s="678"/>
      <c r="P40" s="678"/>
      <c r="Q40" s="678"/>
      <c r="R40" s="678"/>
    </row>
    <row r="41" spans="1:19" s="149" customFormat="1" ht="16.149999999999999" customHeight="1">
      <c r="A41" s="673">
        <v>31</v>
      </c>
      <c r="B41" s="674" t="s">
        <v>874</v>
      </c>
      <c r="C41" s="675">
        <v>939</v>
      </c>
      <c r="D41" s="675">
        <v>0</v>
      </c>
      <c r="E41" s="675">
        <v>0</v>
      </c>
      <c r="F41" s="262">
        <f t="shared" si="0"/>
        <v>939</v>
      </c>
      <c r="G41" s="676">
        <v>1489</v>
      </c>
      <c r="H41" s="675">
        <v>0</v>
      </c>
      <c r="I41" s="675">
        <v>0</v>
      </c>
      <c r="J41" s="677">
        <f t="shared" si="1"/>
        <v>1489</v>
      </c>
      <c r="K41" s="678"/>
      <c r="L41" s="678"/>
      <c r="M41" s="678"/>
      <c r="N41" s="678"/>
      <c r="O41" s="678"/>
      <c r="P41" s="678"/>
      <c r="Q41" s="678"/>
      <c r="R41" s="678"/>
    </row>
    <row r="42" spans="1:19" s="149" customFormat="1" ht="16.149999999999999" customHeight="1">
      <c r="A42" s="673">
        <v>32</v>
      </c>
      <c r="B42" s="674" t="s">
        <v>875</v>
      </c>
      <c r="C42" s="675">
        <v>1460</v>
      </c>
      <c r="D42" s="675">
        <v>0</v>
      </c>
      <c r="E42" s="675">
        <v>0</v>
      </c>
      <c r="F42" s="262">
        <f t="shared" si="0"/>
        <v>1460</v>
      </c>
      <c r="G42" s="676">
        <v>1857</v>
      </c>
      <c r="H42" s="675">
        <v>0</v>
      </c>
      <c r="I42" s="675">
        <v>0</v>
      </c>
      <c r="J42" s="677">
        <f t="shared" si="1"/>
        <v>1857</v>
      </c>
      <c r="K42" s="678"/>
      <c r="L42" s="678"/>
      <c r="M42" s="678"/>
      <c r="N42" s="678"/>
      <c r="O42" s="678"/>
      <c r="P42" s="678"/>
      <c r="Q42" s="678"/>
      <c r="R42" s="678"/>
    </row>
    <row r="43" spans="1:19" s="149" customFormat="1" ht="16.149999999999999" customHeight="1">
      <c r="A43" s="673">
        <v>33</v>
      </c>
      <c r="B43" s="674" t="s">
        <v>876</v>
      </c>
      <c r="C43" s="675">
        <v>3812</v>
      </c>
      <c r="D43" s="675">
        <v>0</v>
      </c>
      <c r="E43" s="675">
        <v>0</v>
      </c>
      <c r="F43" s="262">
        <f t="shared" si="0"/>
        <v>3812</v>
      </c>
      <c r="G43" s="682">
        <v>4235</v>
      </c>
      <c r="H43" s="675">
        <v>0</v>
      </c>
      <c r="I43" s="675">
        <v>0</v>
      </c>
      <c r="J43" s="677">
        <f t="shared" si="1"/>
        <v>4235</v>
      </c>
      <c r="K43" s="678"/>
      <c r="L43" s="678"/>
      <c r="M43" s="678"/>
      <c r="N43" s="678"/>
      <c r="O43" s="678"/>
      <c r="P43" s="678"/>
      <c r="Q43" s="678"/>
      <c r="R43" s="678"/>
    </row>
    <row r="44" spans="1:19" ht="15.75">
      <c r="A44" s="1016" t="s">
        <v>19</v>
      </c>
      <c r="B44" s="1017"/>
      <c r="C44" s="262">
        <f>SUM(C11:C43)</f>
        <v>66300</v>
      </c>
      <c r="D44" s="262">
        <f t="shared" ref="D44:J44" si="2">SUM(D11:D43)</f>
        <v>0</v>
      </c>
      <c r="E44" s="262">
        <f t="shared" si="2"/>
        <v>0</v>
      </c>
      <c r="F44" s="262">
        <f t="shared" si="2"/>
        <v>66300</v>
      </c>
      <c r="G44" s="677">
        <f t="shared" si="2"/>
        <v>77298</v>
      </c>
      <c r="H44" s="677">
        <f t="shared" si="2"/>
        <v>0</v>
      </c>
      <c r="I44" s="677">
        <f t="shared" si="2"/>
        <v>0</v>
      </c>
      <c r="J44" s="677">
        <f t="shared" si="2"/>
        <v>77298</v>
      </c>
      <c r="K44" s="675"/>
      <c r="L44" s="675"/>
      <c r="M44" s="675"/>
      <c r="N44" s="675"/>
      <c r="O44" s="675"/>
      <c r="P44" s="675"/>
      <c r="Q44" s="675"/>
      <c r="R44" s="675"/>
    </row>
    <row r="47" spans="1:19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767" t="s">
        <v>13</v>
      </c>
      <c r="S47" s="767"/>
    </row>
    <row r="48" spans="1:19" s="15" customFormat="1" ht="12.75" customHeight="1">
      <c r="J48" s="14"/>
      <c r="K48" s="874" t="s">
        <v>14</v>
      </c>
      <c r="L48" s="874"/>
      <c r="M48" s="874"/>
      <c r="N48" s="874"/>
      <c r="O48" s="874"/>
      <c r="P48" s="874"/>
      <c r="Q48" s="874"/>
      <c r="R48" s="874"/>
      <c r="S48" s="874"/>
    </row>
    <row r="49" spans="1:19" s="15" customFormat="1" ht="12.75" customHeight="1">
      <c r="J49" s="874" t="s">
        <v>90</v>
      </c>
      <c r="K49" s="874"/>
      <c r="L49" s="874"/>
      <c r="M49" s="874"/>
      <c r="N49" s="874"/>
      <c r="O49" s="874"/>
      <c r="P49" s="874"/>
      <c r="Q49" s="874"/>
      <c r="R49" s="874"/>
      <c r="S49" s="874"/>
    </row>
    <row r="50" spans="1:19" s="15" customFormat="1" ht="12.75">
      <c r="A50" s="14"/>
      <c r="B50" s="14"/>
      <c r="K50" s="14"/>
      <c r="L50" s="14"/>
      <c r="M50" s="14"/>
      <c r="N50" s="14"/>
      <c r="O50" s="14"/>
      <c r="P50" s="14"/>
      <c r="Q50" s="747" t="s">
        <v>87</v>
      </c>
      <c r="R50" s="747"/>
      <c r="S50" s="747"/>
    </row>
  </sheetData>
  <mergeCells count="16">
    <mergeCell ref="Q50:S50"/>
    <mergeCell ref="O8:R8"/>
    <mergeCell ref="J49:S49"/>
    <mergeCell ref="C8:F8"/>
    <mergeCell ref="K8:N8"/>
    <mergeCell ref="G8:J8"/>
    <mergeCell ref="R1:S1"/>
    <mergeCell ref="R47:S47"/>
    <mergeCell ref="K48:S48"/>
    <mergeCell ref="B4:T4"/>
    <mergeCell ref="A6:B6"/>
    <mergeCell ref="A8:A9"/>
    <mergeCell ref="B8:B9"/>
    <mergeCell ref="G1:M1"/>
    <mergeCell ref="E2:O2"/>
    <mergeCell ref="A44:B4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topLeftCell="A8" zoomScaleSheetLayoutView="100" workbookViewId="0">
      <selection activeCell="K24" sqref="K24"/>
    </sheetView>
  </sheetViews>
  <sheetFormatPr defaultRowHeight="12.75"/>
  <cols>
    <col min="1" max="1" width="7.28515625" style="180" customWidth="1"/>
    <col min="2" max="2" width="26" style="180" customWidth="1"/>
    <col min="3" max="3" width="11" style="180" customWidth="1"/>
    <col min="4" max="4" width="9.7109375" style="180" customWidth="1"/>
    <col min="5" max="5" width="10.140625" style="180" customWidth="1"/>
    <col min="6" max="6" width="16" style="180" customWidth="1"/>
    <col min="7" max="9" width="10.7109375" style="180" customWidth="1"/>
    <col min="10" max="10" width="14" style="180" customWidth="1"/>
    <col min="11" max="11" width="15.42578125" style="180" bestFit="1" customWidth="1"/>
    <col min="12" max="13" width="14.28515625" style="180" bestFit="1" customWidth="1"/>
    <col min="14" max="14" width="12.85546875" style="180" customWidth="1"/>
    <col min="15" max="15" width="11" style="180" customWidth="1"/>
    <col min="16" max="17" width="9.140625" style="180"/>
    <col min="18" max="18" width="12.85546875" style="180" customWidth="1"/>
    <col min="19" max="19" width="10" style="180" customWidth="1"/>
    <col min="20" max="21" width="8.85546875" style="180" customWidth="1"/>
    <col min="22" max="22" width="11.28515625" style="180" customWidth="1"/>
    <col min="23" max="16384" width="9.140625" style="180"/>
  </cols>
  <sheetData>
    <row r="1" spans="1:24" ht="15">
      <c r="V1" s="181" t="s">
        <v>690</v>
      </c>
    </row>
    <row r="2" spans="1:24" ht="15.75">
      <c r="G2" s="121" t="s">
        <v>0</v>
      </c>
      <c r="H2" s="121"/>
      <c r="I2" s="121"/>
      <c r="O2" s="86"/>
      <c r="P2" s="86"/>
      <c r="Q2" s="86"/>
      <c r="R2" s="86"/>
    </row>
    <row r="3" spans="1:24" ht="20.25">
      <c r="C3" s="801" t="s">
        <v>582</v>
      </c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8"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4" ht="15.75">
      <c r="B5" s="802" t="s">
        <v>1004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7"/>
      <c r="U5" s="803" t="s">
        <v>294</v>
      </c>
      <c r="V5" s="804"/>
    </row>
    <row r="6" spans="1:24" ht="15">
      <c r="K6" s="86"/>
      <c r="L6" s="86"/>
      <c r="M6" s="86"/>
      <c r="N6" s="86"/>
      <c r="O6" s="86"/>
      <c r="P6" s="86"/>
      <c r="Q6" s="86"/>
      <c r="R6" s="86"/>
    </row>
    <row r="7" spans="1:24">
      <c r="A7" s="779" t="s">
        <v>913</v>
      </c>
      <c r="B7" s="779"/>
      <c r="O7" s="805" t="s">
        <v>639</v>
      </c>
      <c r="P7" s="805"/>
      <c r="Q7" s="805"/>
      <c r="R7" s="805"/>
      <c r="S7" s="805"/>
      <c r="T7" s="805"/>
      <c r="U7" s="805"/>
      <c r="V7" s="805"/>
    </row>
    <row r="8" spans="1:24" ht="35.25" customHeight="1">
      <c r="A8" s="784" t="s">
        <v>2</v>
      </c>
      <c r="B8" s="784" t="s">
        <v>167</v>
      </c>
      <c r="C8" s="785" t="s">
        <v>168</v>
      </c>
      <c r="D8" s="785"/>
      <c r="E8" s="785"/>
      <c r="F8" s="785" t="s">
        <v>169</v>
      </c>
      <c r="G8" s="784" t="s">
        <v>202</v>
      </c>
      <c r="H8" s="784"/>
      <c r="I8" s="784"/>
      <c r="J8" s="784"/>
      <c r="K8" s="784"/>
      <c r="L8" s="784"/>
      <c r="M8" s="784"/>
      <c r="N8" s="784"/>
      <c r="O8" s="784" t="s">
        <v>203</v>
      </c>
      <c r="P8" s="784"/>
      <c r="Q8" s="784"/>
      <c r="R8" s="784"/>
      <c r="S8" s="784"/>
      <c r="T8" s="784"/>
      <c r="U8" s="784"/>
      <c r="V8" s="784"/>
    </row>
    <row r="9" spans="1:24" ht="15">
      <c r="A9" s="784"/>
      <c r="B9" s="784"/>
      <c r="C9" s="785" t="s">
        <v>295</v>
      </c>
      <c r="D9" s="785" t="s">
        <v>46</v>
      </c>
      <c r="E9" s="785" t="s">
        <v>47</v>
      </c>
      <c r="F9" s="785"/>
      <c r="G9" s="784" t="s">
        <v>204</v>
      </c>
      <c r="H9" s="784"/>
      <c r="I9" s="784"/>
      <c r="J9" s="784"/>
      <c r="K9" s="784" t="s">
        <v>188</v>
      </c>
      <c r="L9" s="784"/>
      <c r="M9" s="784"/>
      <c r="N9" s="784"/>
      <c r="O9" s="784" t="s">
        <v>170</v>
      </c>
      <c r="P9" s="784"/>
      <c r="Q9" s="784"/>
      <c r="R9" s="784"/>
      <c r="S9" s="784" t="s">
        <v>187</v>
      </c>
      <c r="T9" s="784"/>
      <c r="U9" s="784"/>
      <c r="V9" s="784"/>
    </row>
    <row r="10" spans="1:24">
      <c r="A10" s="784"/>
      <c r="B10" s="784"/>
      <c r="C10" s="785"/>
      <c r="D10" s="785"/>
      <c r="E10" s="785"/>
      <c r="F10" s="785"/>
      <c r="G10" s="786" t="s">
        <v>171</v>
      </c>
      <c r="H10" s="787"/>
      <c r="I10" s="788"/>
      <c r="J10" s="792" t="s">
        <v>172</v>
      </c>
      <c r="K10" s="795" t="s">
        <v>171</v>
      </c>
      <c r="L10" s="796"/>
      <c r="M10" s="797"/>
      <c r="N10" s="792" t="s">
        <v>172</v>
      </c>
      <c r="O10" s="795" t="s">
        <v>171</v>
      </c>
      <c r="P10" s="796"/>
      <c r="Q10" s="797"/>
      <c r="R10" s="792" t="s">
        <v>172</v>
      </c>
      <c r="S10" s="795" t="s">
        <v>171</v>
      </c>
      <c r="T10" s="796"/>
      <c r="U10" s="797"/>
      <c r="V10" s="792" t="s">
        <v>172</v>
      </c>
    </row>
    <row r="11" spans="1:24" ht="15" customHeight="1">
      <c r="A11" s="784"/>
      <c r="B11" s="784"/>
      <c r="C11" s="785"/>
      <c r="D11" s="785"/>
      <c r="E11" s="785"/>
      <c r="F11" s="785"/>
      <c r="G11" s="789"/>
      <c r="H11" s="790"/>
      <c r="I11" s="791"/>
      <c r="J11" s="793"/>
      <c r="K11" s="798"/>
      <c r="L11" s="799"/>
      <c r="M11" s="800"/>
      <c r="N11" s="793"/>
      <c r="O11" s="798"/>
      <c r="P11" s="799"/>
      <c r="Q11" s="800"/>
      <c r="R11" s="793"/>
      <c r="S11" s="798"/>
      <c r="T11" s="799"/>
      <c r="U11" s="800"/>
      <c r="V11" s="793"/>
    </row>
    <row r="12" spans="1:24" ht="15">
      <c r="A12" s="784"/>
      <c r="B12" s="784"/>
      <c r="C12" s="785"/>
      <c r="D12" s="785"/>
      <c r="E12" s="785"/>
      <c r="F12" s="785"/>
      <c r="G12" s="184" t="s">
        <v>295</v>
      </c>
      <c r="H12" s="184" t="s">
        <v>46</v>
      </c>
      <c r="I12" s="185" t="s">
        <v>47</v>
      </c>
      <c r="J12" s="794"/>
      <c r="K12" s="183" t="s">
        <v>295</v>
      </c>
      <c r="L12" s="183" t="s">
        <v>46</v>
      </c>
      <c r="M12" s="183" t="s">
        <v>47</v>
      </c>
      <c r="N12" s="794"/>
      <c r="O12" s="183" t="s">
        <v>295</v>
      </c>
      <c r="P12" s="183" t="s">
        <v>46</v>
      </c>
      <c r="Q12" s="183" t="s">
        <v>47</v>
      </c>
      <c r="R12" s="794"/>
      <c r="S12" s="183" t="s">
        <v>295</v>
      </c>
      <c r="T12" s="183" t="s">
        <v>46</v>
      </c>
      <c r="U12" s="183" t="s">
        <v>47</v>
      </c>
      <c r="V12" s="794"/>
    </row>
    <row r="13" spans="1:24" ht="15">
      <c r="A13" s="183">
        <v>1</v>
      </c>
      <c r="B13" s="183">
        <v>2</v>
      </c>
      <c r="C13" s="183">
        <v>3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3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  <c r="S13" s="183">
        <v>19</v>
      </c>
      <c r="T13" s="183">
        <v>20</v>
      </c>
      <c r="U13" s="183">
        <v>21</v>
      </c>
      <c r="V13" s="183">
        <v>22</v>
      </c>
    </row>
    <row r="14" spans="1:24" ht="15">
      <c r="A14" s="780" t="s">
        <v>241</v>
      </c>
      <c r="B14" s="78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4" ht="15">
      <c r="A15" s="183">
        <v>1</v>
      </c>
      <c r="B15" s="186" t="s">
        <v>240</v>
      </c>
      <c r="C15" s="417">
        <v>6373.87</v>
      </c>
      <c r="D15" s="417">
        <v>1953.05</v>
      </c>
      <c r="E15" s="417">
        <v>1477.53</v>
      </c>
      <c r="F15" s="187" t="s">
        <v>919</v>
      </c>
      <c r="G15" s="187">
        <v>6373.87</v>
      </c>
      <c r="H15" s="187">
        <v>1953.05</v>
      </c>
      <c r="I15" s="187">
        <v>1477.53</v>
      </c>
      <c r="J15" s="187" t="s">
        <v>918</v>
      </c>
      <c r="K15" s="417">
        <v>6373.87</v>
      </c>
      <c r="L15" s="417">
        <v>1953.05</v>
      </c>
      <c r="M15" s="417">
        <v>1477.53</v>
      </c>
      <c r="N15" s="187" t="s">
        <v>1024</v>
      </c>
      <c r="O15" s="417">
        <v>956.08050000000003</v>
      </c>
      <c r="P15" s="417">
        <v>292.95749999999998</v>
      </c>
      <c r="Q15" s="417">
        <v>221.62950000000001</v>
      </c>
      <c r="R15" s="187" t="s">
        <v>1025</v>
      </c>
      <c r="S15" s="417">
        <v>6373.87</v>
      </c>
      <c r="T15" s="417">
        <v>1953.05</v>
      </c>
      <c r="U15" s="417">
        <v>1477.53</v>
      </c>
      <c r="V15" s="187" t="s">
        <v>1026</v>
      </c>
    </row>
    <row r="16" spans="1:24" ht="15">
      <c r="A16" s="183">
        <v>2</v>
      </c>
      <c r="B16" s="186" t="s">
        <v>173</v>
      </c>
      <c r="C16" s="417">
        <v>11065.47</v>
      </c>
      <c r="D16" s="417">
        <v>3390.62</v>
      </c>
      <c r="E16" s="417">
        <v>2565.1</v>
      </c>
      <c r="F16" s="187" t="s">
        <v>921</v>
      </c>
      <c r="G16" s="187">
        <v>11065.47</v>
      </c>
      <c r="H16" s="187">
        <v>3390.62</v>
      </c>
      <c r="I16" s="417">
        <v>2565.1</v>
      </c>
      <c r="J16" s="187" t="s">
        <v>920</v>
      </c>
      <c r="K16" s="417">
        <v>11065.47</v>
      </c>
      <c r="L16" s="417">
        <v>3390.62</v>
      </c>
      <c r="M16" s="417">
        <v>2565.1</v>
      </c>
      <c r="N16" s="187" t="s">
        <v>1027</v>
      </c>
      <c r="O16" s="417">
        <v>1659.8204999999998</v>
      </c>
      <c r="P16" s="417">
        <v>508.59299999999985</v>
      </c>
      <c r="Q16" s="417">
        <v>384.76499999999987</v>
      </c>
      <c r="R16" s="187" t="s">
        <v>1028</v>
      </c>
      <c r="S16" s="417">
        <v>11065.47</v>
      </c>
      <c r="T16" s="417">
        <v>3390.62</v>
      </c>
      <c r="U16" s="417">
        <v>2565.1</v>
      </c>
      <c r="V16" s="187" t="s">
        <v>1029</v>
      </c>
    </row>
    <row r="17" spans="1:24" ht="15">
      <c r="A17" s="183">
        <v>3</v>
      </c>
      <c r="B17" s="186" t="s">
        <v>174</v>
      </c>
      <c r="C17" s="417">
        <v>10398.209999999999</v>
      </c>
      <c r="D17" s="417">
        <v>3186.2599999999998</v>
      </c>
      <c r="E17" s="417">
        <v>2410.41</v>
      </c>
      <c r="F17" s="187" t="s">
        <v>923</v>
      </c>
      <c r="G17" s="187">
        <v>10398.209999999999</v>
      </c>
      <c r="H17" s="187">
        <v>3186.2599999999998</v>
      </c>
      <c r="I17" s="187">
        <v>2410.41</v>
      </c>
      <c r="J17" s="187" t="s">
        <v>922</v>
      </c>
      <c r="K17" s="417">
        <v>10398.209999999999</v>
      </c>
      <c r="L17" s="417">
        <v>3186.2599999999998</v>
      </c>
      <c r="M17" s="417">
        <v>2410.41</v>
      </c>
      <c r="N17" s="187" t="s">
        <v>1030</v>
      </c>
      <c r="O17" s="417">
        <v>1559.7314999999999</v>
      </c>
      <c r="P17" s="417">
        <v>477.93899999999985</v>
      </c>
      <c r="Q17" s="417">
        <v>361.56150000000025</v>
      </c>
      <c r="R17" s="187" t="s">
        <v>1031</v>
      </c>
      <c r="S17" s="417">
        <v>10398.209999999999</v>
      </c>
      <c r="T17" s="417">
        <v>3186.2599999999998</v>
      </c>
      <c r="U17" s="417">
        <v>2410.41</v>
      </c>
      <c r="V17" s="187" t="s">
        <v>1022</v>
      </c>
    </row>
    <row r="18" spans="1:24" ht="15">
      <c r="A18" s="780" t="s">
        <v>242</v>
      </c>
      <c r="B18" s="781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4" ht="15">
      <c r="A19" s="183">
        <v>4</v>
      </c>
      <c r="B19" s="186" t="s">
        <v>229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4" ht="15">
      <c r="A20" s="183">
        <v>5</v>
      </c>
      <c r="B20" s="186" t="s">
        <v>145</v>
      </c>
      <c r="C20" s="418">
        <v>261.02</v>
      </c>
      <c r="D20" s="418">
        <v>79.98</v>
      </c>
      <c r="E20" s="418">
        <v>60.5</v>
      </c>
      <c r="F20" s="386">
        <v>42560</v>
      </c>
      <c r="G20" s="91">
        <v>261.02</v>
      </c>
      <c r="H20" s="91">
        <v>79.98</v>
      </c>
      <c r="I20" s="91">
        <v>60.5</v>
      </c>
      <c r="J20" s="187" t="s">
        <v>924</v>
      </c>
      <c r="K20" s="418">
        <v>261.02</v>
      </c>
      <c r="L20" s="418">
        <v>79.98</v>
      </c>
      <c r="M20" s="418">
        <v>60.5</v>
      </c>
      <c r="N20" s="187" t="s">
        <v>1033</v>
      </c>
      <c r="O20" s="187"/>
      <c r="P20" s="187"/>
      <c r="Q20" s="187"/>
      <c r="R20" s="187" t="s">
        <v>1034</v>
      </c>
      <c r="S20" s="187"/>
      <c r="T20" s="187"/>
      <c r="U20" s="187"/>
      <c r="V20" s="187" t="s">
        <v>1035</v>
      </c>
    </row>
    <row r="22" spans="1:24">
      <c r="B22" s="703" t="s">
        <v>1032</v>
      </c>
    </row>
    <row r="23" spans="1:24" ht="14.25">
      <c r="A23" s="782" t="s">
        <v>189</v>
      </c>
      <c r="B23" s="782"/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</row>
    <row r="24" spans="1:24" ht="14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701"/>
      <c r="M24" s="701"/>
      <c r="N24" s="188"/>
      <c r="O24" s="188"/>
      <c r="P24" s="188"/>
      <c r="Q24" s="188"/>
      <c r="R24" s="188"/>
      <c r="S24" s="188"/>
      <c r="T24" s="188"/>
      <c r="U24" s="188"/>
      <c r="V24" s="188"/>
    </row>
    <row r="25" spans="1:24" ht="14.25">
      <c r="A25" s="85"/>
      <c r="B25" s="85"/>
      <c r="F25" s="85"/>
      <c r="G25" s="85"/>
      <c r="H25" s="85"/>
      <c r="I25" s="85"/>
      <c r="J25" s="85"/>
      <c r="K25" s="701"/>
      <c r="L25" s="701"/>
      <c r="M25" s="701"/>
      <c r="N25" s="85"/>
      <c r="O25" s="85"/>
      <c r="P25" s="85"/>
      <c r="Q25" s="85"/>
      <c r="R25" s="85"/>
    </row>
    <row r="26" spans="1:24" ht="15.75">
      <c r="A26" s="95" t="s">
        <v>12</v>
      </c>
      <c r="B26" s="95"/>
      <c r="C26" s="95"/>
      <c r="D26" s="95"/>
      <c r="E26" s="95"/>
      <c r="F26" s="95"/>
      <c r="G26" s="95"/>
      <c r="H26" s="95"/>
      <c r="I26" s="95"/>
      <c r="J26" s="95"/>
      <c r="K26" s="701"/>
      <c r="L26" s="701"/>
      <c r="M26" s="701"/>
      <c r="N26" s="783" t="s">
        <v>13</v>
      </c>
      <c r="O26" s="783"/>
      <c r="P26" s="783"/>
      <c r="Q26" s="783"/>
      <c r="R26" s="783"/>
      <c r="S26" s="783"/>
      <c r="T26" s="783"/>
      <c r="U26" s="783"/>
      <c r="V26" s="783"/>
    </row>
    <row r="27" spans="1:24" ht="15.75">
      <c r="A27" s="783" t="s">
        <v>1011</v>
      </c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  <c r="V27" s="783"/>
    </row>
    <row r="28" spans="1:24" ht="15.75">
      <c r="A28" s="783" t="s">
        <v>15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3"/>
    </row>
    <row r="29" spans="1:24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V29" s="779" t="s">
        <v>87</v>
      </c>
      <c r="W29" s="779"/>
      <c r="X29" s="779"/>
    </row>
    <row r="31" spans="1:24">
      <c r="K31" s="702">
        <v>956.08050000000003</v>
      </c>
      <c r="L31" s="702">
        <v>292.95749999999998</v>
      </c>
      <c r="M31" s="702">
        <v>221.62950000000001</v>
      </c>
    </row>
    <row r="32" spans="1:24">
      <c r="K32" s="702">
        <v>1659.8204999999998</v>
      </c>
      <c r="L32" s="702">
        <v>508.59299999999985</v>
      </c>
      <c r="M32" s="702">
        <v>384.76499999999987</v>
      </c>
    </row>
    <row r="33" spans="11:13">
      <c r="K33" s="702">
        <v>1559.7314999999999</v>
      </c>
      <c r="L33" s="702">
        <v>477.93899999999985</v>
      </c>
      <c r="M33" s="702">
        <v>361.56150000000025</v>
      </c>
    </row>
  </sheetData>
  <mergeCells count="33"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V29:X29"/>
    <mergeCell ref="A14:B14"/>
    <mergeCell ref="A18:B18"/>
    <mergeCell ref="A23:V23"/>
    <mergeCell ref="N26:V26"/>
    <mergeCell ref="A27:V27"/>
    <mergeCell ref="A28:V28"/>
  </mergeCells>
  <printOptions horizontalCentered="1"/>
  <pageMargins left="0.70866141732283472" right="0.70866141732283472" top="0.23622047244094491" bottom="0" header="0.31496062992125984" footer="0.31496062992125984"/>
  <pageSetup paperSize="9" scale="50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topLeftCell="A10" zoomScaleSheetLayoutView="100" workbookViewId="0">
      <selection activeCell="L16" sqref="L16"/>
    </sheetView>
  </sheetViews>
  <sheetFormatPr defaultRowHeight="15"/>
  <cols>
    <col min="1" max="1" width="9.140625" style="71"/>
    <col min="2" max="2" width="11.28515625" style="71" customWidth="1"/>
    <col min="3" max="3" width="15.42578125" style="71" customWidth="1"/>
    <col min="4" max="4" width="14.85546875" style="71" customWidth="1"/>
    <col min="5" max="5" width="11.85546875" style="71" customWidth="1"/>
    <col min="6" max="6" width="9.85546875" style="71" customWidth="1"/>
    <col min="7" max="7" width="12.7109375" style="71" customWidth="1"/>
    <col min="8" max="9" width="11" style="71" customWidth="1"/>
    <col min="10" max="10" width="14.140625" style="71" customWidth="1"/>
    <col min="11" max="11" width="12.28515625" style="71" customWidth="1"/>
    <col min="12" max="12" width="13.140625" style="71" customWidth="1"/>
    <col min="13" max="13" width="9.7109375" style="71" customWidth="1"/>
    <col min="14" max="14" width="9.5703125" style="71" customWidth="1"/>
    <col min="15" max="15" width="12.7109375" style="71" customWidth="1"/>
    <col min="16" max="16" width="13.28515625" style="71" customWidth="1"/>
    <col min="17" max="17" width="11.28515625" style="71" customWidth="1"/>
    <col min="18" max="18" width="9.28515625" style="71" customWidth="1"/>
    <col min="19" max="19" width="9.140625" style="71"/>
    <col min="20" max="20" width="12.28515625" style="71" customWidth="1"/>
    <col min="21" max="16384" width="9.140625" style="71"/>
  </cols>
  <sheetData>
    <row r="1" spans="1:20" s="15" customFormat="1" ht="15.75">
      <c r="C1" s="42"/>
      <c r="D1" s="42"/>
      <c r="E1" s="42"/>
      <c r="F1" s="42"/>
      <c r="G1" s="42"/>
      <c r="H1" s="42"/>
      <c r="I1" s="102" t="s">
        <v>0</v>
      </c>
      <c r="J1" s="42"/>
      <c r="Q1" s="873" t="s">
        <v>686</v>
      </c>
      <c r="R1" s="873"/>
    </row>
    <row r="2" spans="1:20" s="15" customFormat="1" ht="20.25">
      <c r="G2" s="745" t="s">
        <v>582</v>
      </c>
      <c r="H2" s="745"/>
      <c r="I2" s="745"/>
      <c r="J2" s="745"/>
      <c r="K2" s="745"/>
      <c r="L2" s="745"/>
      <c r="M2" s="745"/>
      <c r="N2" s="41"/>
      <c r="O2" s="41"/>
      <c r="P2" s="41"/>
      <c r="Q2" s="41"/>
    </row>
    <row r="3" spans="1:20" s="15" customFormat="1" ht="20.25">
      <c r="G3" s="119"/>
      <c r="H3" s="119"/>
      <c r="I3" s="119"/>
      <c r="J3" s="119"/>
      <c r="K3" s="119"/>
      <c r="L3" s="119"/>
      <c r="M3" s="119"/>
      <c r="N3" s="41"/>
      <c r="O3" s="41"/>
      <c r="P3" s="41"/>
      <c r="Q3" s="41"/>
    </row>
    <row r="4" spans="1:20" ht="18">
      <c r="B4" s="1013" t="s">
        <v>841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</row>
    <row r="5" spans="1:20" ht="15.75">
      <c r="C5" s="72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5.75">
      <c r="A6" s="84" t="s">
        <v>186</v>
      </c>
      <c r="C6" s="126" t="s">
        <v>877</v>
      </c>
    </row>
    <row r="7" spans="1:20">
      <c r="B7" s="74"/>
      <c r="Q7" s="107" t="s">
        <v>157</v>
      </c>
    </row>
    <row r="8" spans="1:20" s="75" customFormat="1" ht="32.450000000000003" customHeight="1">
      <c r="A8" s="741" t="s">
        <v>2</v>
      </c>
      <c r="B8" s="1014" t="s">
        <v>3</v>
      </c>
      <c r="C8" s="1021" t="s">
        <v>521</v>
      </c>
      <c r="D8" s="1021"/>
      <c r="E8" s="1021"/>
      <c r="F8" s="1021"/>
      <c r="G8" s="1021" t="s">
        <v>522</v>
      </c>
      <c r="H8" s="1021"/>
      <c r="I8" s="1021"/>
      <c r="J8" s="1021"/>
      <c r="K8" s="1021" t="s">
        <v>523</v>
      </c>
      <c r="L8" s="1021"/>
      <c r="M8" s="1021"/>
      <c r="N8" s="1021"/>
      <c r="O8" s="1021" t="s">
        <v>524</v>
      </c>
      <c r="P8" s="1021"/>
      <c r="Q8" s="1021"/>
      <c r="R8" s="1014"/>
      <c r="S8" s="1023" t="s">
        <v>184</v>
      </c>
    </row>
    <row r="9" spans="1:20" s="76" customFormat="1" ht="75" customHeight="1">
      <c r="A9" s="741"/>
      <c r="B9" s="1015"/>
      <c r="C9" s="83" t="s">
        <v>181</v>
      </c>
      <c r="D9" s="123" t="s">
        <v>183</v>
      </c>
      <c r="E9" s="83" t="s">
        <v>156</v>
      </c>
      <c r="F9" s="123" t="s">
        <v>182</v>
      </c>
      <c r="G9" s="83" t="s">
        <v>285</v>
      </c>
      <c r="H9" s="123" t="s">
        <v>183</v>
      </c>
      <c r="I9" s="83" t="s">
        <v>156</v>
      </c>
      <c r="J9" s="123" t="s">
        <v>182</v>
      </c>
      <c r="K9" s="83" t="s">
        <v>285</v>
      </c>
      <c r="L9" s="123" t="s">
        <v>183</v>
      </c>
      <c r="M9" s="83" t="s">
        <v>156</v>
      </c>
      <c r="N9" s="123" t="s">
        <v>182</v>
      </c>
      <c r="O9" s="83" t="s">
        <v>285</v>
      </c>
      <c r="P9" s="123" t="s">
        <v>183</v>
      </c>
      <c r="Q9" s="83" t="s">
        <v>156</v>
      </c>
      <c r="R9" s="124" t="s">
        <v>182</v>
      </c>
      <c r="S9" s="1023"/>
    </row>
    <row r="10" spans="1:20" s="76" customFormat="1" ht="16.149999999999999" customHeight="1">
      <c r="A10" s="5">
        <v>1</v>
      </c>
      <c r="B10" s="82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115">
        <v>18</v>
      </c>
      <c r="S10" s="122">
        <v>19</v>
      </c>
    </row>
    <row r="11" spans="1:20" s="76" customFormat="1" ht="16.149999999999999" customHeight="1">
      <c r="A11" s="5">
        <v>1</v>
      </c>
      <c r="B11" s="8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15"/>
      <c r="S11" s="122"/>
    </row>
    <row r="12" spans="1:20" s="76" customFormat="1" ht="16.149999999999999" customHeight="1">
      <c r="A12" s="5">
        <v>2</v>
      </c>
      <c r="B12" s="8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15"/>
      <c r="S12" s="122"/>
    </row>
    <row r="13" spans="1:20" s="76" customFormat="1" ht="16.149999999999999" customHeight="1">
      <c r="A13" s="5">
        <v>3</v>
      </c>
      <c r="B13" s="8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15"/>
      <c r="S13" s="122"/>
    </row>
    <row r="14" spans="1:20" s="76" customFormat="1" ht="16.149999999999999" customHeight="1">
      <c r="A14" s="5">
        <v>4</v>
      </c>
      <c r="B14" s="8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115"/>
      <c r="S14" s="122"/>
    </row>
    <row r="15" spans="1:20" s="76" customFormat="1" ht="16.149999999999999" customHeight="1">
      <c r="A15" s="5">
        <v>5</v>
      </c>
      <c r="B15" s="82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15"/>
      <c r="S15" s="122"/>
    </row>
    <row r="16" spans="1:20" s="76" customFormat="1" ht="16.149999999999999" customHeight="1">
      <c r="A16" s="5">
        <v>6</v>
      </c>
      <c r="B16" s="82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15"/>
      <c r="S16" s="122"/>
    </row>
    <row r="17" spans="1:45" s="76" customFormat="1" ht="16.149999999999999" customHeight="1">
      <c r="A17" s="5">
        <v>7</v>
      </c>
      <c r="B17" s="8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115"/>
      <c r="S17" s="122"/>
    </row>
    <row r="18" spans="1:45">
      <c r="A18" s="5">
        <v>8</v>
      </c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45">
      <c r="A19" s="5">
        <v>9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1:45">
      <c r="A20" s="5">
        <v>10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45">
      <c r="A21" s="5">
        <v>11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45" s="78" customFormat="1">
      <c r="A22" s="5">
        <v>12</v>
      </c>
      <c r="B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1:45">
      <c r="A23" s="5">
        <v>13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45">
      <c r="A24" s="5">
        <v>14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45">
      <c r="A25" s="108" t="s">
        <v>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1:45">
      <c r="A26" s="108" t="s">
        <v>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45">
      <c r="A27" s="261" t="s">
        <v>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45">
      <c r="A28" s="263" t="s">
        <v>560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45" s="15" customFormat="1" ht="12.75">
      <c r="A29" s="14" t="s">
        <v>12</v>
      </c>
      <c r="G29" s="14"/>
      <c r="H29" s="14"/>
      <c r="K29" s="14"/>
      <c r="L29" s="14"/>
      <c r="M29" s="14"/>
      <c r="N29" s="14"/>
      <c r="O29" s="14"/>
      <c r="P29" s="14"/>
      <c r="Q29" s="14"/>
      <c r="R29" s="767" t="s">
        <v>13</v>
      </c>
      <c r="S29" s="767"/>
    </row>
    <row r="30" spans="1:45" s="15" customFormat="1" ht="12.75" customHeight="1">
      <c r="J30" s="14"/>
      <c r="K30" s="874" t="s">
        <v>14</v>
      </c>
      <c r="L30" s="874"/>
      <c r="M30" s="874"/>
      <c r="N30" s="874"/>
      <c r="O30" s="874"/>
      <c r="P30" s="874"/>
      <c r="Q30" s="874"/>
      <c r="R30" s="874"/>
      <c r="S30" s="874"/>
    </row>
    <row r="31" spans="1:45" s="15" customFormat="1" ht="12.75" customHeight="1">
      <c r="J31" s="874" t="s">
        <v>90</v>
      </c>
      <c r="K31" s="874"/>
      <c r="L31" s="874"/>
      <c r="M31" s="874"/>
      <c r="N31" s="874"/>
      <c r="O31" s="874"/>
      <c r="P31" s="874"/>
      <c r="Q31" s="874"/>
      <c r="R31" s="874"/>
      <c r="S31" s="874"/>
    </row>
    <row r="32" spans="1:45" s="15" customFormat="1" ht="12.75">
      <c r="A32" s="14"/>
      <c r="B32" s="14"/>
      <c r="K32" s="14"/>
      <c r="L32" s="14"/>
      <c r="M32" s="14"/>
      <c r="N32" s="14"/>
      <c r="O32" s="14"/>
      <c r="P32" s="14"/>
      <c r="Q32" s="747" t="s">
        <v>87</v>
      </c>
      <c r="R32" s="747"/>
      <c r="S32" s="747"/>
    </row>
  </sheetData>
  <mergeCells count="14">
    <mergeCell ref="A8:A9"/>
    <mergeCell ref="B8:B9"/>
    <mergeCell ref="C8:F8"/>
    <mergeCell ref="G8:J8"/>
    <mergeCell ref="K8:N8"/>
    <mergeCell ref="Q32:S32"/>
    <mergeCell ref="J31:S31"/>
    <mergeCell ref="S8:S9"/>
    <mergeCell ref="O8:R8"/>
    <mergeCell ref="Q1:R1"/>
    <mergeCell ref="B4:T4"/>
    <mergeCell ref="R29:S29"/>
    <mergeCell ref="K30:S30"/>
    <mergeCell ref="G2:M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view="pageBreakPreview" topLeftCell="F22" zoomScale="70" zoomScaleSheetLayoutView="70" workbookViewId="0">
      <selection activeCell="Q34" sqref="Q34"/>
    </sheetView>
  </sheetViews>
  <sheetFormatPr defaultRowHeight="15"/>
  <cols>
    <col min="1" max="1" width="9.140625" style="71"/>
    <col min="2" max="2" width="20.7109375" style="71" customWidth="1"/>
    <col min="3" max="3" width="10.28515625" style="71" customWidth="1"/>
    <col min="4" max="4" width="8.140625" style="71" customWidth="1"/>
    <col min="5" max="5" width="10.42578125" style="71" customWidth="1"/>
    <col min="6" max="6" width="9.140625" style="71" customWidth="1"/>
    <col min="7" max="7" width="9" style="71" customWidth="1"/>
    <col min="8" max="8" width="8.42578125" style="71" bestFit="1" customWidth="1"/>
    <col min="9" max="9" width="7.140625" style="71" customWidth="1"/>
    <col min="10" max="10" width="6.85546875" style="71" customWidth="1"/>
    <col min="11" max="11" width="9.7109375" style="71" customWidth="1"/>
    <col min="12" max="12" width="6.85546875" style="71" customWidth="1"/>
    <col min="13" max="13" width="8.7109375" style="71" customWidth="1"/>
    <col min="14" max="14" width="7" style="71" customWidth="1"/>
    <col min="15" max="15" width="7.28515625" style="71" customWidth="1"/>
    <col min="16" max="18" width="7.42578125" style="71" customWidth="1"/>
    <col min="19" max="19" width="7.85546875" style="71" customWidth="1"/>
    <col min="20" max="20" width="9.7109375" style="71" customWidth="1"/>
    <col min="21" max="21" width="12.85546875" style="71" customWidth="1"/>
    <col min="22" max="22" width="9" style="71" bestFit="1" customWidth="1"/>
    <col min="23" max="23" width="10.7109375" style="71" bestFit="1" customWidth="1"/>
    <col min="24" max="24" width="10.5703125" style="71" bestFit="1" customWidth="1"/>
    <col min="25" max="25" width="6.140625" style="71" bestFit="1" customWidth="1"/>
    <col min="26" max="26" width="6.5703125" style="71" bestFit="1" customWidth="1"/>
    <col min="27" max="27" width="10.5703125" style="71" customWidth="1"/>
    <col min="28" max="28" width="11.140625" style="71" customWidth="1"/>
    <col min="29" max="29" width="10.7109375" style="71" bestFit="1" customWidth="1"/>
    <col min="30" max="30" width="10.5703125" style="71" bestFit="1" customWidth="1"/>
    <col min="31" max="31" width="8.7109375" style="71" customWidth="1"/>
    <col min="32" max="16384" width="9.140625" style="71"/>
  </cols>
  <sheetData>
    <row r="1" spans="1:33" s="15" customFormat="1" ht="15.75">
      <c r="C1" s="42"/>
      <c r="D1" s="42"/>
      <c r="E1" s="42"/>
      <c r="F1" s="42"/>
      <c r="G1" s="42"/>
      <c r="H1" s="42"/>
      <c r="I1" s="42"/>
      <c r="J1" s="102" t="s">
        <v>0</v>
      </c>
      <c r="K1" s="102"/>
      <c r="L1" s="102"/>
      <c r="M1" s="42"/>
      <c r="Z1" s="38"/>
      <c r="AA1" s="38"/>
      <c r="AB1" s="38"/>
      <c r="AC1" s="38"/>
      <c r="AD1" s="1029" t="s">
        <v>687</v>
      </c>
      <c r="AE1" s="1029"/>
      <c r="AF1" s="1029"/>
      <c r="AG1" s="1029"/>
    </row>
    <row r="2" spans="1:33" s="15" customFormat="1" ht="20.25"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</row>
    <row r="3" spans="1:33" s="15" customFormat="1" ht="20.25"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33" ht="15.75">
      <c r="C4" s="746" t="s">
        <v>842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44"/>
      <c r="X4" s="44"/>
      <c r="Y4" s="105"/>
      <c r="Z4" s="105"/>
      <c r="AA4" s="105"/>
      <c r="AB4" s="105"/>
      <c r="AC4" s="105"/>
      <c r="AD4" s="105"/>
      <c r="AE4" s="102"/>
      <c r="AF4" s="102"/>
    </row>
    <row r="5" spans="1:33">
      <c r="C5" s="72"/>
      <c r="D5" s="72"/>
      <c r="E5" s="72"/>
      <c r="F5" s="72"/>
      <c r="G5" s="72"/>
      <c r="H5" s="72"/>
      <c r="I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3" ht="15.75">
      <c r="A6" s="75" t="s">
        <v>185</v>
      </c>
      <c r="B6" s="84"/>
      <c r="C6" s="126" t="s">
        <v>877</v>
      </c>
    </row>
    <row r="7" spans="1:33">
      <c r="B7" s="74"/>
    </row>
    <row r="8" spans="1:33" s="75" customFormat="1" ht="41.25" customHeight="1">
      <c r="A8" s="741" t="s">
        <v>2</v>
      </c>
      <c r="B8" s="1014" t="s">
        <v>3</v>
      </c>
      <c r="C8" s="1021" t="s">
        <v>115</v>
      </c>
      <c r="D8" s="1021"/>
      <c r="E8" s="1021"/>
      <c r="F8" s="1021"/>
      <c r="G8" s="1021"/>
      <c r="H8" s="1018" t="s">
        <v>623</v>
      </c>
      <c r="I8" s="1019"/>
      <c r="J8" s="1019"/>
      <c r="K8" s="1019"/>
      <c r="L8" s="1019"/>
      <c r="M8" s="1022"/>
      <c r="N8" s="1018" t="s">
        <v>224</v>
      </c>
      <c r="O8" s="1019"/>
      <c r="P8" s="1019"/>
      <c r="Q8" s="1019"/>
      <c r="R8" s="1019"/>
      <c r="S8" s="1022"/>
      <c r="T8" s="1021" t="s">
        <v>114</v>
      </c>
      <c r="U8" s="1021"/>
      <c r="V8" s="1021"/>
      <c r="W8" s="1021"/>
      <c r="X8" s="1021"/>
      <c r="Y8" s="1021"/>
      <c r="Z8" s="1024" t="s">
        <v>272</v>
      </c>
      <c r="AA8" s="1025"/>
      <c r="AB8" s="1025"/>
      <c r="AC8" s="1025"/>
      <c r="AD8" s="1025"/>
      <c r="AE8" s="1026"/>
    </row>
    <row r="9" spans="1:33" s="76" customFormat="1" ht="61.5" customHeight="1">
      <c r="A9" s="741"/>
      <c r="B9" s="1015"/>
      <c r="C9" s="70" t="s">
        <v>1019</v>
      </c>
      <c r="D9" s="70" t="s">
        <v>103</v>
      </c>
      <c r="E9" s="70" t="s">
        <v>408</v>
      </c>
      <c r="F9" s="70" t="s">
        <v>273</v>
      </c>
      <c r="G9" s="70" t="s">
        <v>19</v>
      </c>
      <c r="H9" s="70" t="s">
        <v>99</v>
      </c>
      <c r="I9" s="70" t="s">
        <v>103</v>
      </c>
      <c r="J9" s="70" t="s">
        <v>104</v>
      </c>
      <c r="K9" s="70" t="s">
        <v>408</v>
      </c>
      <c r="L9" s="70" t="s">
        <v>273</v>
      </c>
      <c r="M9" s="70" t="s">
        <v>19</v>
      </c>
      <c r="N9" s="70" t="s">
        <v>99</v>
      </c>
      <c r="O9" s="70" t="s">
        <v>103</v>
      </c>
      <c r="P9" s="70" t="s">
        <v>104</v>
      </c>
      <c r="Q9" s="70" t="s">
        <v>408</v>
      </c>
      <c r="R9" s="70" t="s">
        <v>273</v>
      </c>
      <c r="S9" s="70" t="s">
        <v>19</v>
      </c>
      <c r="T9" s="70" t="s">
        <v>274</v>
      </c>
      <c r="U9" s="70" t="s">
        <v>275</v>
      </c>
      <c r="V9" s="70" t="s">
        <v>276</v>
      </c>
      <c r="W9" s="70" t="s">
        <v>408</v>
      </c>
      <c r="X9" s="70" t="s">
        <v>273</v>
      </c>
      <c r="Y9" s="70" t="s">
        <v>94</v>
      </c>
      <c r="Z9" s="70" t="s">
        <v>99</v>
      </c>
      <c r="AA9" s="70" t="s">
        <v>103</v>
      </c>
      <c r="AB9" s="70" t="s">
        <v>276</v>
      </c>
      <c r="AC9" s="70" t="s">
        <v>408</v>
      </c>
      <c r="AD9" s="70" t="s">
        <v>273</v>
      </c>
      <c r="AE9" s="70" t="s">
        <v>19</v>
      </c>
    </row>
    <row r="10" spans="1:33" s="140" customFormat="1" ht="16.149999999999999" customHeight="1">
      <c r="A10" s="63">
        <v>1</v>
      </c>
      <c r="B10" s="138">
        <v>2</v>
      </c>
      <c r="C10" s="138">
        <v>3</v>
      </c>
      <c r="D10" s="139">
        <v>4</v>
      </c>
      <c r="E10" s="139">
        <v>6</v>
      </c>
      <c r="F10" s="139">
        <v>7</v>
      </c>
      <c r="G10" s="139">
        <v>9</v>
      </c>
      <c r="H10" s="139">
        <v>10</v>
      </c>
      <c r="I10" s="139">
        <v>11</v>
      </c>
      <c r="J10" s="139">
        <v>12</v>
      </c>
      <c r="K10" s="139">
        <v>13</v>
      </c>
      <c r="L10" s="139">
        <v>14</v>
      </c>
      <c r="M10" s="139">
        <v>16</v>
      </c>
      <c r="N10" s="139">
        <v>17</v>
      </c>
      <c r="O10" s="139">
        <v>18</v>
      </c>
      <c r="P10" s="139">
        <v>19</v>
      </c>
      <c r="Q10" s="139">
        <v>20</v>
      </c>
      <c r="R10" s="139">
        <v>21</v>
      </c>
      <c r="S10" s="139">
        <v>23</v>
      </c>
      <c r="T10" s="139">
        <v>24</v>
      </c>
      <c r="U10" s="139">
        <v>25</v>
      </c>
      <c r="V10" s="139">
        <v>26</v>
      </c>
      <c r="W10" s="139">
        <v>27</v>
      </c>
      <c r="X10" s="139">
        <v>28</v>
      </c>
      <c r="Y10" s="139">
        <v>30</v>
      </c>
      <c r="Z10" s="139">
        <v>31</v>
      </c>
      <c r="AA10" s="139">
        <v>32</v>
      </c>
      <c r="AB10" s="139">
        <v>33</v>
      </c>
      <c r="AC10" s="139">
        <v>34</v>
      </c>
      <c r="AD10" s="139">
        <v>35</v>
      </c>
      <c r="AE10" s="139">
        <v>37</v>
      </c>
    </row>
    <row r="11" spans="1:33" s="140" customFormat="1" ht="16.149999999999999" customHeight="1">
      <c r="A11" s="673">
        <v>1</v>
      </c>
      <c r="B11" s="674" t="s">
        <v>844</v>
      </c>
      <c r="C11" s="675">
        <v>1872</v>
      </c>
      <c r="D11" s="675">
        <v>0</v>
      </c>
      <c r="E11" s="675">
        <v>0</v>
      </c>
      <c r="F11" s="675">
        <v>59</v>
      </c>
      <c r="G11" s="684">
        <f>C11+D11+E11+F11</f>
        <v>1931</v>
      </c>
      <c r="H11" s="673">
        <v>3137</v>
      </c>
      <c r="I11" s="675">
        <v>0</v>
      </c>
      <c r="J11" s="675">
        <v>0</v>
      </c>
      <c r="K11" s="675">
        <v>0</v>
      </c>
      <c r="L11" s="675">
        <v>0</v>
      </c>
      <c r="M11" s="262">
        <f>H11+I11+J11+K11+L11</f>
        <v>3137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3" s="140" customFormat="1" ht="16.149999999999999" customHeight="1">
      <c r="A12" s="673">
        <v>2</v>
      </c>
      <c r="B12" s="674" t="s">
        <v>845</v>
      </c>
      <c r="C12" s="675">
        <v>2859</v>
      </c>
      <c r="D12" s="675">
        <v>0</v>
      </c>
      <c r="E12" s="675">
        <v>0</v>
      </c>
      <c r="F12" s="675">
        <v>75</v>
      </c>
      <c r="G12" s="684">
        <f t="shared" ref="G12:G43" si="0">C12+D12+E12+F12</f>
        <v>2934</v>
      </c>
      <c r="H12" s="673">
        <v>3519</v>
      </c>
      <c r="I12" s="675">
        <v>0</v>
      </c>
      <c r="J12" s="675">
        <v>0</v>
      </c>
      <c r="K12" s="675">
        <v>0</v>
      </c>
      <c r="L12" s="675">
        <v>0</v>
      </c>
      <c r="M12" s="262">
        <f t="shared" ref="M12:M43" si="1">H12+I12+J12+K12+L12</f>
        <v>3519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3" s="140" customFormat="1" ht="16.149999999999999" customHeight="1">
      <c r="A13" s="673">
        <v>3</v>
      </c>
      <c r="B13" s="674" t="s">
        <v>846</v>
      </c>
      <c r="C13" s="675">
        <v>2559</v>
      </c>
      <c r="D13" s="675">
        <v>0</v>
      </c>
      <c r="E13" s="675">
        <v>162</v>
      </c>
      <c r="F13" s="675">
        <v>17</v>
      </c>
      <c r="G13" s="684">
        <f t="shared" si="0"/>
        <v>2738</v>
      </c>
      <c r="H13" s="673">
        <v>2979</v>
      </c>
      <c r="I13" s="675">
        <v>0</v>
      </c>
      <c r="J13" s="675">
        <v>0</v>
      </c>
      <c r="K13" s="675">
        <v>0</v>
      </c>
      <c r="L13" s="675">
        <v>0</v>
      </c>
      <c r="M13" s="262">
        <f t="shared" si="1"/>
        <v>2979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3" s="140" customFormat="1" ht="16.149999999999999" customHeight="1">
      <c r="A14" s="673">
        <v>4</v>
      </c>
      <c r="B14" s="674" t="s">
        <v>847</v>
      </c>
      <c r="C14" s="675">
        <v>1298</v>
      </c>
      <c r="D14" s="675">
        <v>0</v>
      </c>
      <c r="E14" s="675">
        <v>0</v>
      </c>
      <c r="F14" s="675">
        <v>71</v>
      </c>
      <c r="G14" s="684">
        <f t="shared" si="0"/>
        <v>1369</v>
      </c>
      <c r="H14" s="673">
        <v>1544</v>
      </c>
      <c r="I14" s="675">
        <v>0</v>
      </c>
      <c r="J14" s="675">
        <v>0</v>
      </c>
      <c r="K14" s="675">
        <v>0</v>
      </c>
      <c r="L14" s="675">
        <v>0</v>
      </c>
      <c r="M14" s="262">
        <f t="shared" si="1"/>
        <v>1544</v>
      </c>
      <c r="N14" s="139"/>
      <c r="O14" s="139"/>
      <c r="P14" s="139"/>
      <c r="Q14" s="139"/>
      <c r="R14" s="139"/>
      <c r="S14" s="678"/>
      <c r="T14" s="678"/>
      <c r="U14" s="678"/>
      <c r="V14" s="678"/>
      <c r="W14" s="678"/>
      <c r="X14" s="678"/>
      <c r="Y14" s="678"/>
      <c r="Z14" s="139"/>
      <c r="AA14" s="139"/>
      <c r="AB14" s="139"/>
      <c r="AC14" s="139"/>
      <c r="AD14" s="139"/>
      <c r="AE14" s="139"/>
    </row>
    <row r="15" spans="1:33" s="140" customFormat="1" ht="16.149999999999999" customHeight="1">
      <c r="A15" s="673">
        <v>5</v>
      </c>
      <c r="B15" s="674" t="s">
        <v>848</v>
      </c>
      <c r="C15" s="675">
        <v>4959</v>
      </c>
      <c r="D15" s="675">
        <v>0</v>
      </c>
      <c r="E15" s="675">
        <v>0</v>
      </c>
      <c r="F15" s="675">
        <v>220</v>
      </c>
      <c r="G15" s="684">
        <f t="shared" si="0"/>
        <v>5179</v>
      </c>
      <c r="H15" s="673">
        <v>6765</v>
      </c>
      <c r="I15" s="675">
        <v>0</v>
      </c>
      <c r="J15" s="675">
        <v>0</v>
      </c>
      <c r="K15" s="675">
        <v>0</v>
      </c>
      <c r="L15" s="675">
        <v>0</v>
      </c>
      <c r="M15" s="262">
        <f t="shared" si="1"/>
        <v>6765</v>
      </c>
      <c r="N15" s="139"/>
      <c r="O15" s="139"/>
      <c r="P15" s="139"/>
      <c r="Q15" s="139"/>
      <c r="R15" s="139"/>
      <c r="S15" s="678"/>
      <c r="T15" s="678"/>
      <c r="U15" s="678"/>
      <c r="V15" s="678"/>
      <c r="W15" s="678"/>
      <c r="X15" s="678"/>
      <c r="Y15" s="678"/>
      <c r="Z15" s="139"/>
      <c r="AA15" s="139"/>
      <c r="AB15" s="139"/>
      <c r="AC15" s="139"/>
      <c r="AD15" s="139"/>
      <c r="AE15" s="139"/>
    </row>
    <row r="16" spans="1:33" s="140" customFormat="1" ht="16.149999999999999" customHeight="1">
      <c r="A16" s="673">
        <v>6</v>
      </c>
      <c r="B16" s="674" t="s">
        <v>849</v>
      </c>
      <c r="C16" s="675">
        <v>1754</v>
      </c>
      <c r="D16" s="675">
        <v>0</v>
      </c>
      <c r="E16" s="675">
        <v>0</v>
      </c>
      <c r="F16" s="675">
        <v>35</v>
      </c>
      <c r="G16" s="684">
        <f t="shared" si="0"/>
        <v>1789</v>
      </c>
      <c r="H16" s="673">
        <v>2548</v>
      </c>
      <c r="I16" s="675">
        <v>0</v>
      </c>
      <c r="J16" s="675">
        <v>0</v>
      </c>
      <c r="K16" s="675">
        <v>0</v>
      </c>
      <c r="L16" s="675">
        <v>0</v>
      </c>
      <c r="M16" s="262">
        <f t="shared" si="1"/>
        <v>2548</v>
      </c>
      <c r="N16" s="139"/>
      <c r="O16" s="139"/>
      <c r="P16" s="139"/>
      <c r="Q16" s="139"/>
      <c r="R16" s="139"/>
      <c r="S16" s="678"/>
      <c r="T16" s="678"/>
      <c r="U16" s="678"/>
      <c r="V16" s="678"/>
      <c r="W16" s="678"/>
      <c r="X16" s="678"/>
      <c r="Y16" s="678"/>
      <c r="Z16" s="139"/>
      <c r="AA16" s="139"/>
      <c r="AB16" s="139"/>
      <c r="AC16" s="139"/>
      <c r="AD16" s="139"/>
      <c r="AE16" s="139"/>
    </row>
    <row r="17" spans="1:31" s="140" customFormat="1" ht="16.149999999999999" customHeight="1">
      <c r="A17" s="673">
        <v>7</v>
      </c>
      <c r="B17" s="674" t="s">
        <v>850</v>
      </c>
      <c r="C17" s="675">
        <v>2879</v>
      </c>
      <c r="D17" s="675">
        <v>0</v>
      </c>
      <c r="E17" s="675">
        <v>0</v>
      </c>
      <c r="F17" s="675">
        <v>64</v>
      </c>
      <c r="G17" s="684">
        <f t="shared" si="0"/>
        <v>2943</v>
      </c>
      <c r="H17" s="673">
        <v>5431</v>
      </c>
      <c r="I17" s="675">
        <v>0</v>
      </c>
      <c r="J17" s="675">
        <v>0</v>
      </c>
      <c r="K17" s="675">
        <v>0</v>
      </c>
      <c r="L17" s="675">
        <v>0</v>
      </c>
      <c r="M17" s="262">
        <f t="shared" si="1"/>
        <v>5431</v>
      </c>
      <c r="N17" s="139"/>
      <c r="O17" s="139"/>
      <c r="P17" s="139"/>
      <c r="Q17" s="139"/>
      <c r="R17" s="139"/>
      <c r="S17" s="678"/>
      <c r="T17" s="679"/>
      <c r="U17" s="679"/>
      <c r="V17" s="679"/>
      <c r="W17" s="680"/>
      <c r="X17" s="679"/>
      <c r="Y17" s="681"/>
      <c r="Z17" s="139"/>
      <c r="AA17" s="139"/>
      <c r="AB17" s="139"/>
      <c r="AC17" s="139"/>
      <c r="AD17" s="139"/>
      <c r="AE17" s="139"/>
    </row>
    <row r="18" spans="1:31" s="140" customFormat="1" ht="16.149999999999999" customHeight="1">
      <c r="A18" s="673">
        <v>8</v>
      </c>
      <c r="B18" s="674" t="s">
        <v>851</v>
      </c>
      <c r="C18" s="675">
        <v>2040</v>
      </c>
      <c r="D18" s="675">
        <v>0</v>
      </c>
      <c r="E18" s="675">
        <v>0</v>
      </c>
      <c r="F18" s="675">
        <v>17</v>
      </c>
      <c r="G18" s="684">
        <f t="shared" si="0"/>
        <v>2057</v>
      </c>
      <c r="H18" s="673">
        <v>2739</v>
      </c>
      <c r="I18" s="675">
        <v>0</v>
      </c>
      <c r="J18" s="675">
        <v>0</v>
      </c>
      <c r="K18" s="675">
        <v>0</v>
      </c>
      <c r="L18" s="675">
        <v>0</v>
      </c>
      <c r="M18" s="262">
        <f t="shared" si="1"/>
        <v>2739</v>
      </c>
      <c r="N18" s="139"/>
      <c r="O18" s="139"/>
      <c r="P18" s="139"/>
      <c r="Q18" s="139"/>
      <c r="R18" s="139"/>
      <c r="S18" s="678"/>
      <c r="T18" s="679"/>
      <c r="U18" s="679"/>
      <c r="V18" s="679"/>
      <c r="W18" s="680"/>
      <c r="X18" s="679"/>
      <c r="Y18" s="681"/>
      <c r="Z18" s="139"/>
      <c r="AA18" s="139"/>
      <c r="AB18" s="139"/>
      <c r="AC18" s="139"/>
      <c r="AD18" s="139"/>
      <c r="AE18" s="139"/>
    </row>
    <row r="19" spans="1:31" s="140" customFormat="1" ht="16.149999999999999" customHeight="1">
      <c r="A19" s="673">
        <v>9</v>
      </c>
      <c r="B19" s="674" t="s">
        <v>852</v>
      </c>
      <c r="C19" s="675">
        <v>1269</v>
      </c>
      <c r="D19" s="675">
        <v>0</v>
      </c>
      <c r="E19" s="675">
        <v>0</v>
      </c>
      <c r="F19" s="675">
        <v>45</v>
      </c>
      <c r="G19" s="684">
        <f t="shared" si="0"/>
        <v>1314</v>
      </c>
      <c r="H19" s="673">
        <v>1631</v>
      </c>
      <c r="I19" s="675">
        <v>0</v>
      </c>
      <c r="J19" s="675">
        <v>0</v>
      </c>
      <c r="K19" s="675">
        <v>0</v>
      </c>
      <c r="L19" s="675">
        <v>0</v>
      </c>
      <c r="M19" s="262">
        <f t="shared" si="1"/>
        <v>1631</v>
      </c>
      <c r="N19" s="139"/>
      <c r="O19" s="139"/>
      <c r="P19" s="139"/>
      <c r="Q19" s="139"/>
      <c r="R19" s="139"/>
      <c r="S19" s="678"/>
      <c r="T19" s="679"/>
      <c r="U19" s="679"/>
      <c r="V19" s="679"/>
      <c r="W19" s="680"/>
      <c r="X19" s="679"/>
      <c r="Y19" s="681"/>
      <c r="Z19" s="139"/>
      <c r="AA19" s="139"/>
      <c r="AB19" s="139"/>
      <c r="AC19" s="139"/>
      <c r="AD19" s="139"/>
      <c r="AE19" s="139"/>
    </row>
    <row r="20" spans="1:31" s="140" customFormat="1" ht="16.149999999999999" customHeight="1">
      <c r="A20" s="673">
        <v>10</v>
      </c>
      <c r="B20" s="674" t="s">
        <v>853</v>
      </c>
      <c r="C20" s="675">
        <v>1830</v>
      </c>
      <c r="D20" s="675">
        <v>0</v>
      </c>
      <c r="E20" s="675">
        <v>0</v>
      </c>
      <c r="F20" s="675">
        <v>24</v>
      </c>
      <c r="G20" s="684">
        <f t="shared" si="0"/>
        <v>1854</v>
      </c>
      <c r="H20" s="673">
        <v>3055</v>
      </c>
      <c r="I20" s="675">
        <v>0</v>
      </c>
      <c r="J20" s="675">
        <v>0</v>
      </c>
      <c r="K20" s="675">
        <v>0</v>
      </c>
      <c r="L20" s="675">
        <v>0</v>
      </c>
      <c r="M20" s="262">
        <f t="shared" si="1"/>
        <v>3055</v>
      </c>
      <c r="N20" s="139"/>
      <c r="O20" s="139"/>
      <c r="P20" s="139"/>
      <c r="Q20" s="139"/>
      <c r="R20" s="139"/>
      <c r="S20" s="678"/>
      <c r="T20" s="679"/>
      <c r="U20" s="679"/>
      <c r="V20" s="679"/>
      <c r="W20" s="680"/>
      <c r="X20" s="679"/>
      <c r="Y20" s="681"/>
      <c r="Z20" s="139"/>
      <c r="AA20" s="139"/>
      <c r="AB20" s="139"/>
      <c r="AC20" s="139"/>
      <c r="AD20" s="139"/>
      <c r="AE20" s="139"/>
    </row>
    <row r="21" spans="1:31" s="140" customFormat="1" ht="16.149999999999999" customHeight="1">
      <c r="A21" s="673">
        <v>11</v>
      </c>
      <c r="B21" s="674" t="s">
        <v>854</v>
      </c>
      <c r="C21" s="675">
        <v>1383</v>
      </c>
      <c r="D21" s="675">
        <v>0</v>
      </c>
      <c r="E21" s="675">
        <v>46</v>
      </c>
      <c r="F21" s="675">
        <v>37</v>
      </c>
      <c r="G21" s="684">
        <f t="shared" si="0"/>
        <v>1466</v>
      </c>
      <c r="H21" s="673">
        <v>2254</v>
      </c>
      <c r="I21" s="675">
        <v>0</v>
      </c>
      <c r="J21" s="675">
        <v>0</v>
      </c>
      <c r="K21" s="675">
        <v>0</v>
      </c>
      <c r="L21" s="675">
        <v>0</v>
      </c>
      <c r="M21" s="262">
        <f t="shared" si="1"/>
        <v>2254</v>
      </c>
      <c r="N21" s="139"/>
      <c r="O21" s="139"/>
      <c r="P21" s="139"/>
      <c r="Q21" s="139"/>
      <c r="R21" s="139"/>
      <c r="S21" s="678"/>
      <c r="T21" s="679"/>
      <c r="U21" s="679"/>
      <c r="V21" s="679"/>
      <c r="W21" s="680"/>
      <c r="X21" s="679"/>
      <c r="Y21" s="681"/>
      <c r="Z21" s="139"/>
      <c r="AA21" s="139"/>
      <c r="AB21" s="139"/>
      <c r="AC21" s="139"/>
      <c r="AD21" s="139"/>
      <c r="AE21" s="139"/>
    </row>
    <row r="22" spans="1:31" s="140" customFormat="1" ht="16.149999999999999" customHeight="1">
      <c r="A22" s="673">
        <v>12</v>
      </c>
      <c r="B22" s="674" t="s">
        <v>855</v>
      </c>
      <c r="C22" s="675">
        <v>1476</v>
      </c>
      <c r="D22" s="675">
        <v>0</v>
      </c>
      <c r="E22" s="675">
        <v>54</v>
      </c>
      <c r="F22" s="675">
        <v>28</v>
      </c>
      <c r="G22" s="684">
        <f t="shared" si="0"/>
        <v>1558</v>
      </c>
      <c r="H22" s="673">
        <v>1718</v>
      </c>
      <c r="I22" s="675">
        <v>0</v>
      </c>
      <c r="J22" s="675">
        <v>0</v>
      </c>
      <c r="K22" s="675">
        <v>0</v>
      </c>
      <c r="L22" s="675">
        <v>0</v>
      </c>
      <c r="M22" s="262">
        <f t="shared" si="1"/>
        <v>1718</v>
      </c>
      <c r="N22" s="139"/>
      <c r="O22" s="139"/>
      <c r="P22" s="139"/>
      <c r="Q22" s="139"/>
      <c r="R22" s="139"/>
      <c r="S22" s="678"/>
      <c r="T22" s="679"/>
      <c r="U22" s="679"/>
      <c r="V22" s="679"/>
      <c r="W22" s="680"/>
      <c r="X22" s="679"/>
      <c r="Y22" s="681"/>
      <c r="Z22" s="139"/>
      <c r="AA22" s="139"/>
      <c r="AB22" s="139"/>
      <c r="AC22" s="139"/>
      <c r="AD22" s="139"/>
      <c r="AE22" s="139"/>
    </row>
    <row r="23" spans="1:31" s="140" customFormat="1" ht="16.149999999999999" customHeight="1">
      <c r="A23" s="673">
        <v>13</v>
      </c>
      <c r="B23" s="674" t="s">
        <v>856</v>
      </c>
      <c r="C23" s="675">
        <v>1133</v>
      </c>
      <c r="D23" s="675">
        <v>0</v>
      </c>
      <c r="E23" s="675">
        <v>0</v>
      </c>
      <c r="F23" s="675">
        <v>35</v>
      </c>
      <c r="G23" s="684">
        <f t="shared" si="0"/>
        <v>1168</v>
      </c>
      <c r="H23" s="673">
        <v>1792</v>
      </c>
      <c r="I23" s="675">
        <v>0</v>
      </c>
      <c r="J23" s="675">
        <v>0</v>
      </c>
      <c r="K23" s="675">
        <v>0</v>
      </c>
      <c r="L23" s="675">
        <v>0</v>
      </c>
      <c r="M23" s="262">
        <f t="shared" si="1"/>
        <v>1792</v>
      </c>
      <c r="N23" s="139"/>
      <c r="O23" s="139"/>
      <c r="P23" s="139"/>
      <c r="Q23" s="139"/>
      <c r="R23" s="139"/>
      <c r="S23" s="678"/>
      <c r="T23" s="679"/>
      <c r="U23" s="679"/>
      <c r="V23" s="679"/>
      <c r="W23" s="680"/>
      <c r="X23" s="679"/>
      <c r="Y23" s="681"/>
      <c r="Z23" s="139"/>
      <c r="AA23" s="139"/>
      <c r="AB23" s="139"/>
      <c r="AC23" s="139"/>
      <c r="AD23" s="139"/>
      <c r="AE23" s="139"/>
    </row>
    <row r="24" spans="1:31" s="140" customFormat="1" ht="16.149999999999999" customHeight="1">
      <c r="A24" s="673">
        <v>14</v>
      </c>
      <c r="B24" s="674" t="s">
        <v>857</v>
      </c>
      <c r="C24" s="675">
        <v>2260</v>
      </c>
      <c r="D24" s="675">
        <v>0</v>
      </c>
      <c r="E24" s="675">
        <v>0</v>
      </c>
      <c r="F24" s="675">
        <v>5</v>
      </c>
      <c r="G24" s="684">
        <f t="shared" si="0"/>
        <v>2265</v>
      </c>
      <c r="H24" s="673">
        <v>2733</v>
      </c>
      <c r="I24" s="675">
        <v>0</v>
      </c>
      <c r="J24" s="675">
        <v>0</v>
      </c>
      <c r="K24" s="675">
        <v>0</v>
      </c>
      <c r="L24" s="675">
        <v>0</v>
      </c>
      <c r="M24" s="262">
        <f t="shared" si="1"/>
        <v>2733</v>
      </c>
      <c r="N24" s="139"/>
      <c r="O24" s="139"/>
      <c r="P24" s="139"/>
      <c r="Q24" s="139"/>
      <c r="R24" s="139"/>
      <c r="S24" s="678"/>
      <c r="T24" s="679"/>
      <c r="U24" s="679"/>
      <c r="V24" s="679"/>
      <c r="W24" s="680"/>
      <c r="X24" s="679"/>
      <c r="Y24" s="681"/>
      <c r="Z24" s="139"/>
      <c r="AA24" s="139"/>
      <c r="AB24" s="139"/>
      <c r="AC24" s="139"/>
      <c r="AD24" s="139"/>
      <c r="AE24" s="139"/>
    </row>
    <row r="25" spans="1:31" s="140" customFormat="1" ht="16.149999999999999" customHeight="1">
      <c r="A25" s="673">
        <v>15</v>
      </c>
      <c r="B25" s="674" t="s">
        <v>858</v>
      </c>
      <c r="C25" s="675">
        <v>1959</v>
      </c>
      <c r="D25" s="675">
        <v>0</v>
      </c>
      <c r="E25" s="675">
        <v>0</v>
      </c>
      <c r="F25" s="675">
        <v>1</v>
      </c>
      <c r="G25" s="684">
        <f t="shared" si="0"/>
        <v>1960</v>
      </c>
      <c r="H25" s="673">
        <v>2646</v>
      </c>
      <c r="I25" s="675">
        <v>0</v>
      </c>
      <c r="J25" s="675">
        <v>0</v>
      </c>
      <c r="K25" s="675">
        <v>0</v>
      </c>
      <c r="L25" s="675">
        <v>0</v>
      </c>
      <c r="M25" s="262">
        <f t="shared" si="1"/>
        <v>2646</v>
      </c>
      <c r="N25" s="139"/>
      <c r="O25" s="139"/>
      <c r="P25" s="139"/>
      <c r="Q25" s="139"/>
      <c r="R25" s="139"/>
      <c r="S25" s="678"/>
      <c r="T25" s="679"/>
      <c r="U25" s="679"/>
      <c r="V25" s="679"/>
      <c r="W25" s="680"/>
      <c r="X25" s="679"/>
      <c r="Y25" s="681"/>
      <c r="Z25" s="139"/>
      <c r="AA25" s="139"/>
      <c r="AB25" s="139"/>
      <c r="AC25" s="139"/>
      <c r="AD25" s="139"/>
      <c r="AE25" s="139"/>
    </row>
    <row r="26" spans="1:31" s="140" customFormat="1" ht="16.149999999999999" customHeight="1">
      <c r="A26" s="673">
        <v>16</v>
      </c>
      <c r="B26" s="674" t="s">
        <v>859</v>
      </c>
      <c r="C26" s="675">
        <v>1109</v>
      </c>
      <c r="D26" s="675">
        <v>0</v>
      </c>
      <c r="E26" s="675">
        <v>0</v>
      </c>
      <c r="F26" s="675">
        <v>15</v>
      </c>
      <c r="G26" s="684">
        <f t="shared" si="0"/>
        <v>1124</v>
      </c>
      <c r="H26" s="673">
        <v>1513</v>
      </c>
      <c r="I26" s="675">
        <v>0</v>
      </c>
      <c r="J26" s="675">
        <v>0</v>
      </c>
      <c r="K26" s="675">
        <v>0</v>
      </c>
      <c r="L26" s="675">
        <v>0</v>
      </c>
      <c r="M26" s="262">
        <f t="shared" si="1"/>
        <v>1513</v>
      </c>
      <c r="N26" s="139"/>
      <c r="O26" s="139"/>
      <c r="P26" s="139"/>
      <c r="Q26" s="139"/>
      <c r="R26" s="139"/>
      <c r="S26" s="678"/>
      <c r="T26" s="679"/>
      <c r="U26" s="679"/>
      <c r="V26" s="679"/>
      <c r="W26" s="680"/>
      <c r="X26" s="679"/>
      <c r="Y26" s="681"/>
      <c r="Z26" s="139"/>
      <c r="AA26" s="139"/>
      <c r="AB26" s="139"/>
      <c r="AC26" s="139"/>
      <c r="AD26" s="139"/>
      <c r="AE26" s="139"/>
    </row>
    <row r="27" spans="1:31" s="140" customFormat="1" ht="16.149999999999999" customHeight="1">
      <c r="A27" s="673">
        <v>17</v>
      </c>
      <c r="B27" s="674" t="s">
        <v>860</v>
      </c>
      <c r="C27" s="675">
        <v>3687</v>
      </c>
      <c r="D27" s="675">
        <v>0</v>
      </c>
      <c r="E27" s="675">
        <v>0</v>
      </c>
      <c r="F27" s="675">
        <v>307</v>
      </c>
      <c r="G27" s="684">
        <f t="shared" si="0"/>
        <v>3994</v>
      </c>
      <c r="H27" s="673">
        <v>4413</v>
      </c>
      <c r="I27" s="675">
        <v>0</v>
      </c>
      <c r="J27" s="675">
        <v>0</v>
      </c>
      <c r="K27" s="675">
        <v>0</v>
      </c>
      <c r="L27" s="675">
        <v>0</v>
      </c>
      <c r="M27" s="262">
        <f t="shared" si="1"/>
        <v>4413</v>
      </c>
      <c r="N27" s="139"/>
      <c r="O27" s="139"/>
      <c r="P27" s="139"/>
      <c r="Q27" s="139"/>
      <c r="R27" s="139"/>
      <c r="S27" s="678"/>
      <c r="T27" s="679"/>
      <c r="U27" s="679"/>
      <c r="V27" s="679"/>
      <c r="W27" s="680"/>
      <c r="X27" s="679"/>
      <c r="Y27" s="681"/>
      <c r="Z27" s="139"/>
      <c r="AA27" s="139"/>
      <c r="AB27" s="139"/>
      <c r="AC27" s="139"/>
      <c r="AD27" s="139"/>
      <c r="AE27" s="139"/>
    </row>
    <row r="28" spans="1:31" s="140" customFormat="1" ht="16.149999999999999" customHeight="1">
      <c r="A28" s="673">
        <v>18</v>
      </c>
      <c r="B28" s="674" t="s">
        <v>861</v>
      </c>
      <c r="C28" s="675">
        <v>1236</v>
      </c>
      <c r="D28" s="675">
        <v>0</v>
      </c>
      <c r="E28" s="675">
        <v>0</v>
      </c>
      <c r="F28" s="675">
        <v>98</v>
      </c>
      <c r="G28" s="684">
        <f t="shared" si="0"/>
        <v>1334</v>
      </c>
      <c r="H28" s="673">
        <v>2079</v>
      </c>
      <c r="I28" s="675">
        <v>0</v>
      </c>
      <c r="J28" s="675">
        <v>0</v>
      </c>
      <c r="K28" s="675">
        <v>0</v>
      </c>
      <c r="L28" s="675">
        <v>0</v>
      </c>
      <c r="M28" s="262">
        <f t="shared" si="1"/>
        <v>2079</v>
      </c>
      <c r="N28" s="139"/>
      <c r="O28" s="139"/>
      <c r="P28" s="139"/>
      <c r="Q28" s="139"/>
      <c r="R28" s="139"/>
      <c r="S28" s="678"/>
      <c r="T28" s="679"/>
      <c r="U28" s="679"/>
      <c r="V28" s="679"/>
      <c r="W28" s="680"/>
      <c r="X28" s="679"/>
      <c r="Y28" s="681"/>
      <c r="Z28" s="139"/>
      <c r="AA28" s="139"/>
      <c r="AB28" s="139"/>
      <c r="AC28" s="139"/>
      <c r="AD28" s="139"/>
      <c r="AE28" s="139"/>
    </row>
    <row r="29" spans="1:31" s="140" customFormat="1" ht="16.149999999999999" customHeight="1">
      <c r="A29" s="673">
        <v>19</v>
      </c>
      <c r="B29" s="674" t="s">
        <v>862</v>
      </c>
      <c r="C29" s="675">
        <v>1915</v>
      </c>
      <c r="D29" s="675">
        <v>0</v>
      </c>
      <c r="E29" s="675">
        <v>0</v>
      </c>
      <c r="F29" s="675">
        <v>30</v>
      </c>
      <c r="G29" s="684">
        <f t="shared" si="0"/>
        <v>1945</v>
      </c>
      <c r="H29" s="673">
        <v>2595</v>
      </c>
      <c r="I29" s="675">
        <v>0</v>
      </c>
      <c r="J29" s="675">
        <v>0</v>
      </c>
      <c r="K29" s="675">
        <v>0</v>
      </c>
      <c r="L29" s="675">
        <v>0</v>
      </c>
      <c r="M29" s="262">
        <f t="shared" si="1"/>
        <v>2595</v>
      </c>
      <c r="N29" s="139"/>
      <c r="O29" s="139"/>
      <c r="P29" s="139"/>
      <c r="Q29" s="139"/>
      <c r="R29" s="139"/>
      <c r="S29" s="678"/>
      <c r="T29" s="679"/>
      <c r="U29" s="679"/>
      <c r="V29" s="679"/>
      <c r="W29" s="680"/>
      <c r="X29" s="679"/>
      <c r="Y29" s="681"/>
      <c r="Z29" s="139"/>
      <c r="AA29" s="139"/>
      <c r="AB29" s="139"/>
      <c r="AC29" s="139"/>
      <c r="AD29" s="139"/>
      <c r="AE29" s="139"/>
    </row>
    <row r="30" spans="1:31" s="140" customFormat="1" ht="16.149999999999999" customHeight="1">
      <c r="A30" s="673">
        <v>20</v>
      </c>
      <c r="B30" s="674" t="s">
        <v>863</v>
      </c>
      <c r="C30" s="675">
        <v>1688</v>
      </c>
      <c r="D30" s="675">
        <v>0</v>
      </c>
      <c r="E30" s="675">
        <v>0</v>
      </c>
      <c r="F30" s="675">
        <v>56</v>
      </c>
      <c r="G30" s="684">
        <f t="shared" si="0"/>
        <v>1744</v>
      </c>
      <c r="H30" s="673">
        <v>2317</v>
      </c>
      <c r="I30" s="675">
        <v>0</v>
      </c>
      <c r="J30" s="675">
        <v>0</v>
      </c>
      <c r="K30" s="675">
        <v>0</v>
      </c>
      <c r="L30" s="675">
        <v>0</v>
      </c>
      <c r="M30" s="262">
        <f t="shared" si="1"/>
        <v>2317</v>
      </c>
      <c r="N30" s="139"/>
      <c r="O30" s="139"/>
      <c r="P30" s="139"/>
      <c r="Q30" s="139"/>
      <c r="R30" s="139"/>
      <c r="S30" s="678"/>
      <c r="T30" s="679"/>
      <c r="U30" s="679"/>
      <c r="V30" s="679"/>
      <c r="W30" s="680"/>
      <c r="X30" s="679"/>
      <c r="Y30" s="681"/>
      <c r="Z30" s="139"/>
      <c r="AA30" s="139"/>
      <c r="AB30" s="139"/>
      <c r="AC30" s="139"/>
      <c r="AD30" s="139"/>
      <c r="AE30" s="139"/>
    </row>
    <row r="31" spans="1:31" s="140" customFormat="1" ht="16.149999999999999" customHeight="1">
      <c r="A31" s="673">
        <v>21</v>
      </c>
      <c r="B31" s="674" t="s">
        <v>864</v>
      </c>
      <c r="C31" s="675">
        <v>1610</v>
      </c>
      <c r="D31" s="675">
        <v>0</v>
      </c>
      <c r="E31" s="675">
        <v>0</v>
      </c>
      <c r="F31" s="675">
        <v>26</v>
      </c>
      <c r="G31" s="684">
        <f t="shared" si="0"/>
        <v>1636</v>
      </c>
      <c r="H31" s="673">
        <v>2252</v>
      </c>
      <c r="I31" s="675">
        <v>0</v>
      </c>
      <c r="J31" s="675">
        <v>0</v>
      </c>
      <c r="K31" s="675">
        <v>0</v>
      </c>
      <c r="L31" s="675">
        <v>0</v>
      </c>
      <c r="M31" s="262">
        <f t="shared" si="1"/>
        <v>2252</v>
      </c>
      <c r="N31" s="139"/>
      <c r="O31" s="139"/>
      <c r="P31" s="139"/>
      <c r="Q31" s="139"/>
      <c r="R31" s="139"/>
      <c r="S31" s="678"/>
      <c r="T31" s="679"/>
      <c r="U31" s="679"/>
      <c r="V31" s="679"/>
      <c r="W31" s="680"/>
      <c r="X31" s="679"/>
      <c r="Y31" s="681"/>
      <c r="Z31" s="139"/>
      <c r="AA31" s="139"/>
      <c r="AB31" s="139"/>
      <c r="AC31" s="139"/>
      <c r="AD31" s="139"/>
      <c r="AE31" s="139"/>
    </row>
    <row r="32" spans="1:31" ht="15.75">
      <c r="A32" s="673">
        <v>22</v>
      </c>
      <c r="B32" s="674" t="s">
        <v>865</v>
      </c>
      <c r="C32" s="675">
        <v>3727</v>
      </c>
      <c r="D32" s="675">
        <v>0</v>
      </c>
      <c r="E32" s="675">
        <v>0</v>
      </c>
      <c r="F32" s="675">
        <v>81</v>
      </c>
      <c r="G32" s="684">
        <f t="shared" si="0"/>
        <v>3808</v>
      </c>
      <c r="H32" s="673">
        <v>3722</v>
      </c>
      <c r="I32" s="675">
        <v>0</v>
      </c>
      <c r="J32" s="675">
        <v>0</v>
      </c>
      <c r="K32" s="675">
        <v>0</v>
      </c>
      <c r="L32" s="675">
        <v>0</v>
      </c>
      <c r="M32" s="262">
        <f t="shared" si="1"/>
        <v>3722</v>
      </c>
      <c r="N32" s="78"/>
      <c r="O32" s="78"/>
      <c r="P32" s="78"/>
      <c r="Q32" s="78"/>
      <c r="R32" s="78"/>
      <c r="S32" s="678"/>
      <c r="T32" s="679"/>
      <c r="U32" s="679"/>
      <c r="V32" s="679"/>
      <c r="W32" s="680"/>
      <c r="X32" s="679"/>
      <c r="Y32" s="681"/>
      <c r="Z32" s="78"/>
      <c r="AA32" s="78"/>
      <c r="AB32" s="78"/>
      <c r="AC32" s="78"/>
      <c r="AD32" s="78"/>
      <c r="AE32" s="78"/>
    </row>
    <row r="33" spans="1:31" ht="15.75">
      <c r="A33" s="673">
        <v>23</v>
      </c>
      <c r="B33" s="674" t="s">
        <v>866</v>
      </c>
      <c r="C33" s="675">
        <v>1410</v>
      </c>
      <c r="D33" s="675">
        <v>0</v>
      </c>
      <c r="E33" s="675">
        <v>0</v>
      </c>
      <c r="F33" s="675">
        <v>38</v>
      </c>
      <c r="G33" s="684">
        <f t="shared" si="0"/>
        <v>1448</v>
      </c>
      <c r="H33" s="673">
        <v>2180</v>
      </c>
      <c r="I33" s="675">
        <v>0</v>
      </c>
      <c r="J33" s="675">
        <v>0</v>
      </c>
      <c r="K33" s="675">
        <v>0</v>
      </c>
      <c r="L33" s="675">
        <v>0</v>
      </c>
      <c r="M33" s="262">
        <f t="shared" si="1"/>
        <v>2180</v>
      </c>
      <c r="N33" s="78"/>
      <c r="O33" s="78"/>
      <c r="P33" s="78"/>
      <c r="Q33" s="78"/>
      <c r="R33" s="78"/>
      <c r="S33" s="678"/>
      <c r="T33" s="679"/>
      <c r="U33" s="679"/>
      <c r="V33" s="679"/>
      <c r="W33" s="680"/>
      <c r="X33" s="679"/>
      <c r="Y33" s="681"/>
      <c r="Z33" s="78"/>
      <c r="AA33" s="78"/>
      <c r="AB33" s="78"/>
      <c r="AC33" s="78"/>
      <c r="AD33" s="78"/>
      <c r="AE33" s="78"/>
    </row>
    <row r="34" spans="1:31" ht="15.75">
      <c r="A34" s="673">
        <v>24</v>
      </c>
      <c r="B34" s="674" t="s">
        <v>867</v>
      </c>
      <c r="C34" s="675">
        <v>1088</v>
      </c>
      <c r="D34" s="675">
        <v>0</v>
      </c>
      <c r="E34" s="675">
        <v>0</v>
      </c>
      <c r="F34" s="675">
        <v>76</v>
      </c>
      <c r="G34" s="684">
        <f t="shared" si="0"/>
        <v>1164</v>
      </c>
      <c r="H34" s="673">
        <v>1869</v>
      </c>
      <c r="I34" s="675">
        <v>0</v>
      </c>
      <c r="J34" s="675">
        <v>0</v>
      </c>
      <c r="K34" s="675">
        <v>0</v>
      </c>
      <c r="L34" s="675">
        <v>0</v>
      </c>
      <c r="M34" s="262">
        <f t="shared" si="1"/>
        <v>1869</v>
      </c>
      <c r="N34" s="78"/>
      <c r="O34" s="78"/>
      <c r="P34" s="78"/>
      <c r="Q34" s="78"/>
      <c r="R34" s="78"/>
      <c r="S34" s="678"/>
      <c r="T34" s="679"/>
      <c r="U34" s="679"/>
      <c r="V34" s="679"/>
      <c r="W34" s="680"/>
      <c r="X34" s="679"/>
      <c r="Y34" s="681"/>
      <c r="Z34" s="78"/>
      <c r="AA34" s="78"/>
      <c r="AB34" s="78"/>
      <c r="AC34" s="78"/>
      <c r="AD34" s="78"/>
      <c r="AE34" s="78"/>
    </row>
    <row r="35" spans="1:31" ht="15.75">
      <c r="A35" s="673">
        <v>25</v>
      </c>
      <c r="B35" s="674" t="s">
        <v>868</v>
      </c>
      <c r="C35" s="675">
        <v>3115</v>
      </c>
      <c r="D35" s="675">
        <v>0</v>
      </c>
      <c r="E35" s="675">
        <v>0</v>
      </c>
      <c r="F35" s="675">
        <v>154</v>
      </c>
      <c r="G35" s="684">
        <f t="shared" si="0"/>
        <v>3269</v>
      </c>
      <c r="H35" s="673">
        <v>3907</v>
      </c>
      <c r="I35" s="675">
        <v>0</v>
      </c>
      <c r="J35" s="675">
        <v>0</v>
      </c>
      <c r="K35" s="675">
        <v>0</v>
      </c>
      <c r="L35" s="675">
        <v>0</v>
      </c>
      <c r="M35" s="262">
        <f t="shared" si="1"/>
        <v>3907</v>
      </c>
      <c r="N35" s="78"/>
      <c r="O35" s="78"/>
      <c r="P35" s="78"/>
      <c r="Q35" s="78"/>
      <c r="R35" s="78"/>
      <c r="S35" s="678"/>
      <c r="T35" s="679"/>
      <c r="U35" s="679"/>
      <c r="V35" s="679"/>
      <c r="W35" s="680"/>
      <c r="X35" s="679"/>
      <c r="Y35" s="681"/>
      <c r="Z35" s="78"/>
      <c r="AA35" s="78"/>
      <c r="AB35" s="78"/>
      <c r="AC35" s="78"/>
      <c r="AD35" s="78"/>
      <c r="AE35" s="78"/>
    </row>
    <row r="36" spans="1:31" ht="15.75">
      <c r="A36" s="673">
        <v>26</v>
      </c>
      <c r="B36" s="674" t="s">
        <v>869</v>
      </c>
      <c r="C36" s="675">
        <v>1799</v>
      </c>
      <c r="D36" s="675">
        <v>0</v>
      </c>
      <c r="E36" s="675">
        <v>0</v>
      </c>
      <c r="F36" s="675">
        <v>36</v>
      </c>
      <c r="G36" s="684">
        <f t="shared" si="0"/>
        <v>1835</v>
      </c>
      <c r="H36" s="673">
        <v>2125</v>
      </c>
      <c r="I36" s="675">
        <v>0</v>
      </c>
      <c r="J36" s="675">
        <v>0</v>
      </c>
      <c r="K36" s="675">
        <v>0</v>
      </c>
      <c r="L36" s="675">
        <v>0</v>
      </c>
      <c r="M36" s="262">
        <f t="shared" si="1"/>
        <v>2125</v>
      </c>
      <c r="N36" s="78"/>
      <c r="O36" s="78"/>
      <c r="P36" s="78"/>
      <c r="Q36" s="78"/>
      <c r="R36" s="78"/>
      <c r="S36" s="678"/>
      <c r="T36" s="679"/>
      <c r="U36" s="679"/>
      <c r="V36" s="679"/>
      <c r="W36" s="680"/>
      <c r="X36" s="679"/>
      <c r="Y36" s="681"/>
      <c r="Z36" s="78"/>
      <c r="AA36" s="78"/>
      <c r="AB36" s="78"/>
      <c r="AC36" s="78"/>
      <c r="AD36" s="78"/>
      <c r="AE36" s="78"/>
    </row>
    <row r="37" spans="1:31" ht="15.75">
      <c r="A37" s="673">
        <v>27</v>
      </c>
      <c r="B37" s="674" t="s">
        <v>870</v>
      </c>
      <c r="C37" s="675">
        <v>1372</v>
      </c>
      <c r="D37" s="675">
        <v>0</v>
      </c>
      <c r="E37" s="675">
        <v>0</v>
      </c>
      <c r="F37" s="675">
        <v>14</v>
      </c>
      <c r="G37" s="684">
        <f t="shared" si="0"/>
        <v>1386</v>
      </c>
      <c r="H37" s="673">
        <v>344</v>
      </c>
      <c r="I37" s="675">
        <v>0</v>
      </c>
      <c r="J37" s="675">
        <v>0</v>
      </c>
      <c r="K37" s="675">
        <v>0</v>
      </c>
      <c r="L37" s="675">
        <v>0</v>
      </c>
      <c r="M37" s="262">
        <f t="shared" si="1"/>
        <v>344</v>
      </c>
      <c r="N37" s="78"/>
      <c r="O37" s="78"/>
      <c r="P37" s="78"/>
      <c r="Q37" s="78"/>
      <c r="R37" s="78"/>
      <c r="S37" s="678"/>
      <c r="T37" s="679"/>
      <c r="U37" s="679"/>
      <c r="V37" s="679"/>
      <c r="W37" s="680"/>
      <c r="X37" s="679"/>
      <c r="Y37" s="681"/>
      <c r="Z37" s="78"/>
      <c r="AA37" s="78"/>
      <c r="AB37" s="78"/>
      <c r="AC37" s="78"/>
      <c r="AD37" s="78"/>
      <c r="AE37" s="78"/>
    </row>
    <row r="38" spans="1:31" ht="15.75">
      <c r="A38" s="673">
        <v>28</v>
      </c>
      <c r="B38" s="674" t="s">
        <v>871</v>
      </c>
      <c r="C38" s="675">
        <v>1735</v>
      </c>
      <c r="D38" s="675">
        <v>0</v>
      </c>
      <c r="E38" s="675">
        <v>0</v>
      </c>
      <c r="F38" s="675">
        <v>7</v>
      </c>
      <c r="G38" s="684">
        <f t="shared" si="0"/>
        <v>1742</v>
      </c>
      <c r="H38" s="673">
        <v>2102</v>
      </c>
      <c r="I38" s="675">
        <v>0</v>
      </c>
      <c r="J38" s="675">
        <v>0</v>
      </c>
      <c r="K38" s="675">
        <v>0</v>
      </c>
      <c r="L38" s="675">
        <v>0</v>
      </c>
      <c r="M38" s="262">
        <f t="shared" si="1"/>
        <v>2102</v>
      </c>
      <c r="N38" s="78"/>
      <c r="O38" s="78"/>
      <c r="P38" s="78"/>
      <c r="Q38" s="78"/>
      <c r="R38" s="78"/>
      <c r="S38" s="678"/>
      <c r="T38" s="679"/>
      <c r="U38" s="679"/>
      <c r="V38" s="679"/>
      <c r="W38" s="680"/>
      <c r="X38" s="679"/>
      <c r="Y38" s="681"/>
      <c r="Z38" s="78"/>
      <c r="AA38" s="78"/>
      <c r="AB38" s="78"/>
      <c r="AC38" s="78"/>
      <c r="AD38" s="78"/>
      <c r="AE38" s="78"/>
    </row>
    <row r="39" spans="1:31" ht="15.75">
      <c r="A39" s="673">
        <v>29</v>
      </c>
      <c r="B39" s="674" t="s">
        <v>872</v>
      </c>
      <c r="C39" s="675">
        <v>1093</v>
      </c>
      <c r="D39" s="675">
        <v>0</v>
      </c>
      <c r="E39" s="675">
        <v>0</v>
      </c>
      <c r="F39" s="675">
        <v>87</v>
      </c>
      <c r="G39" s="684">
        <f t="shared" si="0"/>
        <v>1180</v>
      </c>
      <c r="H39" s="673">
        <v>1543</v>
      </c>
      <c r="I39" s="675">
        <v>0</v>
      </c>
      <c r="J39" s="675">
        <v>0</v>
      </c>
      <c r="K39" s="675">
        <v>0</v>
      </c>
      <c r="L39" s="675">
        <v>0</v>
      </c>
      <c r="M39" s="262">
        <f t="shared" si="1"/>
        <v>1543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1:31" ht="15.75">
      <c r="A40" s="673">
        <v>30</v>
      </c>
      <c r="B40" s="674" t="s">
        <v>873</v>
      </c>
      <c r="C40" s="675">
        <v>1975</v>
      </c>
      <c r="D40" s="675">
        <v>0</v>
      </c>
      <c r="E40" s="675">
        <v>0</v>
      </c>
      <c r="F40" s="675">
        <v>24</v>
      </c>
      <c r="G40" s="684">
        <f t="shared" si="0"/>
        <v>1999</v>
      </c>
      <c r="H40" s="673">
        <v>2591</v>
      </c>
      <c r="I40" s="675">
        <v>0</v>
      </c>
      <c r="J40" s="675">
        <v>0</v>
      </c>
      <c r="K40" s="675">
        <v>0</v>
      </c>
      <c r="L40" s="675">
        <v>0</v>
      </c>
      <c r="M40" s="262">
        <f t="shared" si="1"/>
        <v>2591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ht="15.75">
      <c r="A41" s="673">
        <v>31</v>
      </c>
      <c r="B41" s="674" t="s">
        <v>874</v>
      </c>
      <c r="C41" s="675">
        <v>939</v>
      </c>
      <c r="D41" s="675">
        <v>0</v>
      </c>
      <c r="E41" s="675">
        <v>0</v>
      </c>
      <c r="F41" s="675">
        <v>8</v>
      </c>
      <c r="G41" s="684">
        <f t="shared" si="0"/>
        <v>947</v>
      </c>
      <c r="H41" s="673">
        <v>1245</v>
      </c>
      <c r="I41" s="675">
        <v>0</v>
      </c>
      <c r="J41" s="675">
        <v>0</v>
      </c>
      <c r="K41" s="675">
        <v>0</v>
      </c>
      <c r="L41" s="675">
        <v>0</v>
      </c>
      <c r="M41" s="262">
        <f t="shared" si="1"/>
        <v>1245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ht="15.75">
      <c r="A42" s="673">
        <v>32</v>
      </c>
      <c r="B42" s="674" t="s">
        <v>875</v>
      </c>
      <c r="C42" s="675">
        <v>1460</v>
      </c>
      <c r="D42" s="675">
        <v>0</v>
      </c>
      <c r="E42" s="675">
        <v>0</v>
      </c>
      <c r="F42" s="675">
        <v>148</v>
      </c>
      <c r="G42" s="684">
        <f t="shared" si="0"/>
        <v>1608</v>
      </c>
      <c r="H42" s="673">
        <v>2176</v>
      </c>
      <c r="I42" s="675">
        <v>0</v>
      </c>
      <c r="J42" s="675">
        <v>0</v>
      </c>
      <c r="K42" s="675">
        <v>0</v>
      </c>
      <c r="L42" s="675">
        <v>0</v>
      </c>
      <c r="M42" s="262">
        <f t="shared" si="1"/>
        <v>2176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ht="15.75">
      <c r="A43" s="673">
        <v>33</v>
      </c>
      <c r="B43" s="674" t="s">
        <v>876</v>
      </c>
      <c r="C43" s="675">
        <v>3812</v>
      </c>
      <c r="D43" s="675">
        <v>0</v>
      </c>
      <c r="E43" s="675">
        <v>156</v>
      </c>
      <c r="F43" s="675">
        <v>29</v>
      </c>
      <c r="G43" s="684">
        <f t="shared" si="0"/>
        <v>3997</v>
      </c>
      <c r="H43" s="673">
        <v>4984</v>
      </c>
      <c r="I43" s="675">
        <v>0</v>
      </c>
      <c r="J43" s="675">
        <v>0</v>
      </c>
      <c r="K43" s="675">
        <v>0</v>
      </c>
      <c r="L43" s="675">
        <v>0</v>
      </c>
      <c r="M43" s="262">
        <f t="shared" si="1"/>
        <v>4984</v>
      </c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s="687" customFormat="1" ht="18.75">
      <c r="A44" s="1027" t="s">
        <v>19</v>
      </c>
      <c r="B44" s="1028"/>
      <c r="C44" s="685">
        <f>SUM(C11:C43)</f>
        <v>66300</v>
      </c>
      <c r="D44" s="685">
        <f t="shared" ref="D44:G44" si="2">SUM(D11:D43)</f>
        <v>0</v>
      </c>
      <c r="E44" s="685">
        <f t="shared" si="2"/>
        <v>418</v>
      </c>
      <c r="F44" s="685">
        <f t="shared" si="2"/>
        <v>1967</v>
      </c>
      <c r="G44" s="685">
        <f t="shared" si="2"/>
        <v>68685</v>
      </c>
      <c r="H44" s="685">
        <f t="shared" ref="H44:M44" si="3">SUM(H11:H43)</f>
        <v>88448</v>
      </c>
      <c r="I44" s="685">
        <f t="shared" si="3"/>
        <v>0</v>
      </c>
      <c r="J44" s="685">
        <f t="shared" si="3"/>
        <v>0</v>
      </c>
      <c r="K44" s="685">
        <f t="shared" si="3"/>
        <v>0</v>
      </c>
      <c r="L44" s="685">
        <f t="shared" si="3"/>
        <v>0</v>
      </c>
      <c r="M44" s="685">
        <f t="shared" si="3"/>
        <v>88448</v>
      </c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</row>
    <row r="46" spans="1:31" s="15" customFormat="1" ht="12.75">
      <c r="A46" s="14" t="s">
        <v>12</v>
      </c>
      <c r="H46" s="14"/>
      <c r="I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67" t="s">
        <v>13</v>
      </c>
      <c r="Z46" s="767"/>
      <c r="AA46" s="767"/>
      <c r="AB46" s="767"/>
      <c r="AC46" s="767"/>
      <c r="AD46" s="767"/>
      <c r="AE46" s="767"/>
    </row>
    <row r="47" spans="1:31" s="15" customFormat="1" ht="12.75" customHeight="1">
      <c r="M47" s="14"/>
      <c r="N47" s="874" t="s">
        <v>14</v>
      </c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4"/>
      <c r="Z47" s="874"/>
      <c r="AA47" s="874"/>
      <c r="AB47" s="874"/>
      <c r="AC47" s="874"/>
      <c r="AD47" s="874"/>
      <c r="AE47" s="874"/>
    </row>
    <row r="48" spans="1:31" s="15" customFormat="1" ht="12.75" customHeight="1">
      <c r="M48" s="874" t="s">
        <v>90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4"/>
      <c r="Y48" s="874"/>
      <c r="Z48" s="874"/>
      <c r="AA48" s="874"/>
      <c r="AB48" s="874"/>
      <c r="AC48" s="874"/>
      <c r="AD48" s="874"/>
      <c r="AE48" s="874"/>
    </row>
    <row r="49" spans="1:31" s="15" customFormat="1" ht="12.75">
      <c r="A49" s="14"/>
      <c r="B49" s="14"/>
      <c r="N49" s="14"/>
      <c r="O49" s="14"/>
      <c r="P49" s="14"/>
      <c r="Q49" s="14"/>
      <c r="R49" s="14"/>
      <c r="S49" s="14"/>
      <c r="T49" s="14"/>
      <c r="U49" s="14"/>
      <c r="V49" s="747" t="s">
        <v>87</v>
      </c>
      <c r="W49" s="747"/>
      <c r="X49" s="747"/>
      <c r="Y49" s="747"/>
      <c r="Z49" s="747"/>
      <c r="AA49" s="747"/>
      <c r="AB49" s="747"/>
      <c r="AC49" s="747"/>
      <c r="AD49" s="747"/>
      <c r="AE49" s="747"/>
    </row>
  </sheetData>
  <mergeCells count="15">
    <mergeCell ref="AD1:AG1"/>
    <mergeCell ref="Y46:AE46"/>
    <mergeCell ref="N47:AE47"/>
    <mergeCell ref="M48:AE48"/>
    <mergeCell ref="N8:S8"/>
    <mergeCell ref="C4:V4"/>
    <mergeCell ref="E2:U2"/>
    <mergeCell ref="V49:AE49"/>
    <mergeCell ref="Z8:AE8"/>
    <mergeCell ref="A8:A9"/>
    <mergeCell ref="B8:B9"/>
    <mergeCell ref="C8:G8"/>
    <mergeCell ref="H8:M8"/>
    <mergeCell ref="T8:Y8"/>
    <mergeCell ref="A44:B4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6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topLeftCell="A40" zoomScale="85" zoomScaleSheetLayoutView="85" workbookViewId="0">
      <selection activeCell="K55" sqref="K55"/>
    </sheetView>
  </sheetViews>
  <sheetFormatPr defaultColWidth="8.85546875" defaultRowHeight="14.25"/>
  <cols>
    <col min="1" max="1" width="8.140625" style="645" customWidth="1"/>
    <col min="2" max="2" width="18.85546875" style="645" customWidth="1"/>
    <col min="3" max="3" width="12.140625" style="645" customWidth="1"/>
    <col min="4" max="4" width="11.7109375" style="645" customWidth="1"/>
    <col min="5" max="5" width="11.28515625" style="645" customWidth="1"/>
    <col min="6" max="6" width="17.140625" style="645" customWidth="1"/>
    <col min="7" max="7" width="15.140625" style="645" customWidth="1"/>
    <col min="8" max="8" width="14.42578125" style="645" customWidth="1"/>
    <col min="9" max="9" width="14.85546875" style="645" customWidth="1"/>
    <col min="10" max="10" width="16" style="645" customWidth="1"/>
    <col min="11" max="11" width="17.28515625" style="645" customWidth="1"/>
    <col min="12" max="12" width="16.28515625" style="645" customWidth="1"/>
    <col min="13" max="16384" width="8.85546875" style="645"/>
  </cols>
  <sheetData>
    <row r="1" spans="1:12" ht="15">
      <c r="B1" s="643"/>
      <c r="C1" s="643"/>
      <c r="D1" s="643"/>
      <c r="E1" s="643"/>
      <c r="F1" s="641"/>
      <c r="G1" s="641"/>
      <c r="H1" s="643"/>
      <c r="J1" s="644"/>
      <c r="K1" s="873" t="s">
        <v>689</v>
      </c>
      <c r="L1" s="873"/>
    </row>
    <row r="2" spans="1:12" ht="15.75">
      <c r="B2" s="744" t="s">
        <v>0</v>
      </c>
      <c r="C2" s="744"/>
      <c r="D2" s="744"/>
      <c r="E2" s="744"/>
      <c r="F2" s="744"/>
      <c r="G2" s="744"/>
      <c r="H2" s="744"/>
      <c r="I2" s="744"/>
      <c r="J2" s="744"/>
    </row>
    <row r="3" spans="1:12" ht="20.25">
      <c r="B3" s="745" t="s">
        <v>582</v>
      </c>
      <c r="C3" s="745"/>
      <c r="D3" s="745"/>
      <c r="E3" s="745"/>
      <c r="F3" s="745"/>
      <c r="G3" s="745"/>
      <c r="H3" s="745"/>
      <c r="I3" s="745"/>
      <c r="J3" s="745"/>
    </row>
    <row r="4" spans="1:12" ht="20.25">
      <c r="B4" s="640"/>
      <c r="C4" s="640"/>
      <c r="D4" s="640"/>
      <c r="E4" s="640"/>
      <c r="F4" s="640"/>
      <c r="G4" s="640"/>
      <c r="H4" s="640"/>
      <c r="I4" s="640"/>
      <c r="J4" s="640"/>
    </row>
    <row r="5" spans="1:12" ht="15.6" customHeight="1">
      <c r="B5" s="1040" t="s">
        <v>688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</row>
    <row r="6" spans="1:12" ht="15.75">
      <c r="A6" s="747" t="s">
        <v>185</v>
      </c>
      <c r="B6" s="747"/>
      <c r="C6" s="126" t="s">
        <v>877</v>
      </c>
    </row>
    <row r="7" spans="1:12" ht="15" customHeight="1">
      <c r="A7" s="1030" t="s">
        <v>116</v>
      </c>
      <c r="B7" s="1033" t="s">
        <v>3</v>
      </c>
      <c r="C7" s="1036" t="s">
        <v>27</v>
      </c>
      <c r="D7" s="1036"/>
      <c r="E7" s="1036"/>
      <c r="F7" s="1036"/>
      <c r="G7" s="1037" t="s">
        <v>28</v>
      </c>
      <c r="H7" s="1038"/>
      <c r="I7" s="1038"/>
      <c r="J7" s="1039"/>
      <c r="K7" s="1033" t="s">
        <v>440</v>
      </c>
      <c r="L7" s="1041" t="s">
        <v>128</v>
      </c>
    </row>
    <row r="8" spans="1:12" ht="31.15" customHeight="1">
      <c r="A8" s="1031"/>
      <c r="B8" s="1034"/>
      <c r="C8" s="1041" t="s">
        <v>286</v>
      </c>
      <c r="D8" s="1033" t="s">
        <v>506</v>
      </c>
      <c r="E8" s="1042" t="s">
        <v>102</v>
      </c>
      <c r="F8" s="1043"/>
      <c r="G8" s="1035" t="s">
        <v>286</v>
      </c>
      <c r="H8" s="1041" t="s">
        <v>506</v>
      </c>
      <c r="I8" s="1044" t="s">
        <v>102</v>
      </c>
      <c r="J8" s="1045"/>
      <c r="K8" s="1034"/>
      <c r="L8" s="1041"/>
    </row>
    <row r="9" spans="1:12" ht="78.75" customHeight="1">
      <c r="A9" s="1032"/>
      <c r="B9" s="1035"/>
      <c r="C9" s="1041"/>
      <c r="D9" s="1035"/>
      <c r="E9" s="646" t="s">
        <v>624</v>
      </c>
      <c r="F9" s="646" t="s">
        <v>507</v>
      </c>
      <c r="G9" s="1041"/>
      <c r="H9" s="1041"/>
      <c r="I9" s="646" t="s">
        <v>624</v>
      </c>
      <c r="J9" s="646" t="s">
        <v>507</v>
      </c>
      <c r="K9" s="1035"/>
      <c r="L9" s="1041"/>
    </row>
    <row r="10" spans="1:12">
      <c r="A10" s="647">
        <v>1</v>
      </c>
      <c r="B10" s="648">
        <v>2</v>
      </c>
      <c r="C10" s="647">
        <v>3</v>
      </c>
      <c r="D10" s="648">
        <v>4</v>
      </c>
      <c r="E10" s="647">
        <v>5</v>
      </c>
      <c r="F10" s="648">
        <v>6</v>
      </c>
      <c r="G10" s="647">
        <v>7</v>
      </c>
      <c r="H10" s="648">
        <v>8</v>
      </c>
      <c r="I10" s="647">
        <v>9</v>
      </c>
      <c r="J10" s="648">
        <v>10</v>
      </c>
      <c r="K10" s="647" t="s">
        <v>706</v>
      </c>
      <c r="L10" s="648">
        <v>12</v>
      </c>
    </row>
    <row r="11" spans="1:12" ht="15.75">
      <c r="A11" s="482">
        <v>1</v>
      </c>
      <c r="B11" s="483" t="s">
        <v>844</v>
      </c>
      <c r="C11" s="649">
        <v>121774</v>
      </c>
      <c r="D11" s="650">
        <v>960</v>
      </c>
      <c r="E11" s="649">
        <v>883</v>
      </c>
      <c r="F11" s="650">
        <v>27</v>
      </c>
      <c r="G11" s="649">
        <v>93127</v>
      </c>
      <c r="H11" s="651">
        <v>2886</v>
      </c>
      <c r="I11" s="649">
        <v>2763</v>
      </c>
      <c r="J11" s="650">
        <v>36</v>
      </c>
      <c r="K11" s="652">
        <f>J11+I11+F11+E11</f>
        <v>3709</v>
      </c>
      <c r="L11" s="651">
        <f>K11*0.1</f>
        <v>370.90000000000003</v>
      </c>
    </row>
    <row r="12" spans="1:12" ht="15.75">
      <c r="A12" s="482">
        <v>2</v>
      </c>
      <c r="B12" s="483" t="s">
        <v>845</v>
      </c>
      <c r="C12" s="649">
        <v>205062</v>
      </c>
      <c r="D12" s="650">
        <v>2936</v>
      </c>
      <c r="E12" s="649">
        <v>2897</v>
      </c>
      <c r="F12" s="650">
        <v>90</v>
      </c>
      <c r="G12" s="649">
        <v>101349</v>
      </c>
      <c r="H12" s="651">
        <v>1957</v>
      </c>
      <c r="I12" s="649">
        <v>1934</v>
      </c>
      <c r="J12" s="650">
        <v>71</v>
      </c>
      <c r="K12" s="652">
        <f t="shared" ref="K12:K44" si="0">J12+I12+F12+E12</f>
        <v>4992</v>
      </c>
      <c r="L12" s="651">
        <f t="shared" ref="L12:L43" si="1">K12*0.1</f>
        <v>499.20000000000005</v>
      </c>
    </row>
    <row r="13" spans="1:12" ht="15.75">
      <c r="A13" s="482">
        <v>3</v>
      </c>
      <c r="B13" s="483" t="s">
        <v>846</v>
      </c>
      <c r="C13" s="649">
        <v>183747</v>
      </c>
      <c r="D13" s="650">
        <v>3247</v>
      </c>
      <c r="E13" s="649">
        <v>2835</v>
      </c>
      <c r="F13" s="650">
        <v>0</v>
      </c>
      <c r="G13" s="649">
        <v>93171</v>
      </c>
      <c r="H13" s="651">
        <v>962</v>
      </c>
      <c r="I13" s="649">
        <v>1481</v>
      </c>
      <c r="J13" s="650">
        <v>0</v>
      </c>
      <c r="K13" s="652">
        <f t="shared" si="0"/>
        <v>4316</v>
      </c>
      <c r="L13" s="651">
        <f t="shared" si="1"/>
        <v>431.6</v>
      </c>
    </row>
    <row r="14" spans="1:12" ht="15.75">
      <c r="A14" s="482">
        <v>4</v>
      </c>
      <c r="B14" s="483" t="s">
        <v>847</v>
      </c>
      <c r="C14" s="649">
        <v>82450</v>
      </c>
      <c r="D14" s="650">
        <v>825</v>
      </c>
      <c r="E14" s="649">
        <v>1335</v>
      </c>
      <c r="F14" s="650">
        <v>335</v>
      </c>
      <c r="G14" s="649">
        <v>37041</v>
      </c>
      <c r="H14" s="651">
        <v>1450</v>
      </c>
      <c r="I14" s="649">
        <v>722</v>
      </c>
      <c r="J14" s="650">
        <v>158</v>
      </c>
      <c r="K14" s="652">
        <f t="shared" si="0"/>
        <v>2550</v>
      </c>
      <c r="L14" s="651">
        <f t="shared" si="1"/>
        <v>255</v>
      </c>
    </row>
    <row r="15" spans="1:12" ht="15.75">
      <c r="A15" s="482">
        <v>5</v>
      </c>
      <c r="B15" s="483" t="s">
        <v>848</v>
      </c>
      <c r="C15" s="649">
        <v>303689</v>
      </c>
      <c r="D15" s="650">
        <v>5161</v>
      </c>
      <c r="E15" s="649">
        <v>5624</v>
      </c>
      <c r="F15" s="650">
        <v>0</v>
      </c>
      <c r="G15" s="649">
        <v>66317</v>
      </c>
      <c r="H15" s="651">
        <v>3441</v>
      </c>
      <c r="I15" s="649">
        <v>3036</v>
      </c>
      <c r="J15" s="650">
        <v>0</v>
      </c>
      <c r="K15" s="652">
        <f t="shared" si="0"/>
        <v>8660</v>
      </c>
      <c r="L15" s="651">
        <f t="shared" si="1"/>
        <v>866</v>
      </c>
    </row>
    <row r="16" spans="1:12" ht="15.75">
      <c r="A16" s="482">
        <v>6</v>
      </c>
      <c r="B16" s="483" t="s">
        <v>849</v>
      </c>
      <c r="C16" s="649">
        <v>126473</v>
      </c>
      <c r="D16" s="650">
        <v>3439</v>
      </c>
      <c r="E16" s="649">
        <v>3397</v>
      </c>
      <c r="F16" s="650">
        <v>405</v>
      </c>
      <c r="G16" s="649">
        <v>97981</v>
      </c>
      <c r="H16" s="651">
        <v>29</v>
      </c>
      <c r="I16" s="649">
        <v>10</v>
      </c>
      <c r="J16" s="650">
        <v>0</v>
      </c>
      <c r="K16" s="652">
        <f t="shared" si="0"/>
        <v>3812</v>
      </c>
      <c r="L16" s="651">
        <f t="shared" si="1"/>
        <v>381.20000000000005</v>
      </c>
    </row>
    <row r="17" spans="1:12" ht="15.75">
      <c r="A17" s="482">
        <v>7</v>
      </c>
      <c r="B17" s="483" t="s">
        <v>850</v>
      </c>
      <c r="C17" s="649">
        <v>170815</v>
      </c>
      <c r="D17" s="650">
        <v>3512</v>
      </c>
      <c r="E17" s="649">
        <v>5033</v>
      </c>
      <c r="F17" s="650">
        <v>0</v>
      </c>
      <c r="G17" s="649">
        <v>59270</v>
      </c>
      <c r="H17" s="651">
        <v>1654</v>
      </c>
      <c r="I17" s="649">
        <v>0</v>
      </c>
      <c r="J17" s="650">
        <v>0</v>
      </c>
      <c r="K17" s="652">
        <f t="shared" si="0"/>
        <v>5033</v>
      </c>
      <c r="L17" s="651">
        <f t="shared" si="1"/>
        <v>503.3</v>
      </c>
    </row>
    <row r="18" spans="1:12" ht="15.75">
      <c r="A18" s="482">
        <v>8</v>
      </c>
      <c r="B18" s="483" t="s">
        <v>851</v>
      </c>
      <c r="C18" s="649">
        <v>149095</v>
      </c>
      <c r="D18" s="650">
        <v>182</v>
      </c>
      <c r="E18" s="649">
        <v>2598</v>
      </c>
      <c r="F18" s="650">
        <v>0</v>
      </c>
      <c r="G18" s="649">
        <v>59270</v>
      </c>
      <c r="H18" s="651">
        <v>3530</v>
      </c>
      <c r="I18" s="649">
        <v>1114</v>
      </c>
      <c r="J18" s="650">
        <v>0</v>
      </c>
      <c r="K18" s="652">
        <f t="shared" si="0"/>
        <v>3712</v>
      </c>
      <c r="L18" s="651">
        <f t="shared" si="1"/>
        <v>371.20000000000005</v>
      </c>
    </row>
    <row r="19" spans="1:12" ht="15.75">
      <c r="A19" s="482">
        <v>9</v>
      </c>
      <c r="B19" s="483" t="s">
        <v>852</v>
      </c>
      <c r="C19" s="649">
        <v>67977</v>
      </c>
      <c r="D19" s="650">
        <v>1206</v>
      </c>
      <c r="E19" s="649">
        <v>1387</v>
      </c>
      <c r="F19" s="650">
        <v>40</v>
      </c>
      <c r="G19" s="649">
        <v>39394</v>
      </c>
      <c r="H19" s="651">
        <v>1060</v>
      </c>
      <c r="I19" s="649">
        <v>814</v>
      </c>
      <c r="J19" s="650">
        <v>35</v>
      </c>
      <c r="K19" s="652">
        <f t="shared" si="0"/>
        <v>2276</v>
      </c>
      <c r="L19" s="651">
        <f t="shared" si="1"/>
        <v>227.60000000000002</v>
      </c>
    </row>
    <row r="20" spans="1:12" ht="15.75">
      <c r="A20" s="482">
        <v>10</v>
      </c>
      <c r="B20" s="483" t="s">
        <v>853</v>
      </c>
      <c r="C20" s="649">
        <v>94935</v>
      </c>
      <c r="D20" s="650">
        <v>1329</v>
      </c>
      <c r="E20" s="649">
        <v>1092</v>
      </c>
      <c r="F20" s="650">
        <v>112</v>
      </c>
      <c r="G20" s="649">
        <v>54282</v>
      </c>
      <c r="H20" s="651">
        <v>1912</v>
      </c>
      <c r="I20" s="649">
        <v>2053</v>
      </c>
      <c r="J20" s="650">
        <v>206</v>
      </c>
      <c r="K20" s="652">
        <f t="shared" si="0"/>
        <v>3463</v>
      </c>
      <c r="L20" s="651">
        <f t="shared" si="1"/>
        <v>346.3</v>
      </c>
    </row>
    <row r="21" spans="1:12" ht="15.75">
      <c r="A21" s="482">
        <v>11</v>
      </c>
      <c r="B21" s="483" t="s">
        <v>854</v>
      </c>
      <c r="C21" s="649">
        <v>93844</v>
      </c>
      <c r="D21" s="650">
        <v>606</v>
      </c>
      <c r="E21" s="649">
        <v>1545</v>
      </c>
      <c r="F21" s="650">
        <v>0</v>
      </c>
      <c r="G21" s="649">
        <v>54582</v>
      </c>
      <c r="H21" s="651">
        <v>1958</v>
      </c>
      <c r="I21" s="649">
        <v>939</v>
      </c>
      <c r="J21" s="650">
        <v>0</v>
      </c>
      <c r="K21" s="652">
        <f t="shared" si="0"/>
        <v>2484</v>
      </c>
      <c r="L21" s="651">
        <f t="shared" si="1"/>
        <v>248.4</v>
      </c>
    </row>
    <row r="22" spans="1:12" ht="15.75">
      <c r="A22" s="482">
        <v>12</v>
      </c>
      <c r="B22" s="483" t="s">
        <v>855</v>
      </c>
      <c r="C22" s="649">
        <v>90594</v>
      </c>
      <c r="D22" s="650">
        <v>1725</v>
      </c>
      <c r="E22" s="649">
        <v>2870</v>
      </c>
      <c r="F22" s="650">
        <v>39</v>
      </c>
      <c r="G22" s="649">
        <v>56003</v>
      </c>
      <c r="H22" s="651">
        <v>1150</v>
      </c>
      <c r="I22" s="649">
        <v>0</v>
      </c>
      <c r="J22" s="650">
        <v>22</v>
      </c>
      <c r="K22" s="652">
        <f t="shared" si="0"/>
        <v>2931</v>
      </c>
      <c r="L22" s="651">
        <f t="shared" si="1"/>
        <v>293.10000000000002</v>
      </c>
    </row>
    <row r="23" spans="1:12" ht="15.75">
      <c r="A23" s="482">
        <v>13</v>
      </c>
      <c r="B23" s="483" t="s">
        <v>856</v>
      </c>
      <c r="C23" s="649">
        <v>92561</v>
      </c>
      <c r="D23" s="650">
        <v>1072</v>
      </c>
      <c r="E23" s="649">
        <v>1413</v>
      </c>
      <c r="F23" s="650">
        <v>25</v>
      </c>
      <c r="G23" s="649">
        <v>54698</v>
      </c>
      <c r="H23" s="651">
        <v>1309</v>
      </c>
      <c r="I23" s="649">
        <v>834</v>
      </c>
      <c r="J23" s="650">
        <v>3</v>
      </c>
      <c r="K23" s="652">
        <f t="shared" si="0"/>
        <v>2275</v>
      </c>
      <c r="L23" s="651">
        <f t="shared" si="1"/>
        <v>227.5</v>
      </c>
    </row>
    <row r="24" spans="1:12" ht="15.75">
      <c r="A24" s="482">
        <v>14</v>
      </c>
      <c r="B24" s="483" t="s">
        <v>857</v>
      </c>
      <c r="C24" s="649">
        <v>132228</v>
      </c>
      <c r="D24" s="650">
        <v>1740</v>
      </c>
      <c r="E24" s="649">
        <v>1556</v>
      </c>
      <c r="F24" s="650">
        <v>40</v>
      </c>
      <c r="G24" s="649">
        <v>70366</v>
      </c>
      <c r="H24" s="651">
        <v>2008</v>
      </c>
      <c r="I24" s="649">
        <v>1869</v>
      </c>
      <c r="J24" s="650">
        <v>60</v>
      </c>
      <c r="K24" s="652">
        <f t="shared" si="0"/>
        <v>3525</v>
      </c>
      <c r="L24" s="651">
        <f t="shared" si="1"/>
        <v>352.5</v>
      </c>
    </row>
    <row r="25" spans="1:12" ht="15.75">
      <c r="A25" s="482">
        <v>15</v>
      </c>
      <c r="B25" s="483" t="s">
        <v>858</v>
      </c>
      <c r="C25" s="649">
        <v>87757</v>
      </c>
      <c r="D25" s="650">
        <v>3090</v>
      </c>
      <c r="E25" s="649">
        <v>3142</v>
      </c>
      <c r="F25" s="650">
        <v>67</v>
      </c>
      <c r="G25" s="649">
        <v>58690</v>
      </c>
      <c r="H25" s="651">
        <v>132</v>
      </c>
      <c r="I25" s="649">
        <v>17</v>
      </c>
      <c r="J25" s="650">
        <v>0</v>
      </c>
      <c r="K25" s="652">
        <f t="shared" si="0"/>
        <v>3226</v>
      </c>
      <c r="L25" s="651">
        <f t="shared" si="1"/>
        <v>322.60000000000002</v>
      </c>
    </row>
    <row r="26" spans="1:12" ht="15.75">
      <c r="A26" s="482">
        <v>16</v>
      </c>
      <c r="B26" s="483" t="s">
        <v>859</v>
      </c>
      <c r="C26" s="649">
        <v>76133</v>
      </c>
      <c r="D26" s="650">
        <v>1324</v>
      </c>
      <c r="E26" s="649">
        <v>2179</v>
      </c>
      <c r="F26" s="650">
        <v>72</v>
      </c>
      <c r="G26" s="649">
        <v>49929</v>
      </c>
      <c r="H26" s="651">
        <v>855</v>
      </c>
      <c r="I26" s="649">
        <v>0</v>
      </c>
      <c r="J26" s="650">
        <v>0</v>
      </c>
      <c r="K26" s="652">
        <f t="shared" si="0"/>
        <v>2251</v>
      </c>
      <c r="L26" s="651">
        <f t="shared" si="1"/>
        <v>225.10000000000002</v>
      </c>
    </row>
    <row r="27" spans="1:12" ht="15.75">
      <c r="A27" s="482">
        <v>17</v>
      </c>
      <c r="B27" s="483" t="s">
        <v>860</v>
      </c>
      <c r="C27" s="649">
        <v>204449</v>
      </c>
      <c r="D27" s="650">
        <v>2375</v>
      </c>
      <c r="E27" s="649">
        <v>2076</v>
      </c>
      <c r="F27" s="650">
        <v>0</v>
      </c>
      <c r="G27" s="649">
        <v>123979</v>
      </c>
      <c r="H27" s="651">
        <v>1584</v>
      </c>
      <c r="I27" s="649">
        <v>1384</v>
      </c>
      <c r="J27" s="650">
        <v>0</v>
      </c>
      <c r="K27" s="652">
        <f t="shared" si="0"/>
        <v>3460</v>
      </c>
      <c r="L27" s="651">
        <f t="shared" si="1"/>
        <v>346</v>
      </c>
    </row>
    <row r="28" spans="1:12" ht="15.75">
      <c r="A28" s="482">
        <v>18</v>
      </c>
      <c r="B28" s="483" t="s">
        <v>861</v>
      </c>
      <c r="C28" s="649">
        <v>70482</v>
      </c>
      <c r="D28" s="650">
        <v>1598</v>
      </c>
      <c r="E28" s="649">
        <v>1172</v>
      </c>
      <c r="F28" s="650">
        <v>124</v>
      </c>
      <c r="G28" s="649">
        <v>25325</v>
      </c>
      <c r="H28" s="651">
        <v>920</v>
      </c>
      <c r="I28" s="649">
        <v>1030</v>
      </c>
      <c r="J28" s="650">
        <v>-49</v>
      </c>
      <c r="K28" s="652">
        <f t="shared" si="0"/>
        <v>2277</v>
      </c>
      <c r="L28" s="651">
        <f t="shared" si="1"/>
        <v>227.70000000000002</v>
      </c>
    </row>
    <row r="29" spans="1:12" ht="15.75">
      <c r="A29" s="482">
        <v>19</v>
      </c>
      <c r="B29" s="483" t="s">
        <v>862</v>
      </c>
      <c r="C29" s="649">
        <v>134094</v>
      </c>
      <c r="D29" s="650">
        <v>2549</v>
      </c>
      <c r="E29" s="649">
        <v>2451</v>
      </c>
      <c r="F29" s="650">
        <v>242</v>
      </c>
      <c r="G29" s="649">
        <v>71733</v>
      </c>
      <c r="H29" s="651">
        <v>1320</v>
      </c>
      <c r="I29" s="649">
        <v>1318</v>
      </c>
      <c r="J29" s="650">
        <v>128</v>
      </c>
      <c r="K29" s="652">
        <f t="shared" si="0"/>
        <v>4139</v>
      </c>
      <c r="L29" s="651">
        <f t="shared" si="1"/>
        <v>413.90000000000003</v>
      </c>
    </row>
    <row r="30" spans="1:12" ht="15.75">
      <c r="A30" s="482">
        <v>20</v>
      </c>
      <c r="B30" s="483" t="s">
        <v>863</v>
      </c>
      <c r="C30" s="649">
        <v>94915</v>
      </c>
      <c r="D30" s="650">
        <v>1771</v>
      </c>
      <c r="E30" s="649">
        <v>1647</v>
      </c>
      <c r="F30" s="650">
        <v>0</v>
      </c>
      <c r="G30" s="649">
        <v>59580</v>
      </c>
      <c r="H30" s="651">
        <v>1180</v>
      </c>
      <c r="I30" s="649">
        <v>1324</v>
      </c>
      <c r="J30" s="650">
        <v>0</v>
      </c>
      <c r="K30" s="652">
        <f t="shared" si="0"/>
        <v>2971</v>
      </c>
      <c r="L30" s="651">
        <f t="shared" si="1"/>
        <v>297.10000000000002</v>
      </c>
    </row>
    <row r="31" spans="1:12" ht="15.75">
      <c r="A31" s="482">
        <v>21</v>
      </c>
      <c r="B31" s="483" t="s">
        <v>864</v>
      </c>
      <c r="C31" s="649">
        <v>64632</v>
      </c>
      <c r="D31" s="650">
        <v>1309</v>
      </c>
      <c r="E31" s="649">
        <v>1398</v>
      </c>
      <c r="F31" s="650">
        <v>0</v>
      </c>
      <c r="G31" s="649">
        <v>42498</v>
      </c>
      <c r="H31" s="651">
        <v>1331</v>
      </c>
      <c r="I31" s="649">
        <v>1155</v>
      </c>
      <c r="J31" s="650">
        <v>0</v>
      </c>
      <c r="K31" s="652">
        <f t="shared" si="0"/>
        <v>2553</v>
      </c>
      <c r="L31" s="651">
        <f t="shared" si="1"/>
        <v>255.3</v>
      </c>
    </row>
    <row r="32" spans="1:12" ht="15.75">
      <c r="A32" s="482">
        <v>22</v>
      </c>
      <c r="B32" s="483" t="s">
        <v>865</v>
      </c>
      <c r="C32" s="649">
        <v>214958</v>
      </c>
      <c r="D32" s="650">
        <v>3287</v>
      </c>
      <c r="E32" s="649">
        <v>2093</v>
      </c>
      <c r="F32" s="650">
        <v>210</v>
      </c>
      <c r="G32" s="649">
        <v>95358</v>
      </c>
      <c r="H32" s="651">
        <v>2192</v>
      </c>
      <c r="I32" s="649">
        <v>3011</v>
      </c>
      <c r="J32" s="650">
        <v>301</v>
      </c>
      <c r="K32" s="652">
        <f t="shared" si="0"/>
        <v>5615</v>
      </c>
      <c r="L32" s="651">
        <f t="shared" si="1"/>
        <v>561.5</v>
      </c>
    </row>
    <row r="33" spans="1:12" s="653" customFormat="1" ht="15.75">
      <c r="A33" s="482">
        <v>23</v>
      </c>
      <c r="B33" s="483" t="s">
        <v>866</v>
      </c>
      <c r="C33" s="650">
        <v>86734</v>
      </c>
      <c r="D33" s="650">
        <v>1717</v>
      </c>
      <c r="E33" s="650">
        <v>1393</v>
      </c>
      <c r="F33" s="650">
        <v>146</v>
      </c>
      <c r="G33" s="650">
        <v>41282</v>
      </c>
      <c r="H33" s="651">
        <v>757</v>
      </c>
      <c r="I33" s="650">
        <v>659</v>
      </c>
      <c r="J33" s="650">
        <v>70</v>
      </c>
      <c r="K33" s="652">
        <f t="shared" si="0"/>
        <v>2268</v>
      </c>
      <c r="L33" s="651">
        <f t="shared" si="1"/>
        <v>226.8</v>
      </c>
    </row>
    <row r="34" spans="1:12" ht="15.75">
      <c r="A34" s="482">
        <v>24</v>
      </c>
      <c r="B34" s="483" t="s">
        <v>867</v>
      </c>
      <c r="C34" s="650">
        <v>69405</v>
      </c>
      <c r="D34" s="650">
        <v>1487</v>
      </c>
      <c r="E34" s="650">
        <v>1229</v>
      </c>
      <c r="F34" s="650">
        <v>0</v>
      </c>
      <c r="G34" s="650">
        <v>38256</v>
      </c>
      <c r="H34" s="651">
        <v>660</v>
      </c>
      <c r="I34" s="650">
        <v>818</v>
      </c>
      <c r="J34" s="650">
        <v>0</v>
      </c>
      <c r="K34" s="652">
        <f t="shared" si="0"/>
        <v>2047</v>
      </c>
      <c r="L34" s="651">
        <f t="shared" si="1"/>
        <v>204.70000000000002</v>
      </c>
    </row>
    <row r="35" spans="1:12" ht="15.75">
      <c r="A35" s="482">
        <v>25</v>
      </c>
      <c r="B35" s="483" t="s">
        <v>868</v>
      </c>
      <c r="C35" s="649">
        <v>173674</v>
      </c>
      <c r="D35" s="649">
        <v>2729</v>
      </c>
      <c r="E35" s="649">
        <v>3141</v>
      </c>
      <c r="F35" s="649">
        <v>0</v>
      </c>
      <c r="G35" s="649">
        <v>107955</v>
      </c>
      <c r="H35" s="654">
        <v>2843</v>
      </c>
      <c r="I35" s="649">
        <v>2092</v>
      </c>
      <c r="J35" s="649">
        <v>0</v>
      </c>
      <c r="K35" s="652">
        <f t="shared" si="0"/>
        <v>5233</v>
      </c>
      <c r="L35" s="651">
        <f t="shared" si="1"/>
        <v>523.30000000000007</v>
      </c>
    </row>
    <row r="36" spans="1:12" ht="15.75">
      <c r="A36" s="482">
        <v>26</v>
      </c>
      <c r="B36" s="483" t="s">
        <v>869</v>
      </c>
      <c r="C36" s="649">
        <v>115038</v>
      </c>
      <c r="D36" s="649">
        <v>1473</v>
      </c>
      <c r="E36" s="649">
        <v>1524</v>
      </c>
      <c r="F36" s="649">
        <v>0</v>
      </c>
      <c r="G36" s="649">
        <v>77332</v>
      </c>
      <c r="H36" s="654">
        <v>2572</v>
      </c>
      <c r="I36" s="649">
        <v>2572</v>
      </c>
      <c r="J36" s="649">
        <v>0</v>
      </c>
      <c r="K36" s="652">
        <f t="shared" si="0"/>
        <v>4096</v>
      </c>
      <c r="L36" s="651">
        <f t="shared" si="1"/>
        <v>409.6</v>
      </c>
    </row>
    <row r="37" spans="1:12" ht="15.75">
      <c r="A37" s="482">
        <v>27</v>
      </c>
      <c r="B37" s="483" t="s">
        <v>870</v>
      </c>
      <c r="C37" s="649">
        <v>78511</v>
      </c>
      <c r="D37" s="649">
        <v>1541</v>
      </c>
      <c r="E37" s="649">
        <v>1468</v>
      </c>
      <c r="F37" s="649">
        <v>108</v>
      </c>
      <c r="G37" s="649">
        <v>44038</v>
      </c>
      <c r="H37" s="654">
        <v>746</v>
      </c>
      <c r="I37" s="649">
        <v>819</v>
      </c>
      <c r="J37" s="649">
        <v>85</v>
      </c>
      <c r="K37" s="652">
        <f t="shared" si="0"/>
        <v>2480</v>
      </c>
      <c r="L37" s="651">
        <f t="shared" si="1"/>
        <v>248</v>
      </c>
    </row>
    <row r="38" spans="1:12" ht="15.75">
      <c r="A38" s="482">
        <v>28</v>
      </c>
      <c r="B38" s="483" t="s">
        <v>871</v>
      </c>
      <c r="C38" s="649">
        <v>90002</v>
      </c>
      <c r="D38" s="649">
        <v>1456</v>
      </c>
      <c r="E38" s="649">
        <v>1710</v>
      </c>
      <c r="F38" s="649">
        <v>0</v>
      </c>
      <c r="G38" s="649">
        <v>56142</v>
      </c>
      <c r="H38" s="654">
        <v>971</v>
      </c>
      <c r="I38" s="649">
        <v>645</v>
      </c>
      <c r="J38" s="649">
        <v>0</v>
      </c>
      <c r="K38" s="652">
        <f t="shared" si="0"/>
        <v>2355</v>
      </c>
      <c r="L38" s="651">
        <f t="shared" si="1"/>
        <v>235.5</v>
      </c>
    </row>
    <row r="39" spans="1:12" ht="15.75">
      <c r="A39" s="482">
        <v>29</v>
      </c>
      <c r="B39" s="483" t="s">
        <v>872</v>
      </c>
      <c r="C39" s="649">
        <v>74015</v>
      </c>
      <c r="D39" s="649">
        <v>1849</v>
      </c>
      <c r="E39" s="649">
        <v>1957</v>
      </c>
      <c r="F39" s="649">
        <v>0</v>
      </c>
      <c r="G39" s="649">
        <v>36147</v>
      </c>
      <c r="H39" s="654">
        <v>141</v>
      </c>
      <c r="I39" s="649">
        <v>20</v>
      </c>
      <c r="J39" s="649">
        <v>0</v>
      </c>
      <c r="K39" s="652">
        <f t="shared" si="0"/>
        <v>1977</v>
      </c>
      <c r="L39" s="651">
        <f t="shared" si="1"/>
        <v>197.70000000000002</v>
      </c>
    </row>
    <row r="40" spans="1:12" ht="15.75">
      <c r="A40" s="482">
        <v>30</v>
      </c>
      <c r="B40" s="483" t="s">
        <v>873</v>
      </c>
      <c r="C40" s="649">
        <v>104229</v>
      </c>
      <c r="D40" s="649">
        <v>2073</v>
      </c>
      <c r="E40" s="649">
        <v>1840</v>
      </c>
      <c r="F40" s="649">
        <v>55</v>
      </c>
      <c r="G40" s="649">
        <v>65776</v>
      </c>
      <c r="H40" s="654">
        <v>1446</v>
      </c>
      <c r="I40" s="649">
        <v>1507</v>
      </c>
      <c r="J40" s="649">
        <v>46</v>
      </c>
      <c r="K40" s="652">
        <f t="shared" si="0"/>
        <v>3448</v>
      </c>
      <c r="L40" s="651">
        <f t="shared" si="1"/>
        <v>344.8</v>
      </c>
    </row>
    <row r="41" spans="1:12" ht="15.75">
      <c r="A41" s="482">
        <v>31</v>
      </c>
      <c r="B41" s="483" t="s">
        <v>874</v>
      </c>
      <c r="C41" s="649">
        <v>71562</v>
      </c>
      <c r="D41" s="649">
        <v>651</v>
      </c>
      <c r="E41" s="649">
        <v>876</v>
      </c>
      <c r="F41" s="649">
        <v>148</v>
      </c>
      <c r="G41" s="649">
        <v>43866</v>
      </c>
      <c r="H41" s="654">
        <v>1048</v>
      </c>
      <c r="I41" s="649">
        <v>609</v>
      </c>
      <c r="J41" s="649">
        <v>0</v>
      </c>
      <c r="K41" s="652">
        <f t="shared" si="0"/>
        <v>1633</v>
      </c>
      <c r="L41" s="651">
        <f t="shared" si="1"/>
        <v>163.30000000000001</v>
      </c>
    </row>
    <row r="42" spans="1:12" ht="15.75">
      <c r="A42" s="482">
        <v>32</v>
      </c>
      <c r="B42" s="483" t="s">
        <v>875</v>
      </c>
      <c r="C42" s="649">
        <v>79468</v>
      </c>
      <c r="D42" s="649">
        <v>1746</v>
      </c>
      <c r="E42" s="649">
        <v>1590</v>
      </c>
      <c r="F42" s="649">
        <v>0</v>
      </c>
      <c r="G42" s="649">
        <v>39234</v>
      </c>
      <c r="H42" s="654">
        <v>941</v>
      </c>
      <c r="I42" s="649">
        <v>1013</v>
      </c>
      <c r="J42" s="649">
        <v>0</v>
      </c>
      <c r="K42" s="652">
        <f t="shared" si="0"/>
        <v>2603</v>
      </c>
      <c r="L42" s="651">
        <f t="shared" si="1"/>
        <v>260.3</v>
      </c>
    </row>
    <row r="43" spans="1:12" ht="15.75">
      <c r="A43" s="482">
        <v>33</v>
      </c>
      <c r="B43" s="483" t="s">
        <v>876</v>
      </c>
      <c r="C43" s="649">
        <v>252603</v>
      </c>
      <c r="D43" s="649">
        <v>4027</v>
      </c>
      <c r="E43" s="649">
        <v>4402</v>
      </c>
      <c r="F43" s="649">
        <v>474</v>
      </c>
      <c r="G43" s="649">
        <v>120876</v>
      </c>
      <c r="H43" s="654">
        <v>2685</v>
      </c>
      <c r="I43" s="649">
        <v>2369</v>
      </c>
      <c r="J43" s="649">
        <v>118</v>
      </c>
      <c r="K43" s="652">
        <f t="shared" si="0"/>
        <v>7363</v>
      </c>
      <c r="L43" s="651">
        <f t="shared" si="1"/>
        <v>736.30000000000007</v>
      </c>
    </row>
    <row r="44" spans="1:12" ht="15.75">
      <c r="A44" s="639" t="s">
        <v>19</v>
      </c>
      <c r="B44" s="481" t="s">
        <v>19</v>
      </c>
      <c r="C44" s="655">
        <f>SUM(C11:C43)</f>
        <v>4057905</v>
      </c>
      <c r="D44" s="655">
        <f t="shared" ref="D44:J44" si="2">SUM(D11:D43)</f>
        <v>65992</v>
      </c>
      <c r="E44" s="655">
        <f t="shared" si="2"/>
        <v>71753</v>
      </c>
      <c r="F44" s="655">
        <f t="shared" si="2"/>
        <v>2759</v>
      </c>
      <c r="G44" s="655">
        <f t="shared" si="2"/>
        <v>2134847</v>
      </c>
      <c r="H44" s="655">
        <f t="shared" si="2"/>
        <v>49630</v>
      </c>
      <c r="I44" s="655">
        <f t="shared" si="2"/>
        <v>39931</v>
      </c>
      <c r="J44" s="655">
        <f t="shared" si="2"/>
        <v>1290</v>
      </c>
      <c r="K44" s="655">
        <f t="shared" si="0"/>
        <v>115733</v>
      </c>
      <c r="L44" s="656">
        <f>SUM(L11:L43)</f>
        <v>11573.3</v>
      </c>
    </row>
    <row r="45" spans="1:12" ht="17.25" customHeight="1">
      <c r="A45" s="1046" t="s">
        <v>129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8"/>
      <c r="L45" s="1048"/>
    </row>
    <row r="47" spans="1:12" s="643" customFormat="1" ht="15.75" customHeight="1">
      <c r="A47" s="748" t="s">
        <v>12</v>
      </c>
      <c r="B47" s="748"/>
      <c r="C47" s="641"/>
      <c r="D47" s="14"/>
      <c r="E47" s="14"/>
      <c r="H47" s="642"/>
      <c r="I47" s="642"/>
      <c r="K47" s="642" t="s">
        <v>13</v>
      </c>
    </row>
    <row r="48" spans="1:12" s="643" customFormat="1" ht="13.15" customHeight="1">
      <c r="J48" s="740"/>
      <c r="K48" s="740"/>
      <c r="L48" s="740"/>
    </row>
    <row r="49" spans="2:12" s="643" customFormat="1" ht="12.75">
      <c r="J49" s="740"/>
      <c r="K49" s="740"/>
      <c r="L49" s="740"/>
    </row>
    <row r="50" spans="2:12" s="643" customFormat="1" ht="12.75">
      <c r="B50" s="14"/>
      <c r="C50" s="14"/>
      <c r="D50" s="14"/>
      <c r="E50" s="14"/>
      <c r="J50" s="747"/>
      <c r="K50" s="747"/>
      <c r="L50" s="747"/>
    </row>
  </sheetData>
  <mergeCells count="22">
    <mergeCell ref="A45:L45"/>
    <mergeCell ref="A47:B47"/>
    <mergeCell ref="J48:L48"/>
    <mergeCell ref="J49:L49"/>
    <mergeCell ref="J50:L50"/>
    <mergeCell ref="L7:L9"/>
    <mergeCell ref="C8:C9"/>
    <mergeCell ref="D8:D9"/>
    <mergeCell ref="E8:F8"/>
    <mergeCell ref="G8:G9"/>
    <mergeCell ref="H8:H9"/>
    <mergeCell ref="I8:J8"/>
    <mergeCell ref="K1:L1"/>
    <mergeCell ref="B2:J2"/>
    <mergeCell ref="B3:J3"/>
    <mergeCell ref="B5:L5"/>
    <mergeCell ref="A6:B6"/>
    <mergeCell ref="A7:A9"/>
    <mergeCell ref="B7:B9"/>
    <mergeCell ref="C7:F7"/>
    <mergeCell ref="G7:J7"/>
    <mergeCell ref="K7:K9"/>
  </mergeCells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5"/>
  <sheetViews>
    <sheetView view="pageBreakPreview" topLeftCell="J22" zoomScaleSheetLayoutView="100" workbookViewId="0">
      <selection activeCell="AA28" sqref="AA28"/>
    </sheetView>
  </sheetViews>
  <sheetFormatPr defaultRowHeight="12.75"/>
  <cols>
    <col min="1" max="1" width="4.7109375" style="160" customWidth="1"/>
    <col min="2" max="2" width="17.7109375" style="160" customWidth="1"/>
    <col min="3" max="3" width="9" style="160" customWidth="1"/>
    <col min="4" max="8" width="7.85546875" style="160" customWidth="1"/>
    <col min="9" max="9" width="8.85546875" style="160" customWidth="1"/>
    <col min="10" max="11" width="7.85546875" style="160" customWidth="1"/>
    <col min="12" max="12" width="9.42578125" style="160" customWidth="1"/>
    <col min="13" max="17" width="8" style="160" customWidth="1"/>
    <col min="18" max="18" width="9.28515625" style="160" customWidth="1"/>
    <col min="19" max="20" width="8" style="160" customWidth="1"/>
    <col min="21" max="21" width="9.140625" style="160" customWidth="1"/>
    <col min="22" max="22" width="9" style="160" customWidth="1"/>
    <col min="23" max="23" width="10" style="160" customWidth="1"/>
    <col min="24" max="24" width="11" style="160" customWidth="1"/>
    <col min="25" max="16384" width="9.140625" style="160"/>
  </cols>
  <sheetData>
    <row r="1" spans="1:220" ht="15">
      <c r="O1" s="1053" t="s">
        <v>712</v>
      </c>
      <c r="P1" s="1053"/>
      <c r="Q1" s="1053"/>
      <c r="R1" s="1053"/>
      <c r="S1" s="1053"/>
      <c r="T1" s="1053"/>
      <c r="U1" s="1053"/>
    </row>
    <row r="2" spans="1:220" ht="15.75">
      <c r="F2" s="1059" t="s">
        <v>0</v>
      </c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62"/>
      <c r="S2" s="162"/>
      <c r="T2" s="162"/>
      <c r="U2" s="162"/>
    </row>
    <row r="3" spans="1:220" ht="15.75">
      <c r="F3" s="161"/>
      <c r="G3" s="161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20" ht="18">
      <c r="B4" s="1054" t="s">
        <v>582</v>
      </c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</row>
    <row r="6" spans="1:220" ht="15.75">
      <c r="B6" s="1055" t="s">
        <v>713</v>
      </c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</row>
    <row r="8" spans="1:220" ht="15.75">
      <c r="A8" s="1049" t="s">
        <v>185</v>
      </c>
      <c r="B8" s="1049"/>
      <c r="C8" s="126" t="s">
        <v>877</v>
      </c>
    </row>
    <row r="9" spans="1:220" ht="18">
      <c r="A9" s="163"/>
      <c r="B9" s="163"/>
      <c r="V9" s="1065" t="s">
        <v>294</v>
      </c>
      <c r="W9" s="1065"/>
    </row>
    <row r="10" spans="1:220" ht="12.75" customHeight="1">
      <c r="A10" s="1066" t="s">
        <v>2</v>
      </c>
      <c r="B10" s="1066" t="s">
        <v>117</v>
      </c>
      <c r="C10" s="1068" t="s">
        <v>27</v>
      </c>
      <c r="D10" s="1069"/>
      <c r="E10" s="1069"/>
      <c r="F10" s="1069"/>
      <c r="G10" s="1069"/>
      <c r="H10" s="1069"/>
      <c r="I10" s="1069"/>
      <c r="J10" s="1069"/>
      <c r="K10" s="1070"/>
      <c r="L10" s="1068" t="s">
        <v>28</v>
      </c>
      <c r="M10" s="1069"/>
      <c r="N10" s="1069"/>
      <c r="O10" s="1069"/>
      <c r="P10" s="1069"/>
      <c r="Q10" s="1069"/>
      <c r="R10" s="1069"/>
      <c r="S10" s="1069"/>
      <c r="T10" s="1070"/>
      <c r="U10" s="1071" t="s">
        <v>159</v>
      </c>
      <c r="V10" s="1072"/>
      <c r="W10" s="1073"/>
      <c r="X10" s="1060" t="s">
        <v>19</v>
      </c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</row>
    <row r="11" spans="1:220" ht="12.75" customHeight="1">
      <c r="A11" s="1067"/>
      <c r="B11" s="1067"/>
      <c r="C11" s="1056" t="s">
        <v>199</v>
      </c>
      <c r="D11" s="1057"/>
      <c r="E11" s="1058"/>
      <c r="F11" s="1056" t="s">
        <v>200</v>
      </c>
      <c r="G11" s="1057"/>
      <c r="H11" s="1058"/>
      <c r="I11" s="1056" t="s">
        <v>19</v>
      </c>
      <c r="J11" s="1057"/>
      <c r="K11" s="1058"/>
      <c r="L11" s="1056" t="s">
        <v>199</v>
      </c>
      <c r="M11" s="1057"/>
      <c r="N11" s="1058"/>
      <c r="O11" s="1056" t="s">
        <v>200</v>
      </c>
      <c r="P11" s="1057"/>
      <c r="Q11" s="1058"/>
      <c r="R11" s="1056" t="s">
        <v>19</v>
      </c>
      <c r="S11" s="1057"/>
      <c r="T11" s="1058"/>
      <c r="U11" s="1074"/>
      <c r="V11" s="1075"/>
      <c r="W11" s="1076"/>
      <c r="X11" s="1061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</row>
    <row r="12" spans="1:220">
      <c r="A12" s="164"/>
      <c r="B12" s="164"/>
      <c r="C12" s="166" t="s">
        <v>295</v>
      </c>
      <c r="D12" s="167" t="s">
        <v>46</v>
      </c>
      <c r="E12" s="168" t="s">
        <v>47</v>
      </c>
      <c r="F12" s="166" t="s">
        <v>295</v>
      </c>
      <c r="G12" s="167" t="s">
        <v>46</v>
      </c>
      <c r="H12" s="168" t="s">
        <v>47</v>
      </c>
      <c r="I12" s="166" t="s">
        <v>295</v>
      </c>
      <c r="J12" s="167" t="s">
        <v>46</v>
      </c>
      <c r="K12" s="168" t="s">
        <v>47</v>
      </c>
      <c r="L12" s="166" t="s">
        <v>295</v>
      </c>
      <c r="M12" s="167" t="s">
        <v>46</v>
      </c>
      <c r="N12" s="168" t="s">
        <v>47</v>
      </c>
      <c r="O12" s="166" t="s">
        <v>295</v>
      </c>
      <c r="P12" s="167" t="s">
        <v>46</v>
      </c>
      <c r="Q12" s="168" t="s">
        <v>47</v>
      </c>
      <c r="R12" s="166" t="s">
        <v>295</v>
      </c>
      <c r="S12" s="167" t="s">
        <v>46</v>
      </c>
      <c r="T12" s="168" t="s">
        <v>47</v>
      </c>
      <c r="U12" s="164" t="s">
        <v>295</v>
      </c>
      <c r="V12" s="164" t="s">
        <v>46</v>
      </c>
      <c r="W12" s="164" t="s">
        <v>47</v>
      </c>
      <c r="X12" s="1061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</row>
    <row r="13" spans="1:220">
      <c r="A13" s="164">
        <v>1</v>
      </c>
      <c r="B13" s="164">
        <v>2</v>
      </c>
      <c r="C13" s="164">
        <v>3</v>
      </c>
      <c r="D13" s="164">
        <v>4</v>
      </c>
      <c r="E13" s="164">
        <v>5</v>
      </c>
      <c r="F13" s="164">
        <v>7</v>
      </c>
      <c r="G13" s="164">
        <v>8</v>
      </c>
      <c r="H13" s="164">
        <v>9</v>
      </c>
      <c r="I13" s="164">
        <v>11</v>
      </c>
      <c r="J13" s="164">
        <v>12</v>
      </c>
      <c r="K13" s="164">
        <v>13</v>
      </c>
      <c r="L13" s="164">
        <v>15</v>
      </c>
      <c r="M13" s="164">
        <v>16</v>
      </c>
      <c r="N13" s="164">
        <v>17</v>
      </c>
      <c r="O13" s="164">
        <v>19</v>
      </c>
      <c r="P13" s="164">
        <v>20</v>
      </c>
      <c r="Q13" s="164">
        <v>21</v>
      </c>
      <c r="R13" s="164">
        <v>23</v>
      </c>
      <c r="S13" s="164">
        <v>24</v>
      </c>
      <c r="T13" s="164">
        <v>25</v>
      </c>
      <c r="U13" s="164">
        <v>27</v>
      </c>
      <c r="V13" s="164">
        <v>28</v>
      </c>
      <c r="W13" s="164">
        <v>29</v>
      </c>
      <c r="X13" s="1061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</row>
    <row r="14" spans="1:220" ht="12.75" customHeight="1">
      <c r="A14" s="1063" t="s">
        <v>287</v>
      </c>
      <c r="B14" s="1064"/>
      <c r="C14" s="583"/>
      <c r="D14" s="583"/>
      <c r="E14" s="583"/>
      <c r="F14" s="583"/>
      <c r="G14" s="583"/>
      <c r="H14" s="583"/>
      <c r="I14" s="164"/>
      <c r="J14" s="164"/>
      <c r="K14" s="164"/>
      <c r="L14" s="583"/>
      <c r="M14" s="583"/>
      <c r="N14" s="583"/>
      <c r="O14" s="583"/>
      <c r="P14" s="583"/>
      <c r="Q14" s="583"/>
      <c r="R14" s="164"/>
      <c r="S14" s="164"/>
      <c r="T14" s="164"/>
      <c r="U14" s="170"/>
      <c r="V14" s="171"/>
      <c r="W14" s="171"/>
      <c r="X14" s="1062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</row>
    <row r="15" spans="1:220" ht="14.25">
      <c r="A15" s="172">
        <v>1</v>
      </c>
      <c r="B15" s="625" t="s">
        <v>139</v>
      </c>
      <c r="C15" s="422">
        <v>900.88320739200026</v>
      </c>
      <c r="D15" s="422">
        <v>386.09280316800005</v>
      </c>
      <c r="E15" s="422">
        <v>321.74400264000008</v>
      </c>
      <c r="F15" s="422">
        <v>0</v>
      </c>
      <c r="G15" s="422">
        <v>0</v>
      </c>
      <c r="H15" s="422">
        <v>0</v>
      </c>
      <c r="I15" s="627">
        <f>C15+F15</f>
        <v>900.88320739200026</v>
      </c>
      <c r="J15" s="623">
        <f t="shared" ref="J15:K15" si="0">D15+G15</f>
        <v>386.09280316800005</v>
      </c>
      <c r="K15" s="629">
        <f t="shared" si="0"/>
        <v>321.74400264000008</v>
      </c>
      <c r="L15" s="422">
        <v>745.65440308799998</v>
      </c>
      <c r="M15" s="422">
        <v>319.566172752</v>
      </c>
      <c r="N15" s="422">
        <v>266.30514396000001</v>
      </c>
      <c r="O15" s="422">
        <v>0</v>
      </c>
      <c r="P15" s="422">
        <v>0</v>
      </c>
      <c r="Q15" s="422">
        <v>0</v>
      </c>
      <c r="R15" s="627">
        <f>L15+O15</f>
        <v>745.65440308799998</v>
      </c>
      <c r="S15" s="623">
        <f t="shared" ref="S15:T15" si="1">M15+P15</f>
        <v>319.566172752</v>
      </c>
      <c r="T15" s="623">
        <f t="shared" si="1"/>
        <v>266.30514396000001</v>
      </c>
      <c r="U15" s="623">
        <f>I15+R15</f>
        <v>1646.5376104800002</v>
      </c>
      <c r="V15" s="623">
        <f t="shared" ref="V15:W15" si="2">J15+S15</f>
        <v>705.6589759200001</v>
      </c>
      <c r="W15" s="623">
        <f t="shared" si="2"/>
        <v>588.04914660000009</v>
      </c>
      <c r="X15" s="624">
        <f>U15+V15+W15</f>
        <v>2940.2457330000007</v>
      </c>
      <c r="Y15" s="688">
        <f>X15/100</f>
        <v>29.402457330000008</v>
      </c>
      <c r="Z15" s="160">
        <v>1.1000000000000001</v>
      </c>
      <c r="AA15" s="688">
        <f>Y15-Z15</f>
        <v>28.302457330000006</v>
      </c>
    </row>
    <row r="16" spans="1:220" ht="14.25">
      <c r="A16" s="172">
        <v>2</v>
      </c>
      <c r="B16" s="626" t="s">
        <v>549</v>
      </c>
      <c r="C16" s="422">
        <v>9713.8711057920009</v>
      </c>
      <c r="D16" s="422">
        <v>4163.0876167679999</v>
      </c>
      <c r="E16" s="422">
        <v>3469.2396806400002</v>
      </c>
      <c r="F16" s="422">
        <v>6462.8577921599981</v>
      </c>
      <c r="G16" s="422">
        <v>2769.7961966399989</v>
      </c>
      <c r="H16" s="422">
        <v>2308.1634971999993</v>
      </c>
      <c r="I16" s="627">
        <f t="shared" ref="I16:I19" si="3">C16+F16</f>
        <v>16176.728897951998</v>
      </c>
      <c r="J16" s="623">
        <f t="shared" ref="J16:J19" si="4">D16+G16</f>
        <v>6932.8838134079988</v>
      </c>
      <c r="K16" s="629">
        <f t="shared" ref="K16:K19" si="5">E16+H16</f>
        <v>5777.4031778399994</v>
      </c>
      <c r="L16" s="422">
        <v>8018.4864795840012</v>
      </c>
      <c r="M16" s="422">
        <v>3436.4942055359998</v>
      </c>
      <c r="N16" s="422">
        <v>2863.7451712800002</v>
      </c>
      <c r="O16" s="422">
        <v>5338.4532626880009</v>
      </c>
      <c r="P16" s="422">
        <v>2287.908541152</v>
      </c>
      <c r="Q16" s="422">
        <v>1906.5904509600002</v>
      </c>
      <c r="R16" s="627">
        <f t="shared" ref="R16:R19" si="6">L16+O16</f>
        <v>13356.939742272003</v>
      </c>
      <c r="S16" s="623">
        <f t="shared" ref="S16:S19" si="7">M16+P16</f>
        <v>5724.4027466879998</v>
      </c>
      <c r="T16" s="623">
        <f t="shared" ref="T16:T19" si="8">N16+Q16</f>
        <v>4770.3356222400007</v>
      </c>
      <c r="U16" s="623">
        <f t="shared" ref="U16:U19" si="9">I16+R16</f>
        <v>29533.668640224001</v>
      </c>
      <c r="V16" s="623">
        <f t="shared" ref="V16:V19" si="10">J16+S16</f>
        <v>12657.286560095999</v>
      </c>
      <c r="W16" s="623">
        <f t="shared" ref="W16:W19" si="11">K16+T16</f>
        <v>10547.73880008</v>
      </c>
      <c r="X16" s="624">
        <f t="shared" ref="X16:X22" si="12">U16+V16+W16</f>
        <v>52738.694000399999</v>
      </c>
      <c r="Y16" s="688">
        <f t="shared" ref="Y16:Y25" si="13">X16/100</f>
        <v>527.38694000399994</v>
      </c>
      <c r="Z16" s="160">
        <v>19.66</v>
      </c>
      <c r="AA16" s="688">
        <f t="shared" ref="AA16:AA24" si="14">Y16-Z16</f>
        <v>507.72694000399991</v>
      </c>
    </row>
    <row r="17" spans="1:27" ht="25.5">
      <c r="A17" s="172">
        <v>3</v>
      </c>
      <c r="B17" s="626" t="s">
        <v>143</v>
      </c>
      <c r="C17" s="422">
        <v>2705.2032000000004</v>
      </c>
      <c r="D17" s="422">
        <v>1159.3728000000001</v>
      </c>
      <c r="E17" s="422">
        <v>966.14400000000012</v>
      </c>
      <c r="F17" s="422">
        <v>1803.4688000000001</v>
      </c>
      <c r="G17" s="422">
        <v>772.91520000000003</v>
      </c>
      <c r="H17" s="422">
        <v>644.096</v>
      </c>
      <c r="I17" s="627">
        <f t="shared" si="3"/>
        <v>4508.6720000000005</v>
      </c>
      <c r="J17" s="623">
        <f t="shared" si="4"/>
        <v>1932.288</v>
      </c>
      <c r="K17" s="629">
        <f t="shared" si="5"/>
        <v>1610.2400000000002</v>
      </c>
      <c r="L17" s="422">
        <v>1519.4256000000003</v>
      </c>
      <c r="M17" s="422">
        <v>651.18240000000003</v>
      </c>
      <c r="N17" s="422">
        <v>542.65200000000004</v>
      </c>
      <c r="O17" s="422">
        <v>1012.9504000000001</v>
      </c>
      <c r="P17" s="422">
        <v>434.12159999999994</v>
      </c>
      <c r="Q17" s="422">
        <v>361.76800000000003</v>
      </c>
      <c r="R17" s="627">
        <f t="shared" si="6"/>
        <v>2532.3760000000002</v>
      </c>
      <c r="S17" s="623">
        <f t="shared" si="7"/>
        <v>1085.3040000000001</v>
      </c>
      <c r="T17" s="623">
        <f t="shared" si="8"/>
        <v>904.42000000000007</v>
      </c>
      <c r="U17" s="623">
        <f t="shared" si="9"/>
        <v>7041.0480000000007</v>
      </c>
      <c r="V17" s="623">
        <f t="shared" si="10"/>
        <v>3017.5920000000001</v>
      </c>
      <c r="W17" s="623">
        <f t="shared" si="11"/>
        <v>2514.6600000000003</v>
      </c>
      <c r="X17" s="624">
        <f>U17+V17+W17</f>
        <v>12573.300000000001</v>
      </c>
      <c r="Y17" s="688">
        <f t="shared" si="13"/>
        <v>125.733</v>
      </c>
      <c r="Z17" s="160">
        <v>10</v>
      </c>
      <c r="AA17" s="688">
        <f t="shared" si="14"/>
        <v>115.733</v>
      </c>
    </row>
    <row r="18" spans="1:27" ht="25.5">
      <c r="A18" s="172">
        <v>4</v>
      </c>
      <c r="B18" s="626" t="s">
        <v>141</v>
      </c>
      <c r="C18" s="422">
        <v>293.76626328000003</v>
      </c>
      <c r="D18" s="422">
        <v>125.89982712</v>
      </c>
      <c r="E18" s="422">
        <v>104.91652260000001</v>
      </c>
      <c r="F18" s="422">
        <v>0</v>
      </c>
      <c r="G18" s="422">
        <v>0</v>
      </c>
      <c r="H18" s="422">
        <v>0</v>
      </c>
      <c r="I18" s="627">
        <f t="shared" si="3"/>
        <v>293.76626328000003</v>
      </c>
      <c r="J18" s="623">
        <f t="shared" si="4"/>
        <v>125.89982712</v>
      </c>
      <c r="K18" s="629">
        <f t="shared" si="5"/>
        <v>104.91652260000001</v>
      </c>
      <c r="L18" s="422">
        <v>243.14817492</v>
      </c>
      <c r="M18" s="422">
        <v>104.20636067999999</v>
      </c>
      <c r="N18" s="422">
        <v>86.838633899999991</v>
      </c>
      <c r="O18" s="422">
        <v>0</v>
      </c>
      <c r="P18" s="422">
        <v>0</v>
      </c>
      <c r="Q18" s="422">
        <v>0</v>
      </c>
      <c r="R18" s="627">
        <f t="shared" si="6"/>
        <v>243.14817492</v>
      </c>
      <c r="S18" s="623">
        <f t="shared" si="7"/>
        <v>104.20636067999999</v>
      </c>
      <c r="T18" s="623">
        <f t="shared" si="8"/>
        <v>86.838633899999991</v>
      </c>
      <c r="U18" s="623">
        <f t="shared" si="9"/>
        <v>536.91443820000006</v>
      </c>
      <c r="V18" s="623">
        <f t="shared" si="10"/>
        <v>230.10618779999999</v>
      </c>
      <c r="W18" s="623">
        <f t="shared" si="11"/>
        <v>191.7551565</v>
      </c>
      <c r="X18" s="624">
        <f t="shared" si="12"/>
        <v>958.77578249999999</v>
      </c>
      <c r="Y18" s="688">
        <f t="shared" si="13"/>
        <v>9.5877578250000006</v>
      </c>
      <c r="Z18" s="160">
        <v>0.36</v>
      </c>
      <c r="AA18" s="688">
        <f t="shared" si="14"/>
        <v>9.2277578250000012</v>
      </c>
    </row>
    <row r="19" spans="1:27" ht="14.25">
      <c r="A19" s="172">
        <v>5</v>
      </c>
      <c r="B19" s="625" t="s">
        <v>142</v>
      </c>
      <c r="C19" s="422">
        <v>245.04702797635204</v>
      </c>
      <c r="D19" s="422">
        <v>105.020154847008</v>
      </c>
      <c r="E19" s="422">
        <v>87.516795705839996</v>
      </c>
      <c r="F19" s="422">
        <v>0</v>
      </c>
      <c r="G19" s="422">
        <v>0</v>
      </c>
      <c r="H19" s="422">
        <v>0</v>
      </c>
      <c r="I19" s="627">
        <f t="shared" si="3"/>
        <v>245.04702797635204</v>
      </c>
      <c r="J19" s="623">
        <f t="shared" si="4"/>
        <v>105.020154847008</v>
      </c>
      <c r="K19" s="629">
        <f t="shared" si="5"/>
        <v>87.516795705839996</v>
      </c>
      <c r="L19" s="422">
        <v>189.48086383665603</v>
      </c>
      <c r="M19" s="422">
        <v>81.206084501423987</v>
      </c>
      <c r="N19" s="422">
        <v>67.671737084520004</v>
      </c>
      <c r="O19" s="422">
        <v>0</v>
      </c>
      <c r="P19" s="422">
        <v>0</v>
      </c>
      <c r="Q19" s="422">
        <v>0</v>
      </c>
      <c r="R19" s="627">
        <f t="shared" si="6"/>
        <v>189.48086383665603</v>
      </c>
      <c r="S19" s="623">
        <f t="shared" si="7"/>
        <v>81.206084501423987</v>
      </c>
      <c r="T19" s="623">
        <f t="shared" si="8"/>
        <v>67.671737084520004</v>
      </c>
      <c r="U19" s="623">
        <f t="shared" si="9"/>
        <v>434.52789181300807</v>
      </c>
      <c r="V19" s="623">
        <f t="shared" si="10"/>
        <v>186.22623934843199</v>
      </c>
      <c r="W19" s="623">
        <f t="shared" si="11"/>
        <v>155.18853279036</v>
      </c>
      <c r="X19" s="624">
        <f t="shared" si="12"/>
        <v>775.9426639518</v>
      </c>
      <c r="Y19" s="688">
        <f t="shared" si="13"/>
        <v>7.7594266395179998</v>
      </c>
      <c r="Z19" s="160">
        <v>0.28999999999999998</v>
      </c>
      <c r="AA19" s="688">
        <f t="shared" si="14"/>
        <v>7.4694266395179998</v>
      </c>
    </row>
    <row r="20" spans="1:27" ht="12.75" customHeight="1">
      <c r="A20" s="1063" t="s">
        <v>288</v>
      </c>
      <c r="B20" s="1064"/>
      <c r="C20" s="628"/>
      <c r="D20" s="628"/>
      <c r="E20" s="628"/>
      <c r="F20" s="628"/>
      <c r="G20" s="628"/>
      <c r="H20" s="628"/>
      <c r="I20" s="623"/>
      <c r="J20" s="623"/>
      <c r="K20" s="623"/>
      <c r="L20" s="628"/>
      <c r="M20" s="628"/>
      <c r="N20" s="628"/>
      <c r="O20" s="628"/>
      <c r="P20" s="628"/>
      <c r="Q20" s="628"/>
      <c r="R20" s="623"/>
      <c r="S20" s="623"/>
      <c r="T20" s="623"/>
      <c r="U20" s="623"/>
      <c r="V20" s="623"/>
      <c r="W20" s="623"/>
      <c r="X20" s="624">
        <f t="shared" si="12"/>
        <v>0</v>
      </c>
      <c r="Y20" s="688">
        <f t="shared" si="13"/>
        <v>0</v>
      </c>
      <c r="AA20" s="688">
        <f t="shared" si="14"/>
        <v>0</v>
      </c>
    </row>
    <row r="21" spans="1:27" ht="14.25">
      <c r="A21" s="172">
        <v>6</v>
      </c>
      <c r="B21" s="173" t="s">
        <v>144</v>
      </c>
      <c r="C21" s="623">
        <v>0</v>
      </c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623">
        <v>0</v>
      </c>
      <c r="N21" s="623">
        <v>0</v>
      </c>
      <c r="O21" s="623">
        <v>0</v>
      </c>
      <c r="P21" s="623">
        <v>0</v>
      </c>
      <c r="Q21" s="623">
        <v>0</v>
      </c>
      <c r="R21" s="623">
        <v>0</v>
      </c>
      <c r="S21" s="623">
        <v>0</v>
      </c>
      <c r="T21" s="623">
        <v>0</v>
      </c>
      <c r="U21" s="623">
        <v>0</v>
      </c>
      <c r="V21" s="623">
        <v>0</v>
      </c>
      <c r="W21" s="623">
        <v>0</v>
      </c>
      <c r="X21" s="624">
        <f t="shared" si="12"/>
        <v>0</v>
      </c>
      <c r="Y21" s="688">
        <f t="shared" si="13"/>
        <v>0</v>
      </c>
      <c r="AA21" s="688">
        <f t="shared" si="14"/>
        <v>0</v>
      </c>
    </row>
    <row r="22" spans="1:27" ht="14.25">
      <c r="A22" s="172">
        <v>7</v>
      </c>
      <c r="B22" s="173" t="s">
        <v>145</v>
      </c>
      <c r="C22" s="623">
        <v>0</v>
      </c>
      <c r="D22" s="623">
        <v>0</v>
      </c>
      <c r="E22" s="623">
        <v>0</v>
      </c>
      <c r="F22" s="623">
        <v>0</v>
      </c>
      <c r="G22" s="623">
        <v>0</v>
      </c>
      <c r="H22" s="623">
        <v>0</v>
      </c>
      <c r="I22" s="623">
        <v>0</v>
      </c>
      <c r="J22" s="623">
        <v>0</v>
      </c>
      <c r="K22" s="623">
        <v>0</v>
      </c>
      <c r="L22" s="623">
        <v>0</v>
      </c>
      <c r="M22" s="623">
        <v>0</v>
      </c>
      <c r="N22" s="623">
        <v>0</v>
      </c>
      <c r="O22" s="623">
        <v>0</v>
      </c>
      <c r="P22" s="623">
        <v>0</v>
      </c>
      <c r="Q22" s="623">
        <v>0</v>
      </c>
      <c r="R22" s="623">
        <v>0</v>
      </c>
      <c r="S22" s="623">
        <v>0</v>
      </c>
      <c r="T22" s="623">
        <v>0</v>
      </c>
      <c r="U22" s="623">
        <v>0</v>
      </c>
      <c r="V22" s="623">
        <v>0</v>
      </c>
      <c r="W22" s="623">
        <v>0</v>
      </c>
      <c r="X22" s="624">
        <f t="shared" si="12"/>
        <v>0</v>
      </c>
      <c r="Y22" s="688">
        <f t="shared" si="13"/>
        <v>0</v>
      </c>
      <c r="AA22" s="688">
        <f t="shared" si="14"/>
        <v>0</v>
      </c>
    </row>
    <row r="23" spans="1:27" ht="14.25">
      <c r="A23" s="175" t="s">
        <v>7</v>
      </c>
      <c r="B23" s="176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485"/>
      <c r="Y23" s="688">
        <f t="shared" si="13"/>
        <v>0</v>
      </c>
      <c r="AA23" s="688">
        <f t="shared" si="14"/>
        <v>0</v>
      </c>
    </row>
    <row r="24" spans="1:27" ht="14.25">
      <c r="A24" s="175" t="s">
        <v>7</v>
      </c>
      <c r="B24" s="176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485"/>
      <c r="Y24" s="688">
        <f t="shared" si="13"/>
        <v>0</v>
      </c>
      <c r="AA24" s="688">
        <f t="shared" si="14"/>
        <v>0</v>
      </c>
    </row>
    <row r="25" spans="1:27">
      <c r="A25" s="172" t="s">
        <v>19</v>
      </c>
      <c r="B25" s="173"/>
      <c r="C25" s="484">
        <f>SUM(C15:C22)</f>
        <v>13858.770804440353</v>
      </c>
      <c r="D25" s="484">
        <f t="shared" ref="D25:X25" si="15">SUM(D15:D22)</f>
        <v>5939.4732019030071</v>
      </c>
      <c r="E25" s="484">
        <f t="shared" si="15"/>
        <v>4949.5610015858401</v>
      </c>
      <c r="F25" s="484">
        <f t="shared" si="15"/>
        <v>8266.3265921599977</v>
      </c>
      <c r="G25" s="484">
        <f t="shared" si="15"/>
        <v>3542.7113966399988</v>
      </c>
      <c r="H25" s="484">
        <f t="shared" si="15"/>
        <v>2952.2594971999993</v>
      </c>
      <c r="I25" s="484">
        <f t="shared" si="15"/>
        <v>22125.097396600348</v>
      </c>
      <c r="J25" s="484">
        <f t="shared" si="15"/>
        <v>9482.1845985430082</v>
      </c>
      <c r="K25" s="484">
        <f t="shared" si="15"/>
        <v>7901.8204987858408</v>
      </c>
      <c r="L25" s="484">
        <f t="shared" si="15"/>
        <v>10716.195521428657</v>
      </c>
      <c r="M25" s="484">
        <f t="shared" si="15"/>
        <v>4592.6552234694236</v>
      </c>
      <c r="N25" s="484">
        <f t="shared" si="15"/>
        <v>3827.21268622452</v>
      </c>
      <c r="O25" s="484">
        <f t="shared" si="15"/>
        <v>6351.4036626880006</v>
      </c>
      <c r="P25" s="484">
        <f t="shared" si="15"/>
        <v>2722.0301411519999</v>
      </c>
      <c r="Q25" s="484">
        <f t="shared" si="15"/>
        <v>2268.3584509600005</v>
      </c>
      <c r="R25" s="484">
        <f t="shared" si="15"/>
        <v>17067.599184116658</v>
      </c>
      <c r="S25" s="484">
        <f t="shared" si="15"/>
        <v>7314.685364621424</v>
      </c>
      <c r="T25" s="484">
        <f t="shared" si="15"/>
        <v>6095.5711371845209</v>
      </c>
      <c r="U25" s="484">
        <f t="shared" si="15"/>
        <v>39192.696580717013</v>
      </c>
      <c r="V25" s="484">
        <f t="shared" si="15"/>
        <v>16796.86996316443</v>
      </c>
      <c r="W25" s="484">
        <f t="shared" si="15"/>
        <v>13997.39163597036</v>
      </c>
      <c r="X25" s="484">
        <f t="shared" si="15"/>
        <v>69986.958179851805</v>
      </c>
      <c r="Y25" s="688">
        <f t="shared" si="13"/>
        <v>699.86958179851808</v>
      </c>
      <c r="Z25" s="688">
        <f>SUM(Z15:Z24)</f>
        <v>31.41</v>
      </c>
      <c r="AA25" s="688">
        <f>SUM(AA15:AA24)</f>
        <v>668.45958179851789</v>
      </c>
    </row>
    <row r="26" spans="1:27">
      <c r="A26" s="177"/>
      <c r="B26" s="177"/>
    </row>
    <row r="30" spans="1:27">
      <c r="A30" s="1050"/>
      <c r="B30" s="1050"/>
      <c r="C30" s="1050"/>
      <c r="D30" s="1050"/>
      <c r="E30" s="1050"/>
      <c r="F30" s="1050"/>
      <c r="G30" s="1050"/>
      <c r="H30" s="1050"/>
      <c r="I30" s="1050"/>
      <c r="J30" s="178"/>
      <c r="K30" s="178"/>
      <c r="L30" s="178"/>
      <c r="M30" s="178"/>
      <c r="N30" s="178"/>
      <c r="O30" s="1050"/>
      <c r="P30" s="1050"/>
      <c r="Q30" s="1050"/>
      <c r="R30" s="1050"/>
      <c r="S30" s="1050"/>
      <c r="T30" s="1050"/>
      <c r="U30" s="1050"/>
    </row>
    <row r="32" spans="1:27" ht="15.75">
      <c r="A32" s="179" t="s">
        <v>12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R32" s="1052" t="s">
        <v>13</v>
      </c>
      <c r="S32" s="1052"/>
      <c r="T32" s="1052"/>
      <c r="U32" s="1052"/>
    </row>
    <row r="33" spans="1:23" ht="15.75">
      <c r="A33" s="1051" t="s">
        <v>14</v>
      </c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</row>
    <row r="34" spans="1:23" ht="15.75">
      <c r="A34" s="1051" t="s">
        <v>15</v>
      </c>
      <c r="B34" s="1051"/>
      <c r="C34" s="1051"/>
      <c r="D34" s="1051"/>
      <c r="E34" s="1051"/>
      <c r="F34" s="1051"/>
      <c r="G34" s="1051"/>
      <c r="H34" s="1051"/>
      <c r="I34" s="1051"/>
      <c r="J34" s="1051"/>
      <c r="K34" s="1051"/>
      <c r="L34" s="1051"/>
      <c r="M34" s="1051"/>
      <c r="N34" s="1051"/>
      <c r="O34" s="1051"/>
      <c r="P34" s="1051"/>
      <c r="Q34" s="1051"/>
      <c r="R34" s="1051"/>
      <c r="S34" s="1051"/>
      <c r="T34" s="1051"/>
      <c r="U34" s="1051"/>
    </row>
    <row r="35" spans="1:23">
      <c r="R35" s="1049" t="s">
        <v>87</v>
      </c>
      <c r="S35" s="1049"/>
      <c r="T35" s="1049"/>
      <c r="U35" s="1049"/>
      <c r="V35" s="1049"/>
      <c r="W35" s="1049"/>
    </row>
  </sheetData>
  <mergeCells count="26">
    <mergeCell ref="X10:X14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F2:Q2"/>
    <mergeCell ref="R35:W35"/>
    <mergeCell ref="A30:I30"/>
    <mergeCell ref="O30:U30"/>
    <mergeCell ref="A33:U33"/>
    <mergeCell ref="R32:U32"/>
    <mergeCell ref="A34:U34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  <colBreaks count="1" manualBreakCount="1">
    <brk id="23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topLeftCell="B12" zoomScaleSheetLayoutView="100" workbookViewId="0">
      <selection activeCell="G9" sqref="G9:G41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  <col min="10" max="10" width="9.5703125" bestFit="1" customWidth="1"/>
  </cols>
  <sheetData>
    <row r="1" spans="1:10" ht="18">
      <c r="A1" s="808" t="s">
        <v>0</v>
      </c>
      <c r="B1" s="808"/>
      <c r="C1" s="808"/>
      <c r="D1" s="808"/>
      <c r="E1" s="808"/>
      <c r="F1" s="808"/>
      <c r="G1" s="808"/>
      <c r="H1" s="189" t="s">
        <v>298</v>
      </c>
    </row>
    <row r="2" spans="1:10" ht="21">
      <c r="A2" s="809" t="s">
        <v>582</v>
      </c>
      <c r="B2" s="809"/>
      <c r="C2" s="809"/>
      <c r="D2" s="809"/>
      <c r="E2" s="809"/>
      <c r="F2" s="809"/>
      <c r="G2" s="809"/>
      <c r="H2" s="809"/>
    </row>
    <row r="3" spans="1:10" ht="15">
      <c r="A3" s="190"/>
      <c r="B3" s="190"/>
    </row>
    <row r="4" spans="1:10" ht="18" customHeight="1">
      <c r="A4" s="810" t="s">
        <v>590</v>
      </c>
      <c r="B4" s="810"/>
      <c r="C4" s="810"/>
      <c r="D4" s="810"/>
      <c r="E4" s="810"/>
      <c r="F4" s="810"/>
      <c r="G4" s="810"/>
      <c r="H4" s="810"/>
    </row>
    <row r="5" spans="1:10" ht="15">
      <c r="A5" s="191" t="s">
        <v>925</v>
      </c>
      <c r="B5" s="191"/>
    </row>
    <row r="6" spans="1:10" ht="15">
      <c r="A6" s="191"/>
      <c r="B6" s="191"/>
      <c r="G6" s="811" t="s">
        <v>591</v>
      </c>
      <c r="H6" s="811"/>
      <c r="I6" s="104"/>
    </row>
    <row r="7" spans="1:10" s="314" customFormat="1" ht="59.25" customHeight="1">
      <c r="A7" s="325" t="s">
        <v>2</v>
      </c>
      <c r="B7" s="325" t="s">
        <v>3</v>
      </c>
      <c r="C7" s="326" t="s">
        <v>300</v>
      </c>
      <c r="D7" s="326" t="s">
        <v>301</v>
      </c>
      <c r="E7" s="326" t="s">
        <v>302</v>
      </c>
      <c r="F7" s="326" t="s">
        <v>303</v>
      </c>
      <c r="G7" s="326" t="s">
        <v>304</v>
      </c>
      <c r="H7" s="326" t="s">
        <v>305</v>
      </c>
    </row>
    <row r="8" spans="1:10" s="189" customFormat="1" ht="15">
      <c r="A8" s="192" t="s">
        <v>306</v>
      </c>
      <c r="B8" s="192" t="s">
        <v>307</v>
      </c>
      <c r="C8" s="192" t="s">
        <v>308</v>
      </c>
      <c r="D8" s="192" t="s">
        <v>309</v>
      </c>
      <c r="E8" s="192" t="s">
        <v>310</v>
      </c>
      <c r="F8" s="192" t="s">
        <v>311</v>
      </c>
      <c r="G8" s="192" t="s">
        <v>312</v>
      </c>
      <c r="H8" s="192" t="s">
        <v>313</v>
      </c>
    </row>
    <row r="9" spans="1:10" s="189" customFormat="1" ht="15">
      <c r="A9" s="328">
        <v>1</v>
      </c>
      <c r="B9" s="427" t="s">
        <v>879</v>
      </c>
      <c r="C9" s="584">
        <v>770</v>
      </c>
      <c r="D9" s="584">
        <v>1</v>
      </c>
      <c r="E9" s="584">
        <v>1160</v>
      </c>
      <c r="F9" s="584">
        <f>C9+D9+E9</f>
        <v>1931</v>
      </c>
      <c r="G9" s="584">
        <f>F9</f>
        <v>1931</v>
      </c>
      <c r="H9" s="329"/>
    </row>
    <row r="10" spans="1:10" s="189" customFormat="1" ht="15">
      <c r="A10" s="328">
        <v>2</v>
      </c>
      <c r="B10" s="427" t="s">
        <v>881</v>
      </c>
      <c r="C10" s="584">
        <v>1114</v>
      </c>
      <c r="D10" s="584">
        <v>19</v>
      </c>
      <c r="E10" s="584">
        <v>1801</v>
      </c>
      <c r="F10" s="584">
        <f t="shared" ref="F10:F42" si="0">C10+D10+E10</f>
        <v>2934</v>
      </c>
      <c r="G10" s="584">
        <f t="shared" ref="G10:G41" si="1">F10</f>
        <v>2934</v>
      </c>
      <c r="H10" s="329"/>
    </row>
    <row r="11" spans="1:10" s="189" customFormat="1" ht="15">
      <c r="A11" s="328">
        <v>3</v>
      </c>
      <c r="B11" s="427" t="s">
        <v>882</v>
      </c>
      <c r="C11" s="584">
        <v>1813</v>
      </c>
      <c r="D11" s="584">
        <v>0</v>
      </c>
      <c r="E11" s="584">
        <v>925</v>
      </c>
      <c r="F11" s="584">
        <f t="shared" si="0"/>
        <v>2738</v>
      </c>
      <c r="G11" s="584">
        <f t="shared" si="1"/>
        <v>2738</v>
      </c>
      <c r="H11" s="329">
        <v>0</v>
      </c>
    </row>
    <row r="12" spans="1:10" s="327" customFormat="1" ht="15">
      <c r="A12" s="328">
        <v>4</v>
      </c>
      <c r="B12" s="427" t="s">
        <v>883</v>
      </c>
      <c r="C12" s="584">
        <v>663</v>
      </c>
      <c r="D12" s="584">
        <v>63</v>
      </c>
      <c r="E12" s="584">
        <v>643</v>
      </c>
      <c r="F12" s="584">
        <f t="shared" si="0"/>
        <v>1369</v>
      </c>
      <c r="G12" s="584">
        <f t="shared" si="1"/>
        <v>1369</v>
      </c>
      <c r="H12" s="329" t="s">
        <v>7</v>
      </c>
      <c r="I12" s="189"/>
      <c r="J12" s="189"/>
    </row>
    <row r="13" spans="1:10" s="330" customFormat="1" ht="15">
      <c r="A13" s="328">
        <v>5</v>
      </c>
      <c r="B13" s="427" t="s">
        <v>884</v>
      </c>
      <c r="C13" s="584">
        <v>3261</v>
      </c>
      <c r="D13" s="584">
        <v>7</v>
      </c>
      <c r="E13" s="584">
        <v>1911</v>
      </c>
      <c r="F13" s="584">
        <f t="shared" si="0"/>
        <v>5179</v>
      </c>
      <c r="G13" s="584">
        <f t="shared" si="1"/>
        <v>5179</v>
      </c>
      <c r="H13" s="329">
        <v>0</v>
      </c>
      <c r="I13" s="189"/>
      <c r="J13" s="189"/>
    </row>
    <row r="14" spans="1:10" s="189" customFormat="1" ht="15">
      <c r="A14" s="328">
        <v>6</v>
      </c>
      <c r="B14" s="427" t="s">
        <v>885</v>
      </c>
      <c r="C14" s="584">
        <v>668</v>
      </c>
      <c r="D14" s="584">
        <v>7</v>
      </c>
      <c r="E14" s="584">
        <v>1114</v>
      </c>
      <c r="F14" s="584">
        <f t="shared" si="0"/>
        <v>1789</v>
      </c>
      <c r="G14" s="584">
        <f t="shared" si="1"/>
        <v>1789</v>
      </c>
      <c r="H14" s="329"/>
    </row>
    <row r="15" spans="1:10" s="330" customFormat="1" ht="15">
      <c r="A15" s="328">
        <v>7</v>
      </c>
      <c r="B15" s="427" t="s">
        <v>886</v>
      </c>
      <c r="C15" s="584">
        <v>1452</v>
      </c>
      <c r="D15" s="584">
        <v>13</v>
      </c>
      <c r="E15" s="584">
        <v>1478</v>
      </c>
      <c r="F15" s="584">
        <f t="shared" si="0"/>
        <v>2943</v>
      </c>
      <c r="G15" s="584">
        <f t="shared" si="1"/>
        <v>2943</v>
      </c>
      <c r="H15" s="329"/>
      <c r="I15" s="189"/>
      <c r="J15" s="189"/>
    </row>
    <row r="16" spans="1:10" s="189" customFormat="1" ht="15">
      <c r="A16" s="328">
        <v>8</v>
      </c>
      <c r="B16" s="427" t="s">
        <v>887</v>
      </c>
      <c r="C16" s="584">
        <v>1177</v>
      </c>
      <c r="D16" s="584">
        <v>60</v>
      </c>
      <c r="E16" s="584">
        <v>820</v>
      </c>
      <c r="F16" s="584">
        <f t="shared" si="0"/>
        <v>2057</v>
      </c>
      <c r="G16" s="584">
        <f t="shared" si="1"/>
        <v>2057</v>
      </c>
      <c r="H16" s="329"/>
    </row>
    <row r="17" spans="1:10" s="327" customFormat="1" ht="15">
      <c r="A17" s="328">
        <v>9</v>
      </c>
      <c r="B17" s="427" t="s">
        <v>888</v>
      </c>
      <c r="C17" s="584">
        <v>666</v>
      </c>
      <c r="D17" s="584">
        <v>7</v>
      </c>
      <c r="E17" s="584">
        <v>641</v>
      </c>
      <c r="F17" s="584">
        <f t="shared" si="0"/>
        <v>1314</v>
      </c>
      <c r="G17" s="584">
        <f t="shared" si="1"/>
        <v>1314</v>
      </c>
      <c r="H17" s="329">
        <v>0</v>
      </c>
      <c r="I17" s="189"/>
      <c r="J17" s="189"/>
    </row>
    <row r="18" spans="1:10" s="189" customFormat="1" ht="15">
      <c r="A18" s="328">
        <v>10</v>
      </c>
      <c r="B18" s="427" t="s">
        <v>889</v>
      </c>
      <c r="C18" s="584">
        <v>809</v>
      </c>
      <c r="D18" s="584">
        <v>17</v>
      </c>
      <c r="E18" s="584">
        <v>1028</v>
      </c>
      <c r="F18" s="584">
        <f t="shared" si="0"/>
        <v>1854</v>
      </c>
      <c r="G18" s="584">
        <f t="shared" si="1"/>
        <v>1854</v>
      </c>
      <c r="H18" s="329">
        <v>0</v>
      </c>
    </row>
    <row r="19" spans="1:10" s="189" customFormat="1" ht="15">
      <c r="A19" s="328">
        <v>11</v>
      </c>
      <c r="B19" s="427" t="s">
        <v>890</v>
      </c>
      <c r="C19" s="584">
        <v>426</v>
      </c>
      <c r="D19" s="584">
        <v>158</v>
      </c>
      <c r="E19" s="584">
        <v>882</v>
      </c>
      <c r="F19" s="584">
        <f t="shared" si="0"/>
        <v>1466</v>
      </c>
      <c r="G19" s="584">
        <f t="shared" si="1"/>
        <v>1466</v>
      </c>
      <c r="H19" s="329">
        <v>0</v>
      </c>
    </row>
    <row r="20" spans="1:10" s="330" customFormat="1" ht="15">
      <c r="A20" s="328">
        <v>12</v>
      </c>
      <c r="B20" s="427" t="s">
        <v>891</v>
      </c>
      <c r="C20" s="584">
        <v>737</v>
      </c>
      <c r="D20" s="584">
        <v>62</v>
      </c>
      <c r="E20" s="584">
        <v>759</v>
      </c>
      <c r="F20" s="584">
        <f t="shared" si="0"/>
        <v>1558</v>
      </c>
      <c r="G20" s="584">
        <f t="shared" si="1"/>
        <v>1558</v>
      </c>
      <c r="H20" s="329"/>
      <c r="I20" s="189"/>
      <c r="J20" s="189"/>
    </row>
    <row r="21" spans="1:10" s="189" customFormat="1" ht="15">
      <c r="A21" s="328">
        <v>13</v>
      </c>
      <c r="B21" s="427" t="s">
        <v>892</v>
      </c>
      <c r="C21" s="584">
        <v>596</v>
      </c>
      <c r="D21" s="584">
        <v>5</v>
      </c>
      <c r="E21" s="584">
        <v>567</v>
      </c>
      <c r="F21" s="584">
        <f t="shared" si="0"/>
        <v>1168</v>
      </c>
      <c r="G21" s="584">
        <f t="shared" si="1"/>
        <v>1168</v>
      </c>
      <c r="H21" s="329"/>
    </row>
    <row r="22" spans="1:10" s="189" customFormat="1" ht="15">
      <c r="A22" s="328">
        <v>14</v>
      </c>
      <c r="B22" s="427" t="s">
        <v>893</v>
      </c>
      <c r="C22" s="584">
        <v>1456</v>
      </c>
      <c r="D22" s="584">
        <v>20</v>
      </c>
      <c r="E22" s="584">
        <v>789</v>
      </c>
      <c r="F22" s="584">
        <f t="shared" si="0"/>
        <v>2265</v>
      </c>
      <c r="G22" s="584">
        <f t="shared" si="1"/>
        <v>2265</v>
      </c>
      <c r="H22" s="329">
        <v>0</v>
      </c>
    </row>
    <row r="23" spans="1:10" s="189" customFormat="1" ht="15">
      <c r="A23" s="328">
        <v>15</v>
      </c>
      <c r="B23" s="427" t="s">
        <v>894</v>
      </c>
      <c r="C23" s="584">
        <v>912</v>
      </c>
      <c r="D23" s="584">
        <v>8</v>
      </c>
      <c r="E23" s="584">
        <v>1040</v>
      </c>
      <c r="F23" s="584">
        <f t="shared" si="0"/>
        <v>1960</v>
      </c>
      <c r="G23" s="584">
        <f t="shared" si="1"/>
        <v>1960</v>
      </c>
      <c r="H23" s="329">
        <v>0</v>
      </c>
    </row>
    <row r="24" spans="1:10" s="330" customFormat="1" ht="15">
      <c r="A24" s="328">
        <v>16</v>
      </c>
      <c r="B24" s="427" t="s">
        <v>895</v>
      </c>
      <c r="C24" s="584">
        <v>344</v>
      </c>
      <c r="D24" s="584">
        <v>0</v>
      </c>
      <c r="E24" s="584">
        <v>780</v>
      </c>
      <c r="F24" s="584">
        <f t="shared" si="0"/>
        <v>1124</v>
      </c>
      <c r="G24" s="584">
        <f t="shared" si="1"/>
        <v>1124</v>
      </c>
      <c r="H24" s="329"/>
      <c r="I24" s="189"/>
      <c r="J24" s="189"/>
    </row>
    <row r="25" spans="1:10" s="327" customFormat="1" ht="15">
      <c r="A25" s="328">
        <v>17</v>
      </c>
      <c r="B25" s="427" t="s">
        <v>896</v>
      </c>
      <c r="C25" s="584">
        <v>1631</v>
      </c>
      <c r="D25" s="584">
        <v>231</v>
      </c>
      <c r="E25" s="584">
        <v>2132</v>
      </c>
      <c r="F25" s="584">
        <f t="shared" si="0"/>
        <v>3994</v>
      </c>
      <c r="G25" s="584">
        <f t="shared" si="1"/>
        <v>3994</v>
      </c>
      <c r="H25" s="329"/>
      <c r="I25" s="189"/>
      <c r="J25" s="189"/>
    </row>
    <row r="26" spans="1:10" s="327" customFormat="1" ht="15">
      <c r="A26" s="328">
        <v>18</v>
      </c>
      <c r="B26" s="427" t="s">
        <v>897</v>
      </c>
      <c r="C26" s="584">
        <v>868</v>
      </c>
      <c r="D26" s="584">
        <v>3</v>
      </c>
      <c r="E26" s="584">
        <v>463</v>
      </c>
      <c r="F26" s="584">
        <f t="shared" si="0"/>
        <v>1334</v>
      </c>
      <c r="G26" s="584">
        <f t="shared" si="1"/>
        <v>1334</v>
      </c>
      <c r="H26" s="329"/>
      <c r="I26" s="189"/>
      <c r="J26" s="189"/>
    </row>
    <row r="27" spans="1:10" s="189" customFormat="1" ht="15">
      <c r="A27" s="328">
        <v>19</v>
      </c>
      <c r="B27" s="427" t="s">
        <v>898</v>
      </c>
      <c r="C27" s="584">
        <v>1012</v>
      </c>
      <c r="D27" s="584">
        <v>2</v>
      </c>
      <c r="E27" s="584">
        <v>931</v>
      </c>
      <c r="F27" s="584">
        <f t="shared" si="0"/>
        <v>1945</v>
      </c>
      <c r="G27" s="584">
        <f t="shared" si="1"/>
        <v>1945</v>
      </c>
      <c r="H27" s="329">
        <v>0</v>
      </c>
    </row>
    <row r="28" spans="1:10" s="331" customFormat="1" ht="15">
      <c r="A28" s="328">
        <v>20</v>
      </c>
      <c r="B28" s="427" t="s">
        <v>899</v>
      </c>
      <c r="C28" s="584">
        <v>844</v>
      </c>
      <c r="D28" s="584">
        <v>3</v>
      </c>
      <c r="E28" s="584">
        <v>897</v>
      </c>
      <c r="F28" s="584">
        <f t="shared" si="0"/>
        <v>1744</v>
      </c>
      <c r="G28" s="584">
        <f t="shared" si="1"/>
        <v>1744</v>
      </c>
      <c r="H28" s="329">
        <v>0</v>
      </c>
      <c r="I28" s="189"/>
      <c r="J28" s="189"/>
    </row>
    <row r="29" spans="1:10" s="189" customFormat="1" ht="15">
      <c r="A29" s="328">
        <v>21</v>
      </c>
      <c r="B29" s="427" t="s">
        <v>900</v>
      </c>
      <c r="C29" s="584">
        <v>551</v>
      </c>
      <c r="D29" s="584">
        <v>16</v>
      </c>
      <c r="E29" s="584">
        <v>1069</v>
      </c>
      <c r="F29" s="584">
        <f t="shared" si="0"/>
        <v>1636</v>
      </c>
      <c r="G29" s="584">
        <f t="shared" si="1"/>
        <v>1636</v>
      </c>
      <c r="H29" s="329">
        <v>0</v>
      </c>
    </row>
    <row r="30" spans="1:10" s="189" customFormat="1" ht="15">
      <c r="A30" s="328">
        <v>22</v>
      </c>
      <c r="B30" s="427" t="s">
        <v>901</v>
      </c>
      <c r="C30" s="584">
        <v>2233</v>
      </c>
      <c r="D30" s="584">
        <v>78</v>
      </c>
      <c r="E30" s="584">
        <v>1497</v>
      </c>
      <c r="F30" s="584">
        <f t="shared" si="0"/>
        <v>3808</v>
      </c>
      <c r="G30" s="584">
        <f t="shared" si="1"/>
        <v>3808</v>
      </c>
      <c r="H30" s="329"/>
    </row>
    <row r="31" spans="1:10" s="189" customFormat="1" ht="15">
      <c r="A31" s="328">
        <v>23</v>
      </c>
      <c r="B31" s="427" t="s">
        <v>902</v>
      </c>
      <c r="C31" s="584">
        <v>743</v>
      </c>
      <c r="D31" s="584">
        <v>4</v>
      </c>
      <c r="E31" s="584">
        <v>701</v>
      </c>
      <c r="F31" s="584">
        <f t="shared" si="0"/>
        <v>1448</v>
      </c>
      <c r="G31" s="584">
        <f t="shared" si="1"/>
        <v>1448</v>
      </c>
      <c r="H31" s="329"/>
    </row>
    <row r="32" spans="1:10" s="271" customFormat="1" ht="15">
      <c r="A32" s="328">
        <v>24</v>
      </c>
      <c r="B32" s="427" t="s">
        <v>903</v>
      </c>
      <c r="C32" s="584">
        <v>436</v>
      </c>
      <c r="D32" s="584">
        <v>2</v>
      </c>
      <c r="E32" s="584">
        <v>726</v>
      </c>
      <c r="F32" s="584">
        <f t="shared" si="0"/>
        <v>1164</v>
      </c>
      <c r="G32" s="584">
        <f t="shared" si="1"/>
        <v>1164</v>
      </c>
      <c r="H32" s="329"/>
      <c r="I32" s="189"/>
      <c r="J32" s="189"/>
    </row>
    <row r="33" spans="1:10" s="271" customFormat="1" ht="15">
      <c r="A33" s="328">
        <v>25</v>
      </c>
      <c r="B33" s="427" t="s">
        <v>904</v>
      </c>
      <c r="C33" s="585">
        <v>1512</v>
      </c>
      <c r="D33" s="585">
        <v>267</v>
      </c>
      <c r="E33" s="585">
        <v>1490</v>
      </c>
      <c r="F33" s="584">
        <f t="shared" si="0"/>
        <v>3269</v>
      </c>
      <c r="G33" s="584">
        <f t="shared" si="1"/>
        <v>3269</v>
      </c>
      <c r="H33" s="332"/>
      <c r="I33" s="189"/>
      <c r="J33" s="189"/>
    </row>
    <row r="34" spans="1:10" s="271" customFormat="1" ht="15">
      <c r="A34" s="328">
        <v>26</v>
      </c>
      <c r="B34" s="427" t="s">
        <v>905</v>
      </c>
      <c r="C34" s="585">
        <v>624</v>
      </c>
      <c r="D34" s="585">
        <v>0</v>
      </c>
      <c r="E34" s="585">
        <v>1211</v>
      </c>
      <c r="F34" s="584">
        <f t="shared" si="0"/>
        <v>1835</v>
      </c>
      <c r="G34" s="584">
        <f t="shared" si="1"/>
        <v>1835</v>
      </c>
      <c r="H34" s="332"/>
      <c r="I34" s="189"/>
      <c r="J34" s="189"/>
    </row>
    <row r="35" spans="1:10" s="271" customFormat="1" ht="15">
      <c r="A35" s="328">
        <v>27</v>
      </c>
      <c r="B35" s="427" t="s">
        <v>906</v>
      </c>
      <c r="C35" s="585">
        <v>877</v>
      </c>
      <c r="D35" s="585">
        <v>1</v>
      </c>
      <c r="E35" s="585">
        <v>508</v>
      </c>
      <c r="F35" s="584">
        <f t="shared" si="0"/>
        <v>1386</v>
      </c>
      <c r="G35" s="584">
        <f t="shared" si="1"/>
        <v>1386</v>
      </c>
      <c r="H35" s="332"/>
      <c r="I35" s="189"/>
      <c r="J35" s="189"/>
    </row>
    <row r="36" spans="1:10" s="267" customFormat="1" ht="15">
      <c r="A36" s="328">
        <v>28</v>
      </c>
      <c r="B36" s="427" t="s">
        <v>907</v>
      </c>
      <c r="C36" s="585">
        <v>897</v>
      </c>
      <c r="D36" s="585">
        <v>17</v>
      </c>
      <c r="E36" s="585">
        <v>828</v>
      </c>
      <c r="F36" s="584">
        <f t="shared" si="0"/>
        <v>1742</v>
      </c>
      <c r="G36" s="584">
        <f t="shared" si="1"/>
        <v>1742</v>
      </c>
      <c r="H36" s="332">
        <v>0</v>
      </c>
      <c r="I36" s="189"/>
      <c r="J36" s="189"/>
    </row>
    <row r="37" spans="1:10" ht="15">
      <c r="A37" s="328">
        <v>29</v>
      </c>
      <c r="B37" s="427" t="s">
        <v>908</v>
      </c>
      <c r="C37" s="585">
        <v>562</v>
      </c>
      <c r="D37" s="585">
        <v>7</v>
      </c>
      <c r="E37" s="585">
        <v>611</v>
      </c>
      <c r="F37" s="584">
        <f t="shared" si="0"/>
        <v>1180</v>
      </c>
      <c r="G37" s="584">
        <f t="shared" si="1"/>
        <v>1180</v>
      </c>
      <c r="H37" s="332"/>
      <c r="I37" s="189"/>
      <c r="J37" s="189"/>
    </row>
    <row r="38" spans="1:10" s="267" customFormat="1" ht="15">
      <c r="A38" s="328">
        <v>30</v>
      </c>
      <c r="B38" s="427" t="s">
        <v>909</v>
      </c>
      <c r="C38" s="584">
        <v>645</v>
      </c>
      <c r="D38" s="584">
        <v>11</v>
      </c>
      <c r="E38" s="584">
        <v>1343</v>
      </c>
      <c r="F38" s="584">
        <f t="shared" si="0"/>
        <v>1999</v>
      </c>
      <c r="G38" s="584">
        <f t="shared" si="1"/>
        <v>1999</v>
      </c>
      <c r="H38" s="329">
        <v>0</v>
      </c>
      <c r="I38" s="189"/>
      <c r="J38" s="189"/>
    </row>
    <row r="39" spans="1:10" s="271" customFormat="1" ht="15">
      <c r="A39" s="328">
        <v>31</v>
      </c>
      <c r="B39" s="427" t="s">
        <v>910</v>
      </c>
      <c r="C39" s="585">
        <v>483</v>
      </c>
      <c r="D39" s="585">
        <v>4</v>
      </c>
      <c r="E39" s="585">
        <v>460</v>
      </c>
      <c r="F39" s="584">
        <f t="shared" si="0"/>
        <v>947</v>
      </c>
      <c r="G39" s="584">
        <f t="shared" si="1"/>
        <v>947</v>
      </c>
      <c r="H39" s="332"/>
      <c r="I39" s="189"/>
      <c r="J39" s="189"/>
    </row>
    <row r="40" spans="1:10" s="271" customFormat="1" ht="15">
      <c r="A40" s="328">
        <v>32</v>
      </c>
      <c r="B40" s="427" t="s">
        <v>911</v>
      </c>
      <c r="C40" s="585">
        <v>755</v>
      </c>
      <c r="D40" s="585">
        <v>6</v>
      </c>
      <c r="E40" s="585">
        <v>847</v>
      </c>
      <c r="F40" s="584">
        <f t="shared" si="0"/>
        <v>1608</v>
      </c>
      <c r="G40" s="584">
        <f t="shared" si="1"/>
        <v>1608</v>
      </c>
      <c r="H40" s="332"/>
      <c r="I40" s="189"/>
      <c r="J40" s="189"/>
    </row>
    <row r="41" spans="1:10" s="271" customFormat="1" ht="15">
      <c r="A41" s="328">
        <v>33</v>
      </c>
      <c r="B41" s="427" t="s">
        <v>912</v>
      </c>
      <c r="C41" s="585">
        <v>2498</v>
      </c>
      <c r="D41" s="585">
        <v>9</v>
      </c>
      <c r="E41" s="585">
        <v>1490</v>
      </c>
      <c r="F41" s="584">
        <f t="shared" si="0"/>
        <v>3997</v>
      </c>
      <c r="G41" s="584">
        <f t="shared" si="1"/>
        <v>3997</v>
      </c>
      <c r="H41" s="332"/>
      <c r="I41" s="189"/>
      <c r="J41" s="189"/>
    </row>
    <row r="42" spans="1:10" ht="15">
      <c r="A42" s="193"/>
      <c r="B42" s="282" t="s">
        <v>19</v>
      </c>
      <c r="C42" s="334">
        <f>SUM(C9:C41)</f>
        <v>34035</v>
      </c>
      <c r="D42" s="334">
        <f t="shared" ref="D42:H42" si="2">SUM(D9:D41)</f>
        <v>1108</v>
      </c>
      <c r="E42" s="334">
        <f t="shared" si="2"/>
        <v>33542</v>
      </c>
      <c r="F42" s="439">
        <f t="shared" si="0"/>
        <v>68685</v>
      </c>
      <c r="G42" s="334">
        <f t="shared" si="2"/>
        <v>68685</v>
      </c>
      <c r="H42" s="334">
        <f t="shared" si="2"/>
        <v>0</v>
      </c>
      <c r="I42" s="189"/>
    </row>
    <row r="44" spans="1:10">
      <c r="A44" s="194" t="s">
        <v>314</v>
      </c>
    </row>
    <row r="47" spans="1:10" ht="15" customHeight="1">
      <c r="A47" s="335"/>
      <c r="B47" s="335"/>
      <c r="C47" s="335"/>
      <c r="D47" s="335"/>
      <c r="E47" s="335"/>
      <c r="F47" s="806" t="s">
        <v>13</v>
      </c>
      <c r="G47" s="806"/>
      <c r="H47" s="336"/>
      <c r="I47" s="336"/>
      <c r="J47" s="336"/>
    </row>
    <row r="48" spans="1:10" ht="15" customHeight="1">
      <c r="A48" s="335"/>
      <c r="B48" s="335"/>
      <c r="C48" s="335"/>
      <c r="D48" s="335"/>
      <c r="E48" s="335"/>
      <c r="F48" s="806" t="s">
        <v>1011</v>
      </c>
      <c r="G48" s="806"/>
      <c r="H48" s="806"/>
      <c r="I48" s="336"/>
      <c r="J48" s="336"/>
    </row>
    <row r="49" spans="1:10" ht="15" customHeight="1">
      <c r="A49" s="335"/>
      <c r="B49" s="335"/>
      <c r="C49" s="335"/>
      <c r="D49" s="335"/>
      <c r="E49" s="335"/>
      <c r="F49" s="806" t="s">
        <v>90</v>
      </c>
      <c r="G49" s="806"/>
      <c r="H49" s="806"/>
      <c r="I49" s="336"/>
      <c r="J49" s="336"/>
    </row>
    <row r="50" spans="1:10">
      <c r="A50" s="335" t="s">
        <v>12</v>
      </c>
      <c r="C50" s="335"/>
      <c r="D50" s="335"/>
      <c r="E50" s="335"/>
      <c r="F50" s="807" t="s">
        <v>87</v>
      </c>
      <c r="G50" s="807"/>
      <c r="H50" s="337"/>
      <c r="I50" s="337"/>
      <c r="J50" s="335"/>
    </row>
    <row r="51" spans="1:10">
      <c r="A51" s="335"/>
      <c r="B51" s="335"/>
      <c r="C51" s="335"/>
      <c r="D51" s="335"/>
      <c r="E51" s="335"/>
      <c r="F51" s="335"/>
      <c r="G51" s="335"/>
      <c r="H51" s="335"/>
      <c r="I51" s="335"/>
      <c r="J51" s="335"/>
    </row>
  </sheetData>
  <mergeCells count="8">
    <mergeCell ref="F49:H49"/>
    <mergeCell ref="F50:G50"/>
    <mergeCell ref="A1:G1"/>
    <mergeCell ref="A2:H2"/>
    <mergeCell ref="A4:H4"/>
    <mergeCell ref="G6:H6"/>
    <mergeCell ref="F47:G47"/>
    <mergeCell ref="F48:H48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topLeftCell="A7" zoomScaleSheetLayoutView="100" workbookViewId="0">
      <selection activeCell="C10" sqref="C10:G10"/>
    </sheetView>
  </sheetViews>
  <sheetFormatPr defaultRowHeight="12.75"/>
  <cols>
    <col min="1" max="1" width="8" customWidth="1"/>
    <col min="2" max="2" width="15.42578125" bestFit="1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748"/>
      <c r="E1" s="748"/>
      <c r="F1" s="748"/>
      <c r="G1" s="748"/>
      <c r="H1" s="748"/>
      <c r="I1" s="748"/>
      <c r="L1" s="820" t="s">
        <v>92</v>
      </c>
      <c r="M1" s="820"/>
    </row>
    <row r="2" spans="1:19" ht="15.75">
      <c r="A2" s="744" t="s">
        <v>0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</row>
    <row r="3" spans="1:19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</row>
    <row r="4" spans="1:19" ht="11.25" customHeight="1"/>
    <row r="5" spans="1:19" ht="15.75">
      <c r="A5" s="744" t="s">
        <v>592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</row>
    <row r="7" spans="1:19">
      <c r="A7" s="747" t="s">
        <v>926</v>
      </c>
      <c r="B7" s="747"/>
      <c r="K7" s="104"/>
      <c r="L7" s="819" t="s">
        <v>591</v>
      </c>
      <c r="M7" s="819"/>
      <c r="N7" s="819"/>
    </row>
    <row r="8" spans="1:19">
      <c r="A8" s="309"/>
      <c r="B8" s="309"/>
      <c r="K8" s="98"/>
      <c r="L8" s="311"/>
      <c r="M8" s="318"/>
      <c r="N8" s="311"/>
    </row>
    <row r="9" spans="1:19" ht="15.75" customHeight="1">
      <c r="A9" s="813" t="s">
        <v>2</v>
      </c>
      <c r="B9" s="813" t="s">
        <v>3</v>
      </c>
      <c r="C9" s="716" t="s">
        <v>4</v>
      </c>
      <c r="D9" s="716"/>
      <c r="E9" s="716"/>
      <c r="F9" s="709"/>
      <c r="G9" s="815"/>
      <c r="H9" s="710" t="s">
        <v>108</v>
      </c>
      <c r="I9" s="710"/>
      <c r="J9" s="710"/>
      <c r="K9" s="710"/>
      <c r="L9" s="710"/>
      <c r="M9" s="813" t="s">
        <v>147</v>
      </c>
      <c r="N9" s="741" t="s">
        <v>148</v>
      </c>
    </row>
    <row r="10" spans="1:19" ht="38.25">
      <c r="A10" s="814"/>
      <c r="B10" s="814"/>
      <c r="C10" s="312" t="s">
        <v>5</v>
      </c>
      <c r="D10" s="312" t="s">
        <v>6</v>
      </c>
      <c r="E10" s="312" t="s">
        <v>408</v>
      </c>
      <c r="F10" s="315" t="s">
        <v>106</v>
      </c>
      <c r="G10" s="6" t="s">
        <v>409</v>
      </c>
      <c r="H10" s="312" t="s">
        <v>5</v>
      </c>
      <c r="I10" s="312" t="s">
        <v>6</v>
      </c>
      <c r="J10" s="312" t="s">
        <v>408</v>
      </c>
      <c r="K10" s="315" t="s">
        <v>106</v>
      </c>
      <c r="L10" s="315" t="s">
        <v>410</v>
      </c>
      <c r="M10" s="814"/>
      <c r="N10" s="741"/>
      <c r="R10" s="12"/>
      <c r="S10" s="12"/>
    </row>
    <row r="11" spans="1:19" s="14" customFormat="1">
      <c r="A11" s="312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2">
        <v>7</v>
      </c>
      <c r="H11" s="312">
        <v>8</v>
      </c>
      <c r="I11" s="312">
        <v>9</v>
      </c>
      <c r="J11" s="312">
        <v>10</v>
      </c>
      <c r="K11" s="312">
        <v>11</v>
      </c>
      <c r="L11" s="312">
        <v>12</v>
      </c>
      <c r="M11" s="312">
        <v>13</v>
      </c>
      <c r="N11" s="312">
        <v>14</v>
      </c>
    </row>
    <row r="12" spans="1:19" ht="14.25">
      <c r="A12" s="324">
        <v>1</v>
      </c>
      <c r="B12" s="427" t="s">
        <v>879</v>
      </c>
      <c r="C12" s="586">
        <v>718</v>
      </c>
      <c r="D12" s="586">
        <v>0</v>
      </c>
      <c r="E12" s="586">
        <v>0</v>
      </c>
      <c r="F12" s="587">
        <v>52</v>
      </c>
      <c r="G12" s="588">
        <f>F12+E12+D12+C12</f>
        <v>770</v>
      </c>
      <c r="H12" s="586">
        <v>718</v>
      </c>
      <c r="I12" s="586">
        <v>0</v>
      </c>
      <c r="J12" s="586">
        <v>0</v>
      </c>
      <c r="K12" s="586">
        <v>52</v>
      </c>
      <c r="L12" s="588">
        <f>K12+J12+I12+H12</f>
        <v>770</v>
      </c>
      <c r="M12" s="193">
        <f>G12-L12</f>
        <v>0</v>
      </c>
      <c r="N12" s="193" t="s">
        <v>880</v>
      </c>
    </row>
    <row r="13" spans="1:19" ht="14.25">
      <c r="A13" s="324">
        <v>2</v>
      </c>
      <c r="B13" s="427" t="s">
        <v>881</v>
      </c>
      <c r="C13" s="586">
        <v>1043</v>
      </c>
      <c r="D13" s="586">
        <v>0</v>
      </c>
      <c r="E13" s="586">
        <v>0</v>
      </c>
      <c r="F13" s="587">
        <v>71</v>
      </c>
      <c r="G13" s="588">
        <f t="shared" ref="G13:G44" si="0">F13+E13+D13+C13</f>
        <v>1114</v>
      </c>
      <c r="H13" s="586">
        <v>1043</v>
      </c>
      <c r="I13" s="586">
        <v>0</v>
      </c>
      <c r="J13" s="586">
        <v>0</v>
      </c>
      <c r="K13" s="586">
        <v>71</v>
      </c>
      <c r="L13" s="588">
        <f t="shared" ref="L13:L44" si="1">K13+J13+I13+H13</f>
        <v>1114</v>
      </c>
      <c r="M13" s="193">
        <f t="shared" ref="M13:M44" si="2">G13-L13</f>
        <v>0</v>
      </c>
      <c r="N13" s="193" t="s">
        <v>880</v>
      </c>
    </row>
    <row r="14" spans="1:19" ht="14.25">
      <c r="A14" s="324">
        <v>3</v>
      </c>
      <c r="B14" s="427" t="s">
        <v>882</v>
      </c>
      <c r="C14" s="586">
        <v>1648</v>
      </c>
      <c r="D14" s="586">
        <v>0</v>
      </c>
      <c r="E14" s="586">
        <v>148</v>
      </c>
      <c r="F14" s="587">
        <v>17</v>
      </c>
      <c r="G14" s="588">
        <f t="shared" si="0"/>
        <v>1813</v>
      </c>
      <c r="H14" s="586">
        <v>1648</v>
      </c>
      <c r="I14" s="586">
        <v>0</v>
      </c>
      <c r="J14" s="586">
        <v>148</v>
      </c>
      <c r="K14" s="586">
        <v>17</v>
      </c>
      <c r="L14" s="588">
        <f t="shared" si="1"/>
        <v>1813</v>
      </c>
      <c r="M14" s="193">
        <f t="shared" si="2"/>
        <v>0</v>
      </c>
      <c r="N14" s="193" t="s">
        <v>880</v>
      </c>
    </row>
    <row r="15" spans="1:19" s="271" customFormat="1" ht="14.25">
      <c r="A15" s="324">
        <v>4</v>
      </c>
      <c r="B15" s="427" t="s">
        <v>883</v>
      </c>
      <c r="C15" s="586">
        <v>598</v>
      </c>
      <c r="D15" s="586">
        <v>0</v>
      </c>
      <c r="E15" s="586">
        <v>0</v>
      </c>
      <c r="F15" s="587">
        <v>65</v>
      </c>
      <c r="G15" s="588">
        <f t="shared" si="0"/>
        <v>663</v>
      </c>
      <c r="H15" s="586">
        <v>598</v>
      </c>
      <c r="I15" s="586">
        <v>0</v>
      </c>
      <c r="J15" s="586">
        <v>0</v>
      </c>
      <c r="K15" s="587">
        <v>65</v>
      </c>
      <c r="L15" s="588">
        <f t="shared" si="1"/>
        <v>663</v>
      </c>
      <c r="M15" s="193">
        <f t="shared" si="2"/>
        <v>0</v>
      </c>
      <c r="N15" s="193" t="s">
        <v>880</v>
      </c>
      <c r="O15"/>
    </row>
    <row r="16" spans="1:19" ht="14.25">
      <c r="A16" s="324">
        <v>5</v>
      </c>
      <c r="B16" s="427" t="s">
        <v>884</v>
      </c>
      <c r="C16" s="586">
        <v>3060</v>
      </c>
      <c r="D16" s="586">
        <v>0</v>
      </c>
      <c r="E16" s="586">
        <v>0</v>
      </c>
      <c r="F16" s="587">
        <v>201</v>
      </c>
      <c r="G16" s="588">
        <f t="shared" si="0"/>
        <v>3261</v>
      </c>
      <c r="H16" s="586">
        <v>3060</v>
      </c>
      <c r="I16" s="586">
        <v>0</v>
      </c>
      <c r="J16" s="586">
        <v>0</v>
      </c>
      <c r="K16" s="586">
        <v>201</v>
      </c>
      <c r="L16" s="588">
        <f t="shared" si="1"/>
        <v>3261</v>
      </c>
      <c r="M16" s="193">
        <f t="shared" si="2"/>
        <v>0</v>
      </c>
      <c r="N16" s="193" t="s">
        <v>880</v>
      </c>
    </row>
    <row r="17" spans="1:15" ht="14.25">
      <c r="A17" s="324">
        <v>6</v>
      </c>
      <c r="B17" s="427" t="s">
        <v>885</v>
      </c>
      <c r="C17" s="586">
        <v>636</v>
      </c>
      <c r="D17" s="586">
        <v>0</v>
      </c>
      <c r="E17" s="586">
        <v>0</v>
      </c>
      <c r="F17" s="587">
        <v>32</v>
      </c>
      <c r="G17" s="588">
        <f t="shared" si="0"/>
        <v>668</v>
      </c>
      <c r="H17" s="586">
        <v>637</v>
      </c>
      <c r="I17" s="586">
        <v>0</v>
      </c>
      <c r="J17" s="586">
        <v>0</v>
      </c>
      <c r="K17" s="586">
        <v>31</v>
      </c>
      <c r="L17" s="588">
        <f t="shared" si="1"/>
        <v>668</v>
      </c>
      <c r="M17" s="193">
        <f t="shared" si="2"/>
        <v>0</v>
      </c>
      <c r="N17" s="193" t="s">
        <v>880</v>
      </c>
    </row>
    <row r="18" spans="1:15" s="267" customFormat="1" ht="14.25">
      <c r="A18" s="324">
        <v>7</v>
      </c>
      <c r="B18" s="427" t="s">
        <v>886</v>
      </c>
      <c r="C18" s="586">
        <v>1401</v>
      </c>
      <c r="D18" s="586">
        <v>0</v>
      </c>
      <c r="E18" s="586">
        <v>0</v>
      </c>
      <c r="F18" s="587">
        <v>51</v>
      </c>
      <c r="G18" s="588">
        <f t="shared" si="0"/>
        <v>1452</v>
      </c>
      <c r="H18" s="586">
        <v>1401</v>
      </c>
      <c r="I18" s="586">
        <v>0</v>
      </c>
      <c r="J18" s="586">
        <v>0</v>
      </c>
      <c r="K18" s="587">
        <v>51</v>
      </c>
      <c r="L18" s="588">
        <f t="shared" si="1"/>
        <v>1452</v>
      </c>
      <c r="M18" s="193">
        <f t="shared" si="2"/>
        <v>0</v>
      </c>
      <c r="N18" s="193" t="s">
        <v>880</v>
      </c>
      <c r="O18"/>
    </row>
    <row r="19" spans="1:15" ht="14.25">
      <c r="A19" s="324">
        <v>8</v>
      </c>
      <c r="B19" s="427" t="s">
        <v>887</v>
      </c>
      <c r="C19" s="586">
        <v>1161</v>
      </c>
      <c r="D19" s="586">
        <v>0</v>
      </c>
      <c r="E19" s="586">
        <v>0</v>
      </c>
      <c r="F19" s="587">
        <v>16</v>
      </c>
      <c r="G19" s="588">
        <f t="shared" si="0"/>
        <v>1177</v>
      </c>
      <c r="H19" s="586">
        <v>1161</v>
      </c>
      <c r="I19" s="586">
        <v>0</v>
      </c>
      <c r="J19" s="586">
        <v>0</v>
      </c>
      <c r="K19" s="586">
        <v>16</v>
      </c>
      <c r="L19" s="588">
        <f t="shared" si="1"/>
        <v>1177</v>
      </c>
      <c r="M19" s="193">
        <f t="shared" si="2"/>
        <v>0</v>
      </c>
      <c r="N19" s="193" t="s">
        <v>880</v>
      </c>
    </row>
    <row r="20" spans="1:15" s="271" customFormat="1" ht="14.25">
      <c r="A20" s="324">
        <v>9</v>
      </c>
      <c r="B20" s="427" t="s">
        <v>888</v>
      </c>
      <c r="C20" s="586">
        <v>624</v>
      </c>
      <c r="D20" s="586">
        <v>0</v>
      </c>
      <c r="E20" s="586">
        <v>0</v>
      </c>
      <c r="F20" s="587">
        <v>42</v>
      </c>
      <c r="G20" s="588">
        <f t="shared" si="0"/>
        <v>666</v>
      </c>
      <c r="H20" s="586">
        <v>624</v>
      </c>
      <c r="I20" s="586">
        <v>0</v>
      </c>
      <c r="J20" s="586">
        <v>0</v>
      </c>
      <c r="K20" s="587">
        <v>42</v>
      </c>
      <c r="L20" s="588">
        <f t="shared" si="1"/>
        <v>666</v>
      </c>
      <c r="M20" s="193">
        <f t="shared" si="2"/>
        <v>0</v>
      </c>
      <c r="N20" s="193" t="s">
        <v>880</v>
      </c>
      <c r="O20"/>
    </row>
    <row r="21" spans="1:15" ht="14.25">
      <c r="A21" s="324">
        <v>10</v>
      </c>
      <c r="B21" s="427" t="s">
        <v>889</v>
      </c>
      <c r="C21" s="586">
        <v>796</v>
      </c>
      <c r="D21" s="586">
        <v>0</v>
      </c>
      <c r="E21" s="586">
        <v>0</v>
      </c>
      <c r="F21" s="587">
        <v>13</v>
      </c>
      <c r="G21" s="588">
        <f t="shared" si="0"/>
        <v>809</v>
      </c>
      <c r="H21" s="586">
        <v>796</v>
      </c>
      <c r="I21" s="586">
        <v>0</v>
      </c>
      <c r="J21" s="586">
        <v>0</v>
      </c>
      <c r="K21" s="586">
        <v>13</v>
      </c>
      <c r="L21" s="588">
        <f t="shared" si="1"/>
        <v>809</v>
      </c>
      <c r="M21" s="193">
        <f t="shared" si="2"/>
        <v>0</v>
      </c>
      <c r="N21" s="193" t="s">
        <v>880</v>
      </c>
    </row>
    <row r="22" spans="1:15" ht="14.25">
      <c r="A22" s="324">
        <v>11</v>
      </c>
      <c r="B22" s="427" t="s">
        <v>890</v>
      </c>
      <c r="C22" s="586">
        <v>350</v>
      </c>
      <c r="D22" s="586">
        <v>0</v>
      </c>
      <c r="E22" s="586">
        <v>44</v>
      </c>
      <c r="F22" s="587">
        <v>32</v>
      </c>
      <c r="G22" s="588">
        <f t="shared" si="0"/>
        <v>426</v>
      </c>
      <c r="H22" s="586">
        <v>350</v>
      </c>
      <c r="I22" s="586">
        <v>0</v>
      </c>
      <c r="J22" s="586">
        <v>44</v>
      </c>
      <c r="K22" s="586">
        <v>32</v>
      </c>
      <c r="L22" s="588">
        <f t="shared" si="1"/>
        <v>426</v>
      </c>
      <c r="M22" s="193">
        <f t="shared" si="2"/>
        <v>0</v>
      </c>
      <c r="N22" s="193" t="s">
        <v>880</v>
      </c>
    </row>
    <row r="23" spans="1:15" s="267" customFormat="1" ht="14.25">
      <c r="A23" s="324">
        <v>12</v>
      </c>
      <c r="B23" s="427" t="s">
        <v>891</v>
      </c>
      <c r="C23" s="586">
        <v>662</v>
      </c>
      <c r="D23" s="586">
        <v>0</v>
      </c>
      <c r="E23" s="586">
        <v>48</v>
      </c>
      <c r="F23" s="587">
        <v>27</v>
      </c>
      <c r="G23" s="588">
        <f t="shared" si="0"/>
        <v>737</v>
      </c>
      <c r="H23" s="586">
        <v>662</v>
      </c>
      <c r="I23" s="586">
        <v>0</v>
      </c>
      <c r="J23" s="586">
        <v>48</v>
      </c>
      <c r="K23" s="587">
        <v>27</v>
      </c>
      <c r="L23" s="588">
        <f t="shared" si="1"/>
        <v>737</v>
      </c>
      <c r="M23" s="193">
        <f t="shared" si="2"/>
        <v>0</v>
      </c>
      <c r="N23" s="193" t="s">
        <v>880</v>
      </c>
      <c r="O23"/>
    </row>
    <row r="24" spans="1:15" ht="14.25">
      <c r="A24" s="324">
        <v>13</v>
      </c>
      <c r="B24" s="427" t="s">
        <v>892</v>
      </c>
      <c r="C24" s="586">
        <v>562</v>
      </c>
      <c r="D24" s="586">
        <v>0</v>
      </c>
      <c r="E24" s="586">
        <v>0</v>
      </c>
      <c r="F24" s="587">
        <v>34</v>
      </c>
      <c r="G24" s="588">
        <f t="shared" si="0"/>
        <v>596</v>
      </c>
      <c r="H24" s="586">
        <v>562</v>
      </c>
      <c r="I24" s="586">
        <v>0</v>
      </c>
      <c r="J24" s="586">
        <v>0</v>
      </c>
      <c r="K24" s="586">
        <v>34</v>
      </c>
      <c r="L24" s="588">
        <f t="shared" si="1"/>
        <v>596</v>
      </c>
      <c r="M24" s="193">
        <f t="shared" si="2"/>
        <v>0</v>
      </c>
      <c r="N24" s="193" t="s">
        <v>880</v>
      </c>
    </row>
    <row r="25" spans="1:15" ht="14.25">
      <c r="A25" s="324">
        <v>14</v>
      </c>
      <c r="B25" s="427" t="s">
        <v>893</v>
      </c>
      <c r="C25" s="586">
        <v>1452</v>
      </c>
      <c r="D25" s="586">
        <v>0</v>
      </c>
      <c r="E25" s="586">
        <v>0</v>
      </c>
      <c r="F25" s="587">
        <v>4</v>
      </c>
      <c r="G25" s="588">
        <f t="shared" si="0"/>
        <v>1456</v>
      </c>
      <c r="H25" s="586">
        <v>1452</v>
      </c>
      <c r="I25" s="586">
        <v>0</v>
      </c>
      <c r="J25" s="586">
        <v>0</v>
      </c>
      <c r="K25" s="586">
        <v>4</v>
      </c>
      <c r="L25" s="588">
        <f t="shared" si="1"/>
        <v>1456</v>
      </c>
      <c r="M25" s="193">
        <f t="shared" si="2"/>
        <v>0</v>
      </c>
      <c r="N25" s="193" t="s">
        <v>880</v>
      </c>
    </row>
    <row r="26" spans="1:15" ht="14.25">
      <c r="A26" s="324">
        <v>15</v>
      </c>
      <c r="B26" s="427" t="s">
        <v>894</v>
      </c>
      <c r="C26" s="586">
        <v>911</v>
      </c>
      <c r="D26" s="586">
        <v>0</v>
      </c>
      <c r="E26" s="586">
        <v>0</v>
      </c>
      <c r="F26" s="587">
        <v>1</v>
      </c>
      <c r="G26" s="588">
        <f t="shared" si="0"/>
        <v>912</v>
      </c>
      <c r="H26" s="586">
        <v>911</v>
      </c>
      <c r="I26" s="586">
        <v>0</v>
      </c>
      <c r="J26" s="586">
        <v>0</v>
      </c>
      <c r="K26" s="586">
        <v>1</v>
      </c>
      <c r="L26" s="588">
        <f t="shared" si="1"/>
        <v>912</v>
      </c>
      <c r="M26" s="193">
        <f t="shared" si="2"/>
        <v>0</v>
      </c>
      <c r="N26" s="193" t="s">
        <v>880</v>
      </c>
    </row>
    <row r="27" spans="1:15" s="267" customFormat="1" ht="14.25">
      <c r="A27" s="324">
        <v>16</v>
      </c>
      <c r="B27" s="427" t="s">
        <v>895</v>
      </c>
      <c r="C27" s="586">
        <v>331</v>
      </c>
      <c r="D27" s="586">
        <v>0</v>
      </c>
      <c r="E27" s="586">
        <v>0</v>
      </c>
      <c r="F27" s="587">
        <v>13</v>
      </c>
      <c r="G27" s="588">
        <f t="shared" si="0"/>
        <v>344</v>
      </c>
      <c r="H27" s="586">
        <v>331</v>
      </c>
      <c r="I27" s="586">
        <v>0</v>
      </c>
      <c r="J27" s="586">
        <v>0</v>
      </c>
      <c r="K27" s="586">
        <v>13</v>
      </c>
      <c r="L27" s="588">
        <f t="shared" si="1"/>
        <v>344</v>
      </c>
      <c r="M27" s="193">
        <f t="shared" si="2"/>
        <v>0</v>
      </c>
      <c r="N27" s="193" t="s">
        <v>880</v>
      </c>
      <c r="O27"/>
    </row>
    <row r="28" spans="1:15" s="271" customFormat="1" ht="14.25">
      <c r="A28" s="324">
        <v>17</v>
      </c>
      <c r="B28" s="427" t="s">
        <v>896</v>
      </c>
      <c r="C28" s="586">
        <v>1485</v>
      </c>
      <c r="D28" s="586">
        <v>0</v>
      </c>
      <c r="E28" s="586">
        <v>0</v>
      </c>
      <c r="F28" s="587">
        <v>146</v>
      </c>
      <c r="G28" s="588">
        <f t="shared" si="0"/>
        <v>1631</v>
      </c>
      <c r="H28" s="586">
        <v>1485</v>
      </c>
      <c r="I28" s="586">
        <v>0</v>
      </c>
      <c r="J28" s="586">
        <v>0</v>
      </c>
      <c r="K28" s="587">
        <v>146</v>
      </c>
      <c r="L28" s="588">
        <f t="shared" si="1"/>
        <v>1631</v>
      </c>
      <c r="M28" s="193">
        <f t="shared" si="2"/>
        <v>0</v>
      </c>
      <c r="N28" s="193" t="s">
        <v>880</v>
      </c>
      <c r="O28"/>
    </row>
    <row r="29" spans="1:15" s="271" customFormat="1" ht="14.25">
      <c r="A29" s="324">
        <v>18</v>
      </c>
      <c r="B29" s="427" t="s">
        <v>897</v>
      </c>
      <c r="C29" s="586">
        <v>776</v>
      </c>
      <c r="D29" s="586">
        <v>0</v>
      </c>
      <c r="E29" s="586">
        <v>0</v>
      </c>
      <c r="F29" s="587">
        <v>92</v>
      </c>
      <c r="G29" s="588">
        <f t="shared" si="0"/>
        <v>868</v>
      </c>
      <c r="H29" s="586">
        <v>776</v>
      </c>
      <c r="I29" s="586">
        <v>0</v>
      </c>
      <c r="J29" s="586">
        <v>0</v>
      </c>
      <c r="K29" s="587">
        <v>92</v>
      </c>
      <c r="L29" s="588">
        <f t="shared" si="1"/>
        <v>868</v>
      </c>
      <c r="M29" s="193">
        <f t="shared" si="2"/>
        <v>0</v>
      </c>
      <c r="N29" s="193" t="s">
        <v>880</v>
      </c>
      <c r="O29"/>
    </row>
    <row r="30" spans="1:15" ht="14.25">
      <c r="A30" s="324">
        <v>19</v>
      </c>
      <c r="B30" s="427" t="s">
        <v>898</v>
      </c>
      <c r="C30" s="586">
        <v>985</v>
      </c>
      <c r="D30" s="586">
        <v>0</v>
      </c>
      <c r="E30" s="586">
        <v>0</v>
      </c>
      <c r="F30" s="587">
        <v>27</v>
      </c>
      <c r="G30" s="588">
        <f t="shared" si="0"/>
        <v>1012</v>
      </c>
      <c r="H30" s="586">
        <v>985</v>
      </c>
      <c r="I30" s="586">
        <v>0</v>
      </c>
      <c r="J30" s="586">
        <v>0</v>
      </c>
      <c r="K30" s="586">
        <v>27</v>
      </c>
      <c r="L30" s="588">
        <f t="shared" si="1"/>
        <v>1012</v>
      </c>
      <c r="M30" s="193">
        <f t="shared" si="2"/>
        <v>0</v>
      </c>
      <c r="N30" s="193" t="s">
        <v>880</v>
      </c>
    </row>
    <row r="31" spans="1:15" ht="14.25">
      <c r="A31" s="324">
        <v>20</v>
      </c>
      <c r="B31" s="427" t="s">
        <v>899</v>
      </c>
      <c r="C31" s="586">
        <v>794</v>
      </c>
      <c r="D31" s="586">
        <v>0</v>
      </c>
      <c r="E31" s="586">
        <v>0</v>
      </c>
      <c r="F31" s="587">
        <v>50</v>
      </c>
      <c r="G31" s="588">
        <f t="shared" si="0"/>
        <v>844</v>
      </c>
      <c r="H31" s="586">
        <v>794</v>
      </c>
      <c r="I31" s="586">
        <v>0</v>
      </c>
      <c r="J31" s="586">
        <v>0</v>
      </c>
      <c r="K31" s="586">
        <v>50</v>
      </c>
      <c r="L31" s="588">
        <f t="shared" si="1"/>
        <v>844</v>
      </c>
      <c r="M31" s="193">
        <f t="shared" si="2"/>
        <v>0</v>
      </c>
      <c r="N31" s="193" t="s">
        <v>880</v>
      </c>
    </row>
    <row r="32" spans="1:15" ht="14.25">
      <c r="A32" s="324">
        <v>21</v>
      </c>
      <c r="B32" s="427" t="s">
        <v>900</v>
      </c>
      <c r="C32" s="586">
        <v>529</v>
      </c>
      <c r="D32" s="586">
        <v>0</v>
      </c>
      <c r="E32" s="586">
        <v>0</v>
      </c>
      <c r="F32" s="587">
        <v>22</v>
      </c>
      <c r="G32" s="588">
        <f t="shared" si="0"/>
        <v>551</v>
      </c>
      <c r="H32" s="586">
        <v>529</v>
      </c>
      <c r="I32" s="586">
        <v>0</v>
      </c>
      <c r="J32" s="586">
        <v>0</v>
      </c>
      <c r="K32" s="586">
        <v>22</v>
      </c>
      <c r="L32" s="588">
        <f t="shared" si="1"/>
        <v>551</v>
      </c>
      <c r="M32" s="193">
        <f t="shared" si="2"/>
        <v>0</v>
      </c>
      <c r="N32" s="193" t="s">
        <v>880</v>
      </c>
    </row>
    <row r="33" spans="1:15" ht="14.25">
      <c r="A33" s="324">
        <v>22</v>
      </c>
      <c r="B33" s="427" t="s">
        <v>901</v>
      </c>
      <c r="C33" s="586">
        <v>2173</v>
      </c>
      <c r="D33" s="586">
        <v>0</v>
      </c>
      <c r="E33" s="586">
        <v>0</v>
      </c>
      <c r="F33" s="587">
        <v>60</v>
      </c>
      <c r="G33" s="588">
        <f t="shared" si="0"/>
        <v>2233</v>
      </c>
      <c r="H33" s="586">
        <v>2173</v>
      </c>
      <c r="I33" s="586">
        <v>0</v>
      </c>
      <c r="J33" s="586">
        <v>0</v>
      </c>
      <c r="K33" s="586">
        <v>60</v>
      </c>
      <c r="L33" s="588">
        <f t="shared" si="1"/>
        <v>2233</v>
      </c>
      <c r="M33" s="193">
        <f t="shared" si="2"/>
        <v>0</v>
      </c>
      <c r="N33" s="193" t="s">
        <v>880</v>
      </c>
    </row>
    <row r="34" spans="1:15" ht="14.25">
      <c r="A34" s="324">
        <v>23</v>
      </c>
      <c r="B34" s="427" t="s">
        <v>902</v>
      </c>
      <c r="C34" s="586">
        <v>705</v>
      </c>
      <c r="D34" s="586">
        <v>0</v>
      </c>
      <c r="E34" s="586">
        <v>0</v>
      </c>
      <c r="F34" s="587">
        <v>38</v>
      </c>
      <c r="G34" s="588">
        <f t="shared" si="0"/>
        <v>743</v>
      </c>
      <c r="H34" s="586">
        <v>705</v>
      </c>
      <c r="I34" s="586">
        <v>0</v>
      </c>
      <c r="J34" s="586">
        <v>0</v>
      </c>
      <c r="K34" s="586">
        <v>38</v>
      </c>
      <c r="L34" s="588">
        <f t="shared" si="1"/>
        <v>743</v>
      </c>
      <c r="M34" s="193">
        <f t="shared" si="2"/>
        <v>0</v>
      </c>
      <c r="N34" s="193" t="s">
        <v>880</v>
      </c>
    </row>
    <row r="35" spans="1:15" ht="14.25">
      <c r="A35" s="324">
        <v>24</v>
      </c>
      <c r="B35" s="427" t="s">
        <v>903</v>
      </c>
      <c r="C35" s="586">
        <v>369</v>
      </c>
      <c r="D35" s="586">
        <v>0</v>
      </c>
      <c r="E35" s="586">
        <v>0</v>
      </c>
      <c r="F35" s="587">
        <v>67</v>
      </c>
      <c r="G35" s="588">
        <f t="shared" si="0"/>
        <v>436</v>
      </c>
      <c r="H35" s="586">
        <v>369</v>
      </c>
      <c r="I35" s="586">
        <v>0</v>
      </c>
      <c r="J35" s="586">
        <v>0</v>
      </c>
      <c r="K35" s="586">
        <v>67</v>
      </c>
      <c r="L35" s="588">
        <f t="shared" si="1"/>
        <v>436</v>
      </c>
      <c r="M35" s="193">
        <f t="shared" si="2"/>
        <v>0</v>
      </c>
      <c r="N35" s="193" t="s">
        <v>880</v>
      </c>
    </row>
    <row r="36" spans="1:15" s="271" customFormat="1" ht="14.25">
      <c r="A36" s="324">
        <v>25</v>
      </c>
      <c r="B36" s="427" t="s">
        <v>904</v>
      </c>
      <c r="C36" s="586">
        <v>1403</v>
      </c>
      <c r="D36" s="586">
        <v>0</v>
      </c>
      <c r="E36" s="586">
        <v>0</v>
      </c>
      <c r="F36" s="587">
        <v>109</v>
      </c>
      <c r="G36" s="588">
        <f t="shared" si="0"/>
        <v>1512</v>
      </c>
      <c r="H36" s="586">
        <v>1403</v>
      </c>
      <c r="I36" s="586">
        <v>0</v>
      </c>
      <c r="J36" s="586">
        <v>0</v>
      </c>
      <c r="K36" s="587">
        <v>109</v>
      </c>
      <c r="L36" s="588">
        <f t="shared" si="1"/>
        <v>1512</v>
      </c>
      <c r="M36" s="193">
        <f t="shared" si="2"/>
        <v>0</v>
      </c>
      <c r="N36" s="193" t="s">
        <v>880</v>
      </c>
      <c r="O36"/>
    </row>
    <row r="37" spans="1:15" s="271" customFormat="1" ht="14.25">
      <c r="A37" s="324">
        <v>26</v>
      </c>
      <c r="B37" s="427" t="s">
        <v>905</v>
      </c>
      <c r="C37" s="586">
        <v>591</v>
      </c>
      <c r="D37" s="586">
        <v>0</v>
      </c>
      <c r="E37" s="586">
        <v>0</v>
      </c>
      <c r="F37" s="587">
        <v>33</v>
      </c>
      <c r="G37" s="588">
        <f t="shared" si="0"/>
        <v>624</v>
      </c>
      <c r="H37" s="586">
        <v>591</v>
      </c>
      <c r="I37" s="586">
        <v>0</v>
      </c>
      <c r="J37" s="586">
        <v>0</v>
      </c>
      <c r="K37" s="587">
        <v>33</v>
      </c>
      <c r="L37" s="588">
        <f t="shared" si="1"/>
        <v>624</v>
      </c>
      <c r="M37" s="193">
        <f t="shared" si="2"/>
        <v>0</v>
      </c>
      <c r="N37" s="193" t="s">
        <v>880</v>
      </c>
      <c r="O37"/>
    </row>
    <row r="38" spans="1:15" s="271" customFormat="1" ht="14.25">
      <c r="A38" s="324">
        <v>27</v>
      </c>
      <c r="B38" s="427" t="s">
        <v>906</v>
      </c>
      <c r="C38" s="586">
        <v>865</v>
      </c>
      <c r="D38" s="586">
        <v>0</v>
      </c>
      <c r="E38" s="586">
        <v>0</v>
      </c>
      <c r="F38" s="587">
        <v>12</v>
      </c>
      <c r="G38" s="588">
        <f t="shared" si="0"/>
        <v>877</v>
      </c>
      <c r="H38" s="586">
        <v>865</v>
      </c>
      <c r="I38" s="586">
        <v>0</v>
      </c>
      <c r="J38" s="586">
        <v>0</v>
      </c>
      <c r="K38" s="587">
        <v>12</v>
      </c>
      <c r="L38" s="588">
        <f t="shared" si="1"/>
        <v>877</v>
      </c>
      <c r="M38" s="193">
        <f t="shared" si="2"/>
        <v>0</v>
      </c>
      <c r="N38" s="193" t="s">
        <v>880</v>
      </c>
      <c r="O38"/>
    </row>
    <row r="39" spans="1:15" s="271" customFormat="1" ht="14.25">
      <c r="A39" s="324">
        <v>28</v>
      </c>
      <c r="B39" s="427" t="s">
        <v>907</v>
      </c>
      <c r="C39" s="586">
        <v>891</v>
      </c>
      <c r="D39" s="586">
        <v>0</v>
      </c>
      <c r="E39" s="586">
        <v>0</v>
      </c>
      <c r="F39" s="587">
        <v>6</v>
      </c>
      <c r="G39" s="588">
        <f t="shared" si="0"/>
        <v>897</v>
      </c>
      <c r="H39" s="586">
        <v>891</v>
      </c>
      <c r="I39" s="586">
        <v>0</v>
      </c>
      <c r="J39" s="586">
        <v>0</v>
      </c>
      <c r="K39" s="587">
        <v>6</v>
      </c>
      <c r="L39" s="588">
        <f t="shared" si="1"/>
        <v>897</v>
      </c>
      <c r="M39" s="193">
        <f t="shared" si="2"/>
        <v>0</v>
      </c>
      <c r="N39" s="193" t="s">
        <v>880</v>
      </c>
      <c r="O39"/>
    </row>
    <row r="40" spans="1:15" ht="14.25">
      <c r="A40" s="324">
        <v>29</v>
      </c>
      <c r="B40" s="427" t="s">
        <v>908</v>
      </c>
      <c r="C40" s="586">
        <v>484</v>
      </c>
      <c r="D40" s="586">
        <v>0</v>
      </c>
      <c r="E40" s="586">
        <v>0</v>
      </c>
      <c r="F40" s="587">
        <v>78</v>
      </c>
      <c r="G40" s="588">
        <f t="shared" si="0"/>
        <v>562</v>
      </c>
      <c r="H40" s="586">
        <v>484</v>
      </c>
      <c r="I40" s="586">
        <v>0</v>
      </c>
      <c r="J40" s="586">
        <v>0</v>
      </c>
      <c r="K40" s="586">
        <v>78</v>
      </c>
      <c r="L40" s="588">
        <f t="shared" si="1"/>
        <v>562</v>
      </c>
      <c r="M40" s="193">
        <f t="shared" si="2"/>
        <v>0</v>
      </c>
      <c r="N40" s="193" t="s">
        <v>880</v>
      </c>
    </row>
    <row r="41" spans="1:15" ht="14.25">
      <c r="A41" s="324">
        <v>30</v>
      </c>
      <c r="B41" s="427" t="s">
        <v>909</v>
      </c>
      <c r="C41" s="586">
        <v>632</v>
      </c>
      <c r="D41" s="586">
        <v>0</v>
      </c>
      <c r="E41" s="586">
        <v>0</v>
      </c>
      <c r="F41" s="587">
        <v>13</v>
      </c>
      <c r="G41" s="588">
        <f t="shared" si="0"/>
        <v>645</v>
      </c>
      <c r="H41" s="586">
        <v>632</v>
      </c>
      <c r="I41" s="586">
        <v>0</v>
      </c>
      <c r="J41" s="586">
        <v>0</v>
      </c>
      <c r="K41" s="586">
        <v>13</v>
      </c>
      <c r="L41" s="588">
        <f t="shared" si="1"/>
        <v>645</v>
      </c>
      <c r="M41" s="193">
        <f t="shared" si="2"/>
        <v>0</v>
      </c>
      <c r="N41" s="193" t="s">
        <v>880</v>
      </c>
    </row>
    <row r="42" spans="1:15" s="271" customFormat="1" ht="14.25">
      <c r="A42" s="324">
        <v>31</v>
      </c>
      <c r="B42" s="427" t="s">
        <v>910</v>
      </c>
      <c r="C42" s="586">
        <v>475</v>
      </c>
      <c r="D42" s="586">
        <v>0</v>
      </c>
      <c r="E42" s="586">
        <v>0</v>
      </c>
      <c r="F42" s="587">
        <v>8</v>
      </c>
      <c r="G42" s="588">
        <f t="shared" si="0"/>
        <v>483</v>
      </c>
      <c r="H42" s="586">
        <v>475</v>
      </c>
      <c r="I42" s="586">
        <v>0</v>
      </c>
      <c r="J42" s="586">
        <v>0</v>
      </c>
      <c r="K42" s="586">
        <v>8</v>
      </c>
      <c r="L42" s="588">
        <f t="shared" si="1"/>
        <v>483</v>
      </c>
      <c r="M42" s="193">
        <f t="shared" si="2"/>
        <v>0</v>
      </c>
      <c r="N42" s="193" t="s">
        <v>880</v>
      </c>
      <c r="O42"/>
    </row>
    <row r="43" spans="1:15" s="271" customFormat="1" ht="14.25">
      <c r="A43" s="324">
        <v>32</v>
      </c>
      <c r="B43" s="427" t="s">
        <v>911</v>
      </c>
      <c r="C43" s="586">
        <v>621</v>
      </c>
      <c r="D43" s="586">
        <v>0</v>
      </c>
      <c r="E43" s="586">
        <v>0</v>
      </c>
      <c r="F43" s="587">
        <v>134</v>
      </c>
      <c r="G43" s="588">
        <f t="shared" si="0"/>
        <v>755</v>
      </c>
      <c r="H43" s="586">
        <v>621</v>
      </c>
      <c r="I43" s="586">
        <v>0</v>
      </c>
      <c r="J43" s="586">
        <v>0</v>
      </c>
      <c r="K43" s="587">
        <v>134</v>
      </c>
      <c r="L43" s="588">
        <f t="shared" si="1"/>
        <v>755</v>
      </c>
      <c r="M43" s="193">
        <f t="shared" si="2"/>
        <v>0</v>
      </c>
      <c r="N43" s="193" t="s">
        <v>880</v>
      </c>
      <c r="O43"/>
    </row>
    <row r="44" spans="1:15" s="271" customFormat="1" ht="14.25">
      <c r="A44" s="324">
        <v>33</v>
      </c>
      <c r="B44" s="427" t="s">
        <v>912</v>
      </c>
      <c r="C44" s="586">
        <v>2328</v>
      </c>
      <c r="D44" s="586">
        <v>0</v>
      </c>
      <c r="E44" s="586">
        <v>144</v>
      </c>
      <c r="F44" s="587">
        <v>26</v>
      </c>
      <c r="G44" s="588">
        <f t="shared" si="0"/>
        <v>2498</v>
      </c>
      <c r="H44" s="586">
        <v>2328</v>
      </c>
      <c r="I44" s="586">
        <v>0</v>
      </c>
      <c r="J44" s="586">
        <v>144</v>
      </c>
      <c r="K44" s="587">
        <v>26</v>
      </c>
      <c r="L44" s="588">
        <f t="shared" si="1"/>
        <v>2498</v>
      </c>
      <c r="M44" s="193">
        <f t="shared" si="2"/>
        <v>0</v>
      </c>
      <c r="N44" s="193" t="s">
        <v>880</v>
      </c>
      <c r="O44"/>
    </row>
    <row r="45" spans="1:15">
      <c r="A45" s="316" t="s">
        <v>19</v>
      </c>
      <c r="B45" s="28"/>
      <c r="C45" s="28">
        <f>SUM(C12:C44)</f>
        <v>32059</v>
      </c>
      <c r="D45" s="28">
        <f t="shared" ref="D45:N45" si="3">SUM(D12:D44)</f>
        <v>0</v>
      </c>
      <c r="E45" s="28">
        <f t="shared" si="3"/>
        <v>384</v>
      </c>
      <c r="F45" s="28">
        <f t="shared" si="3"/>
        <v>1592</v>
      </c>
      <c r="G45" s="28">
        <f t="shared" si="3"/>
        <v>34035</v>
      </c>
      <c r="H45" s="28">
        <f t="shared" si="3"/>
        <v>32060</v>
      </c>
      <c r="I45" s="28">
        <f t="shared" si="3"/>
        <v>0</v>
      </c>
      <c r="J45" s="28">
        <f t="shared" si="3"/>
        <v>384</v>
      </c>
      <c r="K45" s="28">
        <f t="shared" si="3"/>
        <v>1591</v>
      </c>
      <c r="L45" s="28">
        <f t="shared" si="3"/>
        <v>34035</v>
      </c>
      <c r="M45" s="28">
        <f t="shared" si="3"/>
        <v>0</v>
      </c>
      <c r="N45" s="28">
        <f t="shared" si="3"/>
        <v>0</v>
      </c>
    </row>
    <row r="46" spans="1: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5">
      <c r="A47" s="10" t="s">
        <v>8</v>
      </c>
    </row>
    <row r="48" spans="1:15">
      <c r="A48" t="s">
        <v>9</v>
      </c>
    </row>
    <row r="49" spans="1:15">
      <c r="A49" t="s">
        <v>10</v>
      </c>
      <c r="J49" s="11" t="s">
        <v>11</v>
      </c>
      <c r="K49" s="11"/>
      <c r="L49" s="11" t="s">
        <v>11</v>
      </c>
    </row>
    <row r="50" spans="1:15">
      <c r="A50" s="319" t="s">
        <v>491</v>
      </c>
      <c r="J50" s="11"/>
      <c r="K50" s="11"/>
      <c r="L50" s="11"/>
    </row>
    <row r="51" spans="1:15">
      <c r="C51" s="319" t="s">
        <v>492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5">
      <c r="C52" s="319"/>
      <c r="E52" s="12"/>
      <c r="F52" s="12"/>
      <c r="G52" s="12"/>
      <c r="H52" s="12"/>
      <c r="I52" s="12"/>
      <c r="J52" s="12"/>
      <c r="K52" s="12"/>
      <c r="L52" s="12"/>
      <c r="M52" s="12"/>
    </row>
    <row r="53" spans="1:15" ht="15.6" customHeight="1">
      <c r="A53" s="13" t="s">
        <v>12</v>
      </c>
      <c r="B53" s="13"/>
      <c r="C53" s="13"/>
      <c r="D53" s="13"/>
      <c r="E53" s="13"/>
      <c r="F53" s="13"/>
      <c r="G53" s="13"/>
      <c r="J53" s="14"/>
      <c r="K53" s="816"/>
      <c r="L53" s="817"/>
      <c r="M53" s="818" t="s">
        <v>13</v>
      </c>
      <c r="N53" s="818"/>
      <c r="O53" s="818"/>
    </row>
    <row r="54" spans="1:15" ht="15.6" customHeight="1">
      <c r="A54" s="816" t="s">
        <v>1011</v>
      </c>
      <c r="B54" s="816"/>
      <c r="C54" s="816"/>
      <c r="D54" s="816"/>
      <c r="E54" s="816"/>
      <c r="F54" s="816"/>
      <c r="G54" s="816"/>
      <c r="H54" s="816"/>
      <c r="I54" s="816"/>
      <c r="J54" s="816"/>
      <c r="K54" s="816"/>
      <c r="L54" s="816"/>
      <c r="M54" s="816"/>
      <c r="N54" s="816"/>
    </row>
    <row r="55" spans="1:15" ht="15.75">
      <c r="A55" s="816" t="s">
        <v>15</v>
      </c>
      <c r="B55" s="816"/>
      <c r="C55" s="816"/>
      <c r="D55" s="816"/>
      <c r="E55" s="816"/>
      <c r="F55" s="816"/>
      <c r="G55" s="816"/>
      <c r="H55" s="816"/>
      <c r="I55" s="816"/>
      <c r="J55" s="816"/>
      <c r="K55" s="816"/>
      <c r="L55" s="816"/>
      <c r="M55" s="816"/>
      <c r="N55" s="816"/>
    </row>
    <row r="56" spans="1:15">
      <c r="K56" s="747" t="s">
        <v>87</v>
      </c>
      <c r="L56" s="747"/>
      <c r="M56" s="747"/>
      <c r="N56" s="747"/>
    </row>
    <row r="57" spans="1:15">
      <c r="A57" s="812"/>
      <c r="B57" s="812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</row>
  </sheetData>
  <mergeCells count="19">
    <mergeCell ref="A7:B7"/>
    <mergeCell ref="L7:N7"/>
    <mergeCell ref="D1:I1"/>
    <mergeCell ref="L1:M1"/>
    <mergeCell ref="A2:M2"/>
    <mergeCell ref="A3:M3"/>
    <mergeCell ref="A5:M5"/>
    <mergeCell ref="A57:M57"/>
    <mergeCell ref="A9:A10"/>
    <mergeCell ref="B9:B10"/>
    <mergeCell ref="C9:G9"/>
    <mergeCell ref="H9:L9"/>
    <mergeCell ref="M9:M10"/>
    <mergeCell ref="K53:L53"/>
    <mergeCell ref="M53:O53"/>
    <mergeCell ref="A54:N54"/>
    <mergeCell ref="A55:N55"/>
    <mergeCell ref="K56:N56"/>
    <mergeCell ref="N9:N10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topLeftCell="A34" zoomScale="90" zoomScaleSheetLayoutView="90" workbookViewId="0">
      <selection activeCell="A54" sqref="A54:N54"/>
    </sheetView>
  </sheetViews>
  <sheetFormatPr defaultRowHeight="12.75"/>
  <cols>
    <col min="1" max="1" width="7.5703125" customWidth="1"/>
    <col min="2" max="2" width="15.7109375" bestFit="1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748"/>
      <c r="E1" s="748"/>
      <c r="F1" s="748"/>
      <c r="G1" s="748"/>
      <c r="H1" s="748"/>
      <c r="I1" s="748"/>
      <c r="J1" s="748"/>
      <c r="K1" s="313"/>
      <c r="M1" s="310" t="s">
        <v>93</v>
      </c>
    </row>
    <row r="2" spans="1:19" ht="15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</row>
    <row r="3" spans="1:19" ht="20.25">
      <c r="A3" s="745" t="s">
        <v>582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</row>
    <row r="4" spans="1:19" ht="11.25" customHeight="1"/>
    <row r="5" spans="1:19" ht="15.75">
      <c r="A5" s="746" t="s">
        <v>593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</row>
    <row r="7" spans="1:19">
      <c r="A7" s="747" t="s">
        <v>913</v>
      </c>
      <c r="B7" s="747"/>
      <c r="L7" s="819" t="s">
        <v>591</v>
      </c>
      <c r="M7" s="819"/>
      <c r="N7" s="819"/>
    </row>
    <row r="8" spans="1:19" ht="15.75" customHeight="1">
      <c r="A8" s="813" t="s">
        <v>2</v>
      </c>
      <c r="B8" s="813" t="s">
        <v>3</v>
      </c>
      <c r="C8" s="716" t="s">
        <v>4</v>
      </c>
      <c r="D8" s="716"/>
      <c r="E8" s="716"/>
      <c r="F8" s="716"/>
      <c r="G8" s="716"/>
      <c r="H8" s="716" t="s">
        <v>108</v>
      </c>
      <c r="I8" s="716"/>
      <c r="J8" s="716"/>
      <c r="K8" s="716"/>
      <c r="L8" s="716"/>
      <c r="M8" s="813" t="s">
        <v>147</v>
      </c>
      <c r="N8" s="741" t="s">
        <v>148</v>
      </c>
    </row>
    <row r="9" spans="1:19" ht="51">
      <c r="A9" s="814"/>
      <c r="B9" s="814"/>
      <c r="C9" s="312" t="s">
        <v>5</v>
      </c>
      <c r="D9" s="312" t="s">
        <v>6</v>
      </c>
      <c r="E9" s="312" t="s">
        <v>408</v>
      </c>
      <c r="F9" s="312" t="s">
        <v>106</v>
      </c>
      <c r="G9" s="312" t="s">
        <v>236</v>
      </c>
      <c r="H9" s="312" t="s">
        <v>5</v>
      </c>
      <c r="I9" s="312" t="s">
        <v>6</v>
      </c>
      <c r="J9" s="312" t="s">
        <v>408</v>
      </c>
      <c r="K9" s="312" t="s">
        <v>106</v>
      </c>
      <c r="L9" s="312" t="s">
        <v>235</v>
      </c>
      <c r="M9" s="814"/>
      <c r="N9" s="741"/>
      <c r="R9" s="9"/>
      <c r="S9" s="12"/>
    </row>
    <row r="10" spans="1:19" s="14" customFormat="1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  <c r="K10" s="312">
        <v>11</v>
      </c>
      <c r="L10" s="312">
        <v>12</v>
      </c>
      <c r="M10" s="312">
        <v>13</v>
      </c>
      <c r="N10" s="312">
        <v>14</v>
      </c>
    </row>
    <row r="11" spans="1:19" ht="14.25">
      <c r="A11" s="324">
        <v>1</v>
      </c>
      <c r="B11" s="427" t="s">
        <v>879</v>
      </c>
      <c r="C11" s="193">
        <v>1153</v>
      </c>
      <c r="D11" s="193">
        <v>0</v>
      </c>
      <c r="E11" s="193">
        <v>0</v>
      </c>
      <c r="F11" s="193">
        <v>7</v>
      </c>
      <c r="G11" s="193">
        <f>SUM(C11:F11)</f>
        <v>1160</v>
      </c>
      <c r="H11" s="193">
        <v>1153</v>
      </c>
      <c r="I11" s="193">
        <v>0</v>
      </c>
      <c r="J11" s="193">
        <v>0</v>
      </c>
      <c r="K11" s="193">
        <v>7</v>
      </c>
      <c r="L11" s="193">
        <f>SUM(H11:K11)</f>
        <v>1160</v>
      </c>
      <c r="M11" s="193">
        <f>G11-L11</f>
        <v>0</v>
      </c>
      <c r="N11" s="193" t="s">
        <v>880</v>
      </c>
    </row>
    <row r="12" spans="1:19" ht="14.25">
      <c r="A12" s="324">
        <v>2</v>
      </c>
      <c r="B12" s="427" t="s">
        <v>881</v>
      </c>
      <c r="C12" s="193">
        <v>1798</v>
      </c>
      <c r="D12" s="193">
        <v>0</v>
      </c>
      <c r="E12" s="193">
        <v>0</v>
      </c>
      <c r="F12" s="193">
        <v>3</v>
      </c>
      <c r="G12" s="193">
        <f t="shared" ref="G12:G43" si="0">SUM(C12:F12)</f>
        <v>1801</v>
      </c>
      <c r="H12" s="193">
        <v>1798</v>
      </c>
      <c r="I12" s="193">
        <v>0</v>
      </c>
      <c r="J12" s="193">
        <v>0</v>
      </c>
      <c r="K12" s="193">
        <v>3</v>
      </c>
      <c r="L12" s="193">
        <f t="shared" ref="L12:L43" si="1">SUM(H12:K12)</f>
        <v>1801</v>
      </c>
      <c r="M12" s="193">
        <f t="shared" ref="M12:M43" si="2">G12-L12</f>
        <v>0</v>
      </c>
      <c r="N12" s="193" t="s">
        <v>880</v>
      </c>
    </row>
    <row r="13" spans="1:19" ht="14.25">
      <c r="A13" s="324">
        <v>3</v>
      </c>
      <c r="B13" s="427" t="s">
        <v>882</v>
      </c>
      <c r="C13" s="193">
        <v>911</v>
      </c>
      <c r="D13" s="193">
        <v>0</v>
      </c>
      <c r="E13" s="193">
        <v>14</v>
      </c>
      <c r="F13" s="193">
        <v>0</v>
      </c>
      <c r="G13" s="193">
        <f t="shared" si="0"/>
        <v>925</v>
      </c>
      <c r="H13" s="193">
        <v>911</v>
      </c>
      <c r="I13" s="193">
        <v>0</v>
      </c>
      <c r="J13" s="193">
        <v>14</v>
      </c>
      <c r="K13" s="193">
        <v>0</v>
      </c>
      <c r="L13" s="193">
        <f t="shared" si="1"/>
        <v>925</v>
      </c>
      <c r="M13" s="193">
        <f t="shared" si="2"/>
        <v>0</v>
      </c>
      <c r="N13" s="193" t="s">
        <v>880</v>
      </c>
    </row>
    <row r="14" spans="1:19" s="271" customFormat="1" ht="14.25">
      <c r="A14" s="324">
        <v>4</v>
      </c>
      <c r="B14" s="427" t="s">
        <v>883</v>
      </c>
      <c r="C14" s="193">
        <v>638</v>
      </c>
      <c r="D14" s="193">
        <v>0</v>
      </c>
      <c r="E14" s="193">
        <v>0</v>
      </c>
      <c r="F14" s="193">
        <v>5</v>
      </c>
      <c r="G14" s="193">
        <f t="shared" si="0"/>
        <v>643</v>
      </c>
      <c r="H14" s="193">
        <v>638</v>
      </c>
      <c r="I14" s="193">
        <v>0</v>
      </c>
      <c r="J14" s="193">
        <v>0</v>
      </c>
      <c r="K14" s="193">
        <v>5</v>
      </c>
      <c r="L14" s="193">
        <f t="shared" si="1"/>
        <v>643</v>
      </c>
      <c r="M14" s="193">
        <f t="shared" si="2"/>
        <v>0</v>
      </c>
      <c r="N14" s="193" t="s">
        <v>880</v>
      </c>
      <c r="O14"/>
    </row>
    <row r="15" spans="1:19" ht="14.25">
      <c r="A15" s="324">
        <v>5</v>
      </c>
      <c r="B15" s="427" t="s">
        <v>884</v>
      </c>
      <c r="C15" s="193">
        <v>1892</v>
      </c>
      <c r="D15" s="193">
        <v>0</v>
      </c>
      <c r="E15" s="193">
        <v>0</v>
      </c>
      <c r="F15" s="193">
        <v>19</v>
      </c>
      <c r="G15" s="193">
        <f t="shared" si="0"/>
        <v>1911</v>
      </c>
      <c r="H15" s="193">
        <v>1892</v>
      </c>
      <c r="I15" s="193">
        <v>0</v>
      </c>
      <c r="J15" s="193">
        <v>0</v>
      </c>
      <c r="K15" s="193">
        <v>19</v>
      </c>
      <c r="L15" s="193">
        <f t="shared" si="1"/>
        <v>1911</v>
      </c>
      <c r="M15" s="193">
        <f t="shared" si="2"/>
        <v>0</v>
      </c>
      <c r="N15" s="193" t="s">
        <v>880</v>
      </c>
    </row>
    <row r="16" spans="1:19" ht="14.25">
      <c r="A16" s="324">
        <v>6</v>
      </c>
      <c r="B16" s="427" t="s">
        <v>885</v>
      </c>
      <c r="C16" s="193">
        <v>1111</v>
      </c>
      <c r="D16" s="193">
        <v>0</v>
      </c>
      <c r="E16" s="193">
        <v>0</v>
      </c>
      <c r="F16" s="193">
        <v>3</v>
      </c>
      <c r="G16" s="193">
        <f t="shared" si="0"/>
        <v>1114</v>
      </c>
      <c r="H16" s="193">
        <v>1111</v>
      </c>
      <c r="I16" s="193">
        <v>0</v>
      </c>
      <c r="J16" s="193">
        <v>0</v>
      </c>
      <c r="K16" s="193">
        <v>3</v>
      </c>
      <c r="L16" s="193">
        <f t="shared" si="1"/>
        <v>1114</v>
      </c>
      <c r="M16" s="193">
        <f t="shared" si="2"/>
        <v>0</v>
      </c>
      <c r="N16" s="193" t="s">
        <v>880</v>
      </c>
    </row>
    <row r="17" spans="1:15" s="267" customFormat="1" ht="14.25">
      <c r="A17" s="324">
        <v>7</v>
      </c>
      <c r="B17" s="427" t="s">
        <v>886</v>
      </c>
      <c r="C17" s="193">
        <v>1465</v>
      </c>
      <c r="D17" s="193">
        <v>0</v>
      </c>
      <c r="E17" s="193">
        <v>0</v>
      </c>
      <c r="F17" s="193">
        <v>13</v>
      </c>
      <c r="G17" s="193">
        <f t="shared" si="0"/>
        <v>1478</v>
      </c>
      <c r="H17" s="193">
        <v>1465</v>
      </c>
      <c r="I17" s="193">
        <v>0</v>
      </c>
      <c r="J17" s="193">
        <v>0</v>
      </c>
      <c r="K17" s="193">
        <v>13</v>
      </c>
      <c r="L17" s="193">
        <f t="shared" si="1"/>
        <v>1478</v>
      </c>
      <c r="M17" s="193">
        <f t="shared" si="2"/>
        <v>0</v>
      </c>
      <c r="N17" s="193" t="s">
        <v>880</v>
      </c>
      <c r="O17"/>
    </row>
    <row r="18" spans="1:15" ht="14.25">
      <c r="A18" s="324">
        <v>8</v>
      </c>
      <c r="B18" s="427" t="s">
        <v>887</v>
      </c>
      <c r="C18" s="193">
        <v>819</v>
      </c>
      <c r="D18" s="193">
        <v>0</v>
      </c>
      <c r="E18" s="193">
        <v>0</v>
      </c>
      <c r="F18" s="193">
        <v>1</v>
      </c>
      <c r="G18" s="193">
        <f t="shared" si="0"/>
        <v>820</v>
      </c>
      <c r="H18" s="193">
        <v>819</v>
      </c>
      <c r="I18" s="193">
        <v>0</v>
      </c>
      <c r="J18" s="193">
        <v>0</v>
      </c>
      <c r="K18" s="193">
        <v>1</v>
      </c>
      <c r="L18" s="193">
        <f t="shared" si="1"/>
        <v>820</v>
      </c>
      <c r="M18" s="193">
        <f t="shared" si="2"/>
        <v>0</v>
      </c>
      <c r="N18" s="193" t="s">
        <v>880</v>
      </c>
    </row>
    <row r="19" spans="1:15" s="271" customFormat="1" ht="14.25">
      <c r="A19" s="324">
        <v>9</v>
      </c>
      <c r="B19" s="427" t="s">
        <v>888</v>
      </c>
      <c r="C19" s="193">
        <v>638</v>
      </c>
      <c r="D19" s="193">
        <v>0</v>
      </c>
      <c r="E19" s="193">
        <v>0</v>
      </c>
      <c r="F19" s="193">
        <v>3</v>
      </c>
      <c r="G19" s="193">
        <f t="shared" si="0"/>
        <v>641</v>
      </c>
      <c r="H19" s="193">
        <v>638</v>
      </c>
      <c r="I19" s="193">
        <v>0</v>
      </c>
      <c r="J19" s="193">
        <v>0</v>
      </c>
      <c r="K19" s="193">
        <v>3</v>
      </c>
      <c r="L19" s="193">
        <f t="shared" si="1"/>
        <v>641</v>
      </c>
      <c r="M19" s="193">
        <f t="shared" si="2"/>
        <v>0</v>
      </c>
      <c r="N19" s="193" t="s">
        <v>880</v>
      </c>
      <c r="O19"/>
    </row>
    <row r="20" spans="1:15" ht="14.25">
      <c r="A20" s="324">
        <v>10</v>
      </c>
      <c r="B20" s="427" t="s">
        <v>889</v>
      </c>
      <c r="C20" s="193">
        <v>1018</v>
      </c>
      <c r="D20" s="193">
        <v>0</v>
      </c>
      <c r="E20" s="193">
        <v>0</v>
      </c>
      <c r="F20" s="193">
        <v>10</v>
      </c>
      <c r="G20" s="193">
        <f t="shared" si="0"/>
        <v>1028</v>
      </c>
      <c r="H20" s="193">
        <v>1018</v>
      </c>
      <c r="I20" s="193">
        <v>0</v>
      </c>
      <c r="J20" s="193">
        <v>0</v>
      </c>
      <c r="K20" s="193">
        <v>10</v>
      </c>
      <c r="L20" s="193">
        <f t="shared" si="1"/>
        <v>1028</v>
      </c>
      <c r="M20" s="193">
        <f t="shared" si="2"/>
        <v>0</v>
      </c>
      <c r="N20" s="193" t="s">
        <v>880</v>
      </c>
    </row>
    <row r="21" spans="1:15" ht="14.25">
      <c r="A21" s="324">
        <v>11</v>
      </c>
      <c r="B21" s="427" t="s">
        <v>890</v>
      </c>
      <c r="C21" s="193">
        <v>875</v>
      </c>
      <c r="D21" s="193">
        <v>0</v>
      </c>
      <c r="E21" s="193">
        <v>2</v>
      </c>
      <c r="F21" s="193">
        <v>5</v>
      </c>
      <c r="G21" s="193">
        <f t="shared" si="0"/>
        <v>882</v>
      </c>
      <c r="H21" s="193">
        <v>875</v>
      </c>
      <c r="I21" s="193">
        <v>0</v>
      </c>
      <c r="J21" s="193">
        <v>2</v>
      </c>
      <c r="K21" s="193">
        <v>5</v>
      </c>
      <c r="L21" s="193">
        <f t="shared" si="1"/>
        <v>882</v>
      </c>
      <c r="M21" s="193">
        <f t="shared" si="2"/>
        <v>0</v>
      </c>
      <c r="N21" s="193" t="s">
        <v>880</v>
      </c>
    </row>
    <row r="22" spans="1:15" s="267" customFormat="1" ht="14.25">
      <c r="A22" s="324">
        <v>12</v>
      </c>
      <c r="B22" s="427" t="s">
        <v>891</v>
      </c>
      <c r="C22" s="193">
        <v>752</v>
      </c>
      <c r="D22" s="193">
        <v>0</v>
      </c>
      <c r="E22" s="193">
        <v>6</v>
      </c>
      <c r="F22" s="193">
        <v>1</v>
      </c>
      <c r="G22" s="193">
        <f t="shared" si="0"/>
        <v>759</v>
      </c>
      <c r="H22" s="193">
        <v>752</v>
      </c>
      <c r="I22" s="193">
        <v>0</v>
      </c>
      <c r="J22" s="193">
        <v>6</v>
      </c>
      <c r="K22" s="193">
        <v>1</v>
      </c>
      <c r="L22" s="193">
        <f t="shared" si="1"/>
        <v>759</v>
      </c>
      <c r="M22" s="193">
        <f t="shared" si="2"/>
        <v>0</v>
      </c>
      <c r="N22" s="193" t="s">
        <v>880</v>
      </c>
      <c r="O22"/>
    </row>
    <row r="23" spans="1:15" ht="14.25">
      <c r="A23" s="324">
        <v>13</v>
      </c>
      <c r="B23" s="427" t="s">
        <v>892</v>
      </c>
      <c r="C23" s="193">
        <v>566</v>
      </c>
      <c r="D23" s="193">
        <v>0</v>
      </c>
      <c r="E23" s="193">
        <v>0</v>
      </c>
      <c r="F23" s="193">
        <v>1</v>
      </c>
      <c r="G23" s="193">
        <f t="shared" si="0"/>
        <v>567</v>
      </c>
      <c r="H23" s="193">
        <v>566</v>
      </c>
      <c r="I23" s="193">
        <v>0</v>
      </c>
      <c r="J23" s="193">
        <v>0</v>
      </c>
      <c r="K23" s="193">
        <v>1</v>
      </c>
      <c r="L23" s="193">
        <f t="shared" si="1"/>
        <v>567</v>
      </c>
      <c r="M23" s="193">
        <f t="shared" si="2"/>
        <v>0</v>
      </c>
      <c r="N23" s="193" t="s">
        <v>880</v>
      </c>
    </row>
    <row r="24" spans="1:15" ht="14.25">
      <c r="A24" s="324">
        <v>14</v>
      </c>
      <c r="B24" s="427" t="s">
        <v>893</v>
      </c>
      <c r="C24" s="193">
        <v>788</v>
      </c>
      <c r="D24" s="193">
        <v>0</v>
      </c>
      <c r="E24" s="193">
        <v>0</v>
      </c>
      <c r="F24" s="193">
        <v>1</v>
      </c>
      <c r="G24" s="193">
        <f t="shared" si="0"/>
        <v>789</v>
      </c>
      <c r="H24" s="193">
        <v>788</v>
      </c>
      <c r="I24" s="193">
        <v>0</v>
      </c>
      <c r="J24" s="193">
        <v>0</v>
      </c>
      <c r="K24" s="193">
        <v>1</v>
      </c>
      <c r="L24" s="193">
        <f t="shared" si="1"/>
        <v>789</v>
      </c>
      <c r="M24" s="193">
        <f t="shared" si="2"/>
        <v>0</v>
      </c>
      <c r="N24" s="193" t="s">
        <v>880</v>
      </c>
    </row>
    <row r="25" spans="1:15" ht="14.25">
      <c r="A25" s="324">
        <v>15</v>
      </c>
      <c r="B25" s="427" t="s">
        <v>894</v>
      </c>
      <c r="C25" s="193">
        <v>1040</v>
      </c>
      <c r="D25" s="193">
        <v>0</v>
      </c>
      <c r="E25" s="193">
        <v>0</v>
      </c>
      <c r="F25" s="193">
        <v>0</v>
      </c>
      <c r="G25" s="193">
        <f t="shared" si="0"/>
        <v>1040</v>
      </c>
      <c r="H25" s="193">
        <v>1040</v>
      </c>
      <c r="I25" s="193">
        <v>0</v>
      </c>
      <c r="J25" s="193">
        <v>0</v>
      </c>
      <c r="K25" s="193">
        <v>0</v>
      </c>
      <c r="L25" s="193">
        <f t="shared" si="1"/>
        <v>1040</v>
      </c>
      <c r="M25" s="193">
        <f t="shared" si="2"/>
        <v>0</v>
      </c>
      <c r="N25" s="193" t="s">
        <v>880</v>
      </c>
    </row>
    <row r="26" spans="1:15" s="267" customFormat="1" ht="14.25">
      <c r="A26" s="324">
        <v>16</v>
      </c>
      <c r="B26" s="427" t="s">
        <v>895</v>
      </c>
      <c r="C26" s="193">
        <v>778</v>
      </c>
      <c r="D26" s="193">
        <v>0</v>
      </c>
      <c r="E26" s="193">
        <v>0</v>
      </c>
      <c r="F26" s="193">
        <v>2</v>
      </c>
      <c r="G26" s="193">
        <f t="shared" si="0"/>
        <v>780</v>
      </c>
      <c r="H26" s="193">
        <v>778</v>
      </c>
      <c r="I26" s="193">
        <v>0</v>
      </c>
      <c r="J26" s="193">
        <v>0</v>
      </c>
      <c r="K26" s="193">
        <v>2</v>
      </c>
      <c r="L26" s="193">
        <f t="shared" si="1"/>
        <v>780</v>
      </c>
      <c r="M26" s="193">
        <f t="shared" si="2"/>
        <v>0</v>
      </c>
      <c r="N26" s="193" t="s">
        <v>880</v>
      </c>
      <c r="O26"/>
    </row>
    <row r="27" spans="1:15" s="271" customFormat="1" ht="14.25">
      <c r="A27" s="324">
        <v>17</v>
      </c>
      <c r="B27" s="427" t="s">
        <v>896</v>
      </c>
      <c r="C27" s="193">
        <v>1974</v>
      </c>
      <c r="D27" s="193">
        <v>0</v>
      </c>
      <c r="E27" s="193">
        <v>0</v>
      </c>
      <c r="F27" s="193">
        <v>158</v>
      </c>
      <c r="G27" s="193">
        <f t="shared" si="0"/>
        <v>2132</v>
      </c>
      <c r="H27" s="193">
        <v>1974</v>
      </c>
      <c r="I27" s="193">
        <v>0</v>
      </c>
      <c r="J27" s="193">
        <v>0</v>
      </c>
      <c r="K27" s="193">
        <v>158</v>
      </c>
      <c r="L27" s="193">
        <f t="shared" si="1"/>
        <v>2132</v>
      </c>
      <c r="M27" s="193">
        <f t="shared" si="2"/>
        <v>0</v>
      </c>
      <c r="N27" s="193" t="s">
        <v>880</v>
      </c>
      <c r="O27"/>
    </row>
    <row r="28" spans="1:15" s="271" customFormat="1" ht="14.25">
      <c r="A28" s="324">
        <v>18</v>
      </c>
      <c r="B28" s="427" t="s">
        <v>897</v>
      </c>
      <c r="C28" s="193">
        <v>457</v>
      </c>
      <c r="D28" s="193">
        <v>0</v>
      </c>
      <c r="E28" s="193">
        <v>0</v>
      </c>
      <c r="F28" s="193">
        <v>6</v>
      </c>
      <c r="G28" s="193">
        <f t="shared" si="0"/>
        <v>463</v>
      </c>
      <c r="H28" s="193">
        <v>457</v>
      </c>
      <c r="I28" s="193">
        <v>0</v>
      </c>
      <c r="J28" s="193">
        <v>0</v>
      </c>
      <c r="K28" s="193">
        <v>6</v>
      </c>
      <c r="L28" s="193">
        <f t="shared" si="1"/>
        <v>463</v>
      </c>
      <c r="M28" s="193">
        <f t="shared" si="2"/>
        <v>0</v>
      </c>
      <c r="N28" s="193" t="s">
        <v>880</v>
      </c>
      <c r="O28"/>
    </row>
    <row r="29" spans="1:15" ht="14.25">
      <c r="A29" s="324">
        <v>19</v>
      </c>
      <c r="B29" s="427" t="s">
        <v>898</v>
      </c>
      <c r="C29" s="193">
        <v>928</v>
      </c>
      <c r="D29" s="193">
        <v>0</v>
      </c>
      <c r="E29" s="193">
        <v>0</v>
      </c>
      <c r="F29" s="193">
        <v>3</v>
      </c>
      <c r="G29" s="193">
        <f t="shared" si="0"/>
        <v>931</v>
      </c>
      <c r="H29" s="193">
        <v>928</v>
      </c>
      <c r="I29" s="193">
        <v>0</v>
      </c>
      <c r="J29" s="193">
        <v>0</v>
      </c>
      <c r="K29" s="193">
        <v>3</v>
      </c>
      <c r="L29" s="193">
        <f t="shared" si="1"/>
        <v>931</v>
      </c>
      <c r="M29" s="193">
        <f t="shared" si="2"/>
        <v>0</v>
      </c>
      <c r="N29" s="193" t="s">
        <v>880</v>
      </c>
    </row>
    <row r="30" spans="1:15" ht="14.25">
      <c r="A30" s="324">
        <v>20</v>
      </c>
      <c r="B30" s="427" t="s">
        <v>899</v>
      </c>
      <c r="C30" s="193">
        <v>891</v>
      </c>
      <c r="D30" s="193">
        <v>0</v>
      </c>
      <c r="E30" s="193">
        <v>0</v>
      </c>
      <c r="F30" s="193">
        <v>6</v>
      </c>
      <c r="G30" s="193">
        <f t="shared" si="0"/>
        <v>897</v>
      </c>
      <c r="H30" s="193">
        <v>891</v>
      </c>
      <c r="I30" s="193">
        <v>0</v>
      </c>
      <c r="J30" s="193">
        <v>0</v>
      </c>
      <c r="K30" s="193">
        <v>6</v>
      </c>
      <c r="L30" s="193">
        <f t="shared" si="1"/>
        <v>897</v>
      </c>
      <c r="M30" s="193">
        <f t="shared" si="2"/>
        <v>0</v>
      </c>
      <c r="N30" s="193" t="s">
        <v>880</v>
      </c>
    </row>
    <row r="31" spans="1:15" ht="14.25">
      <c r="A31" s="324">
        <v>21</v>
      </c>
      <c r="B31" s="427" t="s">
        <v>900</v>
      </c>
      <c r="C31" s="193">
        <v>1065</v>
      </c>
      <c r="D31" s="193">
        <v>0</v>
      </c>
      <c r="E31" s="193">
        <v>0</v>
      </c>
      <c r="F31" s="193">
        <v>4</v>
      </c>
      <c r="G31" s="193">
        <f t="shared" si="0"/>
        <v>1069</v>
      </c>
      <c r="H31" s="193">
        <v>1065</v>
      </c>
      <c r="I31" s="193">
        <v>0</v>
      </c>
      <c r="J31" s="193">
        <v>0</v>
      </c>
      <c r="K31" s="193">
        <v>4</v>
      </c>
      <c r="L31" s="193">
        <f t="shared" si="1"/>
        <v>1069</v>
      </c>
      <c r="M31" s="193">
        <f t="shared" si="2"/>
        <v>0</v>
      </c>
      <c r="N31" s="193" t="s">
        <v>880</v>
      </c>
    </row>
    <row r="32" spans="1:15" ht="14.25">
      <c r="A32" s="324">
        <v>22</v>
      </c>
      <c r="B32" s="427" t="s">
        <v>901</v>
      </c>
      <c r="C32" s="193">
        <v>1477</v>
      </c>
      <c r="D32" s="193">
        <v>0</v>
      </c>
      <c r="E32" s="193">
        <v>0</v>
      </c>
      <c r="F32" s="193">
        <v>20</v>
      </c>
      <c r="G32" s="193">
        <f t="shared" si="0"/>
        <v>1497</v>
      </c>
      <c r="H32" s="193">
        <v>1477</v>
      </c>
      <c r="I32" s="193">
        <v>0</v>
      </c>
      <c r="J32" s="193">
        <v>0</v>
      </c>
      <c r="K32" s="193">
        <v>20</v>
      </c>
      <c r="L32" s="193">
        <f t="shared" si="1"/>
        <v>1497</v>
      </c>
      <c r="M32" s="193">
        <f t="shared" si="2"/>
        <v>0</v>
      </c>
      <c r="N32" s="193" t="s">
        <v>880</v>
      </c>
    </row>
    <row r="33" spans="1:15" ht="14.25">
      <c r="A33" s="324">
        <v>23</v>
      </c>
      <c r="B33" s="427" t="s">
        <v>902</v>
      </c>
      <c r="C33" s="193">
        <v>701</v>
      </c>
      <c r="D33" s="193">
        <v>0</v>
      </c>
      <c r="E33" s="193">
        <v>0</v>
      </c>
      <c r="F33" s="193">
        <v>0</v>
      </c>
      <c r="G33" s="193">
        <f t="shared" si="0"/>
        <v>701</v>
      </c>
      <c r="H33" s="193">
        <v>701</v>
      </c>
      <c r="I33" s="193">
        <v>0</v>
      </c>
      <c r="J33" s="193">
        <v>0</v>
      </c>
      <c r="K33" s="193">
        <v>0</v>
      </c>
      <c r="L33" s="193">
        <f t="shared" si="1"/>
        <v>701</v>
      </c>
      <c r="M33" s="193">
        <f t="shared" si="2"/>
        <v>0</v>
      </c>
      <c r="N33" s="193" t="s">
        <v>880</v>
      </c>
    </row>
    <row r="34" spans="1:15" s="271" customFormat="1" ht="14.25">
      <c r="A34" s="324">
        <v>24</v>
      </c>
      <c r="B34" s="427" t="s">
        <v>903</v>
      </c>
      <c r="C34" s="193">
        <v>717</v>
      </c>
      <c r="D34" s="193">
        <v>0</v>
      </c>
      <c r="E34" s="193">
        <v>0</v>
      </c>
      <c r="F34" s="193">
        <v>9</v>
      </c>
      <c r="G34" s="193">
        <f t="shared" si="0"/>
        <v>726</v>
      </c>
      <c r="H34" s="193">
        <v>717</v>
      </c>
      <c r="I34" s="193">
        <v>0</v>
      </c>
      <c r="J34" s="193">
        <v>0</v>
      </c>
      <c r="K34" s="193">
        <v>9</v>
      </c>
      <c r="L34" s="193">
        <f t="shared" si="1"/>
        <v>726</v>
      </c>
      <c r="M34" s="193">
        <f t="shared" si="2"/>
        <v>0</v>
      </c>
      <c r="N34" s="193" t="s">
        <v>880</v>
      </c>
      <c r="O34"/>
    </row>
    <row r="35" spans="1:15" s="271" customFormat="1" ht="14.25">
      <c r="A35" s="324">
        <v>25</v>
      </c>
      <c r="B35" s="427" t="s">
        <v>904</v>
      </c>
      <c r="C35" s="193">
        <v>1455</v>
      </c>
      <c r="D35" s="193">
        <v>0</v>
      </c>
      <c r="E35" s="193">
        <v>0</v>
      </c>
      <c r="F35" s="193">
        <v>35</v>
      </c>
      <c r="G35" s="193">
        <f t="shared" si="0"/>
        <v>1490</v>
      </c>
      <c r="H35" s="193">
        <v>1455</v>
      </c>
      <c r="I35" s="193">
        <v>0</v>
      </c>
      <c r="J35" s="193">
        <v>0</v>
      </c>
      <c r="K35" s="193">
        <v>35</v>
      </c>
      <c r="L35" s="193">
        <f t="shared" si="1"/>
        <v>1490</v>
      </c>
      <c r="M35" s="193">
        <f t="shared" si="2"/>
        <v>0</v>
      </c>
      <c r="N35" s="193" t="s">
        <v>880</v>
      </c>
      <c r="O35"/>
    </row>
    <row r="36" spans="1:15" s="271" customFormat="1" ht="14.25">
      <c r="A36" s="324">
        <v>26</v>
      </c>
      <c r="B36" s="427" t="s">
        <v>905</v>
      </c>
      <c r="C36" s="193">
        <v>1208</v>
      </c>
      <c r="D36" s="193">
        <v>0</v>
      </c>
      <c r="E36" s="193">
        <v>0</v>
      </c>
      <c r="F36" s="193">
        <v>3</v>
      </c>
      <c r="G36" s="193">
        <f t="shared" si="0"/>
        <v>1211</v>
      </c>
      <c r="H36" s="193">
        <v>1208</v>
      </c>
      <c r="I36" s="193">
        <v>0</v>
      </c>
      <c r="J36" s="193">
        <v>0</v>
      </c>
      <c r="K36" s="193">
        <v>3</v>
      </c>
      <c r="L36" s="193">
        <f t="shared" si="1"/>
        <v>1211</v>
      </c>
      <c r="M36" s="193">
        <f t="shared" si="2"/>
        <v>0</v>
      </c>
      <c r="N36" s="193" t="s">
        <v>880</v>
      </c>
      <c r="O36"/>
    </row>
    <row r="37" spans="1:15" s="271" customFormat="1" ht="14.25">
      <c r="A37" s="324">
        <v>27</v>
      </c>
      <c r="B37" s="427" t="s">
        <v>906</v>
      </c>
      <c r="C37" s="193">
        <v>506</v>
      </c>
      <c r="D37" s="193">
        <v>0</v>
      </c>
      <c r="E37" s="193">
        <v>0</v>
      </c>
      <c r="F37" s="193">
        <v>2</v>
      </c>
      <c r="G37" s="193">
        <f t="shared" si="0"/>
        <v>508</v>
      </c>
      <c r="H37" s="193">
        <v>506</v>
      </c>
      <c r="I37" s="193">
        <v>0</v>
      </c>
      <c r="J37" s="193">
        <v>0</v>
      </c>
      <c r="K37" s="193">
        <v>2</v>
      </c>
      <c r="L37" s="193">
        <f t="shared" si="1"/>
        <v>508</v>
      </c>
      <c r="M37" s="193">
        <f t="shared" si="2"/>
        <v>0</v>
      </c>
      <c r="N37" s="193" t="s">
        <v>880</v>
      </c>
      <c r="O37"/>
    </row>
    <row r="38" spans="1:15" s="271" customFormat="1" ht="14.25">
      <c r="A38" s="324">
        <v>28</v>
      </c>
      <c r="B38" s="427" t="s">
        <v>907</v>
      </c>
      <c r="C38" s="193">
        <v>827</v>
      </c>
      <c r="D38" s="193">
        <v>0</v>
      </c>
      <c r="E38" s="193">
        <v>0</v>
      </c>
      <c r="F38" s="193">
        <v>1</v>
      </c>
      <c r="G38" s="193">
        <f t="shared" si="0"/>
        <v>828</v>
      </c>
      <c r="H38" s="193">
        <v>827</v>
      </c>
      <c r="I38" s="193">
        <v>0</v>
      </c>
      <c r="J38" s="193">
        <v>0</v>
      </c>
      <c r="K38" s="193">
        <v>1</v>
      </c>
      <c r="L38" s="193">
        <f t="shared" si="1"/>
        <v>828</v>
      </c>
      <c r="M38" s="193">
        <f t="shared" si="2"/>
        <v>0</v>
      </c>
      <c r="N38" s="193" t="s">
        <v>880</v>
      </c>
      <c r="O38"/>
    </row>
    <row r="39" spans="1:15" ht="14.25">
      <c r="A39" s="324">
        <v>29</v>
      </c>
      <c r="B39" s="427" t="s">
        <v>908</v>
      </c>
      <c r="C39" s="193">
        <v>602</v>
      </c>
      <c r="D39" s="193">
        <v>0</v>
      </c>
      <c r="E39" s="193">
        <v>0</v>
      </c>
      <c r="F39" s="193">
        <v>9</v>
      </c>
      <c r="G39" s="193">
        <f t="shared" si="0"/>
        <v>611</v>
      </c>
      <c r="H39" s="193">
        <v>602</v>
      </c>
      <c r="I39" s="193">
        <v>0</v>
      </c>
      <c r="J39" s="193">
        <v>0</v>
      </c>
      <c r="K39" s="193">
        <v>9</v>
      </c>
      <c r="L39" s="193">
        <f t="shared" si="1"/>
        <v>611</v>
      </c>
      <c r="M39" s="193">
        <f t="shared" si="2"/>
        <v>0</v>
      </c>
      <c r="N39" s="193" t="s">
        <v>880</v>
      </c>
    </row>
    <row r="40" spans="1:15" ht="14.25">
      <c r="A40" s="324">
        <v>30</v>
      </c>
      <c r="B40" s="427" t="s">
        <v>909</v>
      </c>
      <c r="C40" s="193">
        <v>1332</v>
      </c>
      <c r="D40" s="193">
        <v>0</v>
      </c>
      <c r="E40" s="193">
        <v>0</v>
      </c>
      <c r="F40" s="193">
        <v>11</v>
      </c>
      <c r="G40" s="193">
        <f t="shared" si="0"/>
        <v>1343</v>
      </c>
      <c r="H40" s="193">
        <v>1332</v>
      </c>
      <c r="I40" s="193">
        <v>0</v>
      </c>
      <c r="J40" s="193">
        <v>0</v>
      </c>
      <c r="K40" s="193">
        <v>11</v>
      </c>
      <c r="L40" s="193">
        <f t="shared" si="1"/>
        <v>1343</v>
      </c>
      <c r="M40" s="193">
        <f t="shared" si="2"/>
        <v>0</v>
      </c>
      <c r="N40" s="193" t="s">
        <v>880</v>
      </c>
    </row>
    <row r="41" spans="1:15" s="271" customFormat="1" ht="14.25">
      <c r="A41" s="324">
        <v>31</v>
      </c>
      <c r="B41" s="427" t="s">
        <v>910</v>
      </c>
      <c r="C41" s="193">
        <v>460</v>
      </c>
      <c r="D41" s="193">
        <v>0</v>
      </c>
      <c r="E41" s="193">
        <v>0</v>
      </c>
      <c r="F41" s="193">
        <v>0</v>
      </c>
      <c r="G41" s="193">
        <f t="shared" si="0"/>
        <v>460</v>
      </c>
      <c r="H41" s="193">
        <v>460</v>
      </c>
      <c r="I41" s="193">
        <v>0</v>
      </c>
      <c r="J41" s="193">
        <v>0</v>
      </c>
      <c r="K41" s="193">
        <v>0</v>
      </c>
      <c r="L41" s="193">
        <f t="shared" si="1"/>
        <v>460</v>
      </c>
      <c r="M41" s="193">
        <f t="shared" si="2"/>
        <v>0</v>
      </c>
      <c r="N41" s="193" t="s">
        <v>880</v>
      </c>
      <c r="O41"/>
    </row>
    <row r="42" spans="1:15" s="271" customFormat="1" ht="14.25">
      <c r="A42" s="324">
        <v>32</v>
      </c>
      <c r="B42" s="427" t="s">
        <v>911</v>
      </c>
      <c r="C42" s="193">
        <v>834</v>
      </c>
      <c r="D42" s="193">
        <v>0</v>
      </c>
      <c r="E42" s="193">
        <v>0</v>
      </c>
      <c r="F42" s="193">
        <v>13</v>
      </c>
      <c r="G42" s="193">
        <f t="shared" si="0"/>
        <v>847</v>
      </c>
      <c r="H42" s="193">
        <v>834</v>
      </c>
      <c r="I42" s="193">
        <v>0</v>
      </c>
      <c r="J42" s="193">
        <v>0</v>
      </c>
      <c r="K42" s="193">
        <v>13</v>
      </c>
      <c r="L42" s="193">
        <f t="shared" si="1"/>
        <v>847</v>
      </c>
      <c r="M42" s="193">
        <f t="shared" si="2"/>
        <v>0</v>
      </c>
      <c r="N42" s="193" t="s">
        <v>880</v>
      </c>
      <c r="O42"/>
    </row>
    <row r="43" spans="1:15" s="271" customFormat="1" ht="14.25">
      <c r="A43" s="324">
        <v>33</v>
      </c>
      <c r="B43" s="427" t="s">
        <v>912</v>
      </c>
      <c r="C43" s="193">
        <v>1475</v>
      </c>
      <c r="D43" s="193">
        <v>0</v>
      </c>
      <c r="E43" s="193">
        <v>12</v>
      </c>
      <c r="F43" s="193">
        <v>3</v>
      </c>
      <c r="G43" s="193">
        <f t="shared" si="0"/>
        <v>1490</v>
      </c>
      <c r="H43" s="193">
        <v>1475</v>
      </c>
      <c r="I43" s="193">
        <v>0</v>
      </c>
      <c r="J43" s="193">
        <v>12</v>
      </c>
      <c r="K43" s="193">
        <v>3</v>
      </c>
      <c r="L43" s="193">
        <f t="shared" si="1"/>
        <v>1490</v>
      </c>
      <c r="M43" s="193">
        <f t="shared" si="2"/>
        <v>0</v>
      </c>
      <c r="N43" s="193" t="s">
        <v>880</v>
      </c>
      <c r="O43"/>
    </row>
    <row r="44" spans="1:15">
      <c r="A44" s="316" t="s">
        <v>19</v>
      </c>
      <c r="B44" s="9"/>
      <c r="C44" s="28">
        <f>SUM(C11:C43)</f>
        <v>33151</v>
      </c>
      <c r="D44" s="28">
        <f t="shared" ref="D44:M44" si="3">SUM(D11:D43)</f>
        <v>0</v>
      </c>
      <c r="E44" s="28">
        <f t="shared" si="3"/>
        <v>34</v>
      </c>
      <c r="F44" s="28">
        <f t="shared" si="3"/>
        <v>357</v>
      </c>
      <c r="G44" s="28">
        <f t="shared" si="3"/>
        <v>33542</v>
      </c>
      <c r="H44" s="28">
        <f t="shared" si="3"/>
        <v>33151</v>
      </c>
      <c r="I44" s="28">
        <f t="shared" si="3"/>
        <v>0</v>
      </c>
      <c r="J44" s="28">
        <f t="shared" si="3"/>
        <v>34</v>
      </c>
      <c r="K44" s="28">
        <f t="shared" si="3"/>
        <v>357</v>
      </c>
      <c r="L44" s="28">
        <f t="shared" si="3"/>
        <v>33542</v>
      </c>
      <c r="M44" s="28">
        <f t="shared" si="3"/>
        <v>0</v>
      </c>
      <c r="N44" s="9" t="s">
        <v>880</v>
      </c>
    </row>
    <row r="45" spans="1: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5">
      <c r="A46" s="10" t="s">
        <v>8</v>
      </c>
    </row>
    <row r="47" spans="1:15">
      <c r="A47" t="s">
        <v>9</v>
      </c>
    </row>
    <row r="48" spans="1:15">
      <c r="A48" t="s">
        <v>10</v>
      </c>
      <c r="L48" s="11" t="s">
        <v>11</v>
      </c>
      <c r="M48" s="11"/>
      <c r="N48" s="11" t="s">
        <v>11</v>
      </c>
    </row>
    <row r="49" spans="1:14">
      <c r="A49" s="319" t="s">
        <v>491</v>
      </c>
      <c r="J49" s="11"/>
      <c r="K49" s="11"/>
      <c r="L49" s="11"/>
    </row>
    <row r="50" spans="1:14">
      <c r="C50" s="319" t="s">
        <v>492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L53" s="816" t="s">
        <v>13</v>
      </c>
      <c r="M53" s="816"/>
      <c r="N53" s="816"/>
    </row>
    <row r="54" spans="1:14" ht="15.75" customHeight="1">
      <c r="A54" s="816" t="s">
        <v>1011</v>
      </c>
      <c r="B54" s="816"/>
      <c r="C54" s="816"/>
      <c r="D54" s="816"/>
      <c r="E54" s="816"/>
      <c r="F54" s="816"/>
      <c r="G54" s="816"/>
      <c r="H54" s="816"/>
      <c r="I54" s="816"/>
      <c r="J54" s="816"/>
      <c r="K54" s="816"/>
      <c r="L54" s="816"/>
      <c r="M54" s="816"/>
      <c r="N54" s="816"/>
    </row>
    <row r="55" spans="1:14" ht="15.75">
      <c r="A55" s="816" t="s">
        <v>15</v>
      </c>
      <c r="B55" s="816"/>
      <c r="C55" s="816"/>
      <c r="D55" s="816"/>
      <c r="E55" s="816"/>
      <c r="F55" s="816"/>
      <c r="G55" s="816"/>
      <c r="H55" s="816"/>
      <c r="I55" s="816"/>
      <c r="J55" s="816"/>
      <c r="K55" s="816"/>
      <c r="L55" s="816"/>
      <c r="M55" s="816"/>
      <c r="N55" s="816"/>
    </row>
    <row r="56" spans="1:14">
      <c r="L56" s="747"/>
      <c r="M56" s="747"/>
      <c r="N56" s="747"/>
    </row>
    <row r="57" spans="1:14">
      <c r="A57" s="812"/>
      <c r="B57" s="812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</row>
  </sheetData>
  <mergeCells count="17">
    <mergeCell ref="N8:N9"/>
    <mergeCell ref="D1:J1"/>
    <mergeCell ref="A2:N2"/>
    <mergeCell ref="A3:N3"/>
    <mergeCell ref="A5:N5"/>
    <mergeCell ref="A7:B7"/>
    <mergeCell ref="L7:N7"/>
    <mergeCell ref="A8:A9"/>
    <mergeCell ref="B8:B9"/>
    <mergeCell ref="C8:G8"/>
    <mergeCell ref="H8:L8"/>
    <mergeCell ref="M8:M9"/>
    <mergeCell ref="L53:N53"/>
    <mergeCell ref="A54:N54"/>
    <mergeCell ref="A55:N55"/>
    <mergeCell ref="L56:N56"/>
    <mergeCell ref="A57:N57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57</vt:i4>
      </vt:variant>
    </vt:vector>
  </HeadingPairs>
  <TitlesOfParts>
    <vt:vector size="121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 </vt:lpstr>
      <vt:lpstr>AT-25</vt:lpstr>
      <vt:lpstr>Sheet1 (2)</vt:lpstr>
      <vt:lpstr>AT26_NoWD</vt:lpstr>
      <vt:lpstr>AT26A_NoWD</vt:lpstr>
      <vt:lpstr>AT27_Req_FG_CA_Pry</vt:lpstr>
      <vt:lpstr>AT27A_Req_FG_CA_UPry </vt:lpstr>
      <vt:lpstr>AT27B_Req_FG_CA_NCLP</vt:lpstr>
      <vt:lpstr>AT27C_Req_FG_CA_Drought-Pry</vt:lpstr>
      <vt:lpstr>AT27D_Req_FG_CA_Drought-UPry</vt:lpstr>
      <vt:lpstr>AT_28_RqmtKitchen</vt:lpstr>
      <vt:lpstr>AT-28A_RqmtPlinthArea</vt:lpstr>
      <vt:lpstr>AT29_K_D</vt:lpstr>
      <vt:lpstr>AT-30_Coook-cum-Helper</vt:lpstr>
      <vt:lpstr>AT_31_Budget_provision 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 '!Print_Area</vt:lpstr>
      <vt:lpstr>AT26_NoWD!Print_Area</vt:lpstr>
      <vt:lpstr>AT26A_NoWD!Print_Area</vt:lpstr>
      <vt:lpstr>AT27_Req_FG_CA_Pry!Print_Area</vt:lpstr>
      <vt:lpstr>'AT27A_Req_FG_CA_UPry '!Print_Area</vt:lpstr>
      <vt:lpstr>AT27B_Req_FG_CA_NCLP!Print_Area</vt:lpstr>
      <vt:lpstr>'AT27C_Req_FG_CA_Drought-Pry'!Print_Area</vt:lpstr>
      <vt:lpstr>'AT27D_Req_FG_CA_Drought-UPry'!Print_Area</vt:lpstr>
      <vt:lpstr>'AT-28A_RqmtPlinthArea'!Print_Area</vt:lpstr>
      <vt:lpstr>AT29_K_D!Print_Area</vt:lpstr>
      <vt:lpstr>'AT-2-S1 BUDGET'!Print_Area</vt:lpstr>
      <vt:lpstr>'AT-3'!Print_Area</vt:lpstr>
      <vt:lpstr>'AT-30_Coook-cum-Helper'!Print_Area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midady mil</cp:lastModifiedBy>
  <cp:lastPrinted>2017-02-07T11:05:08Z</cp:lastPrinted>
  <dcterms:created xsi:type="dcterms:W3CDTF">1996-10-14T23:33:28Z</dcterms:created>
  <dcterms:modified xsi:type="dcterms:W3CDTF">2017-02-07T11:10:20Z</dcterms:modified>
</cp:coreProperties>
</file>