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480" windowWidth="12120" windowHeight="8760" tabRatio="908"/>
  </bookViews>
  <sheets>
    <sheet name="First-Page" sheetId="110" r:id="rId1"/>
    <sheet name="content" sheetId="133" r:id="rId2"/>
    <sheet name="Sheet1" sheetId="134" r:id="rId3"/>
    <sheet name="AT-1-Gen_Info " sheetId="56" r:id="rId4"/>
    <sheet name="AT-2-S1 BUDGET" sheetId="96" r:id="rId5"/>
    <sheet name="AT_2A_fundflow" sheetId="99" r:id="rId6"/>
    <sheet name="AT-3" sheetId="100" r:id="rId7"/>
    <sheet name="AT3A_cvrg(Insti)_PY" sheetId="1" r:id="rId8"/>
    <sheet name="AT3B_cvrg(Insti)_UPY " sheetId="58" r:id="rId9"/>
    <sheet name="AT3C_cvrg(Insti)_UPY " sheetId="59" r:id="rId10"/>
    <sheet name="enrolment vs availed_PY" sheetId="60" r:id="rId11"/>
    <sheet name="enrolment vs availed_UPY" sheetId="47" r:id="rId12"/>
    <sheet name="T5_PLAN_vs_PRFM" sheetId="4" r:id="rId13"/>
    <sheet name="T5A_PLAN_vs_PRFM " sheetId="111" r:id="rId14"/>
    <sheet name="T5B_PLAN_vs_PRFM  (2)" sheetId="127" r:id="rId15"/>
    <sheet name="T5C_Drought_PLAN_vs_PRFM " sheetId="113" r:id="rId16"/>
    <sheet name="T5D_Drought_PLAN_vs_PRFM  " sheetId="112" r:id="rId17"/>
    <sheet name="T6_FG_py_Utlsn" sheetId="5" r:id="rId18"/>
    <sheet name="T6A_FG_Upy_Utlsn " sheetId="74" r:id="rId19"/>
    <sheet name="T6B_Pay_FG_FCI_Pry" sheetId="86" r:id="rId20"/>
    <sheet name="T6C_Coarse_Grain" sheetId="128" r:id="rId21"/>
    <sheet name="T7_CC_PY_Utlsn" sheetId="7" r:id="rId22"/>
    <sheet name="T7ACC_UPY_Utlsn " sheetId="75" r:id="rId23"/>
    <sheet name="AT-8_Hon_CCH_Pry" sheetId="88" r:id="rId24"/>
    <sheet name="AT-8A_Hon_CCH_UPry" sheetId="114" r:id="rId25"/>
    <sheet name="AT9_TA" sheetId="13" r:id="rId26"/>
    <sheet name="AT10_MME" sheetId="14" r:id="rId27"/>
    <sheet name="AT-10A" sheetId="135" r:id="rId28"/>
    <sheet name="AT-10B" sheetId="121" r:id="rId29"/>
    <sheet name="AT- 10C" sheetId="123" r:id="rId30"/>
    <sheet name="AT-10D" sheetId="102" r:id="rId31"/>
    <sheet name="AT11_KS Year wise" sheetId="115" r:id="rId32"/>
    <sheet name="AT11A_KS-District wise" sheetId="16" r:id="rId33"/>
    <sheet name="AT12_KD-New" sheetId="26" r:id="rId34"/>
    <sheet name="AT12A_KD-Replacement" sheetId="117" r:id="rId35"/>
    <sheet name="AT-13" sheetId="103" r:id="rId36"/>
    <sheet name="AT-14" sheetId="124" r:id="rId37"/>
    <sheet name="AT-14A" sheetId="137" r:id="rId38"/>
    <sheet name="AT-15" sheetId="132" r:id="rId39"/>
    <sheet name="AT-16" sheetId="138" r:id="rId40"/>
    <sheet name="AT_17_Coverage-RBSK " sheetId="93" r:id="rId41"/>
    <sheet name="AT18_Details_Community " sheetId="66" r:id="rId42"/>
    <sheet name="AT_19_Impl_Agency" sheetId="84" r:id="rId43"/>
    <sheet name="AT_20_SchoolCookingagency " sheetId="120" r:id="rId44"/>
    <sheet name="AT-21" sheetId="105" r:id="rId45"/>
    <sheet name="AT-22" sheetId="108" r:id="rId46"/>
    <sheet name="AT-23" sheetId="101" r:id="rId47"/>
    <sheet name="AT 23A" sheetId="139" r:id="rId48"/>
    <sheet name="AT-24" sheetId="104" r:id="rId49"/>
    <sheet name="AT-25" sheetId="109" r:id="rId50"/>
    <sheet name="Sheet2" sheetId="136" r:id="rId51"/>
    <sheet name="AT26_NoWD" sheetId="27" r:id="rId52"/>
    <sheet name="AT26A_NoWD" sheetId="28" r:id="rId53"/>
    <sheet name="AT27_Req_FG_CA_Pry" sheetId="29" r:id="rId54"/>
    <sheet name="AT27A_Req_FG_CA_UPry " sheetId="129" r:id="rId55"/>
    <sheet name="AT27B_Req_FG_CA_NCLP" sheetId="87" r:id="rId56"/>
    <sheet name="AT27C_Req_FG_CA_Drought-Pry" sheetId="130" r:id="rId57"/>
    <sheet name="AT27D_Req_FG_CA_Drought-UPry" sheetId="131" r:id="rId58"/>
    <sheet name="AT_28_RqmtKitchen" sheetId="62" r:id="rId59"/>
    <sheet name="AT-28A_RqmtPlinthArea" sheetId="78" r:id="rId60"/>
    <sheet name="AT29_K_D" sheetId="72" r:id="rId61"/>
    <sheet name="AT-30_Coook-cum-Helper" sheetId="65" r:id="rId62"/>
    <sheet name="AT_31_Budget_provision" sheetId="98" r:id="rId63"/>
  </sheets>
  <definedNames>
    <definedName name="_xlnm._FilterDatabase" localSheetId="1" hidden="1">content!$A$2:$D$67</definedName>
    <definedName name="_xlnm.Print_Area" localSheetId="29">'AT- 10C'!$A$1:$J$24</definedName>
    <definedName name="_xlnm.Print_Area" localSheetId="40">'AT_17_Coverage-RBSK '!$A$1:$L$27</definedName>
    <definedName name="_xlnm.Print_Area" localSheetId="42">AT_19_Impl_Agency!$A$1:$J$33</definedName>
    <definedName name="_xlnm.Print_Area" localSheetId="43">'AT_20_SchoolCookingagency '!$A$1:$M$28</definedName>
    <definedName name="_xlnm.Print_Area" localSheetId="58">AT_28_RqmtKitchen!$A$1:$S$25</definedName>
    <definedName name="_xlnm.Print_Area" localSheetId="5">AT_2A_fundflow!$A$1:$W$31</definedName>
    <definedName name="_xlnm.Print_Area" localSheetId="62">AT_31_Budget_provision!$A$1:$X$37</definedName>
    <definedName name="_xlnm.Print_Area" localSheetId="26">AT10_MME!$A$1:$H$32</definedName>
    <definedName name="_xlnm.Print_Area" localSheetId="28">'AT-10B'!$A$1:$J$31</definedName>
    <definedName name="_xlnm.Print_Area" localSheetId="31">'AT11_KS Year wise'!$A$1:$K$34</definedName>
    <definedName name="_xlnm.Print_Area" localSheetId="32">'AT11A_KS-District wise'!$A$1:$K$28</definedName>
    <definedName name="_xlnm.Print_Area" localSheetId="33">'AT12_KD-New'!$A$1:$K$28</definedName>
    <definedName name="_xlnm.Print_Area" localSheetId="34">'AT12A_KD-Replacement'!$A$1:$K$28</definedName>
    <definedName name="_xlnm.Print_Area" localSheetId="35">'AT-13'!$A$1:$G$25</definedName>
    <definedName name="_xlnm.Print_Area" localSheetId="36">'AT-14'!$A$1:$N$25</definedName>
    <definedName name="_xlnm.Print_Area" localSheetId="38">'AT-15'!$A$1:$L$24</definedName>
    <definedName name="_xlnm.Print_Area" localSheetId="41">'AT18_Details_Community '!$A$1:$F$31</definedName>
    <definedName name="_xlnm.Print_Area" localSheetId="3">'AT-1-Gen_Info '!$A$1:$T$54</definedName>
    <definedName name="_xlnm.Print_Area" localSheetId="48">'AT-24'!$A$1:$M$29</definedName>
    <definedName name="_xlnm.Print_Area" localSheetId="51">AT26_NoWD!$A$1:$L$34</definedName>
    <definedName name="_xlnm.Print_Area" localSheetId="52">AT26A_NoWD!$A$1:$K$34</definedName>
    <definedName name="_xlnm.Print_Area" localSheetId="53">AT27_Req_FG_CA_Pry!$A$1:$T$40</definedName>
    <definedName name="_xlnm.Print_Area" localSheetId="54">'AT27A_Req_FG_CA_UPry '!$A$1:$T$40</definedName>
    <definedName name="_xlnm.Print_Area" localSheetId="55">AT27B_Req_FG_CA_NCLP!$A$1:$R$34</definedName>
    <definedName name="_xlnm.Print_Area" localSheetId="56">'AT27C_Req_FG_CA_Drought-Pry'!$A$1:$R$34</definedName>
    <definedName name="_xlnm.Print_Area" localSheetId="57">'AT27D_Req_FG_CA_Drought-UPry'!$A$1:$R$34</definedName>
    <definedName name="_xlnm.Print_Area" localSheetId="59">'AT-28A_RqmtPlinthArea'!$A$1:$S$27</definedName>
    <definedName name="_xlnm.Print_Area" localSheetId="60">AT29_K_D!$A$1:$AF$27</definedName>
    <definedName name="_xlnm.Print_Area" localSheetId="4">'AT-2-S1 BUDGET'!$A$1:$V$34</definedName>
    <definedName name="_xlnm.Print_Area" localSheetId="61">'AT-30_Coook-cum-Helper'!$A$1:$L$26</definedName>
    <definedName name="_xlnm.Print_Area" localSheetId="7">'AT3A_cvrg(Insti)_PY'!$A$1:$N$31</definedName>
    <definedName name="_xlnm.Print_Area" localSheetId="8">'AT3B_cvrg(Insti)_UPY '!$A$1:$N$31</definedName>
    <definedName name="_xlnm.Print_Area" localSheetId="9">'AT3C_cvrg(Insti)_UPY '!$A$1:$N$31</definedName>
    <definedName name="_xlnm.Print_Area" localSheetId="23">'AT-8_Hon_CCH_Pry'!$A$1:$V$29</definedName>
    <definedName name="_xlnm.Print_Area" localSheetId="24">'AT-8A_Hon_CCH_UPry'!$A$1:$V$29</definedName>
    <definedName name="_xlnm.Print_Area" localSheetId="25">AT9_TA!$A$1:$H$26</definedName>
    <definedName name="_xlnm.Print_Area" localSheetId="1">content!$A$1:$D$68</definedName>
    <definedName name="_xlnm.Print_Area" localSheetId="10">'enrolment vs availed_PY'!$A$1:$Q$29</definedName>
    <definedName name="_xlnm.Print_Area" localSheetId="11">'enrolment vs availed_UPY'!$A$1:$Q$30</definedName>
    <definedName name="_xlnm.Print_Area" localSheetId="12">T5_PLAN_vs_PRFM!$A$1:$J$27</definedName>
    <definedName name="_xlnm.Print_Area" localSheetId="13">'T5A_PLAN_vs_PRFM '!$A$1:$J$27</definedName>
    <definedName name="_xlnm.Print_Area" localSheetId="14">'T5B_PLAN_vs_PRFM  (2)'!$A$1:$J$27</definedName>
    <definedName name="_xlnm.Print_Area" localSheetId="15">'T5C_Drought_PLAN_vs_PRFM '!$A$1:$J$27</definedName>
    <definedName name="_xlnm.Print_Area" localSheetId="16">'T5D_Drought_PLAN_vs_PRFM  '!$A$1:$J$27</definedName>
    <definedName name="_xlnm.Print_Area" localSheetId="17">T6_FG_py_Utlsn!$A$1:$L$29</definedName>
    <definedName name="_xlnm.Print_Area" localSheetId="18">'T6A_FG_Upy_Utlsn '!$A$1:$L$30</definedName>
    <definedName name="_xlnm.Print_Area" localSheetId="19">T6B_Pay_FG_FCI_Pry!$A$1:$M$29</definedName>
    <definedName name="_xlnm.Print_Area" localSheetId="20">T6C_Coarse_Grain!$A$1:$L$29</definedName>
    <definedName name="_xlnm.Print_Area" localSheetId="21">T7_CC_PY_Utlsn!$A$1:$Q$30</definedName>
    <definedName name="_xlnm.Print_Area" localSheetId="22">'T7ACC_UPY_Utlsn '!$A$1:$Q$29</definedName>
  </definedNames>
  <calcPr calcId="145621"/>
</workbook>
</file>

<file path=xl/calcChain.xml><?xml version="1.0" encoding="utf-8"?>
<calcChain xmlns="http://schemas.openxmlformats.org/spreadsheetml/2006/main">
  <c r="T27" i="98" l="1"/>
  <c r="S27" i="98"/>
  <c r="R27" i="98"/>
  <c r="T26" i="98"/>
  <c r="W26" i="98" s="1"/>
  <c r="S26" i="98"/>
  <c r="V26" i="98" s="1"/>
  <c r="R26" i="98"/>
  <c r="U26" i="98" s="1"/>
  <c r="V27" i="98" l="1"/>
  <c r="X26" i="98"/>
  <c r="U27" i="98"/>
  <c r="W27" i="98"/>
  <c r="X27" i="98" l="1"/>
  <c r="G22" i="28" l="1"/>
  <c r="H22" i="28" s="1"/>
  <c r="G21" i="28"/>
  <c r="H21" i="28" s="1"/>
  <c r="G20" i="28"/>
  <c r="H20" i="28" s="1"/>
  <c r="G19" i="28"/>
  <c r="H19" i="28" s="1"/>
  <c r="G18" i="28"/>
  <c r="H18" i="28" s="1"/>
  <c r="G17" i="28"/>
  <c r="H17" i="28" s="1"/>
  <c r="G16" i="28"/>
  <c r="H16" i="28" s="1"/>
  <c r="G15" i="28"/>
  <c r="H15" i="28" s="1"/>
  <c r="G14" i="28"/>
  <c r="H14" i="28" s="1"/>
  <c r="G13" i="28"/>
  <c r="H13" i="28" s="1"/>
  <c r="G12" i="28"/>
  <c r="H12" i="28" s="1"/>
  <c r="G11" i="28"/>
  <c r="H11" i="28" s="1"/>
  <c r="M12" i="60" l="1"/>
  <c r="N12" i="60"/>
  <c r="O12" i="60"/>
  <c r="P12" i="60"/>
  <c r="M13" i="60"/>
  <c r="N13" i="60"/>
  <c r="O13" i="60"/>
  <c r="P13" i="60"/>
  <c r="M14" i="60"/>
  <c r="N14" i="60"/>
  <c r="O14" i="60"/>
  <c r="P14" i="60"/>
  <c r="M15" i="60"/>
  <c r="N15" i="60"/>
  <c r="O15" i="60"/>
  <c r="P15" i="60"/>
  <c r="M16" i="60"/>
  <c r="N16" i="60"/>
  <c r="O16" i="60"/>
  <c r="P16" i="60"/>
  <c r="M17" i="60"/>
  <c r="N17" i="60"/>
  <c r="O17" i="60"/>
  <c r="P17" i="60"/>
  <c r="M18" i="60"/>
  <c r="N18" i="60"/>
  <c r="O18" i="60"/>
  <c r="P18" i="60"/>
  <c r="N11" i="60"/>
  <c r="O11" i="60"/>
  <c r="P11" i="60"/>
  <c r="M11" i="60"/>
  <c r="V20" i="72" l="1"/>
  <c r="W20" i="72"/>
  <c r="X20" i="72"/>
  <c r="Y20" i="72"/>
  <c r="C12" i="72"/>
  <c r="C12" i="29"/>
  <c r="D12" i="29"/>
  <c r="E12" i="29"/>
  <c r="F12" i="29"/>
  <c r="C13" i="29"/>
  <c r="D13" i="29"/>
  <c r="E13" i="29"/>
  <c r="F13" i="29"/>
  <c r="C14" i="29"/>
  <c r="D14" i="29"/>
  <c r="E14" i="29"/>
  <c r="F14" i="29"/>
  <c r="C15" i="29"/>
  <c r="D15" i="29"/>
  <c r="E15" i="29"/>
  <c r="F15" i="29"/>
  <c r="C16" i="29"/>
  <c r="D16" i="29"/>
  <c r="E16" i="29"/>
  <c r="F16" i="29"/>
  <c r="C17" i="29"/>
  <c r="D17" i="29"/>
  <c r="E17" i="29"/>
  <c r="F17" i="29"/>
  <c r="C18" i="29"/>
  <c r="D18" i="29"/>
  <c r="E18" i="29"/>
  <c r="F18" i="29"/>
  <c r="D11" i="29"/>
  <c r="E11" i="29"/>
  <c r="F11" i="29"/>
  <c r="C11" i="29"/>
  <c r="C12" i="129"/>
  <c r="D12" i="129"/>
  <c r="E12" i="129"/>
  <c r="F12" i="129"/>
  <c r="C13" i="129"/>
  <c r="D13" i="129"/>
  <c r="E13" i="129"/>
  <c r="F13" i="129"/>
  <c r="C14" i="129"/>
  <c r="D14" i="129"/>
  <c r="E14" i="129"/>
  <c r="F14" i="129"/>
  <c r="C15" i="129"/>
  <c r="D15" i="129"/>
  <c r="E15" i="129"/>
  <c r="F15" i="129"/>
  <c r="C16" i="129"/>
  <c r="D16" i="129"/>
  <c r="E16" i="129"/>
  <c r="F16" i="129"/>
  <c r="C17" i="129"/>
  <c r="D17" i="129"/>
  <c r="E17" i="129"/>
  <c r="F17" i="129"/>
  <c r="C18" i="129"/>
  <c r="D18" i="129"/>
  <c r="E18" i="129"/>
  <c r="F18" i="129"/>
  <c r="D11" i="129"/>
  <c r="E11" i="129"/>
  <c r="F11" i="129"/>
  <c r="C11" i="129"/>
  <c r="E13" i="26"/>
  <c r="E14" i="26"/>
  <c r="E15" i="26"/>
  <c r="E16" i="26"/>
  <c r="E17" i="26"/>
  <c r="E18" i="26"/>
  <c r="E19" i="26"/>
  <c r="E12" i="26"/>
  <c r="E21" i="135"/>
  <c r="D20" i="139" l="1"/>
  <c r="E20" i="139"/>
  <c r="F20" i="139"/>
  <c r="G20" i="139"/>
  <c r="H20" i="139"/>
  <c r="I20" i="139"/>
  <c r="J20" i="139"/>
  <c r="O14" i="114" l="1"/>
  <c r="O15" i="114"/>
  <c r="O16" i="114"/>
  <c r="O17" i="114"/>
  <c r="O18" i="114"/>
  <c r="O19" i="114"/>
  <c r="O20" i="114"/>
  <c r="N14" i="114"/>
  <c r="N15" i="114"/>
  <c r="N16" i="114"/>
  <c r="N17" i="114"/>
  <c r="N18" i="114"/>
  <c r="N19" i="114"/>
  <c r="N20" i="114"/>
  <c r="N13" i="114"/>
  <c r="O13" i="114"/>
  <c r="O15" i="88"/>
  <c r="O16" i="88"/>
  <c r="O17" i="88"/>
  <c r="O18" i="88"/>
  <c r="O19" i="88"/>
  <c r="O20" i="88"/>
  <c r="O21" i="88"/>
  <c r="N15" i="88"/>
  <c r="N16" i="88"/>
  <c r="N17" i="88"/>
  <c r="N18" i="88"/>
  <c r="N19" i="88"/>
  <c r="N20" i="88"/>
  <c r="N21" i="88"/>
  <c r="O14" i="88"/>
  <c r="N14" i="88"/>
  <c r="F14" i="88"/>
  <c r="F15" i="88"/>
  <c r="F16" i="88"/>
  <c r="F17" i="88"/>
  <c r="F18" i="88"/>
  <c r="F19" i="88"/>
  <c r="F20" i="88"/>
  <c r="F21" i="88"/>
  <c r="F14" i="86" l="1"/>
  <c r="G14" i="86" s="1"/>
  <c r="F15" i="86"/>
  <c r="G15" i="86" s="1"/>
  <c r="F16" i="86"/>
  <c r="G16" i="86" s="1"/>
  <c r="F17" i="86"/>
  <c r="G17" i="86" s="1"/>
  <c r="F18" i="86"/>
  <c r="G18" i="86" s="1"/>
  <c r="F19" i="86"/>
  <c r="G19" i="86" s="1"/>
  <c r="F20" i="86"/>
  <c r="G20" i="86" s="1"/>
  <c r="F13" i="86"/>
  <c r="G13" i="86" s="1"/>
  <c r="P18" i="47" l="1"/>
  <c r="O18" i="47"/>
  <c r="N18" i="47"/>
  <c r="M18" i="47"/>
  <c r="P17" i="47"/>
  <c r="O17" i="47"/>
  <c r="N17" i="47"/>
  <c r="M17" i="47"/>
  <c r="P16" i="47"/>
  <c r="O16" i="47"/>
  <c r="N16" i="47"/>
  <c r="M16" i="47"/>
  <c r="P15" i="47"/>
  <c r="O15" i="47"/>
  <c r="N15" i="47"/>
  <c r="M15" i="47"/>
  <c r="P14" i="47"/>
  <c r="O14" i="47"/>
  <c r="N14" i="47"/>
  <c r="M14" i="47"/>
  <c r="P13" i="47"/>
  <c r="O13" i="47"/>
  <c r="N13" i="47"/>
  <c r="M13" i="47"/>
  <c r="P12" i="47"/>
  <c r="O12" i="47"/>
  <c r="N12" i="47"/>
  <c r="M12" i="47"/>
  <c r="N11" i="47"/>
  <c r="O11" i="47"/>
  <c r="P11" i="47"/>
  <c r="M11" i="47"/>
  <c r="D25" i="96"/>
  <c r="E25" i="96"/>
  <c r="C25" i="96"/>
  <c r="H25" i="96"/>
  <c r="I25" i="96"/>
  <c r="G25" i="96"/>
  <c r="F21" i="115" l="1"/>
  <c r="J21" i="115" s="1"/>
  <c r="E21" i="115"/>
  <c r="I21" i="115" s="1"/>
  <c r="I22" i="88"/>
  <c r="G42" i="56" l="1"/>
  <c r="D42" i="56"/>
  <c r="I15" i="98"/>
  <c r="C19" i="29"/>
  <c r="C19" i="129" l="1"/>
  <c r="G13" i="129"/>
  <c r="G18" i="29"/>
  <c r="Q18" i="29" s="1"/>
  <c r="G17" i="29"/>
  <c r="Q17" i="29" s="1"/>
  <c r="G12" i="29"/>
  <c r="Q12" i="29" s="1"/>
  <c r="E19" i="29"/>
  <c r="Z13" i="72"/>
  <c r="Z14" i="72"/>
  <c r="Z15" i="72"/>
  <c r="Z16" i="72"/>
  <c r="Z17" i="72"/>
  <c r="Z18" i="72"/>
  <c r="Z19" i="72"/>
  <c r="Z12" i="72"/>
  <c r="U20" i="72"/>
  <c r="H14" i="86"/>
  <c r="H15" i="86"/>
  <c r="G14" i="13" s="1"/>
  <c r="H14" i="13" s="1"/>
  <c r="H16" i="86"/>
  <c r="H17" i="86"/>
  <c r="G16" i="13" s="1"/>
  <c r="H16" i="13" s="1"/>
  <c r="H18" i="86"/>
  <c r="H19" i="86"/>
  <c r="G18" i="13" s="1"/>
  <c r="H18" i="13" s="1"/>
  <c r="H20" i="86"/>
  <c r="I14" i="86"/>
  <c r="K14" i="86" s="1"/>
  <c r="I15" i="86"/>
  <c r="K15" i="86" s="1"/>
  <c r="I16" i="86"/>
  <c r="K16" i="86" s="1"/>
  <c r="I17" i="86"/>
  <c r="K17" i="86" s="1"/>
  <c r="I18" i="86"/>
  <c r="K18" i="86" s="1"/>
  <c r="I19" i="86"/>
  <c r="K19" i="86" s="1"/>
  <c r="I20" i="86"/>
  <c r="K20" i="86" s="1"/>
  <c r="I13" i="86"/>
  <c r="K13" i="86" s="1"/>
  <c r="J11" i="123"/>
  <c r="D11" i="123"/>
  <c r="E11" i="123"/>
  <c r="F11" i="123"/>
  <c r="G11" i="123"/>
  <c r="H11" i="123"/>
  <c r="I11" i="123"/>
  <c r="C11" i="123"/>
  <c r="Q14" i="88"/>
  <c r="G25" i="14"/>
  <c r="G16" i="14"/>
  <c r="G26" i="14" s="1"/>
  <c r="H14" i="78"/>
  <c r="J14" i="78" s="1"/>
  <c r="S14" i="78" s="1"/>
  <c r="H13" i="78"/>
  <c r="H12" i="78"/>
  <c r="J12" i="78" s="1"/>
  <c r="S12" i="78" s="1"/>
  <c r="G17" i="47"/>
  <c r="T17" i="98"/>
  <c r="S17" i="98"/>
  <c r="R17" i="98"/>
  <c r="K17" i="98"/>
  <c r="J17" i="98"/>
  <c r="I17" i="98"/>
  <c r="D21" i="135"/>
  <c r="M18" i="99"/>
  <c r="N18" i="99"/>
  <c r="L18" i="99"/>
  <c r="K11" i="62"/>
  <c r="N11" i="62" s="1"/>
  <c r="K12" i="62"/>
  <c r="N12" i="62" s="1"/>
  <c r="K13" i="62"/>
  <c r="K14" i="62"/>
  <c r="N14" i="62" s="1"/>
  <c r="K15" i="62"/>
  <c r="N15" i="62" s="1"/>
  <c r="K16" i="62"/>
  <c r="N16" i="62" s="1"/>
  <c r="K17" i="62"/>
  <c r="N17" i="62" s="1"/>
  <c r="K10" i="62"/>
  <c r="J10" i="62"/>
  <c r="D11" i="62"/>
  <c r="H11" i="62" s="1"/>
  <c r="P11" i="62" s="1"/>
  <c r="D12" i="62"/>
  <c r="F12" i="62" s="1"/>
  <c r="D13" i="62"/>
  <c r="D14" i="62"/>
  <c r="H14" i="62" s="1"/>
  <c r="P14" i="62" s="1"/>
  <c r="D15" i="62"/>
  <c r="H15" i="62" s="1"/>
  <c r="P15" i="62" s="1"/>
  <c r="D16" i="62"/>
  <c r="F16" i="62" s="1"/>
  <c r="D17" i="62"/>
  <c r="H17" i="62" s="1"/>
  <c r="D10" i="62"/>
  <c r="H13" i="65"/>
  <c r="H14" i="65"/>
  <c r="H15" i="65"/>
  <c r="H16" i="65"/>
  <c r="H17" i="65"/>
  <c r="H18" i="65"/>
  <c r="H19" i="65"/>
  <c r="H12" i="65"/>
  <c r="D13" i="65"/>
  <c r="D14" i="65"/>
  <c r="D15" i="65"/>
  <c r="D16" i="65"/>
  <c r="D17" i="65"/>
  <c r="D18" i="65"/>
  <c r="D19" i="65"/>
  <c r="D12" i="65"/>
  <c r="F23" i="28"/>
  <c r="E23" i="28"/>
  <c r="D23" i="28"/>
  <c r="C23" i="28"/>
  <c r="G23" i="28"/>
  <c r="F23" i="27"/>
  <c r="E23" i="27"/>
  <c r="D23" i="27"/>
  <c r="C23" i="27"/>
  <c r="G22" i="27"/>
  <c r="H22" i="27" s="1"/>
  <c r="I22" i="27" s="1"/>
  <c r="G21" i="27"/>
  <c r="H21" i="27" s="1"/>
  <c r="G20" i="27"/>
  <c r="H20" i="27" s="1"/>
  <c r="I20" i="27" s="1"/>
  <c r="G19" i="27"/>
  <c r="H19" i="27" s="1"/>
  <c r="I19" i="27" s="1"/>
  <c r="G18" i="27"/>
  <c r="H18" i="27" s="1"/>
  <c r="I18" i="27" s="1"/>
  <c r="G17" i="27"/>
  <c r="H17" i="27" s="1"/>
  <c r="G16" i="27"/>
  <c r="H16" i="27" s="1"/>
  <c r="I16" i="27" s="1"/>
  <c r="G15" i="27"/>
  <c r="H15" i="27" s="1"/>
  <c r="I15" i="27" s="1"/>
  <c r="G14" i="27"/>
  <c r="H14" i="27" s="1"/>
  <c r="J14" i="27" s="1"/>
  <c r="G13" i="27"/>
  <c r="H13" i="27" s="1"/>
  <c r="G12" i="27"/>
  <c r="H12" i="27" s="1"/>
  <c r="G11" i="27"/>
  <c r="H11" i="27" s="1"/>
  <c r="I11" i="27" s="1"/>
  <c r="L21" i="96"/>
  <c r="M21" i="96"/>
  <c r="K21" i="96"/>
  <c r="H21" i="96"/>
  <c r="H26" i="96" s="1"/>
  <c r="I21" i="96"/>
  <c r="G21" i="96"/>
  <c r="D21" i="96"/>
  <c r="E21" i="96"/>
  <c r="E26" i="96" s="1"/>
  <c r="C21" i="96"/>
  <c r="C26" i="96" s="1"/>
  <c r="D13" i="26"/>
  <c r="D14" i="26"/>
  <c r="D15" i="26"/>
  <c r="D16" i="26"/>
  <c r="D17" i="26"/>
  <c r="D18" i="26"/>
  <c r="D19" i="26"/>
  <c r="F13" i="16"/>
  <c r="F18" i="16"/>
  <c r="J18" i="16" s="1"/>
  <c r="F19" i="16"/>
  <c r="J19" i="16" s="1"/>
  <c r="F17" i="16"/>
  <c r="F16" i="16"/>
  <c r="J16" i="16" s="1"/>
  <c r="F15" i="16"/>
  <c r="F14" i="16"/>
  <c r="J14" i="16" s="1"/>
  <c r="F12" i="16"/>
  <c r="J12" i="16" s="1"/>
  <c r="E19" i="16"/>
  <c r="J17" i="62" s="1"/>
  <c r="E18" i="16"/>
  <c r="J16" i="62" s="1"/>
  <c r="E17" i="16"/>
  <c r="J15" i="62" s="1"/>
  <c r="E16" i="16"/>
  <c r="J14" i="62" s="1"/>
  <c r="E15" i="16"/>
  <c r="J13" i="62" s="1"/>
  <c r="E14" i="16"/>
  <c r="J12" i="62" s="1"/>
  <c r="E13" i="16"/>
  <c r="J11" i="62" s="1"/>
  <c r="F13" i="115"/>
  <c r="F14" i="115"/>
  <c r="F15" i="115"/>
  <c r="F16" i="115"/>
  <c r="F17" i="115"/>
  <c r="F18" i="115"/>
  <c r="F19" i="115"/>
  <c r="J19" i="115" s="1"/>
  <c r="F20" i="115"/>
  <c r="F22" i="115"/>
  <c r="J22" i="115" s="1"/>
  <c r="E13" i="115"/>
  <c r="E14" i="115"/>
  <c r="E15" i="115"/>
  <c r="I15" i="115" s="1"/>
  <c r="E16" i="115"/>
  <c r="E18" i="115"/>
  <c r="I18" i="115" s="1"/>
  <c r="E19" i="115"/>
  <c r="E20" i="115"/>
  <c r="I20" i="115" s="1"/>
  <c r="E22" i="115"/>
  <c r="I22" i="115" s="1"/>
  <c r="G13" i="13"/>
  <c r="G15" i="13"/>
  <c r="H15" i="13" s="1"/>
  <c r="G17" i="13"/>
  <c r="H17" i="13" s="1"/>
  <c r="G19" i="13"/>
  <c r="H19" i="13" s="1"/>
  <c r="P13" i="114"/>
  <c r="R14" i="88"/>
  <c r="F14" i="114"/>
  <c r="F15" i="114"/>
  <c r="F21" i="114" s="1"/>
  <c r="F16" i="114"/>
  <c r="F17" i="114"/>
  <c r="F18" i="114"/>
  <c r="F19" i="114"/>
  <c r="F20" i="114"/>
  <c r="F13" i="114"/>
  <c r="E14" i="114"/>
  <c r="G14" i="114" s="1"/>
  <c r="E15" i="114"/>
  <c r="E16" i="114"/>
  <c r="G16" i="114" s="1"/>
  <c r="E17" i="114"/>
  <c r="E18" i="114"/>
  <c r="G18" i="114" s="1"/>
  <c r="E19" i="114"/>
  <c r="G19" i="114" s="1"/>
  <c r="E20" i="114"/>
  <c r="G20" i="114" s="1"/>
  <c r="E13" i="114"/>
  <c r="F22" i="88"/>
  <c r="E15" i="88"/>
  <c r="G15" i="88" s="1"/>
  <c r="G22" i="88" s="1"/>
  <c r="E16" i="88"/>
  <c r="E17" i="88"/>
  <c r="E18" i="88"/>
  <c r="E19" i="88"/>
  <c r="G19" i="88" s="1"/>
  <c r="E20" i="88"/>
  <c r="E21" i="88"/>
  <c r="E14" i="88"/>
  <c r="N19" i="60"/>
  <c r="G43" i="56"/>
  <c r="D43" i="56"/>
  <c r="D17" i="138"/>
  <c r="E17" i="138"/>
  <c r="F17" i="138"/>
  <c r="G17" i="138"/>
  <c r="H17" i="138"/>
  <c r="I17" i="138"/>
  <c r="C17" i="138"/>
  <c r="D18" i="103"/>
  <c r="E18" i="103"/>
  <c r="G18" i="103"/>
  <c r="J20" i="115"/>
  <c r="G41" i="56"/>
  <c r="D41" i="56"/>
  <c r="Q24" i="98"/>
  <c r="P24" i="98"/>
  <c r="O24" i="98"/>
  <c r="N24" i="98"/>
  <c r="M24" i="98"/>
  <c r="L24" i="98"/>
  <c r="H24" i="98"/>
  <c r="G24" i="98"/>
  <c r="F24" i="98"/>
  <c r="E24" i="98"/>
  <c r="D24" i="98"/>
  <c r="C24" i="98"/>
  <c r="T23" i="98"/>
  <c r="S23" i="98"/>
  <c r="R23" i="98"/>
  <c r="K23" i="98"/>
  <c r="J23" i="98"/>
  <c r="J24" i="98" s="1"/>
  <c r="I23" i="98"/>
  <c r="T22" i="98"/>
  <c r="S22" i="98"/>
  <c r="S24" i="98" s="1"/>
  <c r="R22" i="98"/>
  <c r="K22" i="98"/>
  <c r="J22" i="98"/>
  <c r="I22" i="98"/>
  <c r="R20" i="78"/>
  <c r="P20" i="78"/>
  <c r="O20" i="78"/>
  <c r="N20" i="78"/>
  <c r="L20" i="78"/>
  <c r="K20" i="78"/>
  <c r="F20" i="78"/>
  <c r="D20" i="78"/>
  <c r="C20" i="78"/>
  <c r="H19" i="78"/>
  <c r="J19" i="78"/>
  <c r="S19" i="78" s="1"/>
  <c r="H18" i="78"/>
  <c r="J18" i="78" s="1"/>
  <c r="S18" i="78" s="1"/>
  <c r="H17" i="78"/>
  <c r="J17" i="78" s="1"/>
  <c r="S17" i="78" s="1"/>
  <c r="H16" i="78"/>
  <c r="J16" i="78" s="1"/>
  <c r="S16" i="78" s="1"/>
  <c r="H15" i="78"/>
  <c r="J15" i="78" s="1"/>
  <c r="S15" i="78" s="1"/>
  <c r="H20" i="74"/>
  <c r="I20" i="74"/>
  <c r="J20" i="74"/>
  <c r="K20" i="74"/>
  <c r="L20" i="74"/>
  <c r="U18" i="99"/>
  <c r="V18" i="99"/>
  <c r="T18" i="99"/>
  <c r="U22" i="99"/>
  <c r="V22" i="99"/>
  <c r="T22" i="99"/>
  <c r="M22" i="99"/>
  <c r="N22" i="99"/>
  <c r="L22" i="99"/>
  <c r="Q22" i="99"/>
  <c r="R22" i="99"/>
  <c r="P22" i="99"/>
  <c r="N23" i="99"/>
  <c r="P18" i="99"/>
  <c r="Q18" i="99"/>
  <c r="Q23" i="99" s="1"/>
  <c r="R18" i="99"/>
  <c r="I22" i="99"/>
  <c r="J22" i="99"/>
  <c r="H22" i="99"/>
  <c r="I18" i="99"/>
  <c r="J18" i="99"/>
  <c r="J23" i="99" s="1"/>
  <c r="H18" i="99"/>
  <c r="D22" i="99"/>
  <c r="E22" i="99"/>
  <c r="C22" i="99"/>
  <c r="D18" i="99"/>
  <c r="E18" i="99"/>
  <c r="C18" i="99"/>
  <c r="F21" i="99"/>
  <c r="F20" i="99"/>
  <c r="F16" i="99"/>
  <c r="F17" i="99"/>
  <c r="F15" i="99"/>
  <c r="F18" i="99" s="1"/>
  <c r="G25" i="102"/>
  <c r="G26" i="102"/>
  <c r="G27" i="102"/>
  <c r="G24" i="102"/>
  <c r="G15" i="102"/>
  <c r="G16" i="102"/>
  <c r="G17" i="102"/>
  <c r="G18" i="102"/>
  <c r="G19" i="102"/>
  <c r="G20" i="102"/>
  <c r="G21" i="102"/>
  <c r="G22" i="102"/>
  <c r="G14" i="102"/>
  <c r="E20" i="93"/>
  <c r="F20" i="93"/>
  <c r="K20" i="93"/>
  <c r="L20" i="93"/>
  <c r="E18" i="124"/>
  <c r="F18" i="124"/>
  <c r="G18" i="124"/>
  <c r="D18" i="124"/>
  <c r="D20" i="84"/>
  <c r="E20" i="84"/>
  <c r="F20" i="84"/>
  <c r="G20" i="84"/>
  <c r="H20" i="84"/>
  <c r="C20" i="84"/>
  <c r="E14" i="66"/>
  <c r="E15" i="66"/>
  <c r="F15" i="66" s="1"/>
  <c r="E16" i="66"/>
  <c r="F16" i="66" s="1"/>
  <c r="E17" i="66"/>
  <c r="F17" i="66" s="1"/>
  <c r="E18" i="66"/>
  <c r="F18" i="66" s="1"/>
  <c r="E19" i="66"/>
  <c r="F19" i="66" s="1"/>
  <c r="E20" i="66"/>
  <c r="F20" i="66" s="1"/>
  <c r="E13" i="66"/>
  <c r="F13" i="66" s="1"/>
  <c r="C14" i="66"/>
  <c r="J13" i="84" s="1"/>
  <c r="I13" i="84" s="1"/>
  <c r="C15" i="66"/>
  <c r="C16" i="66"/>
  <c r="C17" i="66"/>
  <c r="C18" i="66"/>
  <c r="C19" i="66"/>
  <c r="C20" i="66"/>
  <c r="C13" i="66"/>
  <c r="I13" i="65"/>
  <c r="I14" i="65"/>
  <c r="I15" i="65"/>
  <c r="I16" i="65"/>
  <c r="I17" i="65"/>
  <c r="I18" i="65"/>
  <c r="I19" i="65"/>
  <c r="I12" i="65"/>
  <c r="E13" i="65"/>
  <c r="K13" i="65" s="1"/>
  <c r="E14" i="65"/>
  <c r="K14" i="65" s="1"/>
  <c r="E15" i="65"/>
  <c r="K15" i="65" s="1"/>
  <c r="E16" i="65"/>
  <c r="K16" i="65" s="1"/>
  <c r="E17" i="65"/>
  <c r="K17" i="65" s="1"/>
  <c r="E18" i="65"/>
  <c r="K18" i="65" s="1"/>
  <c r="E19" i="65"/>
  <c r="K19" i="65" s="1"/>
  <c r="E12" i="65"/>
  <c r="K12" i="65" s="1"/>
  <c r="F20" i="65"/>
  <c r="J20" i="65"/>
  <c r="AF13" i="72"/>
  <c r="AF14" i="72"/>
  <c r="AF15" i="72"/>
  <c r="AF20" i="72" s="1"/>
  <c r="AF16" i="72"/>
  <c r="AF17" i="72"/>
  <c r="AF18" i="72"/>
  <c r="AF19" i="72"/>
  <c r="AF12" i="72"/>
  <c r="AB20" i="72"/>
  <c r="AC20" i="72"/>
  <c r="AD20" i="72"/>
  <c r="AE20" i="72"/>
  <c r="AA20" i="72"/>
  <c r="P20" i="72"/>
  <c r="Q20" i="72"/>
  <c r="R20" i="72"/>
  <c r="S20" i="72"/>
  <c r="T20" i="72"/>
  <c r="O20" i="72"/>
  <c r="I20" i="72"/>
  <c r="K13" i="72"/>
  <c r="K14" i="72"/>
  <c r="K15" i="72"/>
  <c r="K16" i="72"/>
  <c r="K17" i="72"/>
  <c r="K18" i="72"/>
  <c r="K19" i="72"/>
  <c r="E20" i="72"/>
  <c r="F13" i="72"/>
  <c r="L13" i="72" s="1"/>
  <c r="G13" i="72"/>
  <c r="M13" i="72" s="1"/>
  <c r="F14" i="72"/>
  <c r="L14" i="72" s="1"/>
  <c r="G14" i="72"/>
  <c r="F15" i="72"/>
  <c r="L15" i="72" s="1"/>
  <c r="G15" i="72"/>
  <c r="M15" i="72" s="1"/>
  <c r="F16" i="72"/>
  <c r="L16" i="72" s="1"/>
  <c r="G16" i="72"/>
  <c r="M16" i="72" s="1"/>
  <c r="F17" i="72"/>
  <c r="L17" i="72" s="1"/>
  <c r="G17" i="72"/>
  <c r="M17" i="72" s="1"/>
  <c r="F18" i="72"/>
  <c r="L18" i="72" s="1"/>
  <c r="G18" i="72"/>
  <c r="M18" i="72" s="1"/>
  <c r="F19" i="72"/>
  <c r="L19" i="72" s="1"/>
  <c r="G19" i="72"/>
  <c r="M19" i="72" s="1"/>
  <c r="G12" i="72"/>
  <c r="M12" i="72" s="1"/>
  <c r="F12" i="72"/>
  <c r="C13" i="72"/>
  <c r="D13" i="72"/>
  <c r="C14" i="72"/>
  <c r="D14" i="72"/>
  <c r="C15" i="72"/>
  <c r="D15" i="72"/>
  <c r="J15" i="72" s="1"/>
  <c r="C16" i="72"/>
  <c r="D16" i="72"/>
  <c r="J16" i="72" s="1"/>
  <c r="C17" i="72"/>
  <c r="D17" i="72"/>
  <c r="C18" i="72"/>
  <c r="D18" i="72"/>
  <c r="C19" i="72"/>
  <c r="D19" i="72"/>
  <c r="J19" i="72" s="1"/>
  <c r="D12" i="72"/>
  <c r="Q11" i="62"/>
  <c r="Q12" i="62"/>
  <c r="Q13" i="62"/>
  <c r="Q14" i="62"/>
  <c r="Q15" i="62"/>
  <c r="Q16" i="62"/>
  <c r="Q17" i="62"/>
  <c r="Q10" i="62"/>
  <c r="N13" i="62"/>
  <c r="F14" i="62"/>
  <c r="E18" i="62"/>
  <c r="I18" i="62"/>
  <c r="L18" i="62"/>
  <c r="M18" i="62"/>
  <c r="C18" i="62"/>
  <c r="K19" i="129"/>
  <c r="L19" i="129"/>
  <c r="O19" i="129"/>
  <c r="P19" i="129"/>
  <c r="K19" i="29"/>
  <c r="L19" i="29"/>
  <c r="O19" i="29"/>
  <c r="P19" i="29"/>
  <c r="F19" i="129"/>
  <c r="E13" i="117"/>
  <c r="I13" i="117" s="1"/>
  <c r="E14" i="117"/>
  <c r="I14" i="117" s="1"/>
  <c r="E15" i="117"/>
  <c r="I15" i="117" s="1"/>
  <c r="E16" i="117"/>
  <c r="I16" i="117" s="1"/>
  <c r="E17" i="117"/>
  <c r="I17" i="117" s="1"/>
  <c r="E18" i="117"/>
  <c r="I18" i="117" s="1"/>
  <c r="E19" i="117"/>
  <c r="I19" i="117" s="1"/>
  <c r="E12" i="117"/>
  <c r="I12" i="117" s="1"/>
  <c r="D13" i="117"/>
  <c r="D14" i="117"/>
  <c r="F14" i="117" s="1"/>
  <c r="D15" i="117"/>
  <c r="F15" i="117" s="1"/>
  <c r="J15" i="117" s="1"/>
  <c r="D16" i="117"/>
  <c r="D17" i="117"/>
  <c r="D18" i="117"/>
  <c r="F18" i="117" s="1"/>
  <c r="J18" i="117" s="1"/>
  <c r="D19" i="117"/>
  <c r="F19" i="117" s="1"/>
  <c r="D12" i="117"/>
  <c r="F12" i="117" s="1"/>
  <c r="G20" i="117"/>
  <c r="H20" i="117"/>
  <c r="K20" i="117"/>
  <c r="C20" i="117"/>
  <c r="I13" i="26"/>
  <c r="I14" i="26"/>
  <c r="I15" i="26"/>
  <c r="I16" i="26"/>
  <c r="I17" i="26"/>
  <c r="I18" i="26"/>
  <c r="I19" i="26"/>
  <c r="I12" i="26"/>
  <c r="F13" i="26"/>
  <c r="F14" i="26"/>
  <c r="J14" i="26" s="1"/>
  <c r="F15" i="26"/>
  <c r="F16" i="26"/>
  <c r="F17" i="26"/>
  <c r="F18" i="26"/>
  <c r="J18" i="26" s="1"/>
  <c r="F19" i="26"/>
  <c r="F12" i="26"/>
  <c r="E20" i="26"/>
  <c r="G20" i="26"/>
  <c r="H20" i="26"/>
  <c r="K20" i="26"/>
  <c r="D12" i="26"/>
  <c r="C20" i="26"/>
  <c r="F17" i="117"/>
  <c r="F13" i="117"/>
  <c r="J13" i="16"/>
  <c r="J15" i="16"/>
  <c r="J17" i="16"/>
  <c r="G20" i="16"/>
  <c r="H20" i="16"/>
  <c r="K20" i="16"/>
  <c r="D20" i="16"/>
  <c r="C20" i="16"/>
  <c r="I13" i="115"/>
  <c r="J13" i="115"/>
  <c r="J14" i="115"/>
  <c r="J15" i="115"/>
  <c r="J16" i="115"/>
  <c r="J17" i="115"/>
  <c r="J18" i="115"/>
  <c r="F12" i="115"/>
  <c r="I14" i="115"/>
  <c r="I16" i="115"/>
  <c r="I23" i="115" s="1"/>
  <c r="I19" i="115"/>
  <c r="E12" i="115"/>
  <c r="I12" i="115" s="1"/>
  <c r="D23" i="115"/>
  <c r="C23" i="115"/>
  <c r="D25" i="14"/>
  <c r="E25" i="14"/>
  <c r="F25" i="14"/>
  <c r="C25" i="14"/>
  <c r="D16" i="14"/>
  <c r="D26" i="14" s="1"/>
  <c r="E16" i="14"/>
  <c r="E26" i="14" s="1"/>
  <c r="F16" i="14"/>
  <c r="F26" i="14" s="1"/>
  <c r="C16" i="14"/>
  <c r="D20" i="13"/>
  <c r="E20" i="13"/>
  <c r="C20" i="13"/>
  <c r="U14" i="114"/>
  <c r="V14" i="114" s="1"/>
  <c r="U15" i="114"/>
  <c r="V15" i="114" s="1"/>
  <c r="U16" i="114"/>
  <c r="V16" i="114" s="1"/>
  <c r="U17" i="114"/>
  <c r="V17" i="114" s="1"/>
  <c r="U18" i="114"/>
  <c r="V18" i="114" s="1"/>
  <c r="U19" i="114"/>
  <c r="V19" i="114" s="1"/>
  <c r="U20" i="114"/>
  <c r="V20" i="114" s="1"/>
  <c r="U13" i="114"/>
  <c r="V13" i="114" s="1"/>
  <c r="R14" i="114"/>
  <c r="R21" i="114" s="1"/>
  <c r="R15" i="114"/>
  <c r="R16" i="114"/>
  <c r="R17" i="114"/>
  <c r="R18" i="114"/>
  <c r="R19" i="114"/>
  <c r="R20" i="114"/>
  <c r="Q14" i="114"/>
  <c r="Q15" i="114"/>
  <c r="Q16" i="114"/>
  <c r="Q17" i="114"/>
  <c r="Q18" i="114"/>
  <c r="Q19" i="114"/>
  <c r="Q20" i="114"/>
  <c r="R13" i="114"/>
  <c r="Q13" i="114"/>
  <c r="M14" i="114"/>
  <c r="M15" i="114"/>
  <c r="M16" i="114"/>
  <c r="M17" i="114"/>
  <c r="M18" i="114"/>
  <c r="M19" i="114"/>
  <c r="M20" i="114"/>
  <c r="M13" i="114"/>
  <c r="J14" i="114"/>
  <c r="J15" i="114"/>
  <c r="J16" i="114"/>
  <c r="J17" i="114"/>
  <c r="J18" i="114"/>
  <c r="J19" i="114"/>
  <c r="J20" i="114"/>
  <c r="J13" i="114"/>
  <c r="G15" i="114"/>
  <c r="G17" i="114"/>
  <c r="G13" i="114"/>
  <c r="U15" i="88"/>
  <c r="V15" i="88" s="1"/>
  <c r="U16" i="88"/>
  <c r="V16" i="88" s="1"/>
  <c r="U17" i="88"/>
  <c r="V17" i="88" s="1"/>
  <c r="U18" i="88"/>
  <c r="V18" i="88" s="1"/>
  <c r="U19" i="88"/>
  <c r="V19" i="88" s="1"/>
  <c r="U20" i="88"/>
  <c r="V20" i="88" s="1"/>
  <c r="U21" i="88"/>
  <c r="V21" i="88" s="1"/>
  <c r="U14" i="88"/>
  <c r="V14" i="88" s="1"/>
  <c r="R15" i="88"/>
  <c r="R16" i="88"/>
  <c r="R17" i="88"/>
  <c r="R18" i="88"/>
  <c r="R19" i="88"/>
  <c r="R20" i="88"/>
  <c r="R21" i="88"/>
  <c r="Q15" i="88"/>
  <c r="Q16" i="88"/>
  <c r="Q17" i="88"/>
  <c r="Q18" i="88"/>
  <c r="Q19" i="88"/>
  <c r="Q20" i="88"/>
  <c r="Q21" i="88"/>
  <c r="M15" i="88"/>
  <c r="M16" i="88"/>
  <c r="M17" i="88"/>
  <c r="M18" i="88"/>
  <c r="M19" i="88"/>
  <c r="M20" i="88"/>
  <c r="M21" i="88"/>
  <c r="M14" i="88"/>
  <c r="J15" i="88"/>
  <c r="J16" i="88"/>
  <c r="J17" i="88"/>
  <c r="J18" i="88"/>
  <c r="J19" i="88"/>
  <c r="J20" i="88"/>
  <c r="J21" i="88"/>
  <c r="S21" i="88" s="1"/>
  <c r="J14" i="88"/>
  <c r="D21" i="114"/>
  <c r="H21" i="114"/>
  <c r="I21" i="114"/>
  <c r="K21" i="114"/>
  <c r="L21" i="114"/>
  <c r="N21" i="114"/>
  <c r="C21" i="114"/>
  <c r="G16" i="88"/>
  <c r="G17" i="88"/>
  <c r="G18" i="88"/>
  <c r="G20" i="88"/>
  <c r="G21" i="88"/>
  <c r="G14" i="88"/>
  <c r="D22" i="88"/>
  <c r="H22" i="88"/>
  <c r="K22" i="88"/>
  <c r="L22" i="88"/>
  <c r="C22" i="88"/>
  <c r="K14" i="75"/>
  <c r="K15" i="75"/>
  <c r="K16" i="75"/>
  <c r="K17" i="75"/>
  <c r="K18" i="75"/>
  <c r="K19" i="75"/>
  <c r="K20" i="75"/>
  <c r="K13" i="75"/>
  <c r="H14" i="75"/>
  <c r="H15" i="75"/>
  <c r="H16" i="75"/>
  <c r="H17" i="75"/>
  <c r="H18" i="75"/>
  <c r="H19" i="75"/>
  <c r="H20" i="75"/>
  <c r="H13" i="75"/>
  <c r="E14" i="75"/>
  <c r="E15" i="75"/>
  <c r="E16" i="75"/>
  <c r="E17" i="75"/>
  <c r="E18" i="75"/>
  <c r="E19" i="75"/>
  <c r="E20" i="75"/>
  <c r="E13" i="75"/>
  <c r="D21" i="75"/>
  <c r="F21" i="75"/>
  <c r="G21" i="75"/>
  <c r="I21" i="75"/>
  <c r="J21" i="75"/>
  <c r="C21" i="75"/>
  <c r="K15" i="7"/>
  <c r="K16" i="7"/>
  <c r="K17" i="7"/>
  <c r="K18" i="7"/>
  <c r="K19" i="7"/>
  <c r="K20" i="7"/>
  <c r="K21" i="7"/>
  <c r="K14" i="7"/>
  <c r="K22" i="7" s="1"/>
  <c r="H15" i="7"/>
  <c r="H16" i="7"/>
  <c r="H17" i="7"/>
  <c r="H18" i="7"/>
  <c r="H19" i="7"/>
  <c r="H20" i="7"/>
  <c r="H21" i="7"/>
  <c r="H14" i="7"/>
  <c r="H22" i="7" s="1"/>
  <c r="E15" i="7"/>
  <c r="E16" i="7"/>
  <c r="E17" i="7"/>
  <c r="E18" i="7"/>
  <c r="E19" i="7"/>
  <c r="E20" i="7"/>
  <c r="E21" i="7"/>
  <c r="E14" i="7"/>
  <c r="E22" i="7" s="1"/>
  <c r="D22" i="7"/>
  <c r="F22" i="7"/>
  <c r="G22" i="7"/>
  <c r="I22" i="7"/>
  <c r="J22" i="7"/>
  <c r="C22" i="7"/>
  <c r="O24" i="96"/>
  <c r="S24" i="96" s="1"/>
  <c r="P24" i="96"/>
  <c r="T24" i="96" s="1"/>
  <c r="Q24" i="96"/>
  <c r="U24" i="96" s="1"/>
  <c r="P23" i="96"/>
  <c r="T23" i="96" s="1"/>
  <c r="Q23" i="96"/>
  <c r="U23" i="96" s="1"/>
  <c r="O23" i="96"/>
  <c r="S23" i="96" s="1"/>
  <c r="O17" i="96"/>
  <c r="S17" i="96" s="1"/>
  <c r="P17" i="96"/>
  <c r="T17" i="96" s="1"/>
  <c r="Q17" i="96"/>
  <c r="U17" i="96" s="1"/>
  <c r="O18" i="96"/>
  <c r="S18" i="96" s="1"/>
  <c r="P18" i="96"/>
  <c r="T18" i="96" s="1"/>
  <c r="Q18" i="96"/>
  <c r="U18" i="96" s="1"/>
  <c r="O19" i="96"/>
  <c r="S19" i="96" s="1"/>
  <c r="P19" i="96"/>
  <c r="T19" i="96" s="1"/>
  <c r="Q19" i="96"/>
  <c r="U19" i="96" s="1"/>
  <c r="O20" i="96"/>
  <c r="S20" i="96" s="1"/>
  <c r="P20" i="96"/>
  <c r="T20" i="96" s="1"/>
  <c r="Q20" i="96"/>
  <c r="U20" i="96" s="1"/>
  <c r="P16" i="96"/>
  <c r="T16" i="96" s="1"/>
  <c r="Q16" i="96"/>
  <c r="U16" i="96" s="1"/>
  <c r="O16" i="96"/>
  <c r="S16" i="96" s="1"/>
  <c r="N24" i="96"/>
  <c r="N23" i="96"/>
  <c r="N17" i="96"/>
  <c r="N18" i="96"/>
  <c r="N19" i="96"/>
  <c r="N20" i="96"/>
  <c r="N16" i="96"/>
  <c r="M26" i="96"/>
  <c r="J24" i="96"/>
  <c r="R24" i="96" s="1"/>
  <c r="J23" i="96"/>
  <c r="R23" i="96" s="1"/>
  <c r="P25" i="96"/>
  <c r="T25" i="96" s="1"/>
  <c r="Q25" i="96"/>
  <c r="U25" i="96" s="1"/>
  <c r="J17" i="96"/>
  <c r="R17" i="96" s="1"/>
  <c r="J18" i="96"/>
  <c r="R18" i="96"/>
  <c r="J19" i="96"/>
  <c r="R19" i="96"/>
  <c r="J20" i="96"/>
  <c r="R20" i="96" s="1"/>
  <c r="J16" i="96"/>
  <c r="R16" i="96" s="1"/>
  <c r="I26" i="96"/>
  <c r="F24" i="96"/>
  <c r="F23" i="96"/>
  <c r="F17" i="96"/>
  <c r="F18" i="96"/>
  <c r="F19" i="96"/>
  <c r="F21" i="96" s="1"/>
  <c r="F20" i="96"/>
  <c r="F16" i="96"/>
  <c r="K26" i="96"/>
  <c r="N25" i="96"/>
  <c r="Q21" i="96"/>
  <c r="L26" i="96"/>
  <c r="D21" i="86"/>
  <c r="E21" i="86"/>
  <c r="F21" i="86"/>
  <c r="L21" i="86"/>
  <c r="M21" i="86"/>
  <c r="C21" i="86"/>
  <c r="D20" i="74"/>
  <c r="E20" i="74"/>
  <c r="C20" i="74"/>
  <c r="D20" i="5"/>
  <c r="E20" i="5"/>
  <c r="H20" i="5"/>
  <c r="I20" i="5"/>
  <c r="J20" i="5"/>
  <c r="K20" i="5"/>
  <c r="L20" i="5"/>
  <c r="C20" i="5"/>
  <c r="G13" i="111"/>
  <c r="G14" i="111"/>
  <c r="G15" i="111"/>
  <c r="G16" i="111"/>
  <c r="G17" i="111"/>
  <c r="G18" i="111"/>
  <c r="G19" i="111"/>
  <c r="G12" i="111"/>
  <c r="F13" i="111"/>
  <c r="F14" i="111"/>
  <c r="F15" i="111"/>
  <c r="F16" i="111"/>
  <c r="F17" i="111"/>
  <c r="F18" i="111"/>
  <c r="F19" i="111"/>
  <c r="F12" i="111"/>
  <c r="D20" i="111"/>
  <c r="C20" i="111"/>
  <c r="G13" i="4"/>
  <c r="G14" i="4"/>
  <c r="G15" i="4"/>
  <c r="G16" i="4"/>
  <c r="G17" i="4"/>
  <c r="G18" i="4"/>
  <c r="G19" i="4"/>
  <c r="G12" i="4"/>
  <c r="F13" i="4"/>
  <c r="F14" i="4"/>
  <c r="F15" i="4"/>
  <c r="F16" i="4"/>
  <c r="F17" i="4"/>
  <c r="F18" i="4"/>
  <c r="F19" i="4"/>
  <c r="F12" i="4"/>
  <c r="D20" i="4"/>
  <c r="C20" i="4"/>
  <c r="Q12" i="47"/>
  <c r="H13" i="111" s="1"/>
  <c r="F13" i="74" s="1"/>
  <c r="G13" i="74" s="1"/>
  <c r="Q13" i="47"/>
  <c r="H14" i="111" s="1"/>
  <c r="J14" i="111" s="1"/>
  <c r="Q14" i="47"/>
  <c r="H15" i="111" s="1"/>
  <c r="J15" i="111" s="1"/>
  <c r="Q15" i="47"/>
  <c r="H16" i="111" s="1"/>
  <c r="J16" i="111" s="1"/>
  <c r="Q16" i="47"/>
  <c r="H17" i="111" s="1"/>
  <c r="J17" i="111" s="1"/>
  <c r="Q11" i="47"/>
  <c r="H12" i="111" s="1"/>
  <c r="L12" i="47"/>
  <c r="L13" i="47"/>
  <c r="L14" i="47"/>
  <c r="L15" i="47"/>
  <c r="L16" i="47"/>
  <c r="L17" i="47"/>
  <c r="L18" i="47"/>
  <c r="L11" i="47"/>
  <c r="L19" i="47" s="1"/>
  <c r="Q12" i="60"/>
  <c r="Q13" i="60"/>
  <c r="Q14" i="60"/>
  <c r="Q15" i="60"/>
  <c r="Q16" i="60"/>
  <c r="M19" i="7" s="1"/>
  <c r="Q17" i="60"/>
  <c r="Q18" i="60"/>
  <c r="M19" i="60"/>
  <c r="L12" i="60"/>
  <c r="L15" i="7" s="1"/>
  <c r="L13" i="60"/>
  <c r="L16" i="7" s="1"/>
  <c r="L14" i="60"/>
  <c r="L17" i="7" s="1"/>
  <c r="L15" i="60"/>
  <c r="L18" i="7" s="1"/>
  <c r="L16" i="60"/>
  <c r="L19" i="7" s="1"/>
  <c r="L17" i="60"/>
  <c r="L20" i="7" s="1"/>
  <c r="L18" i="60"/>
  <c r="L21" i="7" s="1"/>
  <c r="L11" i="60"/>
  <c r="L14" i="7" s="1"/>
  <c r="G12" i="47"/>
  <c r="G13" i="65" s="1"/>
  <c r="G13" i="47"/>
  <c r="G14" i="65" s="1"/>
  <c r="G14" i="47"/>
  <c r="G15" i="65" s="1"/>
  <c r="G15" i="47"/>
  <c r="G16" i="65" s="1"/>
  <c r="G16" i="47"/>
  <c r="G17" i="65" s="1"/>
  <c r="G18" i="47"/>
  <c r="G19" i="65" s="1"/>
  <c r="E19" i="47"/>
  <c r="F19" i="47"/>
  <c r="H19" i="47"/>
  <c r="I19" i="47"/>
  <c r="J19" i="47"/>
  <c r="K19" i="47"/>
  <c r="N19" i="47"/>
  <c r="O19" i="47"/>
  <c r="P19" i="47"/>
  <c r="C19" i="47"/>
  <c r="G11" i="47"/>
  <c r="D19" i="60"/>
  <c r="E19" i="60"/>
  <c r="F19" i="60"/>
  <c r="H19" i="60"/>
  <c r="I19" i="60"/>
  <c r="J19" i="60"/>
  <c r="K19" i="60"/>
  <c r="P19" i="60"/>
  <c r="C19" i="60"/>
  <c r="G12" i="60"/>
  <c r="C13" i="65" s="1"/>
  <c r="G13" i="60"/>
  <c r="C14" i="65" s="1"/>
  <c r="G14" i="60"/>
  <c r="G15" i="60"/>
  <c r="C16" i="65" s="1"/>
  <c r="G16" i="60"/>
  <c r="G17" i="60"/>
  <c r="C18" i="65" s="1"/>
  <c r="G18" i="60"/>
  <c r="C19" i="65" s="1"/>
  <c r="G11" i="60"/>
  <c r="F19" i="59"/>
  <c r="E19" i="59"/>
  <c r="D19" i="59"/>
  <c r="C19" i="59"/>
  <c r="K18" i="59"/>
  <c r="J18" i="59"/>
  <c r="I18" i="59"/>
  <c r="H18" i="59"/>
  <c r="G18" i="59"/>
  <c r="K17" i="59"/>
  <c r="J17" i="59"/>
  <c r="I17" i="59"/>
  <c r="H17" i="59"/>
  <c r="G17" i="59"/>
  <c r="K16" i="59"/>
  <c r="J16" i="59"/>
  <c r="I16" i="59"/>
  <c r="H16" i="59"/>
  <c r="G16" i="59"/>
  <c r="K15" i="59"/>
  <c r="J15" i="59"/>
  <c r="I15" i="59"/>
  <c r="H15" i="59"/>
  <c r="G15" i="59"/>
  <c r="K14" i="59"/>
  <c r="J14" i="59"/>
  <c r="I14" i="59"/>
  <c r="H14" i="59"/>
  <c r="G14" i="59"/>
  <c r="K13" i="59"/>
  <c r="J13" i="59"/>
  <c r="I13" i="59"/>
  <c r="H13" i="59"/>
  <c r="G13" i="59"/>
  <c r="K12" i="59"/>
  <c r="J12" i="59"/>
  <c r="I12" i="59"/>
  <c r="H12" i="59"/>
  <c r="G12" i="59"/>
  <c r="K11" i="59"/>
  <c r="J11" i="59"/>
  <c r="I11" i="59"/>
  <c r="H11" i="59"/>
  <c r="L11" i="59" s="1"/>
  <c r="M11" i="59" s="1"/>
  <c r="G11" i="59"/>
  <c r="H13" i="1"/>
  <c r="I13" i="1"/>
  <c r="J13" i="1"/>
  <c r="K13" i="1"/>
  <c r="H14" i="1"/>
  <c r="I14" i="1"/>
  <c r="J14" i="1"/>
  <c r="K14" i="1"/>
  <c r="H15" i="1"/>
  <c r="I15" i="1"/>
  <c r="J15" i="1"/>
  <c r="L15" i="1" s="1"/>
  <c r="M15" i="1" s="1"/>
  <c r="K15" i="1"/>
  <c r="H16" i="1"/>
  <c r="L16" i="1" s="1"/>
  <c r="I16" i="1"/>
  <c r="J16" i="1"/>
  <c r="K16" i="1"/>
  <c r="H17" i="1"/>
  <c r="I17" i="1"/>
  <c r="J17" i="1"/>
  <c r="K17" i="1"/>
  <c r="H18" i="1"/>
  <c r="I18" i="1"/>
  <c r="J18" i="1"/>
  <c r="K18" i="1"/>
  <c r="H19" i="1"/>
  <c r="I19" i="1"/>
  <c r="J19" i="1"/>
  <c r="K19" i="1"/>
  <c r="I12" i="1"/>
  <c r="J12" i="1"/>
  <c r="K12" i="1"/>
  <c r="H12" i="1"/>
  <c r="G13" i="1"/>
  <c r="G14" i="1"/>
  <c r="G15" i="1"/>
  <c r="G16" i="1"/>
  <c r="G17" i="1"/>
  <c r="G18" i="1"/>
  <c r="G19" i="1"/>
  <c r="G12" i="1"/>
  <c r="D20" i="1"/>
  <c r="E20" i="1"/>
  <c r="F20" i="1"/>
  <c r="C20" i="1"/>
  <c r="F10" i="100"/>
  <c r="F11" i="100"/>
  <c r="G11" i="100" s="1"/>
  <c r="D16" i="121" s="1"/>
  <c r="F12" i="100"/>
  <c r="G12" i="100" s="1"/>
  <c r="C15" i="93" s="1"/>
  <c r="F13" i="100"/>
  <c r="F14" i="100"/>
  <c r="G14" i="100" s="1"/>
  <c r="C17" i="93" s="1"/>
  <c r="F15" i="100"/>
  <c r="G15" i="100" s="1"/>
  <c r="F16" i="100"/>
  <c r="G16" i="100" s="1"/>
  <c r="F9" i="100"/>
  <c r="G9" i="100" s="1"/>
  <c r="D17" i="100"/>
  <c r="E17" i="100"/>
  <c r="C17" i="100"/>
  <c r="S30" i="56"/>
  <c r="Q30" i="56"/>
  <c r="O30" i="56"/>
  <c r="K30" i="56"/>
  <c r="I30" i="56"/>
  <c r="G30" i="56"/>
  <c r="E17" i="56"/>
  <c r="L12" i="56"/>
  <c r="L11" i="56"/>
  <c r="D13" i="56"/>
  <c r="F13" i="56"/>
  <c r="H13" i="56"/>
  <c r="J13" i="56"/>
  <c r="B13" i="56"/>
  <c r="O25" i="96"/>
  <c r="S25" i="96" s="1"/>
  <c r="J25" i="96"/>
  <c r="V22" i="98"/>
  <c r="G18" i="129"/>
  <c r="P20" i="114"/>
  <c r="S20" i="114" s="1"/>
  <c r="P18" i="114"/>
  <c r="P16" i="114"/>
  <c r="S16" i="114" s="1"/>
  <c r="P14" i="114"/>
  <c r="O21" i="114"/>
  <c r="P19" i="114"/>
  <c r="P17" i="114"/>
  <c r="S17" i="114" s="1"/>
  <c r="P15" i="114"/>
  <c r="P20" i="88"/>
  <c r="P18" i="88"/>
  <c r="P16" i="88"/>
  <c r="P21" i="88"/>
  <c r="P19" i="88"/>
  <c r="P17" i="88"/>
  <c r="P15" i="88"/>
  <c r="H13" i="86"/>
  <c r="G12" i="13" s="1"/>
  <c r="H12" i="13" s="1"/>
  <c r="C12" i="65"/>
  <c r="C17" i="65"/>
  <c r="G10" i="100"/>
  <c r="D15" i="121" s="1"/>
  <c r="G21" i="86"/>
  <c r="D18" i="101"/>
  <c r="C15" i="65"/>
  <c r="G20" i="78"/>
  <c r="L13" i="1"/>
  <c r="G13" i="100"/>
  <c r="D17" i="101" s="1"/>
  <c r="C16" i="139" s="1"/>
  <c r="D15" i="101"/>
  <c r="L19" i="60"/>
  <c r="O19" i="60"/>
  <c r="F16" i="74"/>
  <c r="G16" i="74" s="1"/>
  <c r="F14" i="74"/>
  <c r="G14" i="74" s="1"/>
  <c r="Q11" i="60"/>
  <c r="H12" i="4" s="1"/>
  <c r="F12" i="5" s="1"/>
  <c r="G12" i="5" s="1"/>
  <c r="G13" i="29"/>
  <c r="Q13" i="29" s="1"/>
  <c r="D20" i="26"/>
  <c r="I20" i="16"/>
  <c r="J12" i="115"/>
  <c r="K21" i="75"/>
  <c r="O22" i="88"/>
  <c r="P14" i="88"/>
  <c r="U22" i="88"/>
  <c r="N22" i="88"/>
  <c r="I12" i="28"/>
  <c r="J12" i="28"/>
  <c r="I14" i="28"/>
  <c r="J14" i="28"/>
  <c r="I16" i="28"/>
  <c r="J16" i="28"/>
  <c r="I18" i="28"/>
  <c r="J18" i="28"/>
  <c r="I20" i="28"/>
  <c r="J20" i="28"/>
  <c r="I22" i="28"/>
  <c r="J22" i="28"/>
  <c r="I13" i="28"/>
  <c r="J13" i="28"/>
  <c r="I15" i="28"/>
  <c r="J15" i="28"/>
  <c r="I17" i="28"/>
  <c r="J17" i="28"/>
  <c r="I19" i="28"/>
  <c r="J19" i="28"/>
  <c r="I21" i="28"/>
  <c r="J21" i="28"/>
  <c r="I13" i="27"/>
  <c r="J13" i="27"/>
  <c r="J16" i="27"/>
  <c r="J18" i="27"/>
  <c r="J20" i="27"/>
  <c r="J22" i="27"/>
  <c r="I14" i="27"/>
  <c r="I17" i="27"/>
  <c r="J17" i="27"/>
  <c r="I21" i="27"/>
  <c r="J21" i="27"/>
  <c r="I11" i="28"/>
  <c r="H23" i="28"/>
  <c r="J11" i="28"/>
  <c r="I24" i="98"/>
  <c r="V23" i="99"/>
  <c r="R23" i="99"/>
  <c r="E23" i="99"/>
  <c r="D19" i="47"/>
  <c r="U23" i="98"/>
  <c r="I21" i="86"/>
  <c r="M14" i="7"/>
  <c r="C14" i="124" l="1"/>
  <c r="S14" i="114"/>
  <c r="S21" i="114" s="1"/>
  <c r="R18" i="129"/>
  <c r="Q18" i="129"/>
  <c r="V22" i="88"/>
  <c r="M21" i="114"/>
  <c r="Q21" i="114"/>
  <c r="V21" i="114"/>
  <c r="U23" i="99"/>
  <c r="E22" i="88"/>
  <c r="G11" i="62"/>
  <c r="O11" i="62" s="1"/>
  <c r="J15" i="27"/>
  <c r="P21" i="114"/>
  <c r="L13" i="59"/>
  <c r="M13" i="59" s="1"/>
  <c r="U21" i="96"/>
  <c r="U26" i="96" s="1"/>
  <c r="E21" i="75"/>
  <c r="H21" i="75"/>
  <c r="T24" i="98"/>
  <c r="I23" i="28"/>
  <c r="J19" i="27"/>
  <c r="C16" i="93"/>
  <c r="I16" i="93" s="1"/>
  <c r="H10" i="100"/>
  <c r="G15" i="62"/>
  <c r="O15" i="62" s="1"/>
  <c r="J23" i="28"/>
  <c r="D18" i="121"/>
  <c r="C14" i="93"/>
  <c r="I14" i="93" s="1"/>
  <c r="S18" i="114"/>
  <c r="E20" i="16"/>
  <c r="K24" i="98"/>
  <c r="R13" i="129"/>
  <c r="Q13" i="129"/>
  <c r="I20" i="117"/>
  <c r="F20" i="26"/>
  <c r="I20" i="26"/>
  <c r="P23" i="99"/>
  <c r="L19" i="1"/>
  <c r="I23" i="99"/>
  <c r="L23" i="99"/>
  <c r="D18" i="93"/>
  <c r="H18" i="93" s="1"/>
  <c r="J18" i="93" s="1"/>
  <c r="Q22" i="88"/>
  <c r="K21" i="86"/>
  <c r="W23" i="98"/>
  <c r="W24" i="98" s="1"/>
  <c r="C12" i="103"/>
  <c r="F12" i="103" s="1"/>
  <c r="C14" i="139"/>
  <c r="C15" i="103"/>
  <c r="F15" i="103" s="1"/>
  <c r="C17" i="139"/>
  <c r="C13" i="124"/>
  <c r="D16" i="101"/>
  <c r="J20" i="16"/>
  <c r="R24" i="98"/>
  <c r="U22" i="98"/>
  <c r="U24" i="98" s="1"/>
  <c r="J13" i="78"/>
  <c r="H20" i="78"/>
  <c r="G18" i="65"/>
  <c r="D17" i="121"/>
  <c r="W22" i="98"/>
  <c r="J21" i="96"/>
  <c r="J26" i="96" s="1"/>
  <c r="H12" i="100"/>
  <c r="J19" i="59"/>
  <c r="D12" i="93"/>
  <c r="H12" i="93" s="1"/>
  <c r="G12" i="65"/>
  <c r="P21" i="7"/>
  <c r="M21" i="7"/>
  <c r="M17" i="7"/>
  <c r="P17" i="7" s="1"/>
  <c r="P15" i="7"/>
  <c r="M15" i="7"/>
  <c r="H13" i="4"/>
  <c r="M20" i="75"/>
  <c r="P20" i="75" s="1"/>
  <c r="L20" i="75"/>
  <c r="M18" i="75"/>
  <c r="L18" i="75"/>
  <c r="M16" i="75"/>
  <c r="P16" i="75" s="1"/>
  <c r="L16" i="75"/>
  <c r="M14" i="75"/>
  <c r="L14" i="75"/>
  <c r="O14" i="75" s="1"/>
  <c r="F20" i="4"/>
  <c r="F20" i="111"/>
  <c r="S20" i="88"/>
  <c r="G21" i="114"/>
  <c r="J21" i="114"/>
  <c r="S13" i="114"/>
  <c r="J12" i="26"/>
  <c r="D13" i="66"/>
  <c r="J12" i="84"/>
  <c r="D19" i="66"/>
  <c r="J18" i="84"/>
  <c r="I18" i="84" s="1"/>
  <c r="D17" i="66"/>
  <c r="J16" i="84"/>
  <c r="I16" i="84" s="1"/>
  <c r="D15" i="66"/>
  <c r="J14" i="84"/>
  <c r="I14" i="84" s="1"/>
  <c r="E23" i="115"/>
  <c r="J16" i="26"/>
  <c r="D26" i="96"/>
  <c r="J12" i="27"/>
  <c r="I12" i="27"/>
  <c r="I23" i="27" s="1"/>
  <c r="L12" i="65"/>
  <c r="L16" i="65"/>
  <c r="P22" i="88"/>
  <c r="J23" i="115"/>
  <c r="Q19" i="60"/>
  <c r="M14" i="124"/>
  <c r="N14" i="124" s="1"/>
  <c r="H14" i="124"/>
  <c r="I14" i="124"/>
  <c r="J14" i="124" s="1"/>
  <c r="S15" i="114"/>
  <c r="S19" i="114"/>
  <c r="L14" i="59"/>
  <c r="L15" i="59"/>
  <c r="M15" i="59" s="1"/>
  <c r="M20" i="7"/>
  <c r="P20" i="7" s="1"/>
  <c r="M18" i="7"/>
  <c r="P18" i="7" s="1"/>
  <c r="M16" i="7"/>
  <c r="P16" i="7" s="1"/>
  <c r="M13" i="75"/>
  <c r="L13" i="75"/>
  <c r="L21" i="75" s="1"/>
  <c r="M19" i="75"/>
  <c r="P19" i="75" s="1"/>
  <c r="L19" i="75"/>
  <c r="O19" i="75" s="1"/>
  <c r="M17" i="75"/>
  <c r="L17" i="75"/>
  <c r="M15" i="75"/>
  <c r="P15" i="75" s="1"/>
  <c r="L15" i="75"/>
  <c r="V16" i="96"/>
  <c r="S17" i="88"/>
  <c r="F23" i="115"/>
  <c r="Q18" i="62"/>
  <c r="K20" i="72"/>
  <c r="D20" i="66"/>
  <c r="J19" i="84"/>
  <c r="I19" i="84" s="1"/>
  <c r="D18" i="66"/>
  <c r="J17" i="84"/>
  <c r="I17" i="84" s="1"/>
  <c r="D16" i="66"/>
  <c r="J15" i="84"/>
  <c r="I15" i="84" s="1"/>
  <c r="H23" i="99"/>
  <c r="V23" i="98"/>
  <c r="E21" i="114"/>
  <c r="O21" i="96"/>
  <c r="S21" i="96" s="1"/>
  <c r="S26" i="96" s="1"/>
  <c r="P21" i="96"/>
  <c r="T21" i="96" s="1"/>
  <c r="T26" i="96" s="1"/>
  <c r="L17" i="65"/>
  <c r="L15" i="65"/>
  <c r="L13" i="65"/>
  <c r="Z20" i="72"/>
  <c r="H23" i="27"/>
  <c r="G23" i="27"/>
  <c r="J11" i="27"/>
  <c r="J23" i="27" s="1"/>
  <c r="O21" i="7"/>
  <c r="Q21" i="7" s="1"/>
  <c r="O20" i="7"/>
  <c r="O19" i="7"/>
  <c r="O16" i="7"/>
  <c r="O15" i="7"/>
  <c r="J13" i="117"/>
  <c r="M23" i="99"/>
  <c r="N21" i="96"/>
  <c r="N26" i="96" s="1"/>
  <c r="M22" i="88"/>
  <c r="S15" i="88"/>
  <c r="S19" i="88"/>
  <c r="R22" i="88"/>
  <c r="S16" i="88"/>
  <c r="S18" i="88"/>
  <c r="J22" i="88"/>
  <c r="F17" i="74"/>
  <c r="G17" i="74" s="1"/>
  <c r="Q17" i="47"/>
  <c r="H18" i="111" s="1"/>
  <c r="Q18" i="47"/>
  <c r="H19" i="111" s="1"/>
  <c r="J19" i="111" s="1"/>
  <c r="M19" i="47"/>
  <c r="V20" i="96"/>
  <c r="V18" i="96"/>
  <c r="R25" i="96"/>
  <c r="O26" i="96"/>
  <c r="G26" i="96"/>
  <c r="F25" i="96"/>
  <c r="G15" i="93"/>
  <c r="I15" i="93"/>
  <c r="G17" i="93"/>
  <c r="I17" i="93"/>
  <c r="D16" i="93"/>
  <c r="H16" i="93" s="1"/>
  <c r="J16" i="93" s="1"/>
  <c r="D19" i="93"/>
  <c r="H19" i="93" s="1"/>
  <c r="J19" i="93" s="1"/>
  <c r="D14" i="93"/>
  <c r="H14" i="93" s="1"/>
  <c r="J14" i="93" s="1"/>
  <c r="D17" i="93"/>
  <c r="H17" i="93" s="1"/>
  <c r="J17" i="93" s="1"/>
  <c r="G19" i="47"/>
  <c r="G19" i="60"/>
  <c r="L18" i="59"/>
  <c r="M18" i="59" s="1"/>
  <c r="L17" i="59"/>
  <c r="M17" i="59" s="1"/>
  <c r="K19" i="59"/>
  <c r="F17" i="62"/>
  <c r="R17" i="62" s="1"/>
  <c r="I19" i="59"/>
  <c r="L16" i="59"/>
  <c r="M16" i="59" s="1"/>
  <c r="L12" i="59"/>
  <c r="M12" i="59" s="1"/>
  <c r="M14" i="59"/>
  <c r="G19" i="59"/>
  <c r="H19" i="59"/>
  <c r="M19" i="1"/>
  <c r="K20" i="1"/>
  <c r="M13" i="1"/>
  <c r="H19" i="72"/>
  <c r="J20" i="1"/>
  <c r="L14" i="1"/>
  <c r="M14" i="1" s="1"/>
  <c r="L12" i="1"/>
  <c r="M12" i="1" s="1"/>
  <c r="H16" i="62"/>
  <c r="G16" i="62" s="1"/>
  <c r="O16" i="62" s="1"/>
  <c r="M16" i="1"/>
  <c r="G14" i="62"/>
  <c r="O14" i="62" s="1"/>
  <c r="D20" i="72"/>
  <c r="I20" i="1"/>
  <c r="H20" i="1"/>
  <c r="G20" i="1"/>
  <c r="D19" i="121"/>
  <c r="H14" i="100"/>
  <c r="H11" i="100"/>
  <c r="C12" i="124"/>
  <c r="L12" i="124" s="1"/>
  <c r="H9" i="100"/>
  <c r="C12" i="93"/>
  <c r="D14" i="121"/>
  <c r="D13" i="101"/>
  <c r="C10" i="124"/>
  <c r="C17" i="124"/>
  <c r="D20" i="101"/>
  <c r="D21" i="121"/>
  <c r="C19" i="93"/>
  <c r="H16" i="100"/>
  <c r="D19" i="101"/>
  <c r="C18" i="139" s="1"/>
  <c r="D20" i="121"/>
  <c r="H15" i="100"/>
  <c r="F17" i="100"/>
  <c r="C15" i="124"/>
  <c r="C14" i="103"/>
  <c r="F14" i="103" s="1"/>
  <c r="E17" i="101"/>
  <c r="F17" i="101" s="1"/>
  <c r="G17" i="101" s="1"/>
  <c r="H17" i="101" s="1"/>
  <c r="I17" i="101" s="1"/>
  <c r="J17" i="101" s="1"/>
  <c r="K17" i="101" s="1"/>
  <c r="L17" i="101" s="1"/>
  <c r="M17" i="101" s="1"/>
  <c r="N17" i="101" s="1"/>
  <c r="G17" i="100"/>
  <c r="H13" i="100"/>
  <c r="D14" i="101"/>
  <c r="C13" i="139" s="1"/>
  <c r="C13" i="93"/>
  <c r="C11" i="124"/>
  <c r="L13" i="56"/>
  <c r="P14" i="7"/>
  <c r="C18" i="93"/>
  <c r="C16" i="124"/>
  <c r="L18" i="1"/>
  <c r="M18" i="1" s="1"/>
  <c r="V24" i="98"/>
  <c r="D15" i="93"/>
  <c r="H15" i="93" s="1"/>
  <c r="J15" i="93" s="1"/>
  <c r="D13" i="93"/>
  <c r="H13" i="93" s="1"/>
  <c r="J13" i="93" s="1"/>
  <c r="N14" i="7"/>
  <c r="G20" i="4"/>
  <c r="Q26" i="96"/>
  <c r="U21" i="114"/>
  <c r="F20" i="16"/>
  <c r="E20" i="117"/>
  <c r="J19" i="26"/>
  <c r="J17" i="26"/>
  <c r="J15" i="26"/>
  <c r="J13" i="26"/>
  <c r="F15" i="62"/>
  <c r="E20" i="65"/>
  <c r="I20" i="65"/>
  <c r="F22" i="99"/>
  <c r="F23" i="99" s="1"/>
  <c r="C23" i="99"/>
  <c r="D23" i="99"/>
  <c r="T23" i="99"/>
  <c r="R16" i="62"/>
  <c r="H17" i="14"/>
  <c r="H25" i="14" s="1"/>
  <c r="H21" i="86"/>
  <c r="N19" i="7"/>
  <c r="N18" i="72"/>
  <c r="L17" i="1"/>
  <c r="M17" i="1" s="1"/>
  <c r="H17" i="72"/>
  <c r="H14" i="72"/>
  <c r="N17" i="72"/>
  <c r="V19" i="96"/>
  <c r="V24" i="96"/>
  <c r="V17" i="96"/>
  <c r="V23" i="96"/>
  <c r="S14" i="88"/>
  <c r="S22" i="88" s="1"/>
  <c r="E15" i="101"/>
  <c r="F15" i="101" s="1"/>
  <c r="G15" i="101" s="1"/>
  <c r="H15" i="101" s="1"/>
  <c r="I15" i="101" s="1"/>
  <c r="J15" i="101" s="1"/>
  <c r="K15" i="101" s="1"/>
  <c r="L15" i="101" s="1"/>
  <c r="M15" i="101" s="1"/>
  <c r="N15" i="101" s="1"/>
  <c r="E18" i="101"/>
  <c r="F18" i="101" s="1"/>
  <c r="G18" i="101" s="1"/>
  <c r="H18" i="101" s="1"/>
  <c r="I18" i="101" s="1"/>
  <c r="J18" i="101" s="1"/>
  <c r="K18" i="101" s="1"/>
  <c r="L18" i="101" s="1"/>
  <c r="M18" i="101" s="1"/>
  <c r="N18" i="101" s="1"/>
  <c r="P13" i="75"/>
  <c r="P18" i="75"/>
  <c r="P14" i="75"/>
  <c r="N15" i="7"/>
  <c r="O18" i="7"/>
  <c r="X22" i="98"/>
  <c r="N21" i="7"/>
  <c r="H19" i="4"/>
  <c r="H18" i="4"/>
  <c r="J18" i="4" s="1"/>
  <c r="H17" i="4"/>
  <c r="H16" i="4"/>
  <c r="H15" i="4"/>
  <c r="H14" i="4"/>
  <c r="P17" i="75"/>
  <c r="N16" i="7"/>
  <c r="P19" i="7"/>
  <c r="C26" i="14"/>
  <c r="J14" i="117"/>
  <c r="R15" i="62"/>
  <c r="H18" i="72"/>
  <c r="H16" i="72"/>
  <c r="J18" i="62"/>
  <c r="H12" i="72"/>
  <c r="H12" i="14"/>
  <c r="H16" i="14" s="1"/>
  <c r="H26" i="14" s="1"/>
  <c r="J19" i="117"/>
  <c r="J17" i="117"/>
  <c r="N16" i="72"/>
  <c r="G20" i="72"/>
  <c r="N13" i="72"/>
  <c r="G17" i="62"/>
  <c r="O17" i="62" s="1"/>
  <c r="D20" i="117"/>
  <c r="J12" i="117"/>
  <c r="F16" i="117"/>
  <c r="J16" i="117" s="1"/>
  <c r="K14" i="124"/>
  <c r="W17" i="98"/>
  <c r="V17" i="98"/>
  <c r="U17" i="98"/>
  <c r="J13" i="129"/>
  <c r="E19" i="129"/>
  <c r="R18" i="29"/>
  <c r="J18" i="29"/>
  <c r="N18" i="29" s="1"/>
  <c r="J12" i="29"/>
  <c r="N12" i="29" s="1"/>
  <c r="R12" i="29"/>
  <c r="J20" i="72"/>
  <c r="R13" i="29"/>
  <c r="L10" i="124"/>
  <c r="G16" i="93"/>
  <c r="F13" i="62"/>
  <c r="R13" i="62" s="1"/>
  <c r="K18" i="62"/>
  <c r="N10" i="62"/>
  <c r="N18" i="62" s="1"/>
  <c r="R17" i="29"/>
  <c r="J17" i="29"/>
  <c r="N17" i="29" s="1"/>
  <c r="K13" i="124"/>
  <c r="L13" i="124"/>
  <c r="F10" i="62"/>
  <c r="H10" i="62"/>
  <c r="G10" i="62" s="1"/>
  <c r="D18" i="62"/>
  <c r="D14" i="66"/>
  <c r="C21" i="66"/>
  <c r="E21" i="66"/>
  <c r="F14" i="66"/>
  <c r="F21" i="66" s="1"/>
  <c r="O17" i="7"/>
  <c r="O18" i="75"/>
  <c r="H12" i="62"/>
  <c r="G12" i="62" s="1"/>
  <c r="O12" i="62" s="1"/>
  <c r="L14" i="65"/>
  <c r="N12" i="72"/>
  <c r="N15" i="72"/>
  <c r="F20" i="72"/>
  <c r="G11" i="29"/>
  <c r="Q11" i="29" s="1"/>
  <c r="G20" i="65"/>
  <c r="G20" i="111"/>
  <c r="F19" i="29"/>
  <c r="G16" i="29"/>
  <c r="Q16" i="29" s="1"/>
  <c r="G11" i="129"/>
  <c r="G16" i="129"/>
  <c r="G15" i="129"/>
  <c r="G14" i="129"/>
  <c r="D19" i="129"/>
  <c r="N19" i="72"/>
  <c r="D20" i="65"/>
  <c r="L18" i="65"/>
  <c r="P17" i="62"/>
  <c r="H13" i="62"/>
  <c r="G13" i="62" s="1"/>
  <c r="O13" i="62" s="1"/>
  <c r="J12" i="4"/>
  <c r="J18" i="129"/>
  <c r="N18" i="129" s="1"/>
  <c r="J13" i="29"/>
  <c r="N13" i="29" s="1"/>
  <c r="J13" i="111"/>
  <c r="C20" i="72"/>
  <c r="G12" i="129"/>
  <c r="C20" i="65"/>
  <c r="R12" i="62"/>
  <c r="M14" i="72"/>
  <c r="N14" i="72" s="1"/>
  <c r="M21" i="75"/>
  <c r="G20" i="13"/>
  <c r="L19" i="65"/>
  <c r="H20" i="65"/>
  <c r="S18" i="129"/>
  <c r="L20" i="72"/>
  <c r="F15" i="74"/>
  <c r="G15" i="74" s="1"/>
  <c r="J12" i="111"/>
  <c r="F12" i="74"/>
  <c r="H13" i="13"/>
  <c r="H20" i="13" s="1"/>
  <c r="L22" i="7"/>
  <c r="D19" i="29"/>
  <c r="G15" i="29"/>
  <c r="Q15" i="29" s="1"/>
  <c r="G14" i="29"/>
  <c r="Q14" i="29" s="1"/>
  <c r="G17" i="129"/>
  <c r="R14" i="62"/>
  <c r="H15" i="72"/>
  <c r="H13" i="72"/>
  <c r="L14" i="124"/>
  <c r="F11" i="62"/>
  <c r="R11" i="62" s="1"/>
  <c r="R11" i="129" l="1"/>
  <c r="Q11" i="129"/>
  <c r="R21" i="96"/>
  <c r="G14" i="93"/>
  <c r="R15" i="129"/>
  <c r="Q15" i="129"/>
  <c r="R17" i="129"/>
  <c r="Q17" i="129"/>
  <c r="E14" i="101"/>
  <c r="R12" i="129"/>
  <c r="Q12" i="129"/>
  <c r="R14" i="129"/>
  <c r="Q14" i="129"/>
  <c r="Q19" i="29"/>
  <c r="N17" i="7"/>
  <c r="F18" i="5"/>
  <c r="G18" i="5" s="1"/>
  <c r="R16" i="129"/>
  <c r="Q16" i="129"/>
  <c r="N20" i="7"/>
  <c r="P26" i="96"/>
  <c r="X23" i="98"/>
  <c r="N18" i="75"/>
  <c r="Q18" i="75" s="1"/>
  <c r="J20" i="26"/>
  <c r="H17" i="100"/>
  <c r="P21" i="75"/>
  <c r="P22" i="7"/>
  <c r="Q18" i="7"/>
  <c r="H11" i="124"/>
  <c r="I11" i="124"/>
  <c r="J11" i="124" s="1"/>
  <c r="H17" i="124"/>
  <c r="I17" i="124"/>
  <c r="J17" i="124" s="1"/>
  <c r="E13" i="101"/>
  <c r="F13" i="101" s="1"/>
  <c r="G13" i="101" s="1"/>
  <c r="H13" i="101" s="1"/>
  <c r="I13" i="101" s="1"/>
  <c r="J13" i="101" s="1"/>
  <c r="C12" i="139"/>
  <c r="K12" i="124"/>
  <c r="H12" i="124"/>
  <c r="I12" i="124"/>
  <c r="J12" i="124" s="1"/>
  <c r="Q16" i="7"/>
  <c r="J13" i="4"/>
  <c r="F13" i="5"/>
  <c r="G13" i="5" s="1"/>
  <c r="J12" i="93"/>
  <c r="J20" i="93" s="1"/>
  <c r="H20" i="93"/>
  <c r="J20" i="78"/>
  <c r="S13" i="78"/>
  <c r="S20" i="78" s="1"/>
  <c r="C13" i="103"/>
  <c r="F13" i="103" s="1"/>
  <c r="C15" i="139"/>
  <c r="E16" i="101"/>
  <c r="F16" i="101" s="1"/>
  <c r="G16" i="101" s="1"/>
  <c r="H16" i="101" s="1"/>
  <c r="I16" i="101" s="1"/>
  <c r="J16" i="101" s="1"/>
  <c r="K16" i="101" s="1"/>
  <c r="L16" i="101" s="1"/>
  <c r="M16" i="101" s="1"/>
  <c r="N16" i="101" s="1"/>
  <c r="M22" i="7"/>
  <c r="N19" i="75"/>
  <c r="Q19" i="75" s="1"/>
  <c r="N14" i="75"/>
  <c r="Q14" i="75" s="1"/>
  <c r="Q17" i="7"/>
  <c r="Q22" i="7" s="1"/>
  <c r="D21" i="66"/>
  <c r="C10" i="103"/>
  <c r="F10" i="103" s="1"/>
  <c r="H16" i="124"/>
  <c r="I16" i="124"/>
  <c r="J16" i="124" s="1"/>
  <c r="H15" i="124"/>
  <c r="I15" i="124"/>
  <c r="J15" i="124" s="1"/>
  <c r="E20" i="101"/>
  <c r="F20" i="101" s="1"/>
  <c r="G20" i="101" s="1"/>
  <c r="H20" i="101" s="1"/>
  <c r="I20" i="101" s="1"/>
  <c r="J20" i="101" s="1"/>
  <c r="K20" i="101" s="1"/>
  <c r="L20" i="101" s="1"/>
  <c r="M20" i="101" s="1"/>
  <c r="N20" i="101" s="1"/>
  <c r="C19" i="139"/>
  <c r="K10" i="124"/>
  <c r="H10" i="124"/>
  <c r="I10" i="124"/>
  <c r="D22" i="121"/>
  <c r="Q15" i="7"/>
  <c r="N18" i="7"/>
  <c r="Q20" i="7"/>
  <c r="I12" i="84"/>
  <c r="I20" i="84" s="1"/>
  <c r="J20" i="84"/>
  <c r="M13" i="124"/>
  <c r="N13" i="124" s="1"/>
  <c r="H13" i="124"/>
  <c r="I13" i="124"/>
  <c r="J13" i="124" s="1"/>
  <c r="X24" i="98"/>
  <c r="Q19" i="7"/>
  <c r="T13" i="129"/>
  <c r="N13" i="129"/>
  <c r="N22" i="7"/>
  <c r="H20" i="111"/>
  <c r="F19" i="74"/>
  <c r="G19" i="74" s="1"/>
  <c r="Q19" i="47"/>
  <c r="J18" i="111"/>
  <c r="J20" i="111" s="1"/>
  <c r="F18" i="74"/>
  <c r="G18" i="74" s="1"/>
  <c r="R26" i="96"/>
  <c r="V25" i="96"/>
  <c r="V21" i="96"/>
  <c r="F26" i="96"/>
  <c r="G18" i="93"/>
  <c r="I18" i="93"/>
  <c r="G12" i="93"/>
  <c r="I12" i="93"/>
  <c r="G13" i="93"/>
  <c r="I13" i="93"/>
  <c r="G19" i="93"/>
  <c r="I19" i="93"/>
  <c r="D20" i="93"/>
  <c r="L19" i="59"/>
  <c r="P16" i="62"/>
  <c r="M19" i="59"/>
  <c r="M20" i="1"/>
  <c r="L20" i="1"/>
  <c r="C17" i="103"/>
  <c r="F17" i="103" s="1"/>
  <c r="M12" i="124"/>
  <c r="N12" i="124" s="1"/>
  <c r="M10" i="124"/>
  <c r="N10" i="124" s="1"/>
  <c r="C20" i="93"/>
  <c r="M17" i="124"/>
  <c r="N17" i="124" s="1"/>
  <c r="K17" i="124"/>
  <c r="L17" i="124"/>
  <c r="C16" i="103"/>
  <c r="F16" i="103" s="1"/>
  <c r="E19" i="101"/>
  <c r="F19" i="101" s="1"/>
  <c r="G19" i="101" s="1"/>
  <c r="H19" i="101" s="1"/>
  <c r="I19" i="101" s="1"/>
  <c r="J19" i="101" s="1"/>
  <c r="K19" i="101" s="1"/>
  <c r="L19" i="101" s="1"/>
  <c r="M19" i="101" s="1"/>
  <c r="N19" i="101" s="1"/>
  <c r="K15" i="124"/>
  <c r="M15" i="124"/>
  <c r="N15" i="124" s="1"/>
  <c r="C18" i="124"/>
  <c r="L15" i="124"/>
  <c r="M11" i="124"/>
  <c r="N11" i="124" s="1"/>
  <c r="K11" i="124"/>
  <c r="C11" i="103"/>
  <c r="F11" i="103" s="1"/>
  <c r="D21" i="101"/>
  <c r="L11" i="124"/>
  <c r="O14" i="7"/>
  <c r="Q14" i="7" s="1"/>
  <c r="M16" i="124"/>
  <c r="N16" i="124" s="1"/>
  <c r="L16" i="124"/>
  <c r="K16" i="124"/>
  <c r="H20" i="72"/>
  <c r="M20" i="72"/>
  <c r="J15" i="4"/>
  <c r="F15" i="5"/>
  <c r="G15" i="5" s="1"/>
  <c r="F17" i="5"/>
  <c r="G17" i="5" s="1"/>
  <c r="J17" i="4"/>
  <c r="F19" i="5"/>
  <c r="G19" i="5" s="1"/>
  <c r="J19" i="4"/>
  <c r="O16" i="75"/>
  <c r="N16" i="75"/>
  <c r="Q16" i="75" s="1"/>
  <c r="O13" i="75"/>
  <c r="N13" i="75"/>
  <c r="Q13" i="75" s="1"/>
  <c r="P12" i="62"/>
  <c r="O15" i="75"/>
  <c r="N15" i="75"/>
  <c r="Q15" i="75" s="1"/>
  <c r="N17" i="75"/>
  <c r="Q17" i="75" s="1"/>
  <c r="O17" i="75"/>
  <c r="O20" i="75"/>
  <c r="N20" i="75"/>
  <c r="Q20" i="75" s="1"/>
  <c r="F14" i="5"/>
  <c r="J14" i="4"/>
  <c r="H20" i="4"/>
  <c r="F16" i="5"/>
  <c r="G16" i="5" s="1"/>
  <c r="J16" i="4"/>
  <c r="F20" i="117"/>
  <c r="J20" i="117"/>
  <c r="X17" i="98"/>
  <c r="S13" i="129"/>
  <c r="S13" i="29"/>
  <c r="M13" i="129"/>
  <c r="I13" i="129"/>
  <c r="S18" i="29"/>
  <c r="G12" i="74"/>
  <c r="M18" i="129"/>
  <c r="I18" i="129"/>
  <c r="T18" i="129"/>
  <c r="J14" i="129"/>
  <c r="N14" i="129" s="1"/>
  <c r="R16" i="29"/>
  <c r="J16" i="29"/>
  <c r="N16" i="29" s="1"/>
  <c r="J11" i="29"/>
  <c r="N11" i="29" s="1"/>
  <c r="R11" i="29"/>
  <c r="G19" i="29"/>
  <c r="K13" i="101"/>
  <c r="O10" i="62"/>
  <c r="O18" i="62" s="1"/>
  <c r="G18" i="62"/>
  <c r="F18" i="62"/>
  <c r="R10" i="62"/>
  <c r="R18" i="62" s="1"/>
  <c r="J15" i="29"/>
  <c r="N15" i="29" s="1"/>
  <c r="R15" i="29"/>
  <c r="T13" i="29"/>
  <c r="I13" i="29"/>
  <c r="M13" i="29"/>
  <c r="J11" i="129"/>
  <c r="N11" i="129" s="1"/>
  <c r="G19" i="129"/>
  <c r="H18" i="62"/>
  <c r="P10" i="62"/>
  <c r="I17" i="29"/>
  <c r="M17" i="29"/>
  <c r="T17" i="29"/>
  <c r="I18" i="29"/>
  <c r="T18" i="29"/>
  <c r="M18" i="29"/>
  <c r="R14" i="29"/>
  <c r="J14" i="29"/>
  <c r="N14" i="29" s="1"/>
  <c r="F14" i="101"/>
  <c r="J12" i="129"/>
  <c r="N12" i="129" s="1"/>
  <c r="J16" i="129"/>
  <c r="N16" i="129" s="1"/>
  <c r="J17" i="129"/>
  <c r="N17" i="129" s="1"/>
  <c r="J15" i="129"/>
  <c r="N15" i="129" s="1"/>
  <c r="T12" i="29"/>
  <c r="I12" i="29"/>
  <c r="M12" i="29"/>
  <c r="L20" i="65"/>
  <c r="N20" i="72"/>
  <c r="S12" i="29"/>
  <c r="O22" i="7"/>
  <c r="S17" i="29"/>
  <c r="P13" i="62"/>
  <c r="K20" i="65"/>
  <c r="G20" i="93" l="1"/>
  <c r="I18" i="124"/>
  <c r="J10" i="124"/>
  <c r="J18" i="124" s="1"/>
  <c r="C20" i="139"/>
  <c r="N21" i="75"/>
  <c r="E21" i="101"/>
  <c r="F20" i="74"/>
  <c r="H18" i="124"/>
  <c r="O21" i="75"/>
  <c r="G20" i="74"/>
  <c r="V26" i="96"/>
  <c r="I20" i="93"/>
  <c r="M18" i="124"/>
  <c r="L18" i="124"/>
  <c r="K18" i="124"/>
  <c r="F18" i="103"/>
  <c r="N18" i="124"/>
  <c r="C18" i="103"/>
  <c r="J20" i="4"/>
  <c r="P18" i="62"/>
  <c r="G14" i="5"/>
  <c r="G20" i="5" s="1"/>
  <c r="F20" i="5"/>
  <c r="Q21" i="75"/>
  <c r="S16" i="129"/>
  <c r="S17" i="129"/>
  <c r="R19" i="129"/>
  <c r="S14" i="129"/>
  <c r="S15" i="29"/>
  <c r="M12" i="129"/>
  <c r="T12" i="129"/>
  <c r="I12" i="129"/>
  <c r="I14" i="29"/>
  <c r="M14" i="29"/>
  <c r="T14" i="29"/>
  <c r="T14" i="129"/>
  <c r="I14" i="129"/>
  <c r="M14" i="129"/>
  <c r="Q19" i="129"/>
  <c r="S11" i="129"/>
  <c r="M15" i="29"/>
  <c r="I15" i="29"/>
  <c r="T15" i="29"/>
  <c r="S11" i="29"/>
  <c r="I16" i="29"/>
  <c r="M16" i="29"/>
  <c r="T16" i="29"/>
  <c r="R19" i="29"/>
  <c r="S15" i="129"/>
  <c r="S12" i="129"/>
  <c r="I15" i="129"/>
  <c r="M15" i="129"/>
  <c r="T15" i="129"/>
  <c r="T17" i="129"/>
  <c r="M17" i="129"/>
  <c r="I17" i="129"/>
  <c r="T16" i="129"/>
  <c r="I16" i="129"/>
  <c r="M16" i="129"/>
  <c r="G14" i="101"/>
  <c r="F21" i="101"/>
  <c r="T11" i="129"/>
  <c r="I11" i="129"/>
  <c r="J19" i="129"/>
  <c r="L13" i="101"/>
  <c r="I11" i="29"/>
  <c r="J19" i="29"/>
  <c r="T11" i="29"/>
  <c r="S16" i="29"/>
  <c r="S14" i="29"/>
  <c r="P20" i="98" l="1"/>
  <c r="P25" i="98" s="1"/>
  <c r="P28" i="98" s="1"/>
  <c r="O20" i="98"/>
  <c r="O25" i="98" s="1"/>
  <c r="O28" i="98" s="1"/>
  <c r="F20" i="98"/>
  <c r="F25" i="98" s="1"/>
  <c r="F28" i="98" s="1"/>
  <c r="G20" i="98"/>
  <c r="G25" i="98" s="1"/>
  <c r="G28" i="98" s="1"/>
  <c r="N19" i="129"/>
  <c r="M11" i="129"/>
  <c r="M19" i="129" s="1"/>
  <c r="M13" i="101"/>
  <c r="T19" i="29"/>
  <c r="I19" i="129"/>
  <c r="S19" i="29"/>
  <c r="S19" i="129"/>
  <c r="N19" i="29"/>
  <c r="M11" i="29"/>
  <c r="M19" i="29" s="1"/>
  <c r="H14" i="101"/>
  <c r="G21" i="101"/>
  <c r="T19" i="129"/>
  <c r="I19" i="29"/>
  <c r="J16" i="98" l="1"/>
  <c r="I16" i="98"/>
  <c r="S15" i="98"/>
  <c r="Q20" i="98"/>
  <c r="Q25" i="98" s="1"/>
  <c r="Q28" i="98" s="1"/>
  <c r="S16" i="98"/>
  <c r="R16" i="98"/>
  <c r="H20" i="98"/>
  <c r="H25" i="98" s="1"/>
  <c r="H28" i="98" s="1"/>
  <c r="I14" i="101"/>
  <c r="H21" i="101"/>
  <c r="N13" i="101"/>
  <c r="V16" i="98" l="1"/>
  <c r="U16" i="98"/>
  <c r="K15" i="98"/>
  <c r="T15" i="98"/>
  <c r="R18" i="98"/>
  <c r="R19" i="98"/>
  <c r="T16" i="98"/>
  <c r="R15" i="98"/>
  <c r="U15" i="98" s="1"/>
  <c r="S18" i="98"/>
  <c r="J15" i="98"/>
  <c r="V15" i="98" s="1"/>
  <c r="I19" i="98"/>
  <c r="I18" i="98"/>
  <c r="J19" i="98"/>
  <c r="J18" i="98"/>
  <c r="K16" i="98"/>
  <c r="J14" i="101"/>
  <c r="I21" i="101"/>
  <c r="W16" i="98" l="1"/>
  <c r="W15" i="98"/>
  <c r="V18" i="98"/>
  <c r="U19" i="98"/>
  <c r="U18" i="98"/>
  <c r="K19" i="98"/>
  <c r="K18" i="98"/>
  <c r="L20" i="98"/>
  <c r="L25" i="98" s="1"/>
  <c r="L28" i="98" s="1"/>
  <c r="X16" i="98"/>
  <c r="T19" i="98"/>
  <c r="T18" i="98"/>
  <c r="S19" i="98"/>
  <c r="S20" i="98" s="1"/>
  <c r="S25" i="98" s="1"/>
  <c r="S28" i="98" s="1"/>
  <c r="M20" i="98"/>
  <c r="M25" i="98" s="1"/>
  <c r="M28" i="98" s="1"/>
  <c r="R20" i="98"/>
  <c r="R25" i="98" s="1"/>
  <c r="R28" i="98" s="1"/>
  <c r="I20" i="98"/>
  <c r="I25" i="98" s="1"/>
  <c r="I28" i="98" s="1"/>
  <c r="D20" i="98"/>
  <c r="D25" i="98" s="1"/>
  <c r="D28" i="98" s="1"/>
  <c r="J20" i="98"/>
  <c r="J25" i="98" s="1"/>
  <c r="J28" i="98" s="1"/>
  <c r="C20" i="98"/>
  <c r="C25" i="98" s="1"/>
  <c r="C28" i="98" s="1"/>
  <c r="E20" i="98"/>
  <c r="E25" i="98" s="1"/>
  <c r="E28" i="98" s="1"/>
  <c r="K14" i="101"/>
  <c r="J21" i="101"/>
  <c r="W19" i="98" l="1"/>
  <c r="W18" i="98"/>
  <c r="W20" i="98" s="1"/>
  <c r="W25" i="98" s="1"/>
  <c r="W28" i="98" s="1"/>
  <c r="V19" i="98"/>
  <c r="K20" i="98"/>
  <c r="K25" i="98" s="1"/>
  <c r="K28" i="98" s="1"/>
  <c r="V20" i="98"/>
  <c r="V25" i="98" s="1"/>
  <c r="V28" i="98" s="1"/>
  <c r="N20" i="98"/>
  <c r="N25" i="98" s="1"/>
  <c r="N28" i="98" s="1"/>
  <c r="T20" i="98"/>
  <c r="T25" i="98" s="1"/>
  <c r="T28" i="98" s="1"/>
  <c r="X15" i="98"/>
  <c r="U20" i="98"/>
  <c r="L14" i="101"/>
  <c r="K21" i="101"/>
  <c r="X18" i="98" l="1"/>
  <c r="X19" i="98"/>
  <c r="U25" i="98"/>
  <c r="U28" i="98" s="1"/>
  <c r="X20" i="98"/>
  <c r="X25" i="98" s="1"/>
  <c r="X28" i="98" s="1"/>
  <c r="M14" i="101"/>
  <c r="L21" i="101"/>
  <c r="N14" i="101" l="1"/>
  <c r="N21" i="101" s="1"/>
  <c r="M21" i="101"/>
</calcChain>
</file>

<file path=xl/sharedStrings.xml><?xml version="1.0" encoding="utf-8"?>
<sst xmlns="http://schemas.openxmlformats.org/spreadsheetml/2006/main" count="2848" uniqueCount="988">
  <si>
    <t>[Mid-Day Meal Scheme]</t>
  </si>
  <si>
    <t>State:</t>
  </si>
  <si>
    <t>S.No.</t>
  </si>
  <si>
    <t>Name of District</t>
  </si>
  <si>
    <t>No. of  Institutions</t>
  </si>
  <si>
    <t xml:space="preserve">(Govt+LB)Schools </t>
  </si>
  <si>
    <t>GA Schools</t>
  </si>
  <si>
    <t>-</t>
  </si>
  <si>
    <t>Govt: Government Schools</t>
  </si>
  <si>
    <t>LB: Local Body Schools</t>
  </si>
  <si>
    <t>GA: Govt Aided Schools</t>
  </si>
  <si>
    <t xml:space="preserve"> </t>
  </si>
  <si>
    <t>Date:_________</t>
  </si>
  <si>
    <t>(Only in MS-Excel Format)</t>
  </si>
  <si>
    <t xml:space="preserve">No. of children </t>
  </si>
  <si>
    <t>Total no. of meals served</t>
  </si>
  <si>
    <t>Total</t>
  </si>
  <si>
    <t>[Qnty in MTs]</t>
  </si>
  <si>
    <t>Rice</t>
  </si>
  <si>
    <t>Date:</t>
  </si>
  <si>
    <t xml:space="preserve">          Seal:</t>
  </si>
  <si>
    <t>[Rs. in lakh]</t>
  </si>
  <si>
    <t>Sl. No.</t>
  </si>
  <si>
    <t>Primary</t>
  </si>
  <si>
    <t>Upper Primary</t>
  </si>
  <si>
    <t>[Rs. in Lakh]</t>
  </si>
  <si>
    <t>Activities                                                               (Please list item-wise details as far as possible)</t>
  </si>
  <si>
    <t>I</t>
  </si>
  <si>
    <t xml:space="preserve">School Level Expenses </t>
  </si>
  <si>
    <t>i)Form &amp; Stationery</t>
  </si>
  <si>
    <t>Sub Total</t>
  </si>
  <si>
    <t>II</t>
  </si>
  <si>
    <t>ii) Transport &amp; Conveyance</t>
  </si>
  <si>
    <t>iv) Furniture, hardware and consumables etc.</t>
  </si>
  <si>
    <t>Grand Total</t>
  </si>
  <si>
    <t>District</t>
  </si>
  <si>
    <t xml:space="preserve">Completed (C) </t>
  </si>
  <si>
    <t xml:space="preserve">In progress (IP)                    </t>
  </si>
  <si>
    <t xml:space="preserve">Physical </t>
  </si>
  <si>
    <t>*: District-wise allocation made by State/UT out of Central Assistance provided for the purpose.</t>
  </si>
  <si>
    <t>Wheat</t>
  </si>
  <si>
    <t>SC</t>
  </si>
  <si>
    <t>ST</t>
  </si>
  <si>
    <t>OBC</t>
  </si>
  <si>
    <t>Minority</t>
  </si>
  <si>
    <t>Others</t>
  </si>
  <si>
    <t>Male</t>
  </si>
  <si>
    <t>Female</t>
  </si>
  <si>
    <t>Food item</t>
  </si>
  <si>
    <t>Calories</t>
  </si>
  <si>
    <t xml:space="preserve">Foodgrains (Wheat/Rice) </t>
  </si>
  <si>
    <t>Pulses</t>
  </si>
  <si>
    <t>Oil &amp; fat</t>
  </si>
  <si>
    <t>Salt &amp; Condiments</t>
  </si>
  <si>
    <t>Fuel</t>
  </si>
  <si>
    <t>Table-AT-1</t>
  </si>
  <si>
    <t>[MID-DAY MEAL SCHEME]</t>
  </si>
  <si>
    <t>Year</t>
  </si>
  <si>
    <t>Table:AT-2</t>
  </si>
  <si>
    <t>Table: AT-4</t>
  </si>
  <si>
    <t>Table: AT-4A</t>
  </si>
  <si>
    <t>Table: AT-5</t>
  </si>
  <si>
    <t>Table: AT-6</t>
  </si>
  <si>
    <t>Table: AT-7</t>
  </si>
  <si>
    <t>Table: AT-8</t>
  </si>
  <si>
    <t>Table: AT-9</t>
  </si>
  <si>
    <t>Table: AT-10</t>
  </si>
  <si>
    <t>Table: AT-11</t>
  </si>
  <si>
    <t>Table: AT-12</t>
  </si>
  <si>
    <t xml:space="preserve">Lifted from FCI </t>
  </si>
  <si>
    <t xml:space="preserve">Aggregate quantity Consumed at School level </t>
  </si>
  <si>
    <t>Table: AT-6A</t>
  </si>
  <si>
    <t xml:space="preserve">Expenditure           </t>
  </si>
  <si>
    <t>S. No.</t>
  </si>
  <si>
    <t>Month</t>
  </si>
  <si>
    <t>Total No. of Days in the month</t>
  </si>
  <si>
    <t>Anticipated No. of Working Days (3-8)</t>
  </si>
  <si>
    <t>Remarks</t>
  </si>
  <si>
    <t>Vacation Days</t>
  </si>
  <si>
    <t>Holidays outside Vacation period</t>
  </si>
  <si>
    <t>Total Holidays          (4+7)</t>
  </si>
  <si>
    <t xml:space="preserve">Sundays </t>
  </si>
  <si>
    <t>Other School Holidays</t>
  </si>
  <si>
    <t>Seal:</t>
  </si>
  <si>
    <t>Anticipated No. of working days</t>
  </si>
  <si>
    <t>Requirement of Foodgrains (in MTs)</t>
  </si>
  <si>
    <t>Table: AT-17</t>
  </si>
  <si>
    <t>Table: AT-3A</t>
  </si>
  <si>
    <t>Table: AT-3B</t>
  </si>
  <si>
    <t xml:space="preserve">Total </t>
  </si>
  <si>
    <t>Table: AT-7A</t>
  </si>
  <si>
    <t>Requirement of funds for Foodgrains (Rs. in lakhs)</t>
  </si>
  <si>
    <t xml:space="preserve">Total Cooking cost expenditure                   </t>
  </si>
  <si>
    <t>Govt.</t>
  </si>
  <si>
    <t>Protein content     (in gms)</t>
  </si>
  <si>
    <t>Quantity                 (in gms)</t>
  </si>
  <si>
    <t>EGS: Education Gaurantee Scheme</t>
  </si>
  <si>
    <t>AIE : Alternative and Innovative Education</t>
  </si>
  <si>
    <t>No. of Cooks cum helper</t>
  </si>
  <si>
    <t>Govt. aided</t>
  </si>
  <si>
    <t>Local body</t>
  </si>
  <si>
    <t>Table: AT-18</t>
  </si>
  <si>
    <t>Madarsas/ Maqtab</t>
  </si>
  <si>
    <t>State</t>
  </si>
  <si>
    <t>No. of Institutions  serving MDM</t>
  </si>
  <si>
    <t>PERFORMANCE</t>
  </si>
  <si>
    <r>
      <t>Financial (</t>
    </r>
    <r>
      <rPr>
        <b/>
        <i/>
        <sz val="10"/>
        <rFont val="Arial"/>
        <family val="2"/>
      </rPr>
      <t>Rs. in lakh)</t>
    </r>
  </si>
  <si>
    <t>Yet to start</t>
  </si>
  <si>
    <t>This information is based on the Academic Calendar prepared by the Education Department</t>
  </si>
  <si>
    <t xml:space="preserve">Balance requirement of kitchen  cum stores </t>
  </si>
  <si>
    <t>Balance requirement of kitchen  Devices</t>
  </si>
  <si>
    <t>Total No. of Institutions</t>
  </si>
  <si>
    <t>Component</t>
  </si>
  <si>
    <t>No. of Meals served</t>
  </si>
  <si>
    <t xml:space="preserve">No. of working days on which MDM served </t>
  </si>
  <si>
    <t>Centre</t>
  </si>
  <si>
    <t>Total (col.8+11-14)</t>
  </si>
  <si>
    <t>*</t>
  </si>
  <si>
    <t>Central assistance received</t>
  </si>
  <si>
    <t>*Rice</t>
  </si>
  <si>
    <t>*Wheat</t>
  </si>
  <si>
    <t>**</t>
  </si>
  <si>
    <t>***</t>
  </si>
  <si>
    <t>Honorarium amount (Rs. In lakhs)</t>
  </si>
  <si>
    <t xml:space="preserve">*Norms are only for guidance. Actual number will be determined on the basis of ground reality. </t>
  </si>
  <si>
    <t>Total            (col 3+4+5+6)</t>
  </si>
  <si>
    <t>Total       (col.8+9+10+11)</t>
  </si>
  <si>
    <t>Total       (col.13+14+15+16)</t>
  </si>
  <si>
    <t>SHG</t>
  </si>
  <si>
    <t>NGO</t>
  </si>
  <si>
    <t>PRI - Panchayati Raj Institution</t>
  </si>
  <si>
    <t>SHG - Self Help Group</t>
  </si>
  <si>
    <t>VEC Village Education Committee</t>
  </si>
  <si>
    <t>WEC - Ward Education Committee</t>
  </si>
  <si>
    <t>Table: AT-20</t>
  </si>
  <si>
    <t>Cost of Foodgrain</t>
  </si>
  <si>
    <t>Cooking Cost</t>
  </si>
  <si>
    <t>Transportation Assistance</t>
  </si>
  <si>
    <t>MME</t>
  </si>
  <si>
    <t>Honorarium to Cook-cum-Helper</t>
  </si>
  <si>
    <t>Kitchen-cum-Store</t>
  </si>
  <si>
    <t>Kitchen Devices</t>
  </si>
  <si>
    <t>Quantity (in gms)</t>
  </si>
  <si>
    <t>Diff. Between (7) -(12)</t>
  </si>
  <si>
    <t>Reasons for difference in col. 13</t>
  </si>
  <si>
    <t>Physical           [col. 3-col.5-col.7]</t>
  </si>
  <si>
    <t>Financial ( Rs. in lakh)                                       [col. 4-col.6-col.8]</t>
  </si>
  <si>
    <r>
      <t xml:space="preserve">Total  </t>
    </r>
    <r>
      <rPr>
        <b/>
        <i/>
        <sz val="10"/>
        <rFont val="Arial"/>
        <family val="2"/>
      </rPr>
      <t xml:space="preserve"> </t>
    </r>
  </si>
  <si>
    <t>#</t>
  </si>
  <si>
    <t xml:space="preserve"># Rice </t>
  </si>
  <si>
    <t>##</t>
  </si>
  <si>
    <t xml:space="preserve">## Wheat </t>
  </si>
  <si>
    <t xml:space="preserve">Unit Cost </t>
  </si>
  <si>
    <t>(Rs. In lakhs)</t>
  </si>
  <si>
    <t>No. of Institutions assigned to</t>
  </si>
  <si>
    <t>Grand total</t>
  </si>
  <si>
    <t xml:space="preserve">**State </t>
  </si>
  <si>
    <t xml:space="preserve">***Requirement of Transport Assistance                           (Rs. in lakhs) </t>
  </si>
  <si>
    <t>Govt. (Col.3-7-11)</t>
  </si>
  <si>
    <t>Govt. aided (col.4-8-12)</t>
  </si>
  <si>
    <t>Local body (col.5-9-13)</t>
  </si>
  <si>
    <t>Total (col.6-10-14)</t>
  </si>
  <si>
    <t>*Remarks</t>
  </si>
  <si>
    <t>Instalment / Component</t>
  </si>
  <si>
    <t>Amount (Rs. In lakhs)</t>
  </si>
  <si>
    <t>Date of receiving of funds by the State / UT</t>
  </si>
  <si>
    <t>Block*</t>
  </si>
  <si>
    <t>Amount</t>
  </si>
  <si>
    <t>Date</t>
  </si>
  <si>
    <t>Balance of 1st Instalment</t>
  </si>
  <si>
    <t>2nd Instalment</t>
  </si>
  <si>
    <t xml:space="preserve">$Central share   </t>
  </si>
  <si>
    <t>$</t>
  </si>
  <si>
    <t>Budget Provision</t>
  </si>
  <si>
    <t>*: includes unspent balance at State, District, Block and school level (including NGOs/Private Agencies).</t>
  </si>
  <si>
    <t xml:space="preserve">Expenditure </t>
  </si>
  <si>
    <t xml:space="preserve"> Holidays</t>
  </si>
  <si>
    <t>Holidays</t>
  </si>
  <si>
    <t>No. of Schools not having Kitchen Shed</t>
  </si>
  <si>
    <t>Fund required</t>
  </si>
  <si>
    <t>Kitchen-cum-Store proposed this year</t>
  </si>
  <si>
    <t>Total fund required : (Col. 6+10+14+18)</t>
  </si>
  <si>
    <t>Gram Panchayat / School*</t>
  </si>
  <si>
    <t>District*</t>
  </si>
  <si>
    <t xml:space="preserve">*If the State releases the fund directly to District / block / Gram Panchayat / school level, then fill up the relevant column. </t>
  </si>
  <si>
    <t>Youth Club of NYK</t>
  </si>
  <si>
    <t>NYK: Nehru Yuva Kendra</t>
  </si>
  <si>
    <t>Cost   (in Rs.)</t>
  </si>
  <si>
    <t xml:space="preserve">Vegetables </t>
  </si>
  <si>
    <t>Any other item</t>
  </si>
  <si>
    <t>Central</t>
  </si>
  <si>
    <t>Proposed</t>
  </si>
  <si>
    <t>For Central Share</t>
  </si>
  <si>
    <t>For State Share</t>
  </si>
  <si>
    <t>Central Share</t>
  </si>
  <si>
    <t>Date on which Block / Gram Panchyat / School / Cooking Agency received funds</t>
  </si>
  <si>
    <t>Directorate / Authority</t>
  </si>
  <si>
    <t>Requirement of Cooking Assistance (Rs. in lakh)</t>
  </si>
  <si>
    <t xml:space="preserve">*Total </t>
  </si>
  <si>
    <t>States / UTs will indicate their choice.</t>
  </si>
  <si>
    <t xml:space="preserve">Cost of foodgrains </t>
  </si>
  <si>
    <t xml:space="preserve">Kitchen-cum-store </t>
  </si>
  <si>
    <t xml:space="preserve">No. of Institutions </t>
  </si>
  <si>
    <t xml:space="preserve">Payment to FCI </t>
  </si>
  <si>
    <t>Qty (in MTs)</t>
  </si>
  <si>
    <t>Unspent Balance  {Col. (4+ 5)- 9}</t>
  </si>
  <si>
    <t>(Rs. in lakh)</t>
  </si>
  <si>
    <t>ii) Training of cook cum helpers</t>
  </si>
  <si>
    <t>iii) Replacement/repair/maintenance of cooking device, utensils, etc.</t>
  </si>
  <si>
    <t>v) Capacity builidng of officials</t>
  </si>
  <si>
    <t>i) Hiring charges of manpower at various levels</t>
  </si>
  <si>
    <t>iii) Office expenditure</t>
  </si>
  <si>
    <t>vi) Publicity, Preparation of relevant manuals</t>
  </si>
  <si>
    <t xml:space="preserve">vii) External Monitoring &amp; Evaluation </t>
  </si>
  <si>
    <t>col.3 x col.4 x State's / UT's share</t>
  </si>
  <si>
    <t>kitchen devices procured through convergance</t>
  </si>
  <si>
    <t>Trust</t>
  </si>
  <si>
    <t>PRI / GP/ Urban Local Body</t>
  </si>
  <si>
    <t>GP - Gram Panchayat</t>
  </si>
  <si>
    <t>No. of children covered</t>
  </si>
  <si>
    <t>Kitchen-cum-store</t>
  </si>
  <si>
    <t>No. of meals to be served  (Col. 4 x Col. 5)</t>
  </si>
  <si>
    <t>Average No. of children availed MDM [Col. 8/Col. 9]</t>
  </si>
  <si>
    <t>Name of Distict</t>
  </si>
  <si>
    <t>State Share</t>
  </si>
  <si>
    <t>Table: AT-8A</t>
  </si>
  <si>
    <t>Total       (col. 8+9+  10+11)</t>
  </si>
  <si>
    <t>Total            (col 3+4 +5+6)</t>
  </si>
  <si>
    <t>Table: AT-6B</t>
  </si>
  <si>
    <t>kitchen cum store constructed through convergance</t>
  </si>
  <si>
    <t xml:space="preserve">Adhoc Grant (25%) </t>
  </si>
  <si>
    <t xml:space="preserve">(A) Recurring Assistance </t>
  </si>
  <si>
    <t xml:space="preserve">(B) Non-Recurring Assistance </t>
  </si>
  <si>
    <t xml:space="preserve">[col. 5]x Rs. PDS rate for Special Category States  </t>
  </si>
  <si>
    <t xml:space="preserve">[col. 5]x Rs. 750 for other States/UTs. </t>
  </si>
  <si>
    <t xml:space="preserve">Tax per MT foodgrain, if any : </t>
  </si>
  <si>
    <t>(Govt+LB)</t>
  </si>
  <si>
    <t>GA</t>
  </si>
  <si>
    <t>State Share(9+12-15)</t>
  </si>
  <si>
    <t>Total(10+13-16)</t>
  </si>
  <si>
    <t xml:space="preserve">No. of schools </t>
  </si>
  <si>
    <t xml:space="preserve">Health Check -ups </t>
  </si>
  <si>
    <t>Name of  District</t>
  </si>
  <si>
    <t>Madarsa/Maqtab</t>
  </si>
  <si>
    <t xml:space="preserve">Bills raised by FCI </t>
  </si>
  <si>
    <t xml:space="preserve">Central Assistance Released by GOI </t>
  </si>
  <si>
    <t>(Rs. in Lakh)</t>
  </si>
  <si>
    <t>Management, Supervision, Training,  Internal Monitoring and External Monitoring</t>
  </si>
  <si>
    <t xml:space="preserve">Central Assistance Received from GoI </t>
  </si>
  <si>
    <t xml:space="preserve">Released by State Govt. if any </t>
  </si>
  <si>
    <t xml:space="preserve">Remarks </t>
  </si>
  <si>
    <t>Total (col. 3+4+5+6)</t>
  </si>
  <si>
    <t>col.7 x col.8 x State's / UT's share</t>
  </si>
  <si>
    <t>Deworming tablets distributed</t>
  </si>
  <si>
    <t xml:space="preserve">[col. 9]x Rs. PDS rate for Special Category States  </t>
  </si>
  <si>
    <t xml:space="preserve">[col. 9]x Rs. 750 for other States/UTs. </t>
  </si>
  <si>
    <t>Table AT - 8 :UTILIZATION OF CENTRAL ASSISTANCE TOWARDS HONORARIUM TO COOK-CUM-HELPERS (Primary classes I-V)</t>
  </si>
  <si>
    <t>Distribution of spectacles</t>
  </si>
  <si>
    <t xml:space="preserve">If the cooking cost has been revised several times during the year, then all such costs should be indicated in separate rows and dates of their application in remarks column. </t>
  </si>
  <si>
    <t>Central             (col6+9-12)</t>
  </si>
  <si>
    <t>Central Share(8+11-14)</t>
  </si>
  <si>
    <t>Madrasa / Maktabs</t>
  </si>
  <si>
    <t xml:space="preserve">Govt. </t>
  </si>
  <si>
    <t xml:space="preserve">Govt. aided </t>
  </si>
  <si>
    <t xml:space="preserve">Local body </t>
  </si>
  <si>
    <t>Recurring Assistance</t>
  </si>
  <si>
    <t>Non-Recurring Assistance</t>
  </si>
  <si>
    <t>Payment of Pending Bills of previous year</t>
  </si>
  <si>
    <t xml:space="preserve">Amount  </t>
  </si>
  <si>
    <t>Constructed with convergence</t>
  </si>
  <si>
    <t>Procured with convergence</t>
  </si>
  <si>
    <t>Academic Calendar (No. of Days)</t>
  </si>
  <si>
    <t>Total No. of schools excluding newly opened school</t>
  </si>
  <si>
    <t>No. of Schools not having Kitchen-cum-store</t>
  </si>
  <si>
    <t>No. of children enrolled</t>
  </si>
  <si>
    <t>Recurring Asssitance</t>
  </si>
  <si>
    <t>Non Recurring Assistance</t>
  </si>
  <si>
    <t>Mode of Payment (cash / cheque / e-transfer)</t>
  </si>
  <si>
    <t xml:space="preserve">  Unutilized Budget</t>
  </si>
  <si>
    <t>Gen.</t>
  </si>
  <si>
    <t>SC.</t>
  </si>
  <si>
    <t>ST.</t>
  </si>
  <si>
    <t>Rs. In lakh</t>
  </si>
  <si>
    <t>Gen</t>
  </si>
  <si>
    <t>2013-14</t>
  </si>
  <si>
    <t>Table: AT-3C</t>
  </si>
  <si>
    <t>Table: AT- 3</t>
  </si>
  <si>
    <t>Primary (I-V)</t>
  </si>
  <si>
    <t>Upper Primary (VI-VIII)</t>
  </si>
  <si>
    <t>Primary with Upper Primary (I-VIII)</t>
  </si>
  <si>
    <t>Total no.  of institutions
in the State</t>
  </si>
  <si>
    <t>Total no.  of institutions
Serving MDM in the State</t>
  </si>
  <si>
    <t>Reasons for difference, if any</t>
  </si>
  <si>
    <t>1</t>
  </si>
  <si>
    <t>2</t>
  </si>
  <si>
    <t>3</t>
  </si>
  <si>
    <t>4</t>
  </si>
  <si>
    <t>5</t>
  </si>
  <si>
    <t>6</t>
  </si>
  <si>
    <t>7</t>
  </si>
  <si>
    <t>8</t>
  </si>
  <si>
    <t>Note: The institutions already counted under primary(col. 3) and upper primary(col. 4) should not be counted again in primary with upper primary(col.5)</t>
  </si>
  <si>
    <t xml:space="preserve">Total Institutions </t>
  </si>
  <si>
    <t>No. of Inst. For which Annual data entry completed</t>
  </si>
  <si>
    <t>No. of Inst. For which Monthly data entry completed</t>
  </si>
  <si>
    <t>Apr</t>
  </si>
  <si>
    <t>May</t>
  </si>
  <si>
    <t>Jun</t>
  </si>
  <si>
    <t>Jul</t>
  </si>
  <si>
    <t>Aug</t>
  </si>
  <si>
    <t>Sep</t>
  </si>
  <si>
    <t>Oct</t>
  </si>
  <si>
    <t>Nov</t>
  </si>
  <si>
    <t>Dec</t>
  </si>
  <si>
    <t xml:space="preserve">                                                                                                                                                                              </t>
  </si>
  <si>
    <t xml:space="preserve">Sl. </t>
  </si>
  <si>
    <t>Designation</t>
  </si>
  <si>
    <t>Working under MDMS</t>
  </si>
  <si>
    <t>State level</t>
  </si>
  <si>
    <t>District Level</t>
  </si>
  <si>
    <t>Block Level</t>
  </si>
  <si>
    <t>9</t>
  </si>
  <si>
    <t>10</t>
  </si>
  <si>
    <t>11</t>
  </si>
  <si>
    <t>Regular Employee</t>
  </si>
  <si>
    <t xml:space="preserve">District </t>
  </si>
  <si>
    <t xml:space="preserve">Action Taken by State Govt. </t>
  </si>
  <si>
    <t>Gender</t>
  </si>
  <si>
    <t>Caste</t>
  </si>
  <si>
    <t>community</t>
  </si>
  <si>
    <t>Serving by disadvantaged section</t>
  </si>
  <si>
    <t>Sitting Arrangement</t>
  </si>
  <si>
    <t xml:space="preserve">Total no. of cent. kitchen </t>
  </si>
  <si>
    <t>Physical details</t>
  </si>
  <si>
    <t>Financial details (Rs. in Lakh)</t>
  </si>
  <si>
    <t>No. of Institutions covered</t>
  </si>
  <si>
    <t>No. of CCH engaged at schools covered by centralised kitchen</t>
  </si>
  <si>
    <t xml:space="preserve">Honorarium paid to cooks working at centralized kitchen </t>
  </si>
  <si>
    <t>Honorarium paid to CCH at schools  covered by centralised kitchen</t>
  </si>
  <si>
    <t>Total honorarium paid  (col 9 + 10)</t>
  </si>
  <si>
    <t xml:space="preserve">Total no. of NGOs covering &gt; 20000 children </t>
  </si>
  <si>
    <t>Name of NGOs</t>
  </si>
  <si>
    <t>Total no. of institutions covered</t>
  </si>
  <si>
    <t>Total no. of children covered</t>
  </si>
  <si>
    <t>Maximum distance covered from Centralised Kitchen</t>
  </si>
  <si>
    <t>Foodgrain (in MT)</t>
  </si>
  <si>
    <t>Cooking cost (Rs in Lakh)</t>
  </si>
  <si>
    <t>Honorarium to CCH (Rs in Lakh)</t>
  </si>
  <si>
    <t>Transportation Assistance (Rs in Lakh)</t>
  </si>
  <si>
    <t>Released</t>
  </si>
  <si>
    <t>Utilization</t>
  </si>
  <si>
    <t>12</t>
  </si>
  <si>
    <t>13</t>
  </si>
  <si>
    <t>14</t>
  </si>
  <si>
    <t>15</t>
  </si>
  <si>
    <t>State(Yes/No) Give details</t>
  </si>
  <si>
    <t>District (Yes/No) Give details</t>
  </si>
  <si>
    <t>Block (Yes/No) Give details</t>
  </si>
  <si>
    <t>Dedicated Nodal Department for MDM</t>
  </si>
  <si>
    <t>Dedicated Nodal official for MDM</t>
  </si>
  <si>
    <t>Mode of receiving complaints</t>
  </si>
  <si>
    <r>
      <rPr>
        <b/>
        <sz val="7"/>
        <color indexed="8"/>
        <rFont val="Calibri"/>
        <family val="2"/>
      </rPr>
      <t xml:space="preserve">  </t>
    </r>
    <r>
      <rPr>
        <b/>
        <sz val="10"/>
        <color indexed="8"/>
        <rFont val="Calibri"/>
        <family val="2"/>
      </rPr>
      <t>Toll free number</t>
    </r>
  </si>
  <si>
    <r>
      <rPr>
        <b/>
        <sz val="7"/>
        <color indexed="8"/>
        <rFont val="Calibri"/>
        <family val="2"/>
      </rPr>
      <t xml:space="preserve">  </t>
    </r>
    <r>
      <rPr>
        <b/>
        <sz val="10"/>
        <color indexed="8"/>
        <rFont val="Calibri"/>
        <family val="2"/>
      </rPr>
      <t>Dedicated landline number</t>
    </r>
  </si>
  <si>
    <r>
      <rPr>
        <b/>
        <sz val="7"/>
        <color indexed="8"/>
        <rFont val="Calibri"/>
        <family val="2"/>
      </rPr>
      <t xml:space="preserve">  </t>
    </r>
    <r>
      <rPr>
        <b/>
        <sz val="10"/>
        <color indexed="8"/>
        <rFont val="Calibri"/>
        <family val="2"/>
      </rPr>
      <t>Call centre</t>
    </r>
  </si>
  <si>
    <r>
      <rPr>
        <b/>
        <sz val="7"/>
        <color indexed="8"/>
        <rFont val="Calibri"/>
        <family val="2"/>
      </rPr>
      <t xml:space="preserve">  </t>
    </r>
    <r>
      <rPr>
        <b/>
        <sz val="10"/>
        <color indexed="8"/>
        <rFont val="Calibri"/>
        <family val="2"/>
      </rPr>
      <t>Emails</t>
    </r>
  </si>
  <si>
    <r>
      <rPr>
        <b/>
        <sz val="7"/>
        <color indexed="8"/>
        <rFont val="Calibri"/>
        <family val="2"/>
      </rPr>
      <t xml:space="preserve">  </t>
    </r>
    <r>
      <rPr>
        <b/>
        <sz val="10"/>
        <color indexed="8"/>
        <rFont val="Calibri"/>
        <family val="2"/>
      </rPr>
      <t>Press news</t>
    </r>
  </si>
  <si>
    <r>
      <rPr>
        <b/>
        <sz val="7"/>
        <color indexed="8"/>
        <rFont val="Calibri"/>
        <family val="2"/>
      </rPr>
      <t xml:space="preserve">  </t>
    </r>
    <r>
      <rPr>
        <b/>
        <sz val="10"/>
        <color indexed="8"/>
        <rFont val="Calibri"/>
        <family val="2"/>
      </rPr>
      <t>Radio/T.V.</t>
    </r>
  </si>
  <si>
    <r>
      <rPr>
        <b/>
        <sz val="7"/>
        <color indexed="8"/>
        <rFont val="Calibri"/>
        <family val="2"/>
      </rPr>
      <t xml:space="preserve">  </t>
    </r>
    <r>
      <rPr>
        <b/>
        <sz val="10"/>
        <color indexed="8"/>
        <rFont val="Calibri"/>
        <family val="2"/>
      </rPr>
      <t>SMS</t>
    </r>
  </si>
  <si>
    <r>
      <rPr>
        <b/>
        <sz val="7"/>
        <color indexed="8"/>
        <rFont val="Calibri"/>
        <family val="2"/>
      </rPr>
      <t xml:space="preserve">  </t>
    </r>
    <r>
      <rPr>
        <b/>
        <sz val="10"/>
        <color indexed="8"/>
        <rFont val="Calibri"/>
        <family val="2"/>
      </rPr>
      <t>Postal system</t>
    </r>
  </si>
  <si>
    <t>Number of Complaints received and status of complaint</t>
  </si>
  <si>
    <t>Number of Complaints</t>
  </si>
  <si>
    <t>Year/Month  of receiving complaints</t>
  </si>
  <si>
    <t>Status of complaints</t>
  </si>
  <si>
    <t>Action taken</t>
  </si>
  <si>
    <t xml:space="preserve">Food Grain related issues </t>
  </si>
  <si>
    <t>Delay in Funds transfer</t>
  </si>
  <si>
    <t xml:space="preserve">Misappropriation of Funds </t>
  </si>
  <si>
    <t>Non payment of Honorarium to cook-cum-helpers</t>
  </si>
  <si>
    <t>Complaints against Centralized Kitchens/NGO/SHG</t>
  </si>
  <si>
    <t>Caste Discrimination</t>
  </si>
  <si>
    <t>Quality and Quantity of MDM</t>
  </si>
  <si>
    <t>Kitchen –cum-store</t>
  </si>
  <si>
    <t>Kitchen devices</t>
  </si>
  <si>
    <t xml:space="preserve">Mode of cooking /Fuel related </t>
  </si>
  <si>
    <t>Hygiene</t>
  </si>
  <si>
    <t>Harassment from Officials</t>
  </si>
  <si>
    <t xml:space="preserve">Non Distribution of medicines to children </t>
  </si>
  <si>
    <t>Corruption</t>
  </si>
  <si>
    <t xml:space="preserve">Inspection related </t>
  </si>
  <si>
    <t>Any untoward incident</t>
  </si>
  <si>
    <t xml:space="preserve">No. of children availed for MDM </t>
  </si>
  <si>
    <t>No. of children availed for MDM</t>
  </si>
  <si>
    <t>Free of cost</t>
  </si>
  <si>
    <t>Special Training Centers</t>
  </si>
  <si>
    <t>Total            (col 3+ 4+5+6)</t>
  </si>
  <si>
    <t>Total       (col. 8+9+ 10+11)</t>
  </si>
  <si>
    <t>Total       (col. 8+9+10+11)</t>
  </si>
  <si>
    <t>Table: AT-5 A</t>
  </si>
  <si>
    <t>Table: AT-5 C</t>
  </si>
  <si>
    <t>Table: AT-5 B</t>
  </si>
  <si>
    <r>
      <t xml:space="preserve">No. of working days </t>
    </r>
    <r>
      <rPr>
        <b/>
        <sz val="8"/>
        <color indexed="10"/>
        <rFont val="Arial"/>
        <family val="2"/>
      </rPr>
      <t xml:space="preserve">   </t>
    </r>
    <r>
      <rPr>
        <b/>
        <sz val="10"/>
        <color indexed="10"/>
        <rFont val="Arial"/>
        <family val="2"/>
      </rPr>
      <t xml:space="preserve">   </t>
    </r>
    <r>
      <rPr>
        <b/>
        <sz val="10"/>
        <rFont val="Arial"/>
        <family val="2"/>
      </rPr>
      <t xml:space="preserve">          </t>
    </r>
  </si>
  <si>
    <r>
      <t>No. of working days</t>
    </r>
    <r>
      <rPr>
        <b/>
        <sz val="8"/>
        <color indexed="10"/>
        <rFont val="Arial"/>
        <family val="2"/>
      </rPr>
      <t xml:space="preserve"> </t>
    </r>
    <r>
      <rPr>
        <b/>
        <sz val="10"/>
        <color indexed="10"/>
        <rFont val="Arial"/>
        <family val="2"/>
      </rPr>
      <t xml:space="preserve">   </t>
    </r>
    <r>
      <rPr>
        <b/>
        <sz val="10"/>
        <rFont val="Arial"/>
        <family val="2"/>
      </rPr>
      <t xml:space="preserve">          </t>
    </r>
  </si>
  <si>
    <t xml:space="preserve">Closing Balance**                 (col.4+5-6)                         </t>
  </si>
  <si>
    <t xml:space="preserve">Closing Balance**  (col.9+10-11)                         </t>
  </si>
  <si>
    <t>**: includes unspent balance at State, District, Block and school level (including NGOs/Private Agencies).</t>
  </si>
  <si>
    <t>* Including Drought also, if applicable</t>
  </si>
  <si>
    <t xml:space="preserve">Closing Balance**                  (col.4+5-6)                         </t>
  </si>
  <si>
    <t xml:space="preserve">Closing Balance** (col.9+10-11)                         </t>
  </si>
  <si>
    <t>**state share includes funds as well as monetary value of the commodities supplied by the State/UT</t>
  </si>
  <si>
    <t>** state share includes funds as well as monetary value of the commodities supplied by the State/UT</t>
  </si>
  <si>
    <t>** State</t>
  </si>
  <si>
    <t>**State</t>
  </si>
  <si>
    <t xml:space="preserve">**State (col.7+10-13) </t>
  </si>
  <si>
    <t xml:space="preserve">No. of Cook-cum-helpers approved by  PAB-MDM </t>
  </si>
  <si>
    <t xml:space="preserve">No. of CCHs engaged by States/UTs </t>
  </si>
  <si>
    <t xml:space="preserve">Cooking Cost Recieved                        </t>
  </si>
  <si>
    <t xml:space="preserve"> Recieved                        </t>
  </si>
  <si>
    <t>No. of CCH recieving honorarium through Bank Account</t>
  </si>
  <si>
    <t>2006-07</t>
  </si>
  <si>
    <t>2007-08</t>
  </si>
  <si>
    <t>2008-09</t>
  </si>
  <si>
    <t>2009-10</t>
  </si>
  <si>
    <t>2010-11</t>
  </si>
  <si>
    <t>2011-12</t>
  </si>
  <si>
    <t>2012-13</t>
  </si>
  <si>
    <t>Table: AT-11A</t>
  </si>
  <si>
    <t xml:space="preserve">Total no of Cook-cum-helper </t>
  </si>
  <si>
    <t>No. of Kitchens</t>
  </si>
  <si>
    <t>No. of institution covered</t>
  </si>
  <si>
    <t>SMC/VEC / WEC</t>
  </si>
  <si>
    <t>No. of SHG</t>
  </si>
  <si>
    <t>No. of schools covered under RBSK</t>
  </si>
  <si>
    <t>No. of children covered under RBSK</t>
  </si>
  <si>
    <t>Total no. of Institutions</t>
  </si>
  <si>
    <t>Status</t>
  </si>
  <si>
    <t>No. of IEC Activities</t>
  </si>
  <si>
    <t>Level</t>
  </si>
  <si>
    <t>District/ Block</t>
  </si>
  <si>
    <t>School</t>
  </si>
  <si>
    <t>Tools</t>
  </si>
  <si>
    <t>Audio Video</t>
  </si>
  <si>
    <t>Print</t>
  </si>
  <si>
    <t>Traditional (Nukkad Natak, Folk Songs, Rallies, Others)</t>
  </si>
  <si>
    <t>`</t>
  </si>
  <si>
    <t>No. of schools having hand washing facilities</t>
  </si>
  <si>
    <t>Tap</t>
  </si>
  <si>
    <t>Hand pump</t>
  </si>
  <si>
    <t>Pond/ well/ Stream</t>
  </si>
  <si>
    <t>Teacher</t>
  </si>
  <si>
    <t>Community</t>
  </si>
  <si>
    <t>CCH</t>
  </si>
  <si>
    <t>Name of food items</t>
  </si>
  <si>
    <t>Pending bills of previous year</t>
  </si>
  <si>
    <t xml:space="preserve">Name of Organization/ Institute for conducting social audit </t>
  </si>
  <si>
    <t>Completed (Yes/ No)</t>
  </si>
  <si>
    <t xml:space="preserve">In Progress (Training/ conduct at school/ public hearing)  </t>
  </si>
  <si>
    <t>Not yet started</t>
  </si>
  <si>
    <t>Action Taken by State Govt. on findings</t>
  </si>
  <si>
    <t>Total Exp.     (in Rs)</t>
  </si>
  <si>
    <t xml:space="preserve">State functionaries </t>
  </si>
  <si>
    <t xml:space="preserve">Source of information </t>
  </si>
  <si>
    <t xml:space="preserve">Media </t>
  </si>
  <si>
    <t>Social Audit Report</t>
  </si>
  <si>
    <t>Number of complaints on discrimination on</t>
  </si>
  <si>
    <t xml:space="preserve">Parent/Children/Community </t>
  </si>
  <si>
    <t>Total (col 6+7) *</t>
  </si>
  <si>
    <t>Nature of Complaints</t>
  </si>
  <si>
    <t>No. of CCH having bank account</t>
  </si>
  <si>
    <t>Anticipated No. of working days for NCLP</t>
  </si>
  <si>
    <t>Quantity</t>
  </si>
  <si>
    <t>Cost (in Rs.)</t>
  </si>
  <si>
    <t>Frequency</t>
  </si>
  <si>
    <t>1. A - Honorarium to Cook cum helpers (per month):</t>
  </si>
  <si>
    <t>Cnetre Share</t>
  </si>
  <si>
    <t>Rate ( in %)</t>
  </si>
  <si>
    <t xml:space="preserve">Special Training Centers : Special Training Centre under SSA, Education Gaurantee Scheme center, Alternative and Innovative Education and NCLP schools </t>
  </si>
  <si>
    <t xml:space="preserve">     of Labour Department. </t>
  </si>
  <si>
    <t xml:space="preserve">              of Labour Department. </t>
  </si>
  <si>
    <t>Table: AT-5 D</t>
  </si>
  <si>
    <t>Reasons for Less payment Col. (7-9)</t>
  </si>
  <si>
    <t>Table: AT-6C</t>
  </si>
  <si>
    <t>Table AT - 8A : UTILIZATION OF CENTRAL ASSISTANCE TOWARDS HONORARIUM TO COOK-CUM-HELPERS (Upper Primary classes VI-VIII)</t>
  </si>
  <si>
    <t xml:space="preserve">Table: AT-11 : Sanction and Utilisation of Central assistance towards construction of Kitchen-cum-store (Primary &amp; Upper Primary,Classes I-VIII) </t>
  </si>
  <si>
    <t xml:space="preserve">Table: AT-11A : Sanction and Utilisation of Central assistance towards construction of Kitchen-cum-store (Primary &amp; Upper Primary,Classes I-VIII) </t>
  </si>
  <si>
    <t xml:space="preserve">Table: AT-12  : Sanction and Utilisation of Central assistance towards procurement of Kitchen Devices (Primary &amp; Upper Primary,Classes I-VIII) </t>
  </si>
  <si>
    <t>Coarse Grains</t>
  </si>
  <si>
    <t>*Coarse Grains</t>
  </si>
  <si>
    <t xml:space="preserve">***Requirement of Transport Assistance                           (Rs. in lakh) </t>
  </si>
  <si>
    <t>PAB Approval for CCH</t>
  </si>
  <si>
    <t>*No. of additional cooks required over and above PAB Approval</t>
  </si>
  <si>
    <t>No. of Primary Institutions</t>
  </si>
  <si>
    <t>No. of SMCs formed</t>
  </si>
  <si>
    <t>No. of Schools monitored by SMCs</t>
  </si>
  <si>
    <t>No. of Upper Primary Institutions</t>
  </si>
  <si>
    <t>Table: AT-18 : Formation of School Management Committee (SMC) at School Level for Monitoring the Scheme</t>
  </si>
  <si>
    <t>Table: AT-19 : Responsibility of Implementation</t>
  </si>
  <si>
    <t>Table: AT-19</t>
  </si>
  <si>
    <t>Weekly Iron &amp; Folic Acid Supplementation (WIFS)</t>
  </si>
  <si>
    <t>No. of CCH engaged at Cent. Kitchen</t>
  </si>
  <si>
    <t>* Total number of cook-cum-helpers can not exceed the norms for engagement of cook-cum-helpers.</t>
  </si>
  <si>
    <t>Multi tap</t>
  </si>
  <si>
    <t>Type of hand washing facilities (number of schools)</t>
  </si>
  <si>
    <t>Name of Tax</t>
  </si>
  <si>
    <t>Plinth Area 1 (20sq Mtr)</t>
  </si>
  <si>
    <t>Plinth Area 3 (28 sq Mtr)</t>
  </si>
  <si>
    <t>Plinth Area 4 (32 sq Mtr)</t>
  </si>
  <si>
    <t>Total outlay (in Rs)</t>
  </si>
  <si>
    <t>Gen. Col. 3-Col.15</t>
  </si>
  <si>
    <t>SC.  Col. 4-Col.16</t>
  </si>
  <si>
    <t>ST.  Col. 5-Col.17</t>
  </si>
  <si>
    <t>Total Col. 19+Col.20+Col.21</t>
  </si>
  <si>
    <t>(Rs. In  Lakh)</t>
  </si>
  <si>
    <t>Total sanctioned</t>
  </si>
  <si>
    <t>Contractual/Part time worker</t>
  </si>
  <si>
    <t>Full meal in lieu of MDM</t>
  </si>
  <si>
    <t>Children benefitted</t>
  </si>
  <si>
    <t>Meals served</t>
  </si>
  <si>
    <t>Name of the items</t>
  </si>
  <si>
    <t>In kind</t>
  </si>
  <si>
    <t>In any other form</t>
  </si>
  <si>
    <t>Additional Food Item</t>
  </si>
  <si>
    <t>Value
(In Rs)</t>
  </si>
  <si>
    <t xml:space="preserve">No. of schools received contribution </t>
  </si>
  <si>
    <t>State : TRIPURA</t>
  </si>
  <si>
    <t>West</t>
  </si>
  <si>
    <t>Sepahjala</t>
  </si>
  <si>
    <t>Khowai</t>
  </si>
  <si>
    <t>Gomati</t>
  </si>
  <si>
    <t>South</t>
  </si>
  <si>
    <t>Unakoti</t>
  </si>
  <si>
    <t>North</t>
  </si>
  <si>
    <t>Dhalai</t>
  </si>
  <si>
    <t>Total :-</t>
  </si>
  <si>
    <t xml:space="preserve">State : TRIPURA </t>
  </si>
  <si>
    <t xml:space="preserve">                   [Mid-Day Meal Scheme]</t>
  </si>
  <si>
    <t xml:space="preserve"> Government of Tripura</t>
  </si>
  <si>
    <t>Government of Tripura</t>
  </si>
  <si>
    <t>S.  No.</t>
  </si>
  <si>
    <t>S.    No.</t>
  </si>
  <si>
    <t>S.   No.</t>
  </si>
  <si>
    <t>S.           No.</t>
  </si>
  <si>
    <t>S.              No.</t>
  </si>
  <si>
    <t xml:space="preserve">                             Seal:</t>
  </si>
  <si>
    <t>S.      No.</t>
  </si>
  <si>
    <t>S.        No.</t>
  </si>
  <si>
    <t>Sl.    No.</t>
  </si>
  <si>
    <t>Sl.       No.</t>
  </si>
  <si>
    <t>STATE : TRIPURA</t>
  </si>
  <si>
    <t>S.     No.</t>
  </si>
  <si>
    <t>State :TRIPURA</t>
  </si>
  <si>
    <t>Sl  No</t>
  </si>
  <si>
    <r>
      <t>Financial            (</t>
    </r>
    <r>
      <rPr>
        <b/>
        <i/>
        <sz val="10"/>
        <rFont val="Arial"/>
        <family val="2"/>
      </rPr>
      <t>Rs. in lakh)</t>
    </r>
  </si>
  <si>
    <t>S.            No.</t>
  </si>
  <si>
    <t>S.   no</t>
  </si>
  <si>
    <t>100 grms</t>
  </si>
  <si>
    <t>As per need</t>
  </si>
  <si>
    <t>150 grms</t>
  </si>
  <si>
    <t xml:space="preserve">(Govt+LB)  Schools </t>
  </si>
  <si>
    <t xml:space="preserve">Nil </t>
  </si>
  <si>
    <t xml:space="preserve">NB: </t>
  </si>
  <si>
    <t>District wise no. of school units has been changed due to new block creation.</t>
  </si>
  <si>
    <t>N.B:</t>
  </si>
  <si>
    <t>NIL</t>
  </si>
  <si>
    <t>e-Transfer</t>
  </si>
  <si>
    <t>Nil</t>
  </si>
  <si>
    <t>Transportation Assistance has been calculated on the basis of Rs.1890.00 per MT Rice.</t>
  </si>
  <si>
    <t>S.No</t>
  </si>
  <si>
    <t>Namr of District</t>
  </si>
  <si>
    <t xml:space="preserve">State : Tripura </t>
  </si>
  <si>
    <t>Academic Calendar      (No. of Days)</t>
  </si>
  <si>
    <t>N.B: Other : School Authority ( HM/ AHM &amp; MDM Assigned Teacher)</t>
  </si>
  <si>
    <t>Nutritionist</t>
  </si>
  <si>
    <t>Financial Assistant</t>
  </si>
  <si>
    <t>Consultant</t>
  </si>
  <si>
    <t>MIS Data Entry Operator</t>
  </si>
  <si>
    <t>Branch Officer (MDM)</t>
  </si>
  <si>
    <t>Sr. Consultant</t>
  </si>
  <si>
    <t>District Education Officer</t>
  </si>
  <si>
    <t>Inspector of Schools</t>
  </si>
  <si>
    <t>Dy. Inspector of Schools</t>
  </si>
  <si>
    <t>UDC</t>
  </si>
  <si>
    <t>LDC</t>
  </si>
  <si>
    <t>Group - D</t>
  </si>
  <si>
    <t>Head Clark</t>
  </si>
  <si>
    <t>N.B</t>
  </si>
  <si>
    <t>Recurring Assistance Total</t>
  </si>
  <si>
    <t>Non-Recurring Assistance Total</t>
  </si>
  <si>
    <t>By School Management Committee (SMC)</t>
  </si>
  <si>
    <t>Yes</t>
  </si>
  <si>
    <t>Yes : tripuramdm@gmail.com</t>
  </si>
  <si>
    <t>No</t>
  </si>
  <si>
    <t>Mobile No.</t>
  </si>
  <si>
    <t>Total:</t>
  </si>
  <si>
    <t>Total Recurring Assistance</t>
  </si>
  <si>
    <t>Total Non-Recurring Assistance</t>
  </si>
  <si>
    <t>Table: AT-12A</t>
  </si>
  <si>
    <t>Rate  of Transportation Assistance (Per MT)                   (in Rs.)</t>
  </si>
  <si>
    <r>
      <t xml:space="preserve">Plinth Area 2 </t>
    </r>
    <r>
      <rPr>
        <b/>
        <sz val="12"/>
        <color indexed="8"/>
        <rFont val="Arial"/>
        <family val="2"/>
      </rPr>
      <t>(24 sq Mtr)</t>
    </r>
  </si>
  <si>
    <t xml:space="preserve">Status of Releasing of Funds by the State </t>
  </si>
  <si>
    <t>No . of schools  covered</t>
  </si>
  <si>
    <t>The ratio of Gen, SC &amp; ST is 52:17:31, as per population of Tripura.</t>
  </si>
  <si>
    <t xml:space="preserve">   Seal:</t>
  </si>
  <si>
    <t xml:space="preserve">     Seal:</t>
  </si>
  <si>
    <t xml:space="preserve">             Seal:</t>
  </si>
  <si>
    <t xml:space="preserve">               Seal:</t>
  </si>
  <si>
    <t xml:space="preserve">                     Seal:</t>
  </si>
  <si>
    <t xml:space="preserve">                   Seal:</t>
  </si>
  <si>
    <t xml:space="preserve">                                              [Mid-Day Meal Scheme]</t>
  </si>
  <si>
    <t xml:space="preserve">         Seal:</t>
  </si>
  <si>
    <t xml:space="preserve">                Seal:</t>
  </si>
  <si>
    <t xml:space="preserve">           Seal:</t>
  </si>
  <si>
    <t xml:space="preserve">                                    [Mid-Day Meal Scheme]</t>
  </si>
  <si>
    <t xml:space="preserve">                 Seal:</t>
  </si>
  <si>
    <t xml:space="preserve">                    [Mid-Day Meal Scheme]</t>
  </si>
  <si>
    <t>MME fund has been calculated on the basis of 1.8% of total Recuring Assistance, but it is proposed that considering the present price index of essential commudities</t>
  </si>
  <si>
    <t>20 grms</t>
  </si>
  <si>
    <t>50 grms</t>
  </si>
  <si>
    <t>30 grms</t>
  </si>
  <si>
    <t>75 grms</t>
  </si>
  <si>
    <r>
      <t>Financial           (</t>
    </r>
    <r>
      <rPr>
        <b/>
        <i/>
        <sz val="10"/>
        <rFont val="Arial"/>
        <family val="2"/>
      </rPr>
      <t>Rs. in lakh)</t>
    </r>
  </si>
  <si>
    <t>Transportation cost should be meetup on the basis of new rate and this will be intimated later on to the Ministry.</t>
  </si>
  <si>
    <t>NB:</t>
  </si>
  <si>
    <t>The Department has already setup a State Project Monitoring Unit for roll</t>
  </si>
  <si>
    <t>out of the IVRS Project.</t>
  </si>
  <si>
    <t>Annual Work Plan and Budget 2016-17</t>
  </si>
  <si>
    <t>2016-17</t>
  </si>
  <si>
    <t>Contents</t>
  </si>
  <si>
    <t>Table No.</t>
  </si>
  <si>
    <t>Particulars</t>
  </si>
  <si>
    <t>AT- 1</t>
  </si>
  <si>
    <t>AT - 2</t>
  </si>
  <si>
    <t>AT - 3</t>
  </si>
  <si>
    <t>AT- 3 A</t>
  </si>
  <si>
    <t>AT- 3 B</t>
  </si>
  <si>
    <t>AT-3 C</t>
  </si>
  <si>
    <t>AT - 4</t>
  </si>
  <si>
    <t>AT - 4 A</t>
  </si>
  <si>
    <t>Enrolment vis-a-vis availed for MDM  (Upper Primary, Classes VI - VIII)</t>
  </si>
  <si>
    <t>AT - 5</t>
  </si>
  <si>
    <t>AT - 5 A</t>
  </si>
  <si>
    <t>AT - 5 B</t>
  </si>
  <si>
    <t>AT - 5 C</t>
  </si>
  <si>
    <t>AT - 5 D</t>
  </si>
  <si>
    <t>AT - 6</t>
  </si>
  <si>
    <t>AT - 6 A</t>
  </si>
  <si>
    <t>AT - 6 B</t>
  </si>
  <si>
    <t>AT - 6 C</t>
  </si>
  <si>
    <t>AT - 7</t>
  </si>
  <si>
    <t>AT - 7 A</t>
  </si>
  <si>
    <t>AT - 8</t>
  </si>
  <si>
    <t>UTILIZATION OF CENTRAL ASSISTANCE TOWARDS HONORARIUM TO COOK-CUM-HELPERS (Primary classes I-V)</t>
  </si>
  <si>
    <t>AT - 8 A</t>
  </si>
  <si>
    <t>UTILIZATION OF CENTRAL ASSISTANCE TOWARDS HONORARIUM TO COOK-CUM-HELPERS (Upper Primary classes VI-VIII)</t>
  </si>
  <si>
    <t>AT - 9</t>
  </si>
  <si>
    <t>AT - 10</t>
  </si>
  <si>
    <t>AT - 10 A</t>
  </si>
  <si>
    <t>AT - 11</t>
  </si>
  <si>
    <t xml:space="preserve">Sanction and Utilisation of Central assistance towards construction of Kitchen-cum-store (Primary &amp; Upper Primary,Classes I-VIII) </t>
  </si>
  <si>
    <t>AT - 11 A</t>
  </si>
  <si>
    <t>AT - 12</t>
  </si>
  <si>
    <t xml:space="preserve">Sanction and Utilisation of Central assistance towards procurement of Kitchen Devices (Primary &amp; Upper Primary,Classes I-VIII) </t>
  </si>
  <si>
    <t>AT - 12 A</t>
  </si>
  <si>
    <t>Sanction and Utilisation of Central assistance towards replacement of Kitchen Devices</t>
  </si>
  <si>
    <t>AT - 13</t>
  </si>
  <si>
    <t>AT - 14</t>
  </si>
  <si>
    <t>AT - 14 A</t>
  </si>
  <si>
    <t>AT - 15</t>
  </si>
  <si>
    <t>AT - 16</t>
  </si>
  <si>
    <t>AT - 17</t>
  </si>
  <si>
    <t>AT - 18</t>
  </si>
  <si>
    <t>Formation of School Management Committee (SMC) at School Level for Monitoring the Scheme</t>
  </si>
  <si>
    <t>AT - 19</t>
  </si>
  <si>
    <t>Responsibility of Implementation</t>
  </si>
  <si>
    <t>AT - 20</t>
  </si>
  <si>
    <t xml:space="preserve">Information on Cooking Agencies </t>
  </si>
  <si>
    <t>AT - 21</t>
  </si>
  <si>
    <t>AT - 22</t>
  </si>
  <si>
    <t>AT - 23</t>
  </si>
  <si>
    <t>AT - 24</t>
  </si>
  <si>
    <t>AT - 25</t>
  </si>
  <si>
    <t>Manpower dedicated for MDMS</t>
  </si>
  <si>
    <t>AT - 26</t>
  </si>
  <si>
    <t>Details of mode of cooking</t>
  </si>
  <si>
    <t>AT - 27</t>
  </si>
  <si>
    <t>AT - 28</t>
  </si>
  <si>
    <t>Details of discrimination of any kind in MDMS</t>
  </si>
  <si>
    <t>AT - 29</t>
  </si>
  <si>
    <t>Details of engagement and apportionment of honorarium to cook cum helpers (CCH) between schools and centralized kitchen.</t>
  </si>
  <si>
    <t>AT - 30</t>
  </si>
  <si>
    <t>Information on NGOs covering more than 20000 children, if any</t>
  </si>
  <si>
    <t>AT - 31</t>
  </si>
  <si>
    <t>Details of Grievance Redressal cell</t>
  </si>
  <si>
    <t>Details of IEC Activities</t>
  </si>
  <si>
    <t>Quality, Safety and Hygiene</t>
  </si>
  <si>
    <t>Testing of Food Samples</t>
  </si>
  <si>
    <t>Contribution by community in form of  Tithi Bhojan or any other similar practice</t>
  </si>
  <si>
    <t>Interuptions in serving of MDM and MDM allowance paid to children</t>
  </si>
  <si>
    <t xml:space="preserve">3.  Per Unit Cooking Cost </t>
  </si>
  <si>
    <t xml:space="preserve">2. Cost of meal per child per school day as per State Nutrition / Expenditure Norm including both, Central and State share. </t>
  </si>
  <si>
    <t>1. Cooks- cum- helpers engaged under Mid Day Meal Scheme</t>
  </si>
  <si>
    <t>2. a.  Additional Food Items (per child)</t>
  </si>
  <si>
    <t>4.  Tax Charged on Food Grain by Concerned Department</t>
  </si>
  <si>
    <t>Table: AT-10 A</t>
  </si>
  <si>
    <t xml:space="preserve">Number of </t>
  </si>
  <si>
    <t>Meetings of District level committee headed by the senior most Member of Parliament of Loksabha</t>
  </si>
  <si>
    <t>Meetings of District Steering cum Monitoring committee headed by District Megistrate</t>
  </si>
  <si>
    <t>Schools inspected by Govt. officials</t>
  </si>
  <si>
    <t>State: TRIPURA</t>
  </si>
  <si>
    <t>2014-15</t>
  </si>
  <si>
    <t>Note : State may indicate their plinth area and size of the kitchen-cum-stores if they have any other plinth area than mentioned in the table.</t>
  </si>
  <si>
    <t xml:space="preserve">Table: AT-20  : Information on Cooking Agencies </t>
  </si>
  <si>
    <t>Mode of cooking (No. of Schools)</t>
  </si>
  <si>
    <t xml:space="preserve">LPG </t>
  </si>
  <si>
    <t>Solar cooker</t>
  </si>
  <si>
    <t>Fire wood</t>
  </si>
  <si>
    <t xml:space="preserve">Name of the Accredited / Recognised lab engaged for testing </t>
  </si>
  <si>
    <t xml:space="preserve">Number of samples </t>
  </si>
  <si>
    <t>Result (No. of samples)</t>
  </si>
  <si>
    <t xml:space="preserve">Collected </t>
  </si>
  <si>
    <t>Tested</t>
  </si>
  <si>
    <t>Meeting norms</t>
  </si>
  <si>
    <t>Below norms</t>
  </si>
  <si>
    <t xml:space="preserve">Meals not served </t>
  </si>
  <si>
    <t>Whether allowance is paid to children</t>
  </si>
  <si>
    <t xml:space="preserve">Number of institutions </t>
  </si>
  <si>
    <t>No. of working days</t>
  </si>
  <si>
    <t xml:space="preserve">Number of children </t>
  </si>
  <si>
    <t xml:space="preserve">State: TRIPURA </t>
  </si>
  <si>
    <t>Note:</t>
  </si>
  <si>
    <t>Table: AT-12 A : Sanction and Utilisation of Central assistance towards replacement of Kitchen Devices</t>
  </si>
  <si>
    <t>1.5 grms</t>
  </si>
  <si>
    <t xml:space="preserve">that is why the no. of KS in col. No. 5 for the year 2011-12 has been shown as 1991 (1730+261=1991) and </t>
  </si>
  <si>
    <t>accordingly total no. of completed KS shown in Col. No. 5 is 5565 instad of 5304.</t>
  </si>
  <si>
    <t>During the year 2011-12 GoI has sanctioned 1730 KS but the State has constructed 1991 KS utilising the same fund.</t>
  </si>
  <si>
    <t>All fund has been reallocated through e-transfer system.</t>
  </si>
  <si>
    <t>Gomati, South Tripura &amp; North Tripura District</t>
  </si>
  <si>
    <t>News Paper Cliping</t>
  </si>
  <si>
    <t>Show Cause memo issued to the concerned and dropped with warning letter.</t>
  </si>
  <si>
    <t>Khowai District &amp; Sepahijala District</t>
  </si>
  <si>
    <t>Pay held-up for one month of the concerned</t>
  </si>
  <si>
    <t>Gomati District &amp; North Tripura District</t>
  </si>
  <si>
    <t>West Tripura, Gomati &amp; Dhalai District</t>
  </si>
  <si>
    <t>No action has been taken, because the published news was baseless.</t>
  </si>
  <si>
    <t>Due to shortage of sufficient land one KS is being shared by both pry &amp; upp. Pry unit in 190 school units.</t>
  </si>
  <si>
    <t xml:space="preserve">  Government of Tripura</t>
  </si>
  <si>
    <t>1800-345-3667</t>
  </si>
  <si>
    <t>Guideline Booklet</t>
  </si>
  <si>
    <t>Poster</t>
  </si>
  <si>
    <t>Hording</t>
  </si>
  <si>
    <t>Periodical publication in local news paper</t>
  </si>
  <si>
    <t>Documentary</t>
  </si>
  <si>
    <t>Publication in local magazine</t>
  </si>
  <si>
    <t>Expendituer Incurred           (in Lakhs)</t>
  </si>
  <si>
    <t>The type of IEC activities are give below:</t>
  </si>
  <si>
    <t>Annexure A</t>
  </si>
  <si>
    <t>Annexure B</t>
  </si>
  <si>
    <t>Annexure C</t>
  </si>
  <si>
    <t>Annexure D</t>
  </si>
  <si>
    <t>Emergency plan followed in the State</t>
  </si>
  <si>
    <t>Elementary Education</t>
  </si>
  <si>
    <t xml:space="preserve">(Govt+LB) Schools </t>
  </si>
  <si>
    <t>Additional Secretary</t>
  </si>
  <si>
    <t xml:space="preserve">   Additional Secretary</t>
  </si>
  <si>
    <t>NA</t>
  </si>
  <si>
    <t xml:space="preserve">FCI raised bills of cost of foodgrains centrally for all the districts and accordingly payment has been made centrally. </t>
  </si>
  <si>
    <t xml:space="preserve">Proposed number of children  </t>
  </si>
  <si>
    <t>Proposed number of children</t>
  </si>
  <si>
    <t>Replacement of kitchen devices</t>
  </si>
  <si>
    <t xml:space="preserve">The Secretary of FCS&amp;CA Deptt. pointed out in the S-SMC meeting held on 03.02.2016 that an open tender has been invited for fixing the rate of TC/DC. </t>
  </si>
  <si>
    <t>it proposed to be Rs. 30 Lakhs per District for the small states like Tripura or it may be atleast 3% of total Recurring Assistance.</t>
  </si>
  <si>
    <t>Tasting of food (number of schools)</t>
  </si>
  <si>
    <t>Parents</t>
  </si>
  <si>
    <t xml:space="preserve">Procured (C) </t>
  </si>
  <si>
    <t>Financial                                  ( Rs. in lakh)                                       [col. 4-col.6-col.8]</t>
  </si>
  <si>
    <t>Financial                            ( Rs. in lakh)                                       [col. 4-col.6-col.8]</t>
  </si>
  <si>
    <t>Number of School Working Days (Primary,Classes I-V) for 2017-18</t>
  </si>
  <si>
    <t>Number of School Working Days (Upper Primary,Classes VI-VIII) for 2017-18</t>
  </si>
  <si>
    <t>Proposal for coverage of children and working days  for 2017-18  (Primary Classes, I-V)</t>
  </si>
  <si>
    <t>Proposal for coverage of children and working days  for 2017-18  (Upper Primary,Classes VI-VIII)</t>
  </si>
  <si>
    <t>Proposal for coverage of children for NCLP Schools during 2017-18</t>
  </si>
  <si>
    <t>Proposal for coverage of children and working days  for Primary (Classes I-V) in Drought affected areas  during 2017-18</t>
  </si>
  <si>
    <t>Proposal for coverage of children and working days  for  Upper Primary (Classes VI-VIII)in Drought affected areas  during 2017-18</t>
  </si>
  <si>
    <t>Requirement of kitchen-cum-stores in the Primary and Upper Primary schools for the year 2017-18</t>
  </si>
  <si>
    <t>Requirement of kitchen cum stores as per Plinth Area Norm in the Primary and Upper Primary schools for the year 2017-18</t>
  </si>
  <si>
    <t>Requirement of Kitchen Devices during 2017-18 in Primary &amp; Upper Primary Schools</t>
  </si>
  <si>
    <t>Requirement of Cook cum Helpers for 2017-18</t>
  </si>
  <si>
    <t>Budget Provision for the Year 2017-18</t>
  </si>
  <si>
    <t>Action Taken report on PAB: 2017-18 recommendations</t>
  </si>
  <si>
    <t>An Exhaustive MME Plan:  2017-18</t>
  </si>
  <si>
    <t>Annual Work Plan and Budget 2017-18</t>
  </si>
  <si>
    <t>2017-18</t>
  </si>
  <si>
    <t>Proposals for 2017-18</t>
  </si>
  <si>
    <t>Table: AT-1: GENERAL INFORMATION for 2016-17</t>
  </si>
  <si>
    <t>Table: AT-2 :  Details of  Provisions  in the State Budget 2016-17</t>
  </si>
  <si>
    <t>Table AT-3: No. of Institutions in the State vis a vis Institutions serving MDM during 2016-17</t>
  </si>
  <si>
    <t>Table: AT-3A: No. of Institutions covered  (Primary, Classes I-V)  during 2016-17</t>
  </si>
  <si>
    <t>Table: AT-3B: No. of Institutions covered (Upper Primary with Primary, Classes I-VIII) during 2016-17</t>
  </si>
  <si>
    <t>Table: AT-3C: No. of Institutions covered (Upper Primary without Primary, Classes VI-VIII) during 2016-17</t>
  </si>
  <si>
    <t>Table: AT-4: Enrolment vis-à-vis availed for MDM  (Primary,Classes I- V) during 2016-17</t>
  </si>
  <si>
    <t>Table: AT-4A: Enrolment vis-a-vis availed for MDM  (Upper Primary, Classes VI - VIII) during 2016-17</t>
  </si>
  <si>
    <t>Table: AT-5:  PAB-MDM Approval vs. PERFORMANCE (Primary, Classes I - V) during 2016-17</t>
  </si>
  <si>
    <t>MDM-PAB Approval for 2016-17</t>
  </si>
  <si>
    <t>Table: AT-5 A:  PAB-MDM Approval vs. PERFORMANCE (Upper Primary, Classes VI to VIII) during 2016-17</t>
  </si>
  <si>
    <t>Table: AT-5 B:  PAB-MDM Approval vs. PERFORMANCE NCLP Schools during 2016-17</t>
  </si>
  <si>
    <t>Table: AT-5 C:  PAB-MDM Approval vs. PERFORMANCE (Primary, Classes I - V) during 2016-17 - Drought</t>
  </si>
  <si>
    <t>Table: AT-5 D:  PAB-MDM Approval vs. PERFORMANCE (Upper Primary, Classes VI to VIII) during 2016-17 - Drought</t>
  </si>
  <si>
    <t>Table: AT-6: Utilisation of foodgrains*  (Primary, Classes I-V) during 2016-17</t>
  </si>
  <si>
    <t>Gross Allocation for the  FY 2016-17</t>
  </si>
  <si>
    <t>Table: AT-6A: Utilisation of foodgrains*  (Upper Primary, Classes VI-VIII) during 2016-17</t>
  </si>
  <si>
    <t>Table: AT-6B: PAYMENT OF COST OF FOOD GRAINS TO FCI (Primary and Upper Primary Classes I-VIII) during 2016-17</t>
  </si>
  <si>
    <t>Allocation for cost of foodgrains for 2016-17</t>
  </si>
  <si>
    <t>Table: AT-6C: Utilisation of foodgrains-Coarse Grain during 2016-17</t>
  </si>
  <si>
    <t>Table: AT-7: Utilisation of Cooking Cost* (Primary, Classes I-V) during 2016-17</t>
  </si>
  <si>
    <t xml:space="preserve">Allocation for 2016-17                                     </t>
  </si>
  <si>
    <t>Table: AT-7A: Utilisation of Cooking cost* (Upper Primary Classes, VI-VIII) for 2016-17</t>
  </si>
  <si>
    <t xml:space="preserve">Allocation for 2016-17   </t>
  </si>
  <si>
    <t>Allocation for FY 2016-17</t>
  </si>
  <si>
    <t>Table: AT-9 : Utilisation of Central Assitance towards Transportation Assistance (Primary &amp; Upper Primary,Classes I-VIII) during 2016-17</t>
  </si>
  <si>
    <t>Table: AT-10 :  Utilisation of Central Assistance towards MME  (Primary &amp; Upper Primary,Classes I-VIII) during 2016-17</t>
  </si>
  <si>
    <t>Allocation for  2016-17</t>
  </si>
  <si>
    <t>Table: AT-10 A : Details of Meetings at district level during 2016-17</t>
  </si>
  <si>
    <t>*Total sanctioned during 2006-07  to 2016-17</t>
  </si>
  <si>
    <t>*Total sanction during 2006-07 to 2016-17</t>
  </si>
  <si>
    <t>Kitchen devices sanctioned during 2006-07 to 2016-17 under MDM</t>
  </si>
  <si>
    <t>Engaged in 2016-17</t>
  </si>
  <si>
    <t>w.e.f. 1st July,16</t>
  </si>
  <si>
    <t>During 01.04.16 to 31.12.2016</t>
  </si>
  <si>
    <t>During 01.04.16 to 31.12.16</t>
  </si>
  <si>
    <t xml:space="preserve">No. of working days (During 01.04.16 to 31.12.16)                  </t>
  </si>
  <si>
    <t>Enrolment (As on 30.09.2016)</t>
  </si>
  <si>
    <t>Total Enrolment (As on 30.09.2016)</t>
  </si>
  <si>
    <t>(For the Period 01.04.16 to 31.12.16)</t>
  </si>
  <si>
    <t>Opening Balance as on 01.04.16</t>
  </si>
  <si>
    <t xml:space="preserve">Opening Balance as on 01.04.2016                                                    </t>
  </si>
  <si>
    <t>Opening Balance as on 01.04.2016</t>
  </si>
  <si>
    <t>Total Unspent Balance as on 31.12.2016</t>
  </si>
  <si>
    <t xml:space="preserve">Total Unspent Balance as on 31.12.2016                                               </t>
  </si>
  <si>
    <t>Unspent Balance as on 31.12.2016</t>
  </si>
  <si>
    <r>
      <t xml:space="preserve">Unspent Balance as on 31.12.16  [Col. 4+ Col.5-Col.7] </t>
    </r>
    <r>
      <rPr>
        <sz val="10"/>
        <rFont val="Arial"/>
        <family val="2"/>
      </rPr>
      <t xml:space="preserve"> </t>
    </r>
  </si>
  <si>
    <t>Unspent balance as on 31.12.16               [Col: (4+5)-7]</t>
  </si>
  <si>
    <t>(For the Period 01.4.16 to 31.12.16)</t>
  </si>
  <si>
    <t>(As on 31st Dec, 2016)</t>
  </si>
  <si>
    <t>2015-16</t>
  </si>
  <si>
    <t>As on 31st Dec, 2016</t>
  </si>
  <si>
    <t>Others                      (Please specify)</t>
  </si>
  <si>
    <t>Performance during 2016-17</t>
  </si>
  <si>
    <t>GENERAL INFORMATION for 2016-17</t>
  </si>
  <si>
    <t>Details of  Provisions  in the State Budget 2016-17</t>
  </si>
  <si>
    <t>No. of Institutions in the State vis a vis Institutions serving MDM during 2016-17</t>
  </si>
  <si>
    <t>No. of Institutions covered  (Primary, Classes I-V)  during 2016-17</t>
  </si>
  <si>
    <t>No. of Institutions covered (Upper Primary with Primary, Classes I-VIII) during 2016-17</t>
  </si>
  <si>
    <t>No. of Institutions covered (Upper Primary without Primary, Classes VI-VIII) during 2016-17</t>
  </si>
  <si>
    <t>Enrolment vis-à-vis availed for MDM  (Primary,Classes I- V) during 2016-17</t>
  </si>
  <si>
    <t>PAB-MDM Approval vs. PERFORMANCE (Primary, Classes I - V) during 2016-17</t>
  </si>
  <si>
    <t>PAB-MDM Approval vs. PERFORMANCE (Upper Primary, Classes VI to VIII) during 2016-17</t>
  </si>
  <si>
    <t>PAB-MDM Approval vs. PERFORMANCE NCLP Schools during 2016-17</t>
  </si>
  <si>
    <t>PAB-MDM Approval vs. PERFORMANCE (Primary, Classes I - V) during 2016-17 - Drought</t>
  </si>
  <si>
    <t>PAB-MDM Approval vs. PERFORMANCE (Upper Primary, Classes VI to VIII) during 2016-17 - Drought</t>
  </si>
  <si>
    <t>PAYMENT OF COST OF FOOD GRAINS TO FCI (Primary and Upper Primary Classes I-VIII) during 2016-17</t>
  </si>
  <si>
    <t>Utilisation of foodgrains (Coarse Grain) during 2016-17</t>
  </si>
  <si>
    <t>Utilisation of Central Assitance towards Transportation Assistance (Primary &amp; Upper Primary,Classes I-VIII) during 2016-17</t>
  </si>
  <si>
    <t>Utilisation of Central Assistance towards MME  (Primary &amp; Upper Primary,Classes I-VIII) during 2016-17</t>
  </si>
  <si>
    <t>Details of Meetings at district level during 2016-17</t>
  </si>
  <si>
    <t>AT - 2 A</t>
  </si>
  <si>
    <t>Releasing of Funds from State to Directorate / Authority / District / Block / School level for 2016-17</t>
  </si>
  <si>
    <t>Utilisation of foodgrains  (Primary, Classes I-V) during 2016-17</t>
  </si>
  <si>
    <t>Utilisation of foodgrains  (Upper Primary, Classes VI-VIII) during 2016-17</t>
  </si>
  <si>
    <t>Utilisation of Cooking Cost (Primary, Classes I-V) during 2016-17</t>
  </si>
  <si>
    <t>Utilisation of Cooking cost (Upper Primary Classes, VI-VIII) for 2016-17</t>
  </si>
  <si>
    <t>AT - 10 B</t>
  </si>
  <si>
    <t xml:space="preserve">Details of Social Audit </t>
  </si>
  <si>
    <t>AT - 10 C</t>
  </si>
  <si>
    <t>AT - 10 D</t>
  </si>
  <si>
    <t>Coverage under Rashtriya Bal Swasthya Karykram (School Health Programme) - 2016-17</t>
  </si>
  <si>
    <t>Annual and Monthly data entry status in MDM-MIS during 2016-17</t>
  </si>
  <si>
    <t>AT - 23 A</t>
  </si>
  <si>
    <t>Implementation of Automated Monitoring System  during 2016-17</t>
  </si>
  <si>
    <t>AT - 26 A</t>
  </si>
  <si>
    <t>AT - 27 A</t>
  </si>
  <si>
    <t>AT - 27 B</t>
  </si>
  <si>
    <t>AT - 27 C</t>
  </si>
  <si>
    <t>AT - 27 D</t>
  </si>
  <si>
    <t>AT - 28 A</t>
  </si>
  <si>
    <t>Budget Released till 31.12.2016</t>
  </si>
  <si>
    <t>Table: AT-2A</t>
  </si>
  <si>
    <t>Table: AT-2A : Releasing of Funds (CSS) from State to Directorate / Authority / District / Block / School level for 2016-17</t>
  </si>
  <si>
    <t>Table - AT - 10 B</t>
  </si>
  <si>
    <t xml:space="preserve">Table AT - 10 B : Details of Social Audit during 2016-17 </t>
  </si>
  <si>
    <t>Table AT -10 C : Details of IEC Activities</t>
  </si>
  <si>
    <t>Table: AT- 10 C</t>
  </si>
  <si>
    <t>Table-AT- 10D</t>
  </si>
  <si>
    <t>Table: AT 10 D - Manpower dedicated for MDMS</t>
  </si>
  <si>
    <t>*Total Sanction during 2011-12 to 2016-17</t>
  </si>
  <si>
    <t>Table AT-13</t>
  </si>
  <si>
    <t>Table AT- 13: Details of mode of cooking</t>
  </si>
  <si>
    <t>Table: AT- 14</t>
  </si>
  <si>
    <t>Table AT -14 : Quality, Safety and Hygiene</t>
  </si>
  <si>
    <t>No. of schools having parents roaster</t>
  </si>
  <si>
    <t>No. of schools having tasting register</t>
  </si>
  <si>
    <t>Table: AT- 14 A</t>
  </si>
  <si>
    <t>Table AT -14 A : Testing of Food Samples by accredited labs</t>
  </si>
  <si>
    <t>Table: AT- 15</t>
  </si>
  <si>
    <t>Table AT -15 : Contribution by community in form of  Tithi Bhojan or any other similar practice</t>
  </si>
  <si>
    <t>Table: AT- 16</t>
  </si>
  <si>
    <t>Table AT -16 : Interuptions in serving of MDM and MDM allowance paid to children</t>
  </si>
  <si>
    <t>Table: AT-17 : Coverage under Rashtriya Bal Swasthya Karykram (School Health Programme) - 2016-17</t>
  </si>
  <si>
    <t>No. of NGO</t>
  </si>
  <si>
    <t>No. of Trust</t>
  </si>
  <si>
    <t>Table - AT - 21</t>
  </si>
  <si>
    <t>Table AT 21 :Details of engagement and apportionment of honorarium to cook cum helpers (CCH) between schools and centralized kitchen.</t>
  </si>
  <si>
    <t>Table: AT- 22</t>
  </si>
  <si>
    <t>Table AT -22 :Information on NGOs covering more than 20000 children, if any</t>
  </si>
  <si>
    <t>Table-AT- 23</t>
  </si>
  <si>
    <t>Table: AT- 23: Annual and  Monthly Data Entry Status in MDM-MIS : 2016-17</t>
  </si>
  <si>
    <t>Table-AT- 23 A</t>
  </si>
  <si>
    <t>Mid Day Meal Scheme</t>
  </si>
  <si>
    <t>Annual Work Plan &amp; Budget 2017-18</t>
  </si>
  <si>
    <t>Table AT - 23 A- Implementation of Automated Monitoring System  during 2016-17</t>
  </si>
  <si>
    <t>No. of Inst. For which daily data transferred to central server</t>
  </si>
  <si>
    <t>No. of Inst. For which daily data transferred at the end of the month</t>
  </si>
  <si>
    <t>Table - AT - 24</t>
  </si>
  <si>
    <t>Table AT - 24 : Details of discrimination of any kind in MDMS</t>
  </si>
  <si>
    <t>Table: AT- 25</t>
  </si>
  <si>
    <t>Table AT- 25: Details of Grievance Redressal cell</t>
  </si>
  <si>
    <t>Table: AT-26</t>
  </si>
  <si>
    <t>Table: AT-26 : Number of School Working Days (Primary,Classes I-V) for 2017-18</t>
  </si>
  <si>
    <t>Table: AT-26 A</t>
  </si>
  <si>
    <t>Table: AT-26A : Number of School Working Days (Upper Primary,Classes VI-VIII) for 2017-18</t>
  </si>
  <si>
    <t>Table: AT-27</t>
  </si>
  <si>
    <t>Table: AT-27: Proposal for coverage of children and working days  for 2017-18  (Primary Classes, I-V)</t>
  </si>
  <si>
    <t>col. 10 x Rs.  3000.00 + VAT/Other taxes</t>
  </si>
  <si>
    <t>col. 11x Rs. 2000.00 + VAT/Other taxes</t>
  </si>
  <si>
    <t>Table: AT-27 A: Proposal for coverage of children and working days  for 2017-18  (Upper Primary,Classes VI-VIII)</t>
  </si>
  <si>
    <t>Table: AT-27 A</t>
  </si>
  <si>
    <t>Table: AT-27 B</t>
  </si>
  <si>
    <t>Table: AT-27B: Proposal for coverage of children  for NCLP Schools during 2017-18</t>
  </si>
  <si>
    <t>col. 6 x Rs.  3000.00 + VAT/Other taxes</t>
  </si>
  <si>
    <t>col. 7 x Rs. 2000.00 + VAT/Other taxes</t>
  </si>
  <si>
    <t>(col.3 x col.4 x Rs. 5.56 for NER States and 3 hilly States), (col.7 x col. 8 x Rs. 6.18 for UTs) and (col. 7 x col. 8 x Rs. 3.71 for other States)</t>
  </si>
  <si>
    <t>Table: AT-27 C</t>
  </si>
  <si>
    <t>Table: AT-27C: Proposal for coverage of children and working days  for Primary (Classes I - V) in Drought affected areas during 2017-18</t>
  </si>
  <si>
    <t>(col.3 x col.4 x Rs. 3.72 for NER States and 3 hilly States), (col.7 x col. 8 x Rs. 4.13 for UTs) and (col. 7 x col. 8 x Rs. 2.48 for other States)</t>
  </si>
  <si>
    <t>Table: AT-27 D: Proposal for coverage of children and working days  for Upper Primary (Classes VI - VIII) in Drought affected areas during 2017-18</t>
  </si>
  <si>
    <t>Table: AT-27 D</t>
  </si>
  <si>
    <t>Table: AT-28</t>
  </si>
  <si>
    <t>Table: AT-28: Requirement of kitchen-cum-stores in the Primary and Upper Primary schools for the year 2017-18</t>
  </si>
  <si>
    <t xml:space="preserve">Kitchen-cum-store sanctioned during 2006-07 to 2016-17 </t>
  </si>
  <si>
    <t>Table: AT-28 A: Requirement of kitchen cum stores as per Plinth Area Norm in the Primary and Upper Primary schools for the year 2017-18</t>
  </si>
  <si>
    <t xml:space="preserve">Table: AT-28 A </t>
  </si>
  <si>
    <t>Table: AT-29</t>
  </si>
  <si>
    <t>Table: AT-29 : Requirement of Kitchen Devices during 2017-18 in Primary &amp; Upper Primary Schools</t>
  </si>
  <si>
    <t>Table: AT-30</t>
  </si>
  <si>
    <t>Table: AT 30:  Requirement of Cook cum Helpers for 2017-18</t>
  </si>
  <si>
    <t>11 = 5+6+9+10</t>
  </si>
  <si>
    <t>SI. No</t>
  </si>
  <si>
    <t>Table: AT-31 : Budget Provision for the Year 2017-18</t>
  </si>
  <si>
    <t>Table: AT-31</t>
  </si>
  <si>
    <t>2.0 grms</t>
  </si>
  <si>
    <t>District wise no. of school units has been changed due to upgradation of school.</t>
  </si>
  <si>
    <t>23.04.2016</t>
  </si>
  <si>
    <t>14.07.2016</t>
  </si>
  <si>
    <t>05.10.2016</t>
  </si>
  <si>
    <t>16.11.2016</t>
  </si>
  <si>
    <t>In case of State share during the year 2016-17 (upto 31st Dec,16) the FD has released Rs.577.49 lakhs. There was Rs.4.617 lakhs as OB.</t>
  </si>
  <si>
    <t>05.05.2016</t>
  </si>
  <si>
    <t>30.07.2016</t>
  </si>
  <si>
    <t>16.12.2016</t>
  </si>
  <si>
    <t>02.11.2016</t>
  </si>
  <si>
    <t>10.06.2016</t>
  </si>
  <si>
    <t>24.08.2016</t>
  </si>
  <si>
    <t>18.01.2017</t>
  </si>
  <si>
    <t>28.11.2016</t>
  </si>
  <si>
    <t>17.06.2016</t>
  </si>
  <si>
    <t>05.09.2016</t>
  </si>
  <si>
    <t>14.12.2016</t>
  </si>
  <si>
    <t>Replacement proposal has been made for 881 units where KD has procured during 2011-12.</t>
  </si>
  <si>
    <t>There is no NABL labs available in the State. So initially the Department has started the Micro-Biological examinination of cooked food samples under MDMS at the Regional Food Testing Laboratory under Health Department, Government of Tripura.                                Five samlpes of Cooked food has been sent to the laboratory to the testing but the reports are still awaited.</t>
  </si>
  <si>
    <t>Seclection of service provider agency is being under process. The AMS will rollout from April,2017 positively.</t>
  </si>
  <si>
    <t>Total Recurring and Non-Recurring Assistance</t>
  </si>
  <si>
    <t>Fund provision for construction of 120 nos. (60 &amp; 100 seated) Dining halls (Annexure-B)</t>
  </si>
  <si>
    <t>Fund provision for IVR System       (Annexure-C)</t>
  </si>
  <si>
    <t>Dining hall Proposal</t>
  </si>
  <si>
    <t>IVRS Proposal</t>
  </si>
  <si>
    <t>Annexure E</t>
  </si>
  <si>
    <t>Annexure F</t>
  </si>
  <si>
    <t>SMC Minutes</t>
  </si>
  <si>
    <t>(col.7 x col.8 x Rs. 3.72 for NER States and 3 hilly States), (col.7 x col. 8 x Rs. 4.13 for UTs) and (col. 7 x col. 8 x Rs. 2.48 for other States)</t>
  </si>
  <si>
    <t>(col.7 x col.8 x Rs. 5.56 for NER States and 3 hilly States), (col.7 x col. 8 x Rs. 6.18 for UTs) and (col. 7 x col. 8 x Rs. 3.71 for other States)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</si>
</sst>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75" x14ac:knownFonts="1">
    <font>
      <sz val="10"/>
      <name val="Arial"/>
    </font>
    <font>
      <sz val="11"/>
      <color theme="1"/>
      <name val="Calibri"/>
      <family val="2"/>
      <scheme val="minor"/>
    </font>
    <font>
      <sz val="11"/>
      <color theme="1"/>
      <name val="Calibri"/>
      <family val="2"/>
      <scheme val="minor"/>
    </font>
    <font>
      <b/>
      <sz val="10"/>
      <name val="Arial"/>
      <family val="2"/>
    </font>
    <font>
      <b/>
      <i/>
      <u/>
      <sz val="12"/>
      <name val="Arial"/>
      <family val="2"/>
    </font>
    <font>
      <b/>
      <sz val="14"/>
      <name val="Arial"/>
      <family val="2"/>
    </font>
    <font>
      <b/>
      <u/>
      <sz val="12"/>
      <name val="Arial"/>
      <family val="2"/>
    </font>
    <font>
      <b/>
      <sz val="12"/>
      <name val="Arial"/>
      <family val="2"/>
    </font>
    <font>
      <sz val="10"/>
      <name val="Arial"/>
      <family val="2"/>
    </font>
    <font>
      <b/>
      <u/>
      <sz val="10"/>
      <name val="Arial"/>
      <family val="2"/>
    </font>
    <font>
      <sz val="8"/>
      <name val="Arial"/>
      <family val="2"/>
    </font>
    <font>
      <i/>
      <sz val="10"/>
      <name val="Arial"/>
      <family val="2"/>
    </font>
    <font>
      <b/>
      <sz val="16"/>
      <name val="Arial"/>
      <family val="2"/>
    </font>
    <font>
      <sz val="12"/>
      <name val="Arial"/>
      <family val="2"/>
    </font>
    <font>
      <sz val="11"/>
      <name val="Arial"/>
      <family val="2"/>
    </font>
    <font>
      <b/>
      <i/>
      <u/>
      <sz val="10"/>
      <name val="Arial"/>
      <family val="2"/>
    </font>
    <font>
      <b/>
      <sz val="11"/>
      <name val="Arial"/>
      <family val="2"/>
    </font>
    <font>
      <b/>
      <u/>
      <sz val="11"/>
      <name val="Arial"/>
      <family val="2"/>
    </font>
    <font>
      <b/>
      <i/>
      <sz val="10"/>
      <name val="Arial"/>
      <family val="2"/>
    </font>
    <font>
      <b/>
      <sz val="11"/>
      <color indexed="8"/>
      <name val="Calibri"/>
      <family val="2"/>
    </font>
    <font>
      <sz val="11"/>
      <color indexed="8"/>
      <name val="Arial"/>
      <family val="2"/>
    </font>
    <font>
      <b/>
      <sz val="11"/>
      <color indexed="8"/>
      <name val="Arial"/>
      <family val="2"/>
    </font>
    <font>
      <b/>
      <sz val="12"/>
      <color indexed="8"/>
      <name val="Arial"/>
      <family val="2"/>
    </font>
    <font>
      <b/>
      <sz val="10"/>
      <color indexed="8"/>
      <name val="Arial"/>
      <family val="2"/>
    </font>
    <font>
      <b/>
      <u/>
      <sz val="12"/>
      <color indexed="8"/>
      <name val="Arial"/>
      <family val="2"/>
    </font>
    <font>
      <b/>
      <i/>
      <sz val="11"/>
      <color indexed="8"/>
      <name val="Calibri"/>
      <family val="2"/>
    </font>
    <font>
      <b/>
      <i/>
      <sz val="11"/>
      <name val="Arial"/>
      <family val="2"/>
    </font>
    <font>
      <i/>
      <sz val="11"/>
      <name val="Arial"/>
      <family val="2"/>
    </font>
    <font>
      <b/>
      <i/>
      <sz val="10"/>
      <color indexed="8"/>
      <name val="Arial"/>
      <family val="2"/>
    </font>
    <font>
      <b/>
      <i/>
      <sz val="11"/>
      <color indexed="8"/>
      <name val="Arial"/>
      <family val="2"/>
    </font>
    <font>
      <b/>
      <u/>
      <sz val="14"/>
      <color indexed="8"/>
      <name val="Arial"/>
      <family val="2"/>
    </font>
    <font>
      <b/>
      <sz val="10"/>
      <color indexed="8"/>
      <name val="Calibri"/>
      <family val="2"/>
    </font>
    <font>
      <i/>
      <u/>
      <sz val="11"/>
      <name val="Arial"/>
      <family val="2"/>
    </font>
    <font>
      <b/>
      <sz val="12"/>
      <name val="Trebuchet MS"/>
      <family val="2"/>
    </font>
    <font>
      <b/>
      <sz val="16"/>
      <name val="Trebuchet MS"/>
      <family val="2"/>
    </font>
    <font>
      <sz val="10"/>
      <name val="Trebuchet MS"/>
      <family val="2"/>
    </font>
    <font>
      <b/>
      <sz val="10"/>
      <name val="Trebuchet MS"/>
      <family val="2"/>
    </font>
    <font>
      <b/>
      <i/>
      <sz val="10"/>
      <name val="Trebuchet MS"/>
      <family val="2"/>
    </font>
    <font>
      <b/>
      <sz val="7"/>
      <color indexed="8"/>
      <name val="Calibri"/>
      <family val="2"/>
    </font>
    <font>
      <b/>
      <sz val="10"/>
      <color indexed="10"/>
      <name val="Arial"/>
      <family val="2"/>
    </font>
    <font>
      <b/>
      <sz val="8"/>
      <color indexed="10"/>
      <name val="Arial"/>
      <family val="2"/>
    </font>
    <font>
      <b/>
      <i/>
      <sz val="12"/>
      <name val="Trebuchet MS"/>
      <family val="2"/>
    </font>
    <font>
      <sz val="16"/>
      <name val="Arial"/>
      <family val="2"/>
    </font>
    <font>
      <b/>
      <sz val="9"/>
      <name val="Arial"/>
      <family val="2"/>
    </font>
    <font>
      <b/>
      <sz val="8"/>
      <name val="Arial"/>
      <family val="2"/>
    </font>
    <font>
      <b/>
      <sz val="18"/>
      <name val="Arial"/>
      <family val="2"/>
    </font>
    <font>
      <sz val="9"/>
      <name val="Arial"/>
      <family val="2"/>
    </font>
    <font>
      <sz val="36"/>
      <name val="Arial"/>
      <family val="2"/>
    </font>
    <font>
      <sz val="28"/>
      <name val="Arial"/>
      <family val="2"/>
    </font>
    <font>
      <sz val="22"/>
      <name val="Arial"/>
      <family val="2"/>
    </font>
    <font>
      <sz val="9"/>
      <name val="Trebuchet MS"/>
      <family val="2"/>
    </font>
    <font>
      <u/>
      <sz val="10"/>
      <name val="Arial"/>
      <family val="2"/>
    </font>
    <font>
      <sz val="11"/>
      <color theme="1"/>
      <name val="Calibri"/>
      <family val="2"/>
      <scheme val="minor"/>
    </font>
    <font>
      <b/>
      <sz val="11"/>
      <color theme="1"/>
      <name val="Calibri"/>
      <family val="2"/>
      <scheme val="minor"/>
    </font>
    <font>
      <sz val="11"/>
      <color rgb="FFFF0000"/>
      <name val="Calibri"/>
      <family val="2"/>
      <scheme val="minor"/>
    </font>
    <font>
      <b/>
      <i/>
      <sz val="11"/>
      <color theme="1"/>
      <name val="Calibri"/>
      <family val="2"/>
      <scheme val="minor"/>
    </font>
    <font>
      <b/>
      <sz val="9"/>
      <color theme="1"/>
      <name val="Calibri"/>
      <family val="2"/>
      <scheme val="minor"/>
    </font>
    <font>
      <b/>
      <sz val="16"/>
      <color theme="1"/>
      <name val="Calibri"/>
      <family val="2"/>
      <scheme val="minor"/>
    </font>
    <font>
      <b/>
      <i/>
      <sz val="10"/>
      <color theme="1"/>
      <name val="Cambria"/>
      <family val="1"/>
      <scheme val="major"/>
    </font>
    <font>
      <sz val="10"/>
      <color theme="1"/>
      <name val="Cambria"/>
      <family val="1"/>
      <scheme val="major"/>
    </font>
    <font>
      <b/>
      <i/>
      <sz val="10"/>
      <color theme="1"/>
      <name val="Calibri"/>
      <family val="2"/>
      <scheme val="minor"/>
    </font>
    <font>
      <b/>
      <sz val="10"/>
      <color theme="1"/>
      <name val="Calibri"/>
      <family val="2"/>
      <scheme val="minor"/>
    </font>
    <font>
      <sz val="10"/>
      <color rgb="FFFF0000"/>
      <name val="Arial"/>
      <family val="2"/>
    </font>
    <font>
      <b/>
      <sz val="12"/>
      <color rgb="FFFF0000"/>
      <name val="Arial"/>
      <family val="2"/>
    </font>
    <font>
      <b/>
      <sz val="14"/>
      <color theme="1"/>
      <name val="Calibri"/>
      <family val="2"/>
      <scheme val="minor"/>
    </font>
    <font>
      <b/>
      <sz val="10"/>
      <color rgb="FFFF0000"/>
      <name val="Arial"/>
      <family val="2"/>
    </font>
    <font>
      <b/>
      <sz val="11"/>
      <color theme="1"/>
      <name val="Cambria"/>
      <family val="1"/>
      <scheme val="major"/>
    </font>
    <font>
      <sz val="10"/>
      <name val="Calibri"/>
      <family val="2"/>
      <scheme val="minor"/>
    </font>
    <font>
      <b/>
      <sz val="12"/>
      <color theme="1"/>
      <name val="Calibri"/>
      <family val="2"/>
      <scheme val="minor"/>
    </font>
    <font>
      <b/>
      <sz val="18"/>
      <color theme="1"/>
      <name val="Cambria"/>
      <family val="1"/>
      <scheme val="major"/>
    </font>
    <font>
      <b/>
      <sz val="10"/>
      <color theme="1"/>
      <name val="Cambria"/>
      <family val="1"/>
      <scheme val="major"/>
    </font>
    <font>
      <b/>
      <i/>
      <sz val="12"/>
      <color theme="1"/>
      <name val="Calibri"/>
      <family val="2"/>
      <scheme val="minor"/>
    </font>
    <font>
      <b/>
      <sz val="8"/>
      <color rgb="FFFF0000"/>
      <name val="Arial"/>
      <family val="2"/>
    </font>
    <font>
      <b/>
      <sz val="8"/>
      <color theme="1"/>
      <name val="Arial"/>
      <family val="2"/>
    </font>
    <font>
      <b/>
      <sz val="12"/>
      <color theme="1"/>
      <name val="Cambria"/>
      <family val="1"/>
      <scheme val="maj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thin">
        <color indexed="64"/>
      </right>
      <top/>
      <bottom/>
      <diagonal/>
    </border>
    <border>
      <left/>
      <right style="double">
        <color indexed="64"/>
      </right>
      <top style="thin">
        <color indexed="64"/>
      </top>
      <bottom style="thin">
        <color indexed="64"/>
      </bottom>
      <diagonal/>
    </border>
  </borders>
  <cellStyleXfs count="5">
    <xf numFmtId="0" fontId="0" fillId="0" borderId="0"/>
    <xf numFmtId="0" fontId="52" fillId="0" borderId="0"/>
    <xf numFmtId="0" fontId="8" fillId="0" borderId="0"/>
    <xf numFmtId="0" fontId="8" fillId="0" borderId="0"/>
    <xf numFmtId="0" fontId="8" fillId="0" borderId="0"/>
  </cellStyleXfs>
  <cellXfs count="1000">
    <xf numFmtId="0" fontId="0" fillId="0" borderId="0" xfId="0"/>
    <xf numFmtId="0" fontId="3" fillId="0" borderId="0" xfId="0" applyFont="1" applyAlignment="1">
      <alignment horizontal="center"/>
    </xf>
    <xf numFmtId="0" fontId="3" fillId="0" borderId="1" xfId="0" applyFont="1" applyBorder="1" applyAlignment="1">
      <alignment horizontal="center" vertical="top" wrapText="1"/>
    </xf>
    <xf numFmtId="0" fontId="3" fillId="0" borderId="2" xfId="0" applyFont="1" applyBorder="1" applyAlignment="1">
      <alignment horizontal="center"/>
    </xf>
    <xf numFmtId="0" fontId="3" fillId="0" borderId="3" xfId="0" applyFont="1" applyBorder="1" applyAlignment="1">
      <alignment horizontal="center" vertical="top" wrapText="1"/>
    </xf>
    <xf numFmtId="0" fontId="3" fillId="0" borderId="2"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0" fillId="0" borderId="2" xfId="0" applyBorder="1" applyAlignment="1">
      <alignment horizontal="center"/>
    </xf>
    <xf numFmtId="0" fontId="0" fillId="0" borderId="2" xfId="0" applyBorder="1"/>
    <xf numFmtId="0" fontId="0" fillId="0" borderId="4" xfId="0" applyBorder="1"/>
    <xf numFmtId="0" fontId="0" fillId="0" borderId="0" xfId="0" applyFill="1" applyBorder="1" applyAlignment="1">
      <alignment horizontal="left"/>
    </xf>
    <xf numFmtId="0" fontId="3" fillId="0" borderId="0" xfId="0" applyFont="1" applyBorder="1" applyAlignment="1">
      <alignment horizontal="center"/>
    </xf>
    <xf numFmtId="0" fontId="0" fillId="0" borderId="0" xfId="0" applyBorder="1"/>
    <xf numFmtId="0" fontId="7" fillId="0" borderId="0" xfId="0" applyFont="1"/>
    <xf numFmtId="0" fontId="3" fillId="0" borderId="0" xfId="0" applyFont="1"/>
    <xf numFmtId="0" fontId="8" fillId="0" borderId="0" xfId="0" applyFont="1"/>
    <xf numFmtId="0" fontId="3" fillId="0" borderId="0" xfId="0" applyFont="1" applyBorder="1" applyAlignment="1">
      <alignment horizontal="right"/>
    </xf>
    <xf numFmtId="0" fontId="8" fillId="0" borderId="2" xfId="0" applyFont="1" applyBorder="1" applyAlignment="1">
      <alignment horizontal="center"/>
    </xf>
    <xf numFmtId="0" fontId="8" fillId="0" borderId="2" xfId="0" applyFont="1" applyBorder="1"/>
    <xf numFmtId="0" fontId="8" fillId="0" borderId="0" xfId="0" applyFont="1" applyFill="1" applyBorder="1" applyAlignment="1">
      <alignment horizontal="left"/>
    </xf>
    <xf numFmtId="0" fontId="8" fillId="0" borderId="0" xfId="0" applyFont="1" applyBorder="1"/>
    <xf numFmtId="0" fontId="10" fillId="0" borderId="0" xfId="0" applyFont="1" applyAlignment="1">
      <alignment horizontal="center"/>
    </xf>
    <xf numFmtId="0" fontId="10" fillId="0" borderId="0" xfId="0" applyFont="1" applyBorder="1" applyAlignment="1">
      <alignment horizontal="center"/>
    </xf>
    <xf numFmtId="0" fontId="8" fillId="0" borderId="0" xfId="0" applyFont="1" applyBorder="1" applyAlignment="1">
      <alignment horizontal="left"/>
    </xf>
    <xf numFmtId="0" fontId="8" fillId="0" borderId="5" xfId="0" applyFont="1" applyBorder="1"/>
    <xf numFmtId="0" fontId="8" fillId="0" borderId="6" xfId="0" applyFont="1" applyBorder="1"/>
    <xf numFmtId="0" fontId="3" fillId="0" borderId="2" xfId="0" applyFont="1" applyBorder="1"/>
    <xf numFmtId="0" fontId="3" fillId="0" borderId="0" xfId="0" applyFont="1" applyBorder="1"/>
    <xf numFmtId="0" fontId="3" fillId="0" borderId="0" xfId="0" applyFont="1" applyAlignment="1">
      <alignment horizontal="left"/>
    </xf>
    <xf numFmtId="0" fontId="3" fillId="0" borderId="0" xfId="0" applyFont="1" applyAlignment="1">
      <alignment horizontal="right"/>
    </xf>
    <xf numFmtId="0" fontId="3" fillId="0" borderId="0" xfId="0" applyFont="1" applyAlignment="1"/>
    <xf numFmtId="0" fontId="3" fillId="0" borderId="7" xfId="0" applyFont="1" applyBorder="1" applyAlignment="1">
      <alignment vertical="top" wrapText="1"/>
    </xf>
    <xf numFmtId="0" fontId="8" fillId="0" borderId="0" xfId="0" applyFont="1" applyAlignment="1">
      <alignment vertical="top" wrapText="1"/>
    </xf>
    <xf numFmtId="0" fontId="3" fillId="0" borderId="7" xfId="0" applyFont="1" applyBorder="1"/>
    <xf numFmtId="0" fontId="8" fillId="0" borderId="7" xfId="0" applyFont="1" applyBorder="1"/>
    <xf numFmtId="0" fontId="8" fillId="0" borderId="7" xfId="0" applyFont="1" applyBorder="1" applyAlignment="1">
      <alignment vertical="top" wrapText="1"/>
    </xf>
    <xf numFmtId="0" fontId="8" fillId="0" borderId="2" xfId="0" applyFont="1" applyBorder="1" applyAlignment="1">
      <alignment vertical="top" wrapText="1"/>
    </xf>
    <xf numFmtId="0" fontId="3" fillId="0" borderId="2" xfId="0" applyFont="1" applyBorder="1" applyAlignment="1">
      <alignment vertical="top" wrapText="1"/>
    </xf>
    <xf numFmtId="0" fontId="8" fillId="0" borderId="8" xfId="0" applyFont="1" applyBorder="1"/>
    <xf numFmtId="0" fontId="3" fillId="0" borderId="9" xfId="0" applyFont="1" applyBorder="1"/>
    <xf numFmtId="0" fontId="7" fillId="0" borderId="0" xfId="0" applyFont="1" applyAlignment="1">
      <alignment horizontal="center"/>
    </xf>
    <xf numFmtId="0" fontId="4" fillId="0" borderId="0" xfId="0" applyFont="1" applyAlignment="1">
      <alignment horizontal="right"/>
    </xf>
    <xf numFmtId="0" fontId="8" fillId="0" borderId="0" xfId="0" applyFont="1" applyBorder="1" applyAlignment="1">
      <alignment horizontal="left" wrapText="1"/>
    </xf>
    <xf numFmtId="0" fontId="4" fillId="0" borderId="0" xfId="0" applyFont="1" applyAlignment="1"/>
    <xf numFmtId="0" fontId="12" fillId="0" borderId="0" xfId="0" applyFont="1" applyAlignment="1"/>
    <xf numFmtId="0" fontId="13" fillId="0" borderId="0" xfId="0" applyFont="1" applyAlignment="1"/>
    <xf numFmtId="0" fontId="6" fillId="0" borderId="0" xfId="0" applyFont="1" applyAlignment="1">
      <alignment horizontal="center" wrapText="1"/>
    </xf>
    <xf numFmtId="0" fontId="6" fillId="0" borderId="0" xfId="0" applyFont="1" applyAlignment="1">
      <alignment horizontal="center"/>
    </xf>
    <xf numFmtId="0" fontId="15" fillId="0" borderId="0" xfId="0" applyFont="1" applyAlignment="1">
      <alignment horizontal="right"/>
    </xf>
    <xf numFmtId="0" fontId="14" fillId="0" borderId="0" xfId="0" applyFont="1"/>
    <xf numFmtId="0" fontId="16" fillId="0" borderId="2" xfId="0" applyFont="1" applyBorder="1" applyAlignment="1">
      <alignment horizontal="center"/>
    </xf>
    <xf numFmtId="0" fontId="16" fillId="0" borderId="2" xfId="0" applyFont="1" applyBorder="1" applyAlignment="1">
      <alignment horizontal="center" vertical="top" wrapText="1"/>
    </xf>
    <xf numFmtId="0" fontId="14" fillId="0" borderId="2" xfId="0" applyFont="1" applyBorder="1"/>
    <xf numFmtId="0" fontId="14" fillId="0" borderId="2" xfId="0" applyFont="1" applyBorder="1" applyAlignment="1">
      <alignment horizontal="center"/>
    </xf>
    <xf numFmtId="0" fontId="16" fillId="0" borderId="0" xfId="0" applyFont="1"/>
    <xf numFmtId="0" fontId="3" fillId="0" borderId="7" xfId="0" applyFont="1" applyBorder="1" applyAlignment="1">
      <alignment horizontal="center" vertical="top" wrapText="1"/>
    </xf>
    <xf numFmtId="0" fontId="14" fillId="0" borderId="0" xfId="0" applyFont="1" applyAlignment="1">
      <alignment horizontal="center" vertical="top" wrapText="1"/>
    </xf>
    <xf numFmtId="0" fontId="14" fillId="0" borderId="0" xfId="0" applyFont="1" applyAlignment="1">
      <alignment vertical="top" wrapText="1"/>
    </xf>
    <xf numFmtId="0" fontId="14" fillId="0" borderId="2" xfId="0" applyFont="1" applyBorder="1" applyAlignment="1">
      <alignment horizontal="center" vertical="top" wrapText="1"/>
    </xf>
    <xf numFmtId="0" fontId="14" fillId="0" borderId="2" xfId="0" applyFont="1" applyBorder="1" applyAlignment="1">
      <alignment vertical="top" wrapText="1"/>
    </xf>
    <xf numFmtId="0" fontId="16" fillId="0" borderId="2" xfId="0" applyFont="1" applyBorder="1" applyAlignment="1">
      <alignment vertical="top" wrapText="1"/>
    </xf>
    <xf numFmtId="0" fontId="16" fillId="0" borderId="2" xfId="0" applyFont="1" applyFill="1" applyBorder="1" applyAlignment="1">
      <alignment vertical="top" wrapText="1"/>
    </xf>
    <xf numFmtId="0" fontId="14" fillId="0" borderId="0" xfId="0" applyFont="1" applyBorder="1" applyAlignment="1">
      <alignment vertical="top" wrapText="1"/>
    </xf>
    <xf numFmtId="0" fontId="16" fillId="0" borderId="0" xfId="0" applyFont="1" applyFill="1" applyBorder="1" applyAlignment="1">
      <alignment vertical="top" wrapText="1"/>
    </xf>
    <xf numFmtId="0" fontId="14" fillId="0" borderId="0" xfId="0" applyFont="1" applyBorder="1" applyAlignment="1">
      <alignment horizontal="center" vertical="top" wrapText="1"/>
    </xf>
    <xf numFmtId="0" fontId="17" fillId="0" borderId="0" xfId="0" applyFont="1" applyAlignment="1">
      <alignment horizontal="center" vertical="top" wrapText="1"/>
    </xf>
    <xf numFmtId="0" fontId="11" fillId="0" borderId="2" xfId="0" applyFont="1" applyBorder="1" applyAlignment="1">
      <alignment horizontal="center" vertical="top" wrapText="1"/>
    </xf>
    <xf numFmtId="0" fontId="11" fillId="0" borderId="0" xfId="0" applyFont="1"/>
    <xf numFmtId="0" fontId="18" fillId="0" borderId="2" xfId="0" applyFont="1" applyBorder="1" applyAlignment="1">
      <alignment horizontal="center" vertical="top" wrapText="1"/>
    </xf>
    <xf numFmtId="0" fontId="18" fillId="0" borderId="2" xfId="0" applyFont="1" applyBorder="1" applyAlignment="1">
      <alignment horizontal="center" vertical="top"/>
    </xf>
    <xf numFmtId="0" fontId="3" fillId="0" borderId="2" xfId="0" applyFont="1" applyBorder="1" applyAlignment="1">
      <alignment horizontal="center" vertical="top"/>
    </xf>
    <xf numFmtId="0" fontId="18" fillId="0" borderId="0" xfId="0" applyFont="1"/>
    <xf numFmtId="0" fontId="0" fillId="0" borderId="5" xfId="0" applyBorder="1"/>
    <xf numFmtId="0" fontId="18" fillId="0" borderId="2" xfId="0" quotePrefix="1" applyFont="1" applyBorder="1" applyAlignment="1">
      <alignment horizontal="center" vertical="top" wrapText="1"/>
    </xf>
    <xf numFmtId="0" fontId="16" fillId="0" borderId="2" xfId="0" applyFont="1" applyBorder="1" applyAlignment="1">
      <alignment horizontal="center" wrapText="1"/>
    </xf>
    <xf numFmtId="0" fontId="8" fillId="0" borderId="0" xfId="0" quotePrefix="1" applyFont="1" applyBorder="1" applyAlignment="1">
      <alignment horizontal="center"/>
    </xf>
    <xf numFmtId="0" fontId="20" fillId="0" borderId="0" xfId="1" applyFont="1"/>
    <xf numFmtId="0" fontId="21" fillId="0" borderId="2" xfId="1" applyFont="1" applyBorder="1" applyAlignment="1">
      <alignment horizontal="center" vertical="top" wrapText="1"/>
    </xf>
    <xf numFmtId="0" fontId="52" fillId="0" borderId="0" xfId="1"/>
    <xf numFmtId="0" fontId="52" fillId="0" borderId="0" xfId="1" applyAlignment="1">
      <alignment horizontal="left"/>
    </xf>
    <xf numFmtId="0" fontId="22" fillId="0" borderId="0" xfId="1" applyFont="1" applyAlignment="1">
      <alignment horizontal="left"/>
    </xf>
    <xf numFmtId="0" fontId="52" fillId="0" borderId="10" xfId="1" applyBorder="1" applyAlignment="1">
      <alignment horizontal="center"/>
    </xf>
    <xf numFmtId="0" fontId="19" fillId="0" borderId="0" xfId="1" applyFont="1" applyAlignment="1">
      <alignment horizontal="center"/>
    </xf>
    <xf numFmtId="0" fontId="52" fillId="0" borderId="2" xfId="1" applyBorder="1"/>
    <xf numFmtId="0" fontId="52" fillId="0" borderId="0" xfId="1" applyBorder="1"/>
    <xf numFmtId="0" fontId="3" fillId="0" borderId="0" xfId="0" applyFont="1" applyAlignment="1">
      <alignment horizontal="left" vertical="top" wrapText="1"/>
    </xf>
    <xf numFmtId="0" fontId="3" fillId="0" borderId="0" xfId="0" applyFont="1" applyAlignment="1">
      <alignment vertical="top" wrapText="1"/>
    </xf>
    <xf numFmtId="0" fontId="23" fillId="0" borderId="3" xfId="1" applyFont="1" applyBorder="1" applyAlignment="1">
      <alignment horizontal="center" vertical="top" wrapText="1"/>
    </xf>
    <xf numFmtId="0" fontId="23" fillId="0" borderId="2" xfId="1" applyFont="1" applyBorder="1" applyAlignment="1">
      <alignment horizontal="center" vertical="top" wrapText="1"/>
    </xf>
    <xf numFmtId="0" fontId="8" fillId="0" borderId="0" xfId="2"/>
    <xf numFmtId="0" fontId="13" fillId="0" borderId="0" xfId="2" applyFont="1" applyAlignment="1">
      <alignment horizontal="center"/>
    </xf>
    <xf numFmtId="0" fontId="6" fillId="0" borderId="0" xfId="2" applyFont="1" applyAlignment="1">
      <alignment horizontal="center"/>
    </xf>
    <xf numFmtId="0" fontId="5" fillId="0" borderId="0" xfId="2" applyFont="1"/>
    <xf numFmtId="0" fontId="3" fillId="0" borderId="2" xfId="2" applyFont="1" applyBorder="1" applyAlignment="1">
      <alignment horizontal="center"/>
    </xf>
    <xf numFmtId="0" fontId="3" fillId="0" borderId="2" xfId="2" applyFont="1" applyBorder="1" applyAlignment="1">
      <alignment horizontal="center" vertical="top" wrapText="1"/>
    </xf>
    <xf numFmtId="0" fontId="3" fillId="0" borderId="4" xfId="2" applyFont="1" applyBorder="1" applyAlignment="1">
      <alignment horizontal="center" vertical="top" wrapText="1"/>
    </xf>
    <xf numFmtId="0" fontId="3" fillId="0" borderId="5" xfId="2" applyFont="1" applyBorder="1" applyAlignment="1">
      <alignment horizontal="center" vertical="top" wrapText="1"/>
    </xf>
    <xf numFmtId="0" fontId="8" fillId="0" borderId="2" xfId="2" applyBorder="1"/>
    <xf numFmtId="0" fontId="8" fillId="0" borderId="4" xfId="2" applyBorder="1"/>
    <xf numFmtId="0" fontId="8" fillId="0" borderId="0" xfId="2" applyFill="1" applyBorder="1" applyAlignment="1">
      <alignment horizontal="left"/>
    </xf>
    <xf numFmtId="0" fontId="7" fillId="0" borderId="0" xfId="2" applyFont="1"/>
    <xf numFmtId="0" fontId="3" fillId="0" borderId="0" xfId="2" applyFont="1"/>
    <xf numFmtId="0" fontId="4" fillId="0" borderId="0" xfId="2" applyFont="1" applyAlignment="1"/>
    <xf numFmtId="0" fontId="18" fillId="0" borderId="10" xfId="0" applyFont="1" applyBorder="1" applyAlignment="1"/>
    <xf numFmtId="0" fontId="3" fillId="0" borderId="6" xfId="0" applyFont="1" applyBorder="1" applyAlignment="1">
      <alignment horizontal="center" vertical="top" wrapText="1"/>
    </xf>
    <xf numFmtId="0" fontId="0" fillId="0" borderId="0" xfId="0" applyAlignment="1">
      <alignment horizontal="left"/>
    </xf>
    <xf numFmtId="0" fontId="8" fillId="0" borderId="11" xfId="0" applyFont="1" applyBorder="1"/>
    <xf numFmtId="0" fontId="8" fillId="0" borderId="2" xfId="0" applyFont="1" applyBorder="1" applyAlignment="1">
      <alignment horizontal="center" vertical="center" wrapText="1"/>
    </xf>
    <xf numFmtId="0" fontId="7" fillId="0" borderId="0" xfId="0" applyFont="1" applyAlignment="1"/>
    <xf numFmtId="0" fontId="20" fillId="0" borderId="2" xfId="1" applyFont="1" applyBorder="1"/>
    <xf numFmtId="0" fontId="20" fillId="0" borderId="2" xfId="1" applyFont="1" applyBorder="1" applyAlignment="1">
      <alignment wrapText="1"/>
    </xf>
    <xf numFmtId="0" fontId="20" fillId="0" borderId="0" xfId="1" applyFont="1" applyBorder="1"/>
    <xf numFmtId="0" fontId="3" fillId="0" borderId="12" xfId="0" applyFont="1" applyFill="1" applyBorder="1" applyAlignment="1">
      <alignment horizontal="center" vertical="top" wrapText="1"/>
    </xf>
    <xf numFmtId="0" fontId="18" fillId="0" borderId="0" xfId="0" applyFont="1" applyBorder="1" applyAlignment="1"/>
    <xf numFmtId="0" fontId="11" fillId="0" borderId="0" xfId="0" applyFont="1" applyBorder="1"/>
    <xf numFmtId="0" fontId="25" fillId="0" borderId="0" xfId="1" applyFont="1"/>
    <xf numFmtId="0" fontId="14" fillId="0" borderId="0" xfId="0" applyFont="1" applyBorder="1" applyAlignment="1"/>
    <xf numFmtId="0" fontId="3" fillId="0" borderId="0" xfId="0" applyFont="1" applyBorder="1" applyAlignment="1">
      <alignment horizontal="center" vertical="top"/>
    </xf>
    <xf numFmtId="0" fontId="3" fillId="0" borderId="0" xfId="0" applyFont="1" applyBorder="1" applyAlignment="1">
      <alignment horizontal="center" vertical="top" wrapText="1"/>
    </xf>
    <xf numFmtId="0" fontId="7" fillId="0" borderId="0" xfId="0" applyFont="1" applyBorder="1"/>
    <xf numFmtId="0" fontId="7" fillId="0" borderId="2" xfId="0" applyFont="1" applyBorder="1"/>
    <xf numFmtId="0" fontId="3" fillId="0" borderId="0" xfId="0" applyFont="1" applyAlignment="1">
      <alignment horizontal="right" vertical="top" wrapText="1"/>
    </xf>
    <xf numFmtId="0" fontId="3" fillId="0" borderId="0" xfId="0" applyFont="1" applyAlignment="1">
      <alignment horizontal="center" vertical="top" wrapText="1"/>
    </xf>
    <xf numFmtId="0" fontId="12" fillId="0" borderId="0" xfId="0" applyFont="1" applyAlignment="1">
      <alignment horizontal="center"/>
    </xf>
    <xf numFmtId="0" fontId="18" fillId="0" borderId="10" xfId="0" applyFont="1" applyBorder="1" applyAlignment="1">
      <alignment horizontal="center"/>
    </xf>
    <xf numFmtId="0" fontId="7" fillId="0" borderId="0" xfId="2" applyFont="1" applyAlignment="1">
      <alignment horizontal="center"/>
    </xf>
    <xf numFmtId="0" fontId="19" fillId="0" borderId="2" xfId="1" applyFont="1" applyBorder="1" applyAlignment="1">
      <alignment horizontal="center"/>
    </xf>
    <xf numFmtId="0" fontId="12" fillId="0" borderId="0" xfId="2" applyFont="1" applyAlignment="1"/>
    <xf numFmtId="0" fontId="18" fillId="0" borderId="0" xfId="0" applyFont="1" applyBorder="1" applyAlignment="1">
      <alignment horizontal="center"/>
    </xf>
    <xf numFmtId="0" fontId="7" fillId="0" borderId="10" xfId="0" applyFont="1" applyBorder="1" applyAlignment="1"/>
    <xf numFmtId="0" fontId="8" fillId="0" borderId="0" xfId="2" applyAlignment="1">
      <alignment horizontal="left"/>
    </xf>
    <xf numFmtId="0" fontId="7" fillId="0" borderId="0" xfId="2" applyFont="1" applyAlignment="1">
      <alignment vertical="top" wrapText="1"/>
    </xf>
    <xf numFmtId="0" fontId="3" fillId="0" borderId="13" xfId="0" applyFont="1" applyBorder="1" applyAlignment="1">
      <alignment horizontal="center" vertical="top" wrapText="1"/>
    </xf>
    <xf numFmtId="0" fontId="8" fillId="0" borderId="0" xfId="1" applyFont="1"/>
    <xf numFmtId="0" fontId="6" fillId="0" borderId="0" xfId="1" applyFont="1" applyAlignment="1">
      <alignment horizontal="center"/>
    </xf>
    <xf numFmtId="0" fontId="8" fillId="0" borderId="2" xfId="1" applyFont="1" applyBorder="1"/>
    <xf numFmtId="0" fontId="10" fillId="0" borderId="0" xfId="1" applyFont="1"/>
    <xf numFmtId="0" fontId="3" fillId="0" borderId="2" xfId="1" applyFont="1" applyBorder="1"/>
    <xf numFmtId="0" fontId="18" fillId="0" borderId="2" xfId="1" applyFont="1" applyBorder="1" applyAlignment="1">
      <alignment horizontal="center"/>
    </xf>
    <xf numFmtId="0" fontId="18" fillId="0" borderId="2" xfId="0" applyFont="1" applyBorder="1" applyAlignment="1">
      <alignment horizontal="center"/>
    </xf>
    <xf numFmtId="0" fontId="26" fillId="0" borderId="2" xfId="0" applyFont="1" applyBorder="1" applyAlignment="1">
      <alignment horizontal="center" vertical="top" wrapText="1"/>
    </xf>
    <xf numFmtId="0" fontId="27" fillId="0" borderId="0" xfId="0" applyFont="1" applyAlignment="1">
      <alignment vertical="top" wrapText="1"/>
    </xf>
    <xf numFmtId="0" fontId="8" fillId="0" borderId="2" xfId="0" applyFont="1" applyBorder="1" applyAlignment="1">
      <alignment wrapText="1"/>
    </xf>
    <xf numFmtId="0" fontId="28" fillId="0" borderId="3" xfId="1" applyFont="1" applyBorder="1" applyAlignment="1">
      <alignment horizontal="center" vertical="top" wrapText="1"/>
    </xf>
    <xf numFmtId="0" fontId="29" fillId="0" borderId="2" xfId="1" applyFont="1" applyBorder="1" applyAlignment="1">
      <alignment horizontal="center" vertical="top" wrapText="1"/>
    </xf>
    <xf numFmtId="0" fontId="25" fillId="0" borderId="0" xfId="1" applyFont="1" applyAlignment="1">
      <alignment horizontal="center"/>
    </xf>
    <xf numFmtId="0" fontId="29" fillId="0" borderId="12" xfId="1" applyFont="1" applyBorder="1" applyAlignment="1">
      <alignment horizontal="center" wrapText="1"/>
    </xf>
    <xf numFmtId="0" fontId="29" fillId="0" borderId="1" xfId="1" applyFont="1" applyBorder="1" applyAlignment="1">
      <alignment horizontal="center"/>
    </xf>
    <xf numFmtId="0" fontId="8" fillId="0" borderId="5" xfId="2" applyBorder="1"/>
    <xf numFmtId="0" fontId="8" fillId="0" borderId="2" xfId="0" applyFont="1" applyBorder="1" applyAlignment="1">
      <alignment horizontal="center" vertical="center"/>
    </xf>
    <xf numFmtId="0" fontId="3" fillId="0" borderId="0" xfId="0" applyFont="1" applyBorder="1" applyAlignment="1"/>
    <xf numFmtId="0" fontId="3" fillId="0" borderId="14" xfId="0" applyFont="1" applyBorder="1" applyAlignment="1">
      <alignment vertical="top" wrapText="1"/>
    </xf>
    <xf numFmtId="0" fontId="0" fillId="0" borderId="0" xfId="0" applyAlignment="1">
      <alignment horizontal="center"/>
    </xf>
    <xf numFmtId="0" fontId="7" fillId="0" borderId="0" xfId="0" applyFont="1" applyBorder="1" applyAlignment="1"/>
    <xf numFmtId="0" fontId="16" fillId="0" borderId="0" xfId="0" applyFont="1" applyAlignment="1">
      <alignment horizontal="center"/>
    </xf>
    <xf numFmtId="0" fontId="31" fillId="0" borderId="0" xfId="1" applyFont="1" applyAlignment="1">
      <alignment horizontal="center"/>
    </xf>
    <xf numFmtId="0" fontId="8" fillId="0" borderId="2" xfId="2" applyFont="1" applyBorder="1" applyAlignment="1">
      <alignment horizontal="center" vertical="top" wrapText="1"/>
    </xf>
    <xf numFmtId="0" fontId="8" fillId="0" borderId="0" xfId="2" applyFont="1"/>
    <xf numFmtId="0" fontId="3" fillId="0" borderId="2" xfId="1" applyFont="1" applyBorder="1" applyAlignment="1">
      <alignment horizontal="center"/>
    </xf>
    <xf numFmtId="0" fontId="3" fillId="0" borderId="2" xfId="0" applyFont="1" applyBorder="1" applyAlignment="1">
      <alignment horizontal="center" vertical="center"/>
    </xf>
    <xf numFmtId="0" fontId="18" fillId="0" borderId="2" xfId="2" applyFont="1" applyBorder="1" applyAlignment="1">
      <alignment horizontal="center" wrapText="1"/>
    </xf>
    <xf numFmtId="0" fontId="18" fillId="0" borderId="0" xfId="0" applyFont="1" applyAlignment="1">
      <alignment horizontal="center" vertical="top" wrapText="1"/>
    </xf>
    <xf numFmtId="0" fontId="3" fillId="0" borderId="2" xfId="2" applyFont="1" applyBorder="1" applyAlignment="1">
      <alignment horizontal="left" vertical="center" wrapText="1"/>
    </xf>
    <xf numFmtId="0" fontId="3" fillId="0" borderId="2" xfId="2" applyFont="1" applyBorder="1" applyAlignment="1">
      <alignment horizontal="left" vertical="center"/>
    </xf>
    <xf numFmtId="0" fontId="9" fillId="0" borderId="2" xfId="2" applyFont="1" applyBorder="1" applyAlignment="1">
      <alignment horizontal="left" vertical="center" wrapText="1"/>
    </xf>
    <xf numFmtId="0" fontId="8" fillId="0" borderId="0" xfId="3"/>
    <xf numFmtId="0" fontId="7" fillId="0" borderId="0" xfId="3" applyFont="1" applyAlignment="1"/>
    <xf numFmtId="0" fontId="13" fillId="0" borderId="0" xfId="3" applyFont="1" applyAlignment="1"/>
    <xf numFmtId="0" fontId="5" fillId="0" borderId="0" xfId="3" applyFont="1"/>
    <xf numFmtId="0" fontId="18" fillId="0" borderId="2" xfId="3" applyFont="1" applyBorder="1" applyAlignment="1">
      <alignment horizontal="center" vertical="top" wrapText="1"/>
    </xf>
    <xf numFmtId="0" fontId="3" fillId="0" borderId="0" xfId="3" applyFont="1"/>
    <xf numFmtId="0" fontId="18" fillId="0" borderId="2" xfId="3" applyFont="1" applyBorder="1" applyAlignment="1">
      <alignment horizontal="center"/>
    </xf>
    <xf numFmtId="0" fontId="3" fillId="0" borderId="2" xfId="3" applyFont="1" applyBorder="1"/>
    <xf numFmtId="0" fontId="3" fillId="0" borderId="2" xfId="3" applyFont="1" applyBorder="1" applyAlignment="1">
      <alignment horizontal="center"/>
    </xf>
    <xf numFmtId="0" fontId="3" fillId="0" borderId="2" xfId="3" applyFont="1" applyBorder="1" applyAlignment="1">
      <alignment horizontal="left"/>
    </xf>
    <xf numFmtId="0" fontId="3" fillId="0" borderId="2" xfId="3" applyFont="1" applyBorder="1" applyAlignment="1">
      <alignment horizontal="left" wrapText="1"/>
    </xf>
    <xf numFmtId="0" fontId="8" fillId="0" borderId="0" xfId="3" applyAlignment="1">
      <alignment horizontal="left"/>
    </xf>
    <xf numFmtId="0" fontId="7" fillId="0" borderId="0" xfId="3" applyFont="1"/>
    <xf numFmtId="0" fontId="8" fillId="0" borderId="0" xfId="4"/>
    <xf numFmtId="0" fontId="4" fillId="0" borderId="0" xfId="4" applyFont="1" applyAlignment="1">
      <alignment horizontal="right"/>
    </xf>
    <xf numFmtId="0" fontId="5" fillId="0" borderId="0" xfId="4" applyFont="1" applyAlignment="1">
      <alignment horizontal="right"/>
    </xf>
    <xf numFmtId="0" fontId="16" fillId="0" borderId="2" xfId="4" applyFont="1" applyBorder="1" applyAlignment="1">
      <alignment horizontal="center" vertical="top" wrapText="1"/>
    </xf>
    <xf numFmtId="0" fontId="16" fillId="0" borderId="2" xfId="4" applyFont="1" applyBorder="1" applyAlignment="1">
      <alignment horizontal="center" vertical="center" wrapText="1"/>
    </xf>
    <xf numFmtId="0" fontId="3" fillId="0" borderId="2" xfId="4" applyFont="1" applyBorder="1" applyAlignment="1">
      <alignment horizontal="center" vertical="center"/>
    </xf>
    <xf numFmtId="0" fontId="14" fillId="0" borderId="2" xfId="4" applyFont="1" applyBorder="1" applyAlignment="1">
      <alignment horizontal="center" vertical="top" wrapText="1"/>
    </xf>
    <xf numFmtId="0" fontId="55" fillId="0" borderId="0" xfId="0" applyFont="1" applyAlignment="1">
      <alignment horizontal="center"/>
    </xf>
    <xf numFmtId="0" fontId="34" fillId="0" borderId="0" xfId="0" applyFont="1" applyAlignment="1">
      <alignment horizontal="center"/>
    </xf>
    <xf numFmtId="0" fontId="35" fillId="0" borderId="0" xfId="0" applyFont="1"/>
    <xf numFmtId="0" fontId="36" fillId="0" borderId="0" xfId="0" applyFont="1" applyBorder="1" applyAlignment="1"/>
    <xf numFmtId="0" fontId="37" fillId="0" borderId="2" xfId="0" quotePrefix="1" applyFont="1" applyBorder="1" applyAlignment="1">
      <alignment horizontal="center" vertical="top" wrapText="1"/>
    </xf>
    <xf numFmtId="0" fontId="0" fillId="2" borderId="2" xfId="0" applyFill="1" applyBorder="1"/>
    <xf numFmtId="0" fontId="56" fillId="0" borderId="0" xfId="0" applyFont="1"/>
    <xf numFmtId="0" fontId="3" fillId="0" borderId="0" xfId="1" applyFont="1"/>
    <xf numFmtId="0" fontId="3" fillId="0" borderId="0" xfId="1" applyFont="1" applyAlignment="1">
      <alignment horizontal="center" vertical="top" wrapText="1"/>
    </xf>
    <xf numFmtId="0" fontId="3" fillId="0" borderId="0" xfId="1" applyFont="1" applyAlignment="1">
      <alignment horizontal="center"/>
    </xf>
    <xf numFmtId="0" fontId="7" fillId="0" borderId="0" xfId="1" applyFont="1"/>
    <xf numFmtId="0" fontId="3" fillId="0" borderId="0" xfId="1" applyFont="1" applyAlignment="1"/>
    <xf numFmtId="0" fontId="3" fillId="0" borderId="0" xfId="1" applyFont="1" applyBorder="1" applyAlignment="1"/>
    <xf numFmtId="0" fontId="3" fillId="0" borderId="0" xfId="1" applyFont="1" applyBorder="1"/>
    <xf numFmtId="0" fontId="3" fillId="0" borderId="0" xfId="1" applyFont="1" applyBorder="1" applyAlignment="1">
      <alignment horizontal="center" vertical="top" wrapText="1"/>
    </xf>
    <xf numFmtId="0" fontId="16" fillId="0" borderId="0" xfId="1" applyFont="1" applyBorder="1" applyAlignment="1">
      <alignment horizontal="left"/>
    </xf>
    <xf numFmtId="0" fontId="37" fillId="0" borderId="2" xfId="0" applyFont="1" applyBorder="1" applyAlignment="1">
      <alignment horizontal="center" vertical="top" wrapText="1"/>
    </xf>
    <xf numFmtId="0" fontId="3" fillId="0" borderId="2" xfId="1" applyFont="1" applyBorder="1" applyAlignment="1"/>
    <xf numFmtId="0" fontId="14" fillId="0" borderId="0" xfId="1" applyFont="1" applyBorder="1" applyAlignment="1"/>
    <xf numFmtId="0" fontId="3" fillId="0" borderId="2" xfId="1" applyFont="1" applyBorder="1" applyAlignment="1">
      <alignment vertical="top" wrapText="1"/>
    </xf>
    <xf numFmtId="0" fontId="3" fillId="0" borderId="0" xfId="1" applyFont="1" applyAlignment="1">
      <alignment vertical="top" wrapText="1"/>
    </xf>
    <xf numFmtId="0" fontId="18" fillId="0" borderId="0" xfId="1" applyFont="1"/>
    <xf numFmtId="0" fontId="16" fillId="0" borderId="0" xfId="1" applyFont="1" applyBorder="1" applyAlignment="1">
      <alignment wrapText="1"/>
    </xf>
    <xf numFmtId="0" fontId="18" fillId="2" borderId="3" xfId="1" quotePrefix="1" applyFont="1" applyFill="1" applyBorder="1" applyAlignment="1">
      <alignment horizontal="center" vertical="center" wrapText="1"/>
    </xf>
    <xf numFmtId="0" fontId="3" fillId="0" borderId="0" xfId="1" applyFont="1" applyBorder="1" applyAlignment="1">
      <alignment horizontal="left" vertical="center"/>
    </xf>
    <xf numFmtId="0" fontId="3" fillId="0" borderId="2" xfId="1" applyFont="1" applyBorder="1" applyAlignment="1">
      <alignment horizontal="center" vertical="center"/>
    </xf>
    <xf numFmtId="0" fontId="3" fillId="0" borderId="2" xfId="1" applyFont="1" applyBorder="1" applyAlignment="1">
      <alignment horizontal="left" vertical="center"/>
    </xf>
    <xf numFmtId="0" fontId="3" fillId="0" borderId="0" xfId="1" applyFont="1" applyAlignment="1">
      <alignment horizontal="left" vertical="center"/>
    </xf>
    <xf numFmtId="0" fontId="3" fillId="0" borderId="2" xfId="1" applyFont="1" applyBorder="1" applyAlignment="1">
      <alignment horizontal="left"/>
    </xf>
    <xf numFmtId="0" fontId="33" fillId="0" borderId="0" xfId="0" applyFont="1" applyAlignment="1"/>
    <xf numFmtId="0" fontId="34" fillId="0" borderId="0" xfId="0" applyFont="1" applyAlignment="1"/>
    <xf numFmtId="0" fontId="36" fillId="0" borderId="2" xfId="0" applyFont="1" applyBorder="1" applyAlignment="1">
      <alignment horizontal="center" vertical="top" wrapText="1"/>
    </xf>
    <xf numFmtId="0" fontId="57" fillId="0" borderId="0" xfId="0" applyFont="1" applyBorder="1" applyAlignment="1">
      <alignment vertical="top"/>
    </xf>
    <xf numFmtId="0" fontId="55" fillId="0" borderId="2" xfId="0" applyFont="1" applyBorder="1" applyAlignment="1">
      <alignment horizontal="center"/>
    </xf>
    <xf numFmtId="0" fontId="58" fillId="0" borderId="2" xfId="0" applyFont="1" applyBorder="1" applyAlignment="1">
      <alignment horizontal="center" vertical="center" wrapText="1"/>
    </xf>
    <xf numFmtId="0" fontId="59" fillId="0" borderId="2" xfId="0" applyFont="1" applyBorder="1" applyAlignment="1">
      <alignment vertical="center" wrapText="1"/>
    </xf>
    <xf numFmtId="0" fontId="0" fillId="0" borderId="0" xfId="0" applyFill="1" applyBorder="1" applyAlignment="1">
      <alignment horizontal="center"/>
    </xf>
    <xf numFmtId="0" fontId="60" fillId="0" borderId="0" xfId="0" applyFont="1" applyAlignment="1">
      <alignment horizontal="center"/>
    </xf>
    <xf numFmtId="0" fontId="53" fillId="0" borderId="0" xfId="0" applyFont="1"/>
    <xf numFmtId="0" fontId="61" fillId="0" borderId="2" xfId="0" applyFont="1" applyBorder="1" applyAlignment="1">
      <alignment vertical="center" wrapText="1"/>
    </xf>
    <xf numFmtId="0" fontId="61" fillId="0" borderId="2" xfId="0" applyFont="1" applyBorder="1" applyAlignment="1">
      <alignment horizontal="left" vertical="center" wrapText="1" indent="2"/>
    </xf>
    <xf numFmtId="0" fontId="61" fillId="0" borderId="0" xfId="0" applyFont="1" applyBorder="1" applyAlignment="1">
      <alignment horizontal="left" vertical="center" wrapText="1" indent="2"/>
    </xf>
    <xf numFmtId="0" fontId="61" fillId="0" borderId="0" xfId="0" applyFont="1" applyBorder="1" applyAlignment="1">
      <alignment vertical="center" wrapText="1"/>
    </xf>
    <xf numFmtId="0" fontId="61" fillId="0" borderId="5" xfId="0" applyFont="1" applyBorder="1" applyAlignment="1">
      <alignment vertical="center" wrapText="1"/>
    </xf>
    <xf numFmtId="0" fontId="53" fillId="0" borderId="2" xfId="0" applyFont="1" applyBorder="1"/>
    <xf numFmtId="0" fontId="61" fillId="0" borderId="2" xfId="0" applyFont="1" applyBorder="1" applyAlignment="1">
      <alignment horizontal="center" vertical="center" wrapText="1"/>
    </xf>
    <xf numFmtId="0" fontId="3" fillId="0" borderId="2" xfId="0" applyFont="1" applyFill="1" applyBorder="1" applyAlignment="1">
      <alignment horizontal="center"/>
    </xf>
    <xf numFmtId="0" fontId="62" fillId="0" borderId="2" xfId="0" applyFont="1" applyBorder="1" applyAlignment="1">
      <alignment horizontal="center"/>
    </xf>
    <xf numFmtId="0" fontId="3" fillId="0" borderId="1" xfId="0" applyFont="1" applyBorder="1" applyAlignment="1">
      <alignment vertical="top" wrapText="1"/>
    </xf>
    <xf numFmtId="0" fontId="8" fillId="3" borderId="0" xfId="0" applyFont="1" applyFill="1"/>
    <xf numFmtId="0" fontId="13" fillId="3" borderId="0" xfId="0" applyFont="1" applyFill="1"/>
    <xf numFmtId="0" fontId="3" fillId="3" borderId="0" xfId="0" applyFont="1" applyFill="1"/>
    <xf numFmtId="0" fontId="63" fillId="0" borderId="0" xfId="0" applyFont="1"/>
    <xf numFmtId="0" fontId="3" fillId="0" borderId="0" xfId="0" applyFont="1" applyBorder="1" applyAlignment="1">
      <alignment horizontal="left"/>
    </xf>
    <xf numFmtId="0" fontId="16" fillId="0" borderId="0" xfId="0" applyFont="1" applyBorder="1" applyAlignment="1">
      <alignment horizontal="left"/>
    </xf>
    <xf numFmtId="0" fontId="14" fillId="0" borderId="0" xfId="0" applyFont="1" applyBorder="1" applyAlignment="1">
      <alignment horizontal="center"/>
    </xf>
    <xf numFmtId="49" fontId="3" fillId="0" borderId="0" xfId="0" applyNumberFormat="1" applyFont="1" applyBorder="1" applyAlignment="1">
      <alignment horizontal="left" vertical="top"/>
    </xf>
    <xf numFmtId="0" fontId="16" fillId="0" borderId="2" xfId="0" applyFont="1" applyBorder="1" applyAlignment="1">
      <alignment horizontal="center" vertical="center"/>
    </xf>
    <xf numFmtId="0" fontId="3" fillId="0" borderId="2" xfId="2" applyFont="1" applyFill="1" applyBorder="1" applyAlignment="1">
      <alignment horizontal="left" vertical="center" wrapText="1"/>
    </xf>
    <xf numFmtId="0" fontId="8" fillId="2" borderId="0" xfId="1" applyFont="1" applyFill="1"/>
    <xf numFmtId="0" fontId="18" fillId="2" borderId="2" xfId="1" applyFont="1" applyFill="1" applyBorder="1" applyAlignment="1">
      <alignment horizontal="center"/>
    </xf>
    <xf numFmtId="0" fontId="8" fillId="2" borderId="0" xfId="0" applyFont="1" applyFill="1"/>
    <xf numFmtId="0" fontId="3" fillId="2" borderId="0" xfId="0" applyFont="1" applyFill="1" applyBorder="1" applyAlignment="1">
      <alignment horizontal="right"/>
    </xf>
    <xf numFmtId="0" fontId="3" fillId="2" borderId="2" xfId="0" applyFont="1" applyFill="1" applyBorder="1" applyAlignment="1">
      <alignment horizontal="center" vertical="top" wrapText="1"/>
    </xf>
    <xf numFmtId="0" fontId="8" fillId="2" borderId="2" xfId="0" applyFont="1" applyFill="1" applyBorder="1"/>
    <xf numFmtId="0" fontId="8" fillId="2" borderId="5" xfId="0" applyFont="1" applyFill="1" applyBorder="1" applyAlignment="1"/>
    <xf numFmtId="0" fontId="8" fillId="2" borderId="0" xfId="0" applyFont="1" applyFill="1" applyBorder="1"/>
    <xf numFmtId="0" fontId="3" fillId="2" borderId="0" xfId="0" applyFont="1" applyFill="1" applyBorder="1" applyAlignment="1">
      <alignment horizontal="left"/>
    </xf>
    <xf numFmtId="0" fontId="3" fillId="2" borderId="0" xfId="0" applyFont="1" applyFill="1"/>
    <xf numFmtId="0" fontId="17" fillId="2" borderId="0" xfId="0" applyFont="1" applyFill="1" applyAlignment="1">
      <alignment wrapText="1"/>
    </xf>
    <xf numFmtId="0" fontId="3" fillId="2" borderId="0" xfId="0" applyFont="1" applyFill="1" applyBorder="1" applyAlignment="1">
      <alignment horizontal="right"/>
    </xf>
    <xf numFmtId="0" fontId="8" fillId="2" borderId="2" xfId="0" applyFont="1" applyFill="1" applyBorder="1" applyAlignment="1">
      <alignment horizontal="center" vertical="center" wrapText="1"/>
    </xf>
    <xf numFmtId="0" fontId="3" fillId="2" borderId="0" xfId="0" applyFont="1" applyFill="1" applyBorder="1" applyAlignment="1">
      <alignment horizontal="center" vertical="top" wrapText="1"/>
    </xf>
    <xf numFmtId="0" fontId="13" fillId="2" borderId="0" xfId="0" applyFont="1" applyFill="1"/>
    <xf numFmtId="0" fontId="3" fillId="0" borderId="0" xfId="2" applyFont="1" applyAlignment="1"/>
    <xf numFmtId="0" fontId="18" fillId="0" borderId="0" xfId="2" applyFont="1" applyAlignment="1">
      <alignment horizontal="right"/>
    </xf>
    <xf numFmtId="0" fontId="64" fillId="0" borderId="0" xfId="0" applyFont="1" applyBorder="1" applyAlignment="1">
      <alignment vertical="top"/>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6" fillId="0" borderId="2" xfId="0" applyFont="1" applyBorder="1" applyAlignment="1">
      <alignment horizontal="center" vertical="center" wrapText="1"/>
    </xf>
    <xf numFmtId="0" fontId="3" fillId="0" borderId="2" xfId="1"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alignment vertical="center"/>
    </xf>
    <xf numFmtId="0" fontId="3" fillId="0" borderId="0" xfId="0" applyFont="1" applyAlignment="1">
      <alignment horizontal="right" vertical="center" wrapText="1"/>
    </xf>
    <xf numFmtId="0" fontId="0" fillId="0" borderId="0" xfId="0" applyAlignment="1">
      <alignment vertical="center"/>
    </xf>
    <xf numFmtId="0" fontId="3" fillId="0" borderId="2" xfId="0" applyFont="1" applyBorder="1" applyAlignment="1">
      <alignment vertical="center" wrapText="1"/>
    </xf>
    <xf numFmtId="0" fontId="3" fillId="0" borderId="1" xfId="0" applyFont="1" applyBorder="1" applyAlignment="1">
      <alignment horizontal="center" vertical="center" wrapText="1"/>
    </xf>
    <xf numFmtId="0" fontId="3" fillId="0" borderId="2" xfId="2" applyFont="1" applyBorder="1" applyAlignment="1">
      <alignment horizontal="center" vertical="center" wrapText="1"/>
    </xf>
    <xf numFmtId="0" fontId="3" fillId="0" borderId="0" xfId="2" applyFont="1" applyBorder="1" applyAlignment="1">
      <alignment horizontal="left" vertical="center"/>
    </xf>
    <xf numFmtId="0" fontId="62" fillId="0" borderId="0" xfId="0" applyFont="1" applyBorder="1"/>
    <xf numFmtId="0" fontId="36" fillId="0" borderId="1" xfId="0" applyFont="1" applyBorder="1" applyAlignment="1">
      <alignment horizontal="center" vertical="center" wrapText="1"/>
    </xf>
    <xf numFmtId="0" fontId="36" fillId="2" borderId="1" xfId="0" applyFont="1" applyFill="1" applyBorder="1" applyAlignment="1">
      <alignment horizontal="center" vertical="center" wrapText="1"/>
    </xf>
    <xf numFmtId="0" fontId="3" fillId="0" borderId="4" xfId="0" applyFont="1" applyBorder="1" applyAlignment="1">
      <alignment horizontal="center" vertical="center" wrapText="1"/>
    </xf>
    <xf numFmtId="0" fontId="0" fillId="0" borderId="2" xfId="0" applyBorder="1" applyAlignment="1">
      <alignment vertical="center"/>
    </xf>
    <xf numFmtId="0" fontId="0" fillId="0" borderId="0" xfId="0" applyBorder="1" applyAlignment="1">
      <alignment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8" fillId="0" borderId="2" xfId="0" applyFont="1" applyBorder="1" applyAlignment="1">
      <alignment vertical="center"/>
    </xf>
    <xf numFmtId="0" fontId="8" fillId="0" borderId="0" xfId="0" applyFont="1" applyBorder="1" applyAlignment="1">
      <alignment vertical="center"/>
    </xf>
    <xf numFmtId="0" fontId="3" fillId="0" borderId="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8" fillId="0" borderId="0" xfId="0" applyFont="1" applyAlignment="1">
      <alignment horizontal="center" vertical="center"/>
    </xf>
    <xf numFmtId="0" fontId="8"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7" xfId="0" applyFont="1" applyBorder="1" applyAlignment="1">
      <alignment horizontal="center" vertical="center" wrapText="1"/>
    </xf>
    <xf numFmtId="0" fontId="8" fillId="0" borderId="0" xfId="0" applyFont="1" applyAlignment="1">
      <alignment horizontal="center" vertical="center" wrapText="1"/>
    </xf>
    <xf numFmtId="0" fontId="16" fillId="0" borderId="0" xfId="0" applyFont="1" applyAlignment="1">
      <alignment vertical="top" wrapText="1"/>
    </xf>
    <xf numFmtId="0" fontId="14" fillId="0" borderId="0" xfId="0" applyFont="1" applyAlignment="1">
      <alignment horizontal="center" vertical="center"/>
    </xf>
    <xf numFmtId="0" fontId="14" fillId="0" borderId="0" xfId="0" applyFont="1" applyBorder="1" applyAlignment="1">
      <alignment horizontal="center" vertical="center"/>
    </xf>
    <xf numFmtId="0" fontId="8" fillId="3" borderId="0" xfId="0" applyFont="1" applyFill="1" applyAlignment="1">
      <alignment horizontal="center" vertical="center"/>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Alignment="1"/>
    <xf numFmtId="0" fontId="8" fillId="2" borderId="0" xfId="0" applyFont="1" applyFill="1" applyAlignment="1">
      <alignment horizontal="center" vertical="center"/>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24" fillId="0" borderId="0" xfId="1" applyFont="1" applyAlignment="1">
      <alignment horizontal="center"/>
    </xf>
    <xf numFmtId="0" fontId="5" fillId="0" borderId="0" xfId="2" applyFont="1" applyAlignment="1">
      <alignment horizontal="center"/>
    </xf>
    <xf numFmtId="0" fontId="23" fillId="0" borderId="2" xfId="1" applyFont="1" applyBorder="1" applyAlignment="1">
      <alignment horizontal="center" vertical="center" wrapText="1"/>
    </xf>
    <xf numFmtId="0" fontId="19" fillId="0" borderId="0" xfId="1" applyFont="1" applyBorder="1" applyAlignment="1">
      <alignment horizontal="center" vertical="center"/>
    </xf>
    <xf numFmtId="0" fontId="19" fillId="0" borderId="0" xfId="1" applyFont="1" applyAlignment="1">
      <alignment horizontal="center" vertical="center"/>
    </xf>
    <xf numFmtId="0" fontId="19" fillId="0" borderId="2" xfId="1" applyFont="1" applyBorder="1" applyAlignment="1">
      <alignment horizontal="center" vertical="center" wrapText="1"/>
    </xf>
    <xf numFmtId="0" fontId="19" fillId="0" borderId="0" xfId="1" applyFont="1" applyAlignment="1">
      <alignment horizontal="center" vertical="center" wrapText="1"/>
    </xf>
    <xf numFmtId="0" fontId="21" fillId="0" borderId="2" xfId="1" applyFont="1" applyBorder="1" applyAlignment="1">
      <alignment horizontal="center" vertical="center" wrapText="1"/>
    </xf>
    <xf numFmtId="0" fontId="20" fillId="0" borderId="0" xfId="1" applyFont="1" applyAlignment="1">
      <alignment horizontal="center" vertical="center"/>
    </xf>
    <xf numFmtId="0" fontId="20" fillId="0" borderId="0" xfId="1" applyFont="1" applyBorder="1" applyAlignment="1">
      <alignment horizontal="center" vertical="center"/>
    </xf>
    <xf numFmtId="0" fontId="8" fillId="0" borderId="0" xfId="2" applyAlignment="1">
      <alignment horizontal="center" vertical="center"/>
    </xf>
    <xf numFmtId="0" fontId="3" fillId="0" borderId="0" xfId="2" applyFont="1" applyBorder="1" applyAlignment="1">
      <alignment horizontal="center" vertical="center"/>
    </xf>
    <xf numFmtId="0" fontId="3" fillId="0" borderId="0" xfId="2" applyFont="1" applyAlignment="1">
      <alignment horizontal="center" vertical="center"/>
    </xf>
    <xf numFmtId="0" fontId="8" fillId="0" borderId="0" xfId="2" applyAlignment="1">
      <alignment vertical="center"/>
    </xf>
    <xf numFmtId="0" fontId="3" fillId="0" borderId="12" xfId="2" applyFont="1" applyFill="1" applyBorder="1" applyAlignment="1">
      <alignment horizontal="center" vertical="center" wrapText="1"/>
    </xf>
    <xf numFmtId="0" fontId="3" fillId="0" borderId="15" xfId="2" applyFont="1" applyFill="1" applyBorder="1" applyAlignment="1">
      <alignment horizontal="center" vertical="center" wrapText="1"/>
    </xf>
    <xf numFmtId="0" fontId="3" fillId="0" borderId="4" xfId="2" applyFont="1" applyBorder="1" applyAlignment="1">
      <alignment horizontal="center" vertical="center" wrapText="1"/>
    </xf>
    <xf numFmtId="0" fontId="3" fillId="0" borderId="0" xfId="2" applyFont="1" applyAlignment="1">
      <alignment vertical="center"/>
    </xf>
    <xf numFmtId="0" fontId="16" fillId="0" borderId="0" xfId="2" applyFont="1"/>
    <xf numFmtId="0" fontId="16" fillId="0" borderId="0" xfId="2" applyFont="1" applyAlignment="1">
      <alignment vertical="top" wrapText="1"/>
    </xf>
    <xf numFmtId="0" fontId="14" fillId="0" borderId="0" xfId="2" applyFont="1"/>
    <xf numFmtId="0" fontId="3" fillId="0" borderId="0" xfId="2" applyFont="1" applyAlignment="1">
      <alignment vertical="top" wrapText="1"/>
    </xf>
    <xf numFmtId="0" fontId="14" fillId="0" borderId="0" xfId="2" applyFont="1" applyAlignment="1">
      <alignment horizontal="center"/>
    </xf>
    <xf numFmtId="2" fontId="16" fillId="0" borderId="2" xfId="0" applyNumberFormat="1" applyFont="1" applyBorder="1" applyAlignment="1">
      <alignment horizontal="center"/>
    </xf>
    <xf numFmtId="0" fontId="3" fillId="2" borderId="2" xfId="0" applyFont="1" applyFill="1" applyBorder="1"/>
    <xf numFmtId="1" fontId="8" fillId="0" borderId="0" xfId="0" applyNumberFormat="1" applyFont="1"/>
    <xf numFmtId="2" fontId="8" fillId="0" borderId="2" xfId="0" applyNumberFormat="1" applyFont="1" applyBorder="1"/>
    <xf numFmtId="1" fontId="8" fillId="0" borderId="6" xfId="0" applyNumberFormat="1" applyFont="1" applyBorder="1"/>
    <xf numFmtId="1" fontId="8" fillId="0" borderId="2" xfId="0" applyNumberFormat="1" applyFont="1" applyBorder="1"/>
    <xf numFmtId="2" fontId="13" fillId="0" borderId="2" xfId="1" applyNumberFormat="1" applyFont="1" applyBorder="1" applyAlignment="1">
      <alignment horizontal="right"/>
    </xf>
    <xf numFmtId="2" fontId="8" fillId="0" borderId="2" xfId="0" applyNumberFormat="1" applyFont="1" applyBorder="1" applyAlignment="1">
      <alignment horizontal="right"/>
    </xf>
    <xf numFmtId="2" fontId="62" fillId="0" borderId="2" xfId="0" applyNumberFormat="1" applyFont="1" applyBorder="1" applyAlignment="1">
      <alignment horizontal="right"/>
    </xf>
    <xf numFmtId="2" fontId="0" fillId="0" borderId="2" xfId="0" applyNumberFormat="1" applyBorder="1" applyAlignment="1">
      <alignment horizontal="right"/>
    </xf>
    <xf numFmtId="2" fontId="3" fillId="0" borderId="2" xfId="0" applyNumberFormat="1" applyFont="1" applyBorder="1" applyAlignment="1">
      <alignment horizontal="right"/>
    </xf>
    <xf numFmtId="2" fontId="65" fillId="0" borderId="2" xfId="0" applyNumberFormat="1" applyFont="1" applyBorder="1" applyAlignment="1">
      <alignment horizontal="right"/>
    </xf>
    <xf numFmtId="0" fontId="3" fillId="0" borderId="16" xfId="0" applyFont="1" applyBorder="1" applyAlignment="1">
      <alignment vertical="top" wrapText="1"/>
    </xf>
    <xf numFmtId="0" fontId="3" fillId="0" borderId="0" xfId="1" applyFont="1" applyAlignment="1">
      <alignment horizontal="left"/>
    </xf>
    <xf numFmtId="0" fontId="18" fillId="0" borderId="10" xfId="0" applyFont="1" applyBorder="1" applyAlignment="1">
      <alignment horizontal="left"/>
    </xf>
    <xf numFmtId="0" fontId="8" fillId="2" borderId="5" xfId="0" applyFont="1" applyFill="1" applyBorder="1" applyAlignment="1"/>
    <xf numFmtId="0" fontId="57" fillId="0" borderId="0" xfId="0" applyFont="1" applyBorder="1" applyAlignment="1">
      <alignment horizontal="center" vertical="top"/>
    </xf>
    <xf numFmtId="0" fontId="44" fillId="0" borderId="0" xfId="0" applyFont="1"/>
    <xf numFmtId="2" fontId="8" fillId="0" borderId="0" xfId="0" applyNumberFormat="1" applyFont="1"/>
    <xf numFmtId="0" fontId="62" fillId="0" borderId="0" xfId="0" applyFont="1"/>
    <xf numFmtId="2" fontId="62" fillId="0" borderId="0" xfId="0" applyNumberFormat="1" applyFont="1"/>
    <xf numFmtId="2" fontId="8" fillId="0" borderId="2" xfId="0" applyNumberFormat="1" applyFont="1" applyBorder="1" applyAlignment="1">
      <alignment horizontal="center" vertical="top" wrapText="1"/>
    </xf>
    <xf numFmtId="2" fontId="8" fillId="0" borderId="3" xfId="0" applyNumberFormat="1" applyFont="1" applyBorder="1" applyAlignment="1">
      <alignment horizontal="center" vertical="top" wrapText="1"/>
    </xf>
    <xf numFmtId="2" fontId="0" fillId="0" borderId="2" xfId="0" applyNumberFormat="1" applyBorder="1"/>
    <xf numFmtId="2" fontId="0" fillId="0" borderId="0" xfId="0" applyNumberFormat="1"/>
    <xf numFmtId="0" fontId="8" fillId="0" borderId="0" xfId="0" applyFont="1" applyAlignment="1">
      <alignment horizontal="right"/>
    </xf>
    <xf numFmtId="16" fontId="8" fillId="0" borderId="0" xfId="0" applyNumberFormat="1" applyFont="1" applyAlignment="1">
      <alignment horizontal="right"/>
    </xf>
    <xf numFmtId="1" fontId="0" fillId="0" borderId="0" xfId="0" applyNumberFormat="1"/>
    <xf numFmtId="1" fontId="8" fillId="2" borderId="2" xfId="0" applyNumberFormat="1" applyFont="1" applyFill="1" applyBorder="1"/>
    <xf numFmtId="0" fontId="43" fillId="0" borderId="0" xfId="0" applyFont="1" applyAlignment="1"/>
    <xf numFmtId="2" fontId="8" fillId="2" borderId="2" xfId="0" applyNumberFormat="1" applyFont="1" applyFill="1" applyBorder="1" applyAlignment="1">
      <alignment horizontal="right" vertical="center" wrapText="1"/>
    </xf>
    <xf numFmtId="2" fontId="8" fillId="2" borderId="2" xfId="0" applyNumberFormat="1" applyFont="1" applyFill="1" applyBorder="1" applyAlignment="1">
      <alignment horizontal="right"/>
    </xf>
    <xf numFmtId="0" fontId="8" fillId="0" borderId="0" xfId="4" applyAlignment="1">
      <alignment vertical="center"/>
    </xf>
    <xf numFmtId="0" fontId="3" fillId="0" borderId="0" xfId="1" applyFont="1" applyBorder="1" applyAlignment="1">
      <alignment horizontal="center" vertical="center" wrapText="1"/>
    </xf>
    <xf numFmtId="0" fontId="3" fillId="0" borderId="0" xfId="1" applyFont="1" applyBorder="1" applyAlignment="1">
      <alignment vertical="center"/>
    </xf>
    <xf numFmtId="0" fontId="16" fillId="0" borderId="0" xfId="1" applyFont="1" applyBorder="1" applyAlignment="1">
      <alignment horizontal="left" vertical="center"/>
    </xf>
    <xf numFmtId="0" fontId="3" fillId="2" borderId="2" xfId="1" applyFont="1" applyFill="1" applyBorder="1" applyAlignment="1">
      <alignment horizontal="center" vertical="center"/>
    </xf>
    <xf numFmtId="0" fontId="3" fillId="0" borderId="0" xfId="1" applyFont="1" applyBorder="1" applyAlignment="1">
      <alignment horizontal="left"/>
    </xf>
    <xf numFmtId="0" fontId="36" fillId="0" borderId="2" xfId="0" applyFont="1" applyBorder="1" applyAlignment="1">
      <alignment horizontal="center" vertical="center" wrapText="1"/>
    </xf>
    <xf numFmtId="0" fontId="7" fillId="0" borderId="0" xfId="3" applyFont="1" applyAlignment="1">
      <alignment vertical="top" wrapText="1"/>
    </xf>
    <xf numFmtId="0" fontId="66" fillId="0" borderId="2" xfId="0" applyFont="1" applyBorder="1" applyAlignment="1">
      <alignment vertical="center" wrapText="1"/>
    </xf>
    <xf numFmtId="0" fontId="66" fillId="0" borderId="2" xfId="0" applyFont="1" applyBorder="1" applyAlignment="1">
      <alignment horizontal="center" vertical="center" wrapText="1"/>
    </xf>
    <xf numFmtId="0" fontId="66" fillId="0" borderId="3" xfId="0" applyFont="1" applyBorder="1" applyAlignment="1">
      <alignment horizontal="center" vertical="center" wrapText="1"/>
    </xf>
    <xf numFmtId="0" fontId="18" fillId="0" borderId="0" xfId="0" applyFont="1" applyBorder="1" applyAlignment="1">
      <alignment horizontal="left"/>
    </xf>
    <xf numFmtId="2" fontId="20" fillId="0" borderId="2" xfId="1" applyNumberFormat="1" applyFont="1" applyBorder="1" applyAlignment="1"/>
    <xf numFmtId="2" fontId="20" fillId="0" borderId="2" xfId="1" applyNumberFormat="1" applyFont="1" applyBorder="1"/>
    <xf numFmtId="0" fontId="16" fillId="0" borderId="0" xfId="2" applyFont="1" applyAlignment="1">
      <alignment horizontal="left"/>
    </xf>
    <xf numFmtId="1" fontId="8" fillId="0" borderId="2" xfId="2" applyNumberFormat="1" applyBorder="1"/>
    <xf numFmtId="0" fontId="3" fillId="0" borderId="2" xfId="1" applyFont="1" applyBorder="1" applyAlignment="1">
      <alignment horizontal="right" vertical="center"/>
    </xf>
    <xf numFmtId="0" fontId="3" fillId="0" borderId="0" xfId="1" applyFont="1" applyBorder="1" applyAlignment="1">
      <alignment vertical="top" wrapText="1"/>
    </xf>
    <xf numFmtId="0" fontId="3" fillId="0" borderId="2" xfId="1" applyFont="1" applyBorder="1" applyAlignment="1">
      <alignment horizontal="right"/>
    </xf>
    <xf numFmtId="0" fontId="8" fillId="0" borderId="2" xfId="1" applyFont="1" applyBorder="1" applyAlignment="1">
      <alignment horizontal="right"/>
    </xf>
    <xf numFmtId="2" fontId="3" fillId="0" borderId="2" xfId="0" applyNumberFormat="1" applyFont="1" applyBorder="1"/>
    <xf numFmtId="0" fontId="16" fillId="0" borderId="0" xfId="4" applyFont="1" applyAlignment="1">
      <alignment horizontal="center"/>
    </xf>
    <xf numFmtId="0" fontId="3" fillId="0" borderId="0" xfId="4" applyFont="1"/>
    <xf numFmtId="0" fontId="16" fillId="0" borderId="2" xfId="4" applyFont="1" applyBorder="1" applyAlignment="1">
      <alignment vertical="center"/>
    </xf>
    <xf numFmtId="0" fontId="16" fillId="0" borderId="0" xfId="4" applyFont="1" applyAlignment="1">
      <alignment vertical="center"/>
    </xf>
    <xf numFmtId="2" fontId="14" fillId="0" borderId="2" xfId="4" applyNumberFormat="1" applyFont="1" applyBorder="1" applyAlignment="1">
      <alignment horizontal="right" vertical="top" wrapText="1"/>
    </xf>
    <xf numFmtId="2" fontId="16" fillId="0" borderId="2" xfId="4" applyNumberFormat="1" applyFont="1" applyBorder="1" applyAlignment="1">
      <alignment horizontal="right" vertical="top" wrapText="1"/>
    </xf>
    <xf numFmtId="2" fontId="16" fillId="0" borderId="2" xfId="4" applyNumberFormat="1" applyFont="1" applyBorder="1" applyAlignment="1">
      <alignment horizontal="right" vertical="center"/>
    </xf>
    <xf numFmtId="0" fontId="16" fillId="0" borderId="2" xfId="4" applyFont="1" applyBorder="1" applyAlignment="1">
      <alignment horizontal="right" vertical="center"/>
    </xf>
    <xf numFmtId="0" fontId="14" fillId="0" borderId="2" xfId="4" applyFont="1" applyBorder="1" applyAlignment="1">
      <alignment horizontal="left" vertical="center" wrapText="1"/>
    </xf>
    <xf numFmtId="2" fontId="14" fillId="0" borderId="2" xfId="4" applyNumberFormat="1" applyFont="1" applyBorder="1" applyAlignment="1">
      <alignment horizontal="right" vertical="center" wrapText="1"/>
    </xf>
    <xf numFmtId="0" fontId="14" fillId="0" borderId="2" xfId="4" applyFont="1" applyBorder="1" applyAlignment="1">
      <alignment horizontal="center" vertical="center" wrapText="1"/>
    </xf>
    <xf numFmtId="2" fontId="16" fillId="0" borderId="2" xfId="4" applyNumberFormat="1" applyFont="1" applyBorder="1" applyAlignment="1">
      <alignment horizontal="right" vertical="center" wrapText="1"/>
    </xf>
    <xf numFmtId="0" fontId="14" fillId="0" borderId="2" xfId="4" applyFont="1" applyBorder="1" applyAlignment="1">
      <alignment horizontal="right" vertical="center" wrapText="1"/>
    </xf>
    <xf numFmtId="0" fontId="16" fillId="0" borderId="2" xfId="4" applyFont="1" applyBorder="1" applyAlignment="1">
      <alignment horizontal="right" vertical="center" wrapText="1"/>
    </xf>
    <xf numFmtId="1" fontId="0" fillId="0" borderId="2" xfId="0" applyNumberFormat="1" applyBorder="1"/>
    <xf numFmtId="0" fontId="7" fillId="0" borderId="0" xfId="4" applyFont="1" applyAlignment="1">
      <alignment horizontal="left"/>
    </xf>
    <xf numFmtId="0" fontId="7" fillId="0" borderId="0" xfId="4" applyFont="1"/>
    <xf numFmtId="2" fontId="8" fillId="0" borderId="2" xfId="3" applyNumberFormat="1" applyBorder="1"/>
    <xf numFmtId="2" fontId="3" fillId="0" borderId="2" xfId="3" applyNumberFormat="1" applyFont="1" applyBorder="1"/>
    <xf numFmtId="2" fontId="18" fillId="0" borderId="2" xfId="3" applyNumberFormat="1" applyFont="1" applyBorder="1"/>
    <xf numFmtId="0" fontId="3" fillId="0" borderId="0" xfId="0" applyFont="1" applyFill="1" applyBorder="1"/>
    <xf numFmtId="0" fontId="8" fillId="0" borderId="0" xfId="4" applyBorder="1"/>
    <xf numFmtId="0" fontId="14" fillId="0" borderId="0" xfId="4" applyFont="1" applyBorder="1" applyAlignment="1">
      <alignment horizontal="center" vertical="top" wrapText="1"/>
    </xf>
    <xf numFmtId="2" fontId="8" fillId="0" borderId="0" xfId="4" applyNumberFormat="1" applyBorder="1"/>
    <xf numFmtId="2" fontId="52" fillId="0" borderId="2" xfId="1" applyNumberFormat="1" applyBorder="1"/>
    <xf numFmtId="0" fontId="3" fillId="0" borderId="0" xfId="3" applyFont="1" applyAlignment="1"/>
    <xf numFmtId="0" fontId="15" fillId="0" borderId="0" xfId="0" applyFont="1" applyAlignment="1"/>
    <xf numFmtId="0" fontId="33" fillId="0" borderId="0" xfId="0" applyFont="1" applyAlignment="1">
      <alignment horizontal="center"/>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1" quotePrefix="1" applyFont="1" applyFill="1" applyBorder="1" applyAlignment="1">
      <alignment horizontal="center" vertical="center" wrapText="1"/>
    </xf>
    <xf numFmtId="0" fontId="18" fillId="2" borderId="2" xfId="1" quotePrefix="1" applyFont="1" applyFill="1" applyBorder="1" applyAlignment="1">
      <alignment horizontal="center" vertical="center" wrapText="1"/>
    </xf>
    <xf numFmtId="0" fontId="8" fillId="2" borderId="0" xfId="0" applyFont="1" applyFill="1" applyAlignment="1">
      <alignment vertical="center"/>
    </xf>
    <xf numFmtId="0" fontId="3" fillId="2" borderId="2" xfId="0" applyFont="1" applyFill="1" applyBorder="1" applyAlignment="1">
      <alignment vertical="center" wrapText="1"/>
    </xf>
    <xf numFmtId="0" fontId="8" fillId="3" borderId="0" xfId="0" applyFont="1" applyFill="1" applyAlignment="1">
      <alignment vertical="center"/>
    </xf>
    <xf numFmtId="0" fontId="14" fillId="0" borderId="0" xfId="0" applyFont="1" applyAlignment="1">
      <alignment vertical="center"/>
    </xf>
    <xf numFmtId="0" fontId="14" fillId="0" borderId="0" xfId="0" applyFont="1" applyBorder="1" applyAlignment="1">
      <alignment vertical="center"/>
    </xf>
    <xf numFmtId="2" fontId="8" fillId="0" borderId="1" xfId="0" applyNumberFormat="1" applyFont="1" applyBorder="1" applyAlignment="1">
      <alignment vertical="center"/>
    </xf>
    <xf numFmtId="2" fontId="8" fillId="0" borderId="5" xfId="0" applyNumberFormat="1" applyFont="1" applyBorder="1"/>
    <xf numFmtId="0" fontId="18" fillId="0" borderId="2" xfId="3" applyFont="1" applyBorder="1" applyAlignment="1">
      <alignment horizontal="center" vertical="center" wrapText="1"/>
    </xf>
    <xf numFmtId="0" fontId="18" fillId="0" borderId="0" xfId="3" applyFont="1" applyAlignment="1">
      <alignment vertical="center"/>
    </xf>
    <xf numFmtId="0" fontId="18" fillId="0" borderId="0" xfId="3" applyFont="1" applyBorder="1" applyAlignment="1">
      <alignment vertical="center"/>
    </xf>
    <xf numFmtId="0" fontId="8" fillId="0" borderId="0" xfId="3" applyAlignment="1">
      <alignment vertical="center"/>
    </xf>
    <xf numFmtId="0" fontId="18" fillId="0" borderId="5" xfId="3" applyFont="1" applyBorder="1" applyAlignment="1">
      <alignment horizontal="center" vertical="center" wrapText="1"/>
    </xf>
    <xf numFmtId="0" fontId="18" fillId="0" borderId="13" xfId="3" applyFont="1" applyBorder="1" applyAlignment="1">
      <alignment horizontal="center" vertical="center" wrapText="1"/>
    </xf>
    <xf numFmtId="0" fontId="18" fillId="0" borderId="6" xfId="3" applyFont="1" applyBorder="1" applyAlignment="1">
      <alignment horizontal="center" vertical="center" wrapText="1"/>
    </xf>
    <xf numFmtId="0" fontId="53" fillId="0" borderId="2" xfId="0" applyFont="1" applyBorder="1" applyAlignment="1">
      <alignment horizontal="center" vertical="center" wrapText="1"/>
    </xf>
    <xf numFmtId="0" fontId="53" fillId="0" borderId="2" xfId="0" applyFont="1" applyBorder="1" applyAlignment="1">
      <alignment vertical="center" wrapText="1"/>
    </xf>
    <xf numFmtId="0" fontId="53" fillId="0" borderId="5" xfId="0" applyFont="1" applyBorder="1" applyAlignment="1">
      <alignment horizontal="center" vertical="center" wrapText="1"/>
    </xf>
    <xf numFmtId="0" fontId="53" fillId="0" borderId="2" xfId="0" applyFont="1" applyBorder="1" applyAlignment="1">
      <alignment wrapText="1"/>
    </xf>
    <xf numFmtId="0" fontId="46" fillId="0" borderId="0" xfId="0" applyFont="1"/>
    <xf numFmtId="0" fontId="43" fillId="2" borderId="0" xfId="0" applyFont="1" applyFill="1"/>
    <xf numFmtId="0" fontId="46" fillId="2" borderId="0" xfId="0" applyFont="1" applyFill="1"/>
    <xf numFmtId="0" fontId="44" fillId="0" borderId="0" xfId="1" applyFont="1" applyAlignment="1">
      <alignment horizontal="center"/>
    </xf>
    <xf numFmtId="0" fontId="16" fillId="0" borderId="0" xfId="0" applyFont="1" applyAlignment="1"/>
    <xf numFmtId="0" fontId="67" fillId="0" borderId="2" xfId="0" applyFont="1" applyBorder="1"/>
    <xf numFmtId="0" fontId="3" fillId="0" borderId="0" xfId="0" applyFont="1" applyBorder="1" applyAlignment="1">
      <alignment vertical="top" wrapText="1"/>
    </xf>
    <xf numFmtId="0" fontId="3" fillId="0" borderId="0" xfId="0" applyNumberFormat="1" applyFont="1" applyBorder="1" applyAlignment="1"/>
    <xf numFmtId="0" fontId="53" fillId="0" borderId="0" xfId="1" applyFont="1" applyBorder="1"/>
    <xf numFmtId="0" fontId="35" fillId="2" borderId="0" xfId="0" applyFont="1" applyFill="1"/>
    <xf numFmtId="0" fontId="37" fillId="0" borderId="0" xfId="0" applyFont="1" applyBorder="1" applyAlignment="1"/>
    <xf numFmtId="0" fontId="36" fillId="2" borderId="2" xfId="0" applyFont="1" applyFill="1" applyBorder="1" applyAlignment="1">
      <alignment horizontal="center" vertical="top" wrapText="1"/>
    </xf>
    <xf numFmtId="0" fontId="0" fillId="2" borderId="0" xfId="0" applyFill="1"/>
    <xf numFmtId="0" fontId="11" fillId="2" borderId="0" xfId="0" applyFont="1" applyFill="1" applyAlignment="1">
      <alignment horizontal="right"/>
    </xf>
    <xf numFmtId="0" fontId="53" fillId="2" borderId="2" xfId="0" applyFont="1" applyFill="1" applyBorder="1" applyAlignment="1">
      <alignment horizontal="center" vertical="center" wrapText="1"/>
    </xf>
    <xf numFmtId="0" fontId="35" fillId="0" borderId="2" xfId="0" quotePrefix="1" applyFont="1" applyBorder="1" applyAlignment="1">
      <alignment horizontal="center" vertical="top" wrapText="1"/>
    </xf>
    <xf numFmtId="0" fontId="37" fillId="0" borderId="3" xfId="0" applyFont="1" applyBorder="1" applyAlignment="1">
      <alignment horizontal="center" vertical="top" wrapText="1"/>
    </xf>
    <xf numFmtId="0" fontId="43" fillId="0" borderId="0" xfId="0" applyFont="1"/>
    <xf numFmtId="2" fontId="8" fillId="0" borderId="15" xfId="0" applyNumberFormat="1" applyFont="1" applyFill="1" applyBorder="1"/>
    <xf numFmtId="2" fontId="8" fillId="0" borderId="0" xfId="0" applyNumberFormat="1" applyFont="1" applyFill="1" applyBorder="1"/>
    <xf numFmtId="2" fontId="13" fillId="0" borderId="2" xfId="1" applyNumberFormat="1" applyFont="1" applyBorder="1" applyAlignment="1">
      <alignment horizontal="right" vertical="center"/>
    </xf>
    <xf numFmtId="2" fontId="3" fillId="0" borderId="0" xfId="0" applyNumberFormat="1" applyFont="1" applyAlignment="1">
      <alignment vertical="top" wrapText="1"/>
    </xf>
    <xf numFmtId="0" fontId="8" fillId="0" borderId="0" xfId="0" applyFont="1" applyFill="1" applyBorder="1"/>
    <xf numFmtId="2" fontId="0" fillId="0" borderId="12" xfId="0" applyNumberFormat="1" applyFill="1" applyBorder="1"/>
    <xf numFmtId="2" fontId="0" fillId="0" borderId="15" xfId="0" applyNumberFormat="1" applyFill="1" applyBorder="1"/>
    <xf numFmtId="2" fontId="0" fillId="0" borderId="0" xfId="0" applyNumberFormat="1" applyBorder="1"/>
    <xf numFmtId="0" fontId="0" fillId="0" borderId="12" xfId="0" applyFill="1" applyBorder="1"/>
    <xf numFmtId="0" fontId="0" fillId="0" borderId="15" xfId="0" applyFill="1" applyBorder="1"/>
    <xf numFmtId="0" fontId="68" fillId="0" borderId="2" xfId="0" applyFont="1" applyBorder="1" applyAlignment="1">
      <alignment vertical="center" wrapText="1"/>
    </xf>
    <xf numFmtId="0" fontId="68" fillId="0" borderId="2" xfId="0" applyFont="1" applyBorder="1" applyAlignment="1">
      <alignment horizontal="center" vertical="center" wrapText="1"/>
    </xf>
    <xf numFmtId="0" fontId="16" fillId="0" borderId="2" xfId="0" applyFont="1" applyBorder="1" applyAlignment="1">
      <alignment horizontal="right" vertical="top" wrapText="1"/>
    </xf>
    <xf numFmtId="17" fontId="14" fillId="0" borderId="2" xfId="0" applyNumberFormat="1" applyFont="1" applyBorder="1" applyAlignment="1">
      <alignment horizontal="left" vertical="top" wrapText="1"/>
    </xf>
    <xf numFmtId="0" fontId="8" fillId="0" borderId="2" xfId="1" applyFont="1" applyBorder="1" applyAlignment="1"/>
    <xf numFmtId="1" fontId="52" fillId="0" borderId="0" xfId="1" applyNumberFormat="1" applyBorder="1"/>
    <xf numFmtId="0" fontId="54" fillId="0" borderId="2" xfId="1" applyFont="1" applyBorder="1"/>
    <xf numFmtId="0" fontId="13" fillId="0" borderId="0" xfId="2" applyFont="1"/>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164" fontId="52" fillId="0" borderId="2" xfId="1" applyNumberFormat="1" applyBorder="1"/>
    <xf numFmtId="0" fontId="8" fillId="0" borderId="0" xfId="0" applyFont="1" applyAlignment="1">
      <alignment horizontal="center" vertical="top" wrapText="1"/>
    </xf>
    <xf numFmtId="0" fontId="8" fillId="0" borderId="0" xfId="0" applyFont="1" applyAlignment="1"/>
    <xf numFmtId="0" fontId="3" fillId="0" borderId="0" xfId="0" applyFont="1" applyAlignment="1">
      <alignment vertical="top"/>
    </xf>
    <xf numFmtId="0" fontId="8" fillId="0" borderId="0" xfId="0" applyFont="1" applyAlignment="1">
      <alignment vertical="top"/>
    </xf>
    <xf numFmtId="0" fontId="44" fillId="0" borderId="0" xfId="0" applyFont="1" applyAlignment="1">
      <alignment vertical="center"/>
    </xf>
    <xf numFmtId="1" fontId="8" fillId="0" borderId="0" xfId="2" applyNumberFormat="1"/>
    <xf numFmtId="1" fontId="7" fillId="0" borderId="0" xfId="2" applyNumberFormat="1" applyFont="1"/>
    <xf numFmtId="1" fontId="7" fillId="0" borderId="0" xfId="2" applyNumberFormat="1" applyFont="1" applyAlignment="1">
      <alignment vertical="top" wrapText="1"/>
    </xf>
    <xf numFmtId="0" fontId="64" fillId="0" borderId="2" xfId="0" applyFont="1" applyBorder="1" applyAlignment="1">
      <alignment horizontal="left" vertical="center" wrapText="1"/>
    </xf>
    <xf numFmtId="2" fontId="3" fillId="0" borderId="0" xfId="0" applyNumberFormat="1" applyFont="1" applyBorder="1"/>
    <xf numFmtId="0" fontId="35" fillId="0" borderId="5" xfId="0" quotePrefix="1" applyFont="1" applyBorder="1" applyAlignment="1">
      <alignment horizontal="center" vertical="top" wrapText="1"/>
    </xf>
    <xf numFmtId="0" fontId="3" fillId="0" borderId="3" xfId="0" applyFont="1" applyBorder="1"/>
    <xf numFmtId="0" fontId="35" fillId="0" borderId="6" xfId="0" quotePrefix="1" applyFont="1" applyBorder="1" applyAlignment="1">
      <alignment horizontal="right" vertical="top" wrapText="1"/>
    </xf>
    <xf numFmtId="0" fontId="35" fillId="0" borderId="2" xfId="0" quotePrefix="1" applyFont="1" applyBorder="1" applyAlignment="1">
      <alignment horizontal="right" vertical="top" wrapText="1"/>
    </xf>
    <xf numFmtId="0" fontId="50" fillId="0" borderId="2" xfId="0" quotePrefix="1" applyFont="1" applyBorder="1" applyAlignment="1">
      <alignment horizontal="center" vertical="top" wrapText="1"/>
    </xf>
    <xf numFmtId="0" fontId="50" fillId="0" borderId="1" xfId="0" quotePrefix="1" applyFont="1" applyBorder="1" applyAlignment="1">
      <alignment horizontal="center" vertical="top" wrapText="1"/>
    </xf>
    <xf numFmtId="2" fontId="35" fillId="0" borderId="2" xfId="0" quotePrefix="1" applyNumberFormat="1" applyFont="1" applyBorder="1" applyAlignment="1">
      <alignment horizontal="right" vertical="top" wrapText="1"/>
    </xf>
    <xf numFmtId="0" fontId="51" fillId="0" borderId="0" xfId="0" applyFont="1" applyBorder="1"/>
    <xf numFmtId="0" fontId="8" fillId="0" borderId="0" xfId="0" applyFont="1" applyBorder="1" applyAlignment="1"/>
    <xf numFmtId="0" fontId="0" fillId="0" borderId="2" xfId="0" applyFill="1" applyBorder="1" applyAlignment="1">
      <alignment horizontal="center"/>
    </xf>
    <xf numFmtId="0" fontId="67" fillId="0" borderId="2" xfId="0" applyFont="1" applyFill="1" applyBorder="1"/>
    <xf numFmtId="0" fontId="0" fillId="0" borderId="0" xfId="0" applyBorder="1" applyAlignment="1">
      <alignment horizontal="right"/>
    </xf>
    <xf numFmtId="1" fontId="0" fillId="0" borderId="0" xfId="0" applyNumberFormat="1" applyBorder="1"/>
    <xf numFmtId="1" fontId="3" fillId="0" borderId="0" xfId="0" applyNumberFormat="1" applyFont="1" applyBorder="1" applyAlignment="1">
      <alignment vertical="top" wrapText="1"/>
    </xf>
    <xf numFmtId="2" fontId="8" fillId="0" borderId="0" xfId="1" applyNumberFormat="1" applyFont="1"/>
    <xf numFmtId="2" fontId="13" fillId="0" borderId="2" xfId="1" applyNumberFormat="1" applyFont="1" applyBorder="1" applyAlignment="1">
      <alignment vertical="center"/>
    </xf>
    <xf numFmtId="2" fontId="13" fillId="0" borderId="2" xfId="1" applyNumberFormat="1" applyFont="1" applyBorder="1" applyAlignment="1">
      <alignment horizontal="center"/>
    </xf>
    <xf numFmtId="0" fontId="8" fillId="0" borderId="0" xfId="0" applyFont="1"/>
    <xf numFmtId="0" fontId="3" fillId="0" borderId="2" xfId="0" applyFont="1" applyBorder="1" applyAlignment="1">
      <alignment horizontal="center" vertical="center" wrapText="1"/>
    </xf>
    <xf numFmtId="0" fontId="8" fillId="0" borderId="2" xfId="0" applyFont="1" applyBorder="1" applyAlignment="1">
      <alignment horizontal="center"/>
    </xf>
    <xf numFmtId="0" fontId="65" fillId="0" borderId="0" xfId="0" applyFont="1" applyAlignment="1">
      <alignment horizontal="left"/>
    </xf>
    <xf numFmtId="0" fontId="72" fillId="0" borderId="0" xfId="0" applyFont="1" applyAlignment="1">
      <alignment horizontal="left" vertical="center"/>
    </xf>
    <xf numFmtId="0" fontId="3" fillId="0" borderId="2" xfId="0" applyFont="1" applyBorder="1" applyAlignment="1">
      <alignment horizontal="center" vertical="center" wrapText="1"/>
    </xf>
    <xf numFmtId="0" fontId="3" fillId="0" borderId="2" xfId="0" applyFont="1" applyBorder="1" applyAlignment="1">
      <alignment horizontal="center"/>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8" fillId="0" borderId="0" xfId="0" applyFont="1"/>
    <xf numFmtId="0" fontId="3" fillId="2" borderId="0" xfId="0" applyFont="1" applyFill="1" applyAlignment="1">
      <alignment horizontal="left"/>
    </xf>
    <xf numFmtId="0" fontId="23" fillId="0" borderId="5" xfId="1" applyFont="1" applyBorder="1" applyAlignment="1">
      <alignment horizontal="center" vertical="center" wrapText="1"/>
    </xf>
    <xf numFmtId="0" fontId="23" fillId="0" borderId="2" xfId="1" applyFont="1" applyBorder="1" applyAlignment="1">
      <alignment horizontal="center" vertical="center" wrapText="1"/>
    </xf>
    <xf numFmtId="0" fontId="8" fillId="0" borderId="18" xfId="2" applyBorder="1" applyAlignment="1">
      <alignment horizontal="center" vertical="center"/>
    </xf>
    <xf numFmtId="0" fontId="8" fillId="0" borderId="22" xfId="2" applyBorder="1" applyAlignment="1">
      <alignment horizontal="center" vertical="center"/>
    </xf>
    <xf numFmtId="0" fontId="8" fillId="0" borderId="19" xfId="2" applyBorder="1" applyAlignment="1">
      <alignment horizontal="center" vertical="center"/>
    </xf>
    <xf numFmtId="0" fontId="3" fillId="0" borderId="0" xfId="1" applyFont="1" applyAlignment="1">
      <alignment horizontal="center"/>
    </xf>
    <xf numFmtId="0" fontId="36"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71" fillId="0" borderId="0" xfId="0" applyFont="1" applyAlignment="1"/>
    <xf numFmtId="0" fontId="3" fillId="2" borderId="0" xfId="0" applyFont="1" applyFill="1" applyBorder="1"/>
    <xf numFmtId="0" fontId="8" fillId="0" borderId="0" xfId="0" applyFont="1"/>
    <xf numFmtId="0" fontId="65" fillId="0" borderId="0" xfId="0" applyFont="1" applyAlignment="1"/>
    <xf numFmtId="164" fontId="8" fillId="0" borderId="0" xfId="0" applyNumberFormat="1" applyFont="1"/>
    <xf numFmtId="1" fontId="3" fillId="0" borderId="2" xfId="0" applyNumberFormat="1" applyFont="1" applyBorder="1"/>
    <xf numFmtId="1" fontId="8" fillId="0" borderId="0" xfId="0" applyNumberFormat="1" applyFont="1" applyAlignment="1"/>
    <xf numFmtId="0" fontId="44" fillId="0" borderId="0" xfId="0" applyFont="1" applyAlignment="1"/>
    <xf numFmtId="0" fontId="44" fillId="0" borderId="0" xfId="0" applyFont="1" applyAlignment="1">
      <alignment vertical="top" wrapText="1"/>
    </xf>
    <xf numFmtId="2" fontId="44" fillId="0" borderId="0" xfId="0" applyNumberFormat="1" applyFont="1" applyAlignment="1">
      <alignment vertical="top" wrapText="1"/>
    </xf>
    <xf numFmtId="0" fontId="72" fillId="0" borderId="0" xfId="0" applyFont="1" applyAlignment="1">
      <alignment vertical="top" wrapText="1"/>
    </xf>
    <xf numFmtId="0" fontId="73" fillId="0" borderId="0" xfId="0" applyFont="1" applyAlignment="1">
      <alignment vertical="top" wrapText="1"/>
    </xf>
    <xf numFmtId="2" fontId="73" fillId="0" borderId="0" xfId="0" applyNumberFormat="1" applyFont="1" applyAlignment="1">
      <alignment vertical="top" wrapText="1"/>
    </xf>
    <xf numFmtId="164" fontId="8" fillId="0" borderId="2" xfId="0" applyNumberFormat="1" applyFont="1" applyBorder="1"/>
    <xf numFmtId="164" fontId="8" fillId="0" borderId="0" xfId="0" applyNumberFormat="1" applyFont="1" applyAlignment="1">
      <alignment vertical="top" wrapText="1"/>
    </xf>
    <xf numFmtId="164" fontId="62" fillId="0" borderId="0" xfId="0" applyNumberFormat="1" applyFont="1"/>
    <xf numFmtId="0" fontId="3" fillId="0" borderId="2" xfId="0" applyFont="1" applyBorder="1" applyAlignment="1">
      <alignment horizontal="center"/>
    </xf>
    <xf numFmtId="0" fontId="8" fillId="0" borderId="0" xfId="0" applyFont="1"/>
    <xf numFmtId="0" fontId="8" fillId="0" borderId="2" xfId="1" applyFont="1" applyBorder="1" applyAlignment="1">
      <alignment vertical="top" wrapText="1"/>
    </xf>
    <xf numFmtId="0" fontId="8" fillId="0" borderId="0" xfId="0" applyFont="1" applyBorder="1" applyAlignment="1">
      <alignment horizontal="right"/>
    </xf>
    <xf numFmtId="0" fontId="8" fillId="0" borderId="0" xfId="0" applyFont="1" applyAlignment="1">
      <alignment horizontal="right" vertical="top" wrapText="1"/>
    </xf>
    <xf numFmtId="0" fontId="0" fillId="0" borderId="0" xfId="0" applyAlignment="1"/>
    <xf numFmtId="0" fontId="2" fillId="0" borderId="0" xfId="1" applyFont="1"/>
    <xf numFmtId="0" fontId="14" fillId="0" borderId="2" xfId="0" applyFont="1" applyBorder="1" applyAlignment="1">
      <alignment horizontal="center"/>
    </xf>
    <xf numFmtId="0" fontId="3" fillId="0" borderId="0" xfId="3" applyFont="1" applyBorder="1" applyAlignment="1">
      <alignment horizontal="center"/>
    </xf>
    <xf numFmtId="2" fontId="3" fillId="0" borderId="0" xfId="3" applyNumberFormat="1" applyFont="1" applyBorder="1"/>
    <xf numFmtId="0" fontId="3" fillId="0" borderId="2" xfId="3" applyFont="1" applyBorder="1" applyAlignment="1">
      <alignment horizontal="center" vertical="center" wrapText="1"/>
    </xf>
    <xf numFmtId="0" fontId="3" fillId="0" borderId="2" xfId="3" applyFont="1" applyBorder="1" applyAlignment="1">
      <alignment horizontal="left" vertical="center" wrapText="1"/>
    </xf>
    <xf numFmtId="2" fontId="3" fillId="0" borderId="2" xfId="3" applyNumberFormat="1" applyFont="1" applyBorder="1" applyAlignment="1">
      <alignment vertical="center"/>
    </xf>
    <xf numFmtId="2" fontId="18" fillId="0" borderId="2" xfId="3" applyNumberFormat="1" applyFont="1" applyBorder="1" applyAlignment="1">
      <alignment vertical="center"/>
    </xf>
    <xf numFmtId="1" fontId="3" fillId="0" borderId="0" xfId="0" applyNumberFormat="1" applyFont="1" applyAlignment="1">
      <alignment vertical="top" wrapText="1"/>
    </xf>
    <xf numFmtId="0" fontId="1" fillId="0" borderId="0" xfId="1" applyFont="1"/>
    <xf numFmtId="0" fontId="16" fillId="0" borderId="0" xfId="0" applyFont="1" applyAlignment="1">
      <alignment horizontal="center"/>
    </xf>
    <xf numFmtId="0" fontId="47" fillId="0" borderId="0" xfId="0" applyFont="1" applyAlignment="1">
      <alignment horizontal="center" wrapText="1"/>
    </xf>
    <xf numFmtId="0" fontId="3" fillId="0" borderId="0" xfId="0" applyFont="1" applyAlignment="1">
      <alignment horizontal="center" vertical="top" wrapText="1"/>
    </xf>
    <xf numFmtId="0" fontId="7" fillId="0" borderId="0" xfId="0" applyFont="1" applyAlignment="1">
      <alignment horizontal="center"/>
    </xf>
    <xf numFmtId="0" fontId="12" fillId="0" borderId="0" xfId="0" applyFont="1" applyAlignment="1">
      <alignment horizontal="center"/>
    </xf>
    <xf numFmtId="0" fontId="6" fillId="0" borderId="0" xfId="0" applyFont="1" applyAlignment="1">
      <alignment horizontal="center"/>
    </xf>
    <xf numFmtId="0" fontId="3" fillId="0" borderId="2" xfId="0" applyFont="1" applyBorder="1" applyAlignment="1">
      <alignment horizontal="center"/>
    </xf>
    <xf numFmtId="0" fontId="3" fillId="0" borderId="5" xfId="0" applyFont="1" applyBorder="1" applyAlignment="1">
      <alignment horizontal="center"/>
    </xf>
    <xf numFmtId="0" fontId="3" fillId="0" borderId="13" xfId="0" applyFont="1" applyBorder="1" applyAlignment="1">
      <alignment horizontal="center"/>
    </xf>
    <xf numFmtId="0" fontId="3" fillId="0" borderId="6" xfId="0" applyFont="1" applyBorder="1" applyAlignment="1">
      <alignment horizontal="center"/>
    </xf>
    <xf numFmtId="0" fontId="3" fillId="0" borderId="0" xfId="0" applyFont="1" applyBorder="1" applyAlignment="1">
      <alignment horizontal="left"/>
    </xf>
    <xf numFmtId="0" fontId="3" fillId="0" borderId="2" xfId="0" applyFont="1" applyBorder="1" applyAlignment="1">
      <alignment horizont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17" xfId="0" applyFont="1" applyBorder="1" applyAlignment="1">
      <alignment horizontal="center" vertical="top"/>
    </xf>
    <xf numFmtId="0" fontId="3" fillId="0" borderId="16" xfId="0" applyFont="1" applyBorder="1" applyAlignment="1">
      <alignment horizontal="center" vertical="top"/>
    </xf>
    <xf numFmtId="0" fontId="3" fillId="0" borderId="18" xfId="0" applyFont="1" applyBorder="1" applyAlignment="1">
      <alignment horizontal="center" vertical="top"/>
    </xf>
    <xf numFmtId="0" fontId="3" fillId="0" borderId="11" xfId="0" applyFont="1" applyBorder="1" applyAlignment="1">
      <alignment horizontal="center" vertical="top"/>
    </xf>
    <xf numFmtId="0" fontId="3" fillId="0" borderId="10" xfId="0" applyFont="1" applyBorder="1" applyAlignment="1">
      <alignment horizontal="center" vertical="top"/>
    </xf>
    <xf numFmtId="0" fontId="3" fillId="0" borderId="19" xfId="0" applyFont="1" applyBorder="1" applyAlignment="1">
      <alignment horizontal="center" vertical="top"/>
    </xf>
    <xf numFmtId="0" fontId="8" fillId="0" borderId="2" xfId="0" applyFont="1" applyBorder="1" applyAlignment="1">
      <alignment horizontal="center"/>
    </xf>
    <xf numFmtId="0" fontId="3" fillId="0" borderId="5" xfId="0" applyFont="1" applyBorder="1" applyAlignment="1">
      <alignment horizontal="left"/>
    </xf>
    <xf numFmtId="0" fontId="3" fillId="0" borderId="13" xfId="0" applyFont="1" applyBorder="1" applyAlignment="1">
      <alignment horizontal="left"/>
    </xf>
    <xf numFmtId="0" fontId="3" fillId="0" borderId="6" xfId="0" applyFont="1" applyBorder="1" applyAlignment="1">
      <alignment horizontal="left"/>
    </xf>
    <xf numFmtId="0" fontId="3" fillId="0" borderId="2" xfId="0" applyFont="1" applyBorder="1" applyAlignment="1">
      <alignment horizontal="center" vertical="top" wrapText="1"/>
    </xf>
    <xf numFmtId="0" fontId="3" fillId="0" borderId="5" xfId="0" applyFont="1" applyBorder="1" applyAlignment="1">
      <alignment horizontal="center" vertical="top" wrapText="1"/>
    </xf>
    <xf numFmtId="0" fontId="3" fillId="0" borderId="13" xfId="0" applyFont="1" applyBorder="1" applyAlignment="1">
      <alignment horizontal="center" vertical="top" wrapText="1"/>
    </xf>
    <xf numFmtId="0" fontId="3" fillId="0" borderId="6" xfId="0" applyFont="1" applyBorder="1" applyAlignment="1">
      <alignment horizontal="center" vertical="top" wrapText="1"/>
    </xf>
    <xf numFmtId="0" fontId="16" fillId="0" borderId="5" xfId="0" applyFont="1" applyBorder="1" applyAlignment="1">
      <alignment horizontal="center" vertical="center"/>
    </xf>
    <xf numFmtId="0" fontId="16" fillId="0" borderId="13" xfId="0" applyFont="1" applyBorder="1" applyAlignment="1">
      <alignment horizontal="center" vertical="center"/>
    </xf>
    <xf numFmtId="0" fontId="16" fillId="0" borderId="6" xfId="0" applyFont="1" applyBorder="1" applyAlignment="1">
      <alignment horizontal="center" vertical="center"/>
    </xf>
    <xf numFmtId="0" fontId="16" fillId="0" borderId="2" xfId="0" applyFont="1" applyBorder="1" applyAlignment="1">
      <alignment horizontal="center" vertical="center" wrapText="1"/>
    </xf>
    <xf numFmtId="0" fontId="16" fillId="0" borderId="0" xfId="0" applyFont="1" applyBorder="1" applyAlignment="1">
      <alignment horizontal="left" wrapText="1"/>
    </xf>
    <xf numFmtId="0" fontId="16" fillId="0" borderId="2" xfId="0" applyFont="1" applyBorder="1" applyAlignment="1">
      <alignment horizontal="center"/>
    </xf>
    <xf numFmtId="0" fontId="16" fillId="0" borderId="2" xfId="0" applyFont="1" applyBorder="1" applyAlignment="1">
      <alignment horizontal="center" vertical="top" wrapText="1"/>
    </xf>
    <xf numFmtId="0" fontId="14" fillId="0" borderId="2" xfId="0" applyFont="1" applyBorder="1" applyAlignment="1">
      <alignment horizontal="center"/>
    </xf>
    <xf numFmtId="0" fontId="8" fillId="0" borderId="0" xfId="0" applyFont="1" applyBorder="1" applyAlignment="1">
      <alignment horizontal="center"/>
    </xf>
    <xf numFmtId="2" fontId="3" fillId="0" borderId="2" xfId="0" applyNumberFormat="1" applyFont="1" applyBorder="1" applyAlignment="1">
      <alignment horizontal="center"/>
    </xf>
    <xf numFmtId="2" fontId="8" fillId="0" borderId="2" xfId="0" applyNumberFormat="1" applyFont="1" applyBorder="1" applyAlignment="1">
      <alignment horizontal="center"/>
    </xf>
    <xf numFmtId="0" fontId="3" fillId="0" borderId="2" xfId="0" applyFont="1" applyBorder="1" applyAlignment="1">
      <alignment horizontal="center" vertical="center" wrapText="1"/>
    </xf>
    <xf numFmtId="0" fontId="8" fillId="0" borderId="5" xfId="0" applyFont="1" applyBorder="1" applyAlignment="1">
      <alignment horizontal="center"/>
    </xf>
    <xf numFmtId="0" fontId="8" fillId="0" borderId="6" xfId="0" applyFont="1" applyBorder="1" applyAlignment="1">
      <alignment horizontal="center"/>
    </xf>
    <xf numFmtId="0" fontId="18" fillId="0" borderId="5" xfId="0" quotePrefix="1" applyFont="1" applyBorder="1" applyAlignment="1">
      <alignment horizontal="center" vertical="top" wrapText="1"/>
    </xf>
    <xf numFmtId="0" fontId="18" fillId="0" borderId="13" xfId="0" quotePrefix="1" applyFont="1" applyBorder="1" applyAlignment="1">
      <alignment horizontal="center" vertical="top" wrapText="1"/>
    </xf>
    <xf numFmtId="0" fontId="18" fillId="0" borderId="6" xfId="0" quotePrefix="1" applyFont="1" applyBorder="1" applyAlignment="1">
      <alignment horizontal="center" vertical="top" wrapText="1"/>
    </xf>
    <xf numFmtId="0" fontId="3" fillId="0" borderId="5" xfId="0" applyFont="1" applyBorder="1" applyAlignment="1">
      <alignment horizontal="left" vertical="top" wrapText="1"/>
    </xf>
    <xf numFmtId="0" fontId="3" fillId="0" borderId="13" xfId="0" applyFont="1" applyBorder="1" applyAlignment="1">
      <alignment horizontal="left" vertical="top" wrapText="1"/>
    </xf>
    <xf numFmtId="0" fontId="3" fillId="0" borderId="6" xfId="0" applyFont="1" applyBorder="1" applyAlignment="1">
      <alignment horizontal="left" vertical="top"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2" fontId="8" fillId="0" borderId="5" xfId="0" applyNumberFormat="1" applyFont="1" applyBorder="1" applyAlignment="1">
      <alignment horizontal="center"/>
    </xf>
    <xf numFmtId="2" fontId="8" fillId="0" borderId="6" xfId="0" applyNumberFormat="1" applyFont="1" applyBorder="1" applyAlignment="1">
      <alignment horizontal="center"/>
    </xf>
    <xf numFmtId="0" fontId="18" fillId="0" borderId="2" xfId="0" quotePrefix="1" applyFont="1" applyBorder="1" applyAlignment="1">
      <alignment horizontal="center" vertical="top" wrapText="1"/>
    </xf>
    <xf numFmtId="0" fontId="3" fillId="0" borderId="0" xfId="0" applyFont="1" applyAlignment="1">
      <alignment horizontal="left"/>
    </xf>
    <xf numFmtId="0" fontId="3" fillId="0" borderId="0" xfId="0" applyFont="1" applyAlignment="1">
      <alignment horizontal="center"/>
    </xf>
    <xf numFmtId="0" fontId="3" fillId="0" borderId="2" xfId="0" applyFont="1" applyBorder="1" applyAlignment="1">
      <alignment horizontal="center" vertical="center"/>
    </xf>
    <xf numFmtId="0" fontId="15" fillId="0" borderId="0" xfId="0" applyFont="1" applyAlignment="1">
      <alignment horizontal="right"/>
    </xf>
    <xf numFmtId="0" fontId="3" fillId="0" borderId="0" xfId="0" applyFont="1" applyAlignment="1">
      <alignment horizontal="left" vertical="top" wrapText="1"/>
    </xf>
    <xf numFmtId="0" fontId="16" fillId="0" borderId="2" xfId="0" applyFont="1" applyBorder="1" applyAlignment="1">
      <alignment horizontal="center" wrapText="1"/>
    </xf>
    <xf numFmtId="0" fontId="3" fillId="0" borderId="2" xfId="0" applyFont="1" applyBorder="1" applyAlignment="1">
      <alignment horizontal="left"/>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0" fontId="3" fillId="0" borderId="6" xfId="0" applyFont="1" applyBorder="1" applyAlignment="1">
      <alignment horizontal="center" vertical="center"/>
    </xf>
    <xf numFmtId="0" fontId="55" fillId="0" borderId="10" xfId="0" applyFont="1" applyBorder="1" applyAlignment="1">
      <alignment horizontal="center"/>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65" fillId="0" borderId="0" xfId="0" applyFont="1" applyAlignment="1">
      <alignment horizontal="left"/>
    </xf>
    <xf numFmtId="0" fontId="3" fillId="0" borderId="0" xfId="2" applyFont="1" applyBorder="1" applyAlignment="1">
      <alignment horizontal="left" vertical="center"/>
    </xf>
    <xf numFmtId="0" fontId="17" fillId="0" borderId="0" xfId="0" applyFont="1" applyAlignment="1">
      <alignment horizontal="center"/>
    </xf>
    <xf numFmtId="0" fontId="3" fillId="0" borderId="0" xfId="4" applyFont="1" applyAlignment="1">
      <alignment horizontal="left"/>
    </xf>
    <xf numFmtId="0" fontId="16" fillId="0" borderId="1" xfId="4" applyFont="1" applyBorder="1" applyAlignment="1">
      <alignment horizontal="center" vertical="center" wrapText="1"/>
    </xf>
    <xf numFmtId="0" fontId="16" fillId="0" borderId="12" xfId="4" applyFont="1" applyBorder="1" applyAlignment="1">
      <alignment horizontal="center" vertical="center" wrapText="1"/>
    </xf>
    <xf numFmtId="0" fontId="16" fillId="0" borderId="3" xfId="4" applyFont="1" applyBorder="1" applyAlignment="1">
      <alignment horizontal="center" vertical="center" wrapText="1"/>
    </xf>
    <xf numFmtId="0" fontId="16" fillId="0" borderId="0" xfId="2" applyFont="1" applyAlignment="1">
      <alignment horizontal="center" vertical="top" wrapText="1"/>
    </xf>
    <xf numFmtId="0" fontId="16" fillId="0" borderId="2" xfId="4" applyFont="1" applyBorder="1" applyAlignment="1">
      <alignment horizontal="center" vertical="center" wrapText="1"/>
    </xf>
    <xf numFmtId="0" fontId="16" fillId="0" borderId="17" xfId="4" applyFont="1" applyBorder="1" applyAlignment="1">
      <alignment horizontal="center" vertical="center" wrapText="1"/>
    </xf>
    <xf numFmtId="0" fontId="16" fillId="0" borderId="16" xfId="4" applyFont="1" applyBorder="1" applyAlignment="1">
      <alignment horizontal="center" vertical="center" wrapText="1"/>
    </xf>
    <xf numFmtId="0" fontId="16" fillId="0" borderId="18" xfId="4" applyFont="1" applyBorder="1" applyAlignment="1">
      <alignment horizontal="center" vertical="center" wrapText="1"/>
    </xf>
    <xf numFmtId="0" fontId="16" fillId="0" borderId="11" xfId="4" applyFont="1" applyBorder="1" applyAlignment="1">
      <alignment horizontal="center" vertical="center" wrapText="1"/>
    </xf>
    <xf numFmtId="0" fontId="16" fillId="0" borderId="10" xfId="4" applyFont="1" applyBorder="1" applyAlignment="1">
      <alignment horizontal="center" vertical="center" wrapText="1"/>
    </xf>
    <xf numFmtId="0" fontId="16" fillId="0" borderId="19" xfId="4" applyFont="1" applyBorder="1" applyAlignment="1">
      <alignment horizontal="center" vertical="center" wrapText="1"/>
    </xf>
    <xf numFmtId="0" fontId="14" fillId="0" borderId="0" xfId="4" applyFont="1" applyAlignment="1">
      <alignment horizontal="left"/>
    </xf>
    <xf numFmtId="0" fontId="16" fillId="0" borderId="5" xfId="4" applyFont="1" applyBorder="1" applyAlignment="1">
      <alignment horizontal="center" vertical="center"/>
    </xf>
    <xf numFmtId="0" fontId="16" fillId="0" borderId="6" xfId="4" applyFont="1" applyBorder="1" applyAlignment="1">
      <alignment horizontal="center" vertical="center"/>
    </xf>
    <xf numFmtId="0" fontId="16" fillId="0" borderId="5" xfId="4" applyFont="1" applyBorder="1" applyAlignment="1">
      <alignment horizontal="center" vertical="center" wrapText="1"/>
    </xf>
    <xf numFmtId="0" fontId="16" fillId="0" borderId="6" xfId="4" applyFont="1" applyBorder="1" applyAlignment="1">
      <alignment horizontal="center" vertical="center" wrapText="1"/>
    </xf>
    <xf numFmtId="0" fontId="7" fillId="0" borderId="5" xfId="4" applyFont="1" applyBorder="1" applyAlignment="1">
      <alignment horizontal="center" vertical="top" wrapText="1"/>
    </xf>
    <xf numFmtId="0" fontId="7" fillId="0" borderId="6" xfId="4" applyFont="1" applyBorder="1" applyAlignment="1">
      <alignment horizontal="center" vertical="top" wrapText="1"/>
    </xf>
    <xf numFmtId="0" fontId="7" fillId="0" borderId="5" xfId="4" applyFont="1" applyBorder="1" applyAlignment="1">
      <alignment horizontal="center" vertical="center" wrapText="1"/>
    </xf>
    <xf numFmtId="0" fontId="7" fillId="0" borderId="6" xfId="4" applyFont="1" applyBorder="1" applyAlignment="1">
      <alignment horizontal="center" vertical="center" wrapText="1"/>
    </xf>
    <xf numFmtId="0" fontId="7" fillId="0" borderId="0" xfId="2" applyFont="1" applyAlignment="1">
      <alignment horizontal="center"/>
    </xf>
    <xf numFmtId="0" fontId="12" fillId="0" borderId="0" xfId="2" applyFont="1" applyAlignment="1">
      <alignment horizontal="center"/>
    </xf>
    <xf numFmtId="0" fontId="6" fillId="0" borderId="0" xfId="2" applyFont="1" applyAlignment="1">
      <alignment horizontal="center"/>
    </xf>
    <xf numFmtId="0" fontId="16" fillId="0" borderId="13" xfId="4" applyFont="1" applyBorder="1" applyAlignment="1">
      <alignment horizontal="center" vertical="center" wrapText="1"/>
    </xf>
    <xf numFmtId="0" fontId="27" fillId="0" borderId="0" xfId="2" applyFont="1" applyAlignment="1">
      <alignment horizontal="center"/>
    </xf>
    <xf numFmtId="0" fontId="32" fillId="0" borderId="0" xfId="2" applyFont="1" applyAlignment="1">
      <alignment horizontal="center"/>
    </xf>
    <xf numFmtId="0" fontId="18" fillId="0" borderId="10" xfId="4" applyFont="1" applyBorder="1" applyAlignment="1">
      <alignment horizontal="right"/>
    </xf>
    <xf numFmtId="0" fontId="3" fillId="0" borderId="0" xfId="1" applyFont="1" applyAlignment="1">
      <alignment horizontal="left"/>
    </xf>
    <xf numFmtId="0" fontId="33" fillId="0" borderId="0" xfId="0" applyFont="1" applyAlignment="1">
      <alignment horizontal="center"/>
    </xf>
    <xf numFmtId="0" fontId="34" fillId="0" borderId="0" xfId="0" applyFont="1" applyAlignment="1">
      <alignment horizontal="center"/>
    </xf>
    <xf numFmtId="0" fontId="33" fillId="0" borderId="0" xfId="0" applyFont="1" applyAlignment="1">
      <alignment horizontal="center" wrapText="1"/>
    </xf>
    <xf numFmtId="0" fontId="18" fillId="0" borderId="10" xfId="0" applyFont="1" applyBorder="1" applyAlignment="1">
      <alignment horizontal="right"/>
    </xf>
    <xf numFmtId="0" fontId="3" fillId="0" borderId="0" xfId="1" applyFont="1" applyAlignment="1">
      <alignment horizontal="center" vertical="top" wrapText="1"/>
    </xf>
    <xf numFmtId="0" fontId="4" fillId="0" borderId="0" xfId="0" applyFont="1" applyAlignment="1">
      <alignment horizontal="right"/>
    </xf>
    <xf numFmtId="0" fontId="18" fillId="0" borderId="0" xfId="0" applyFont="1" applyBorder="1" applyAlignment="1">
      <alignment horizontal="center"/>
    </xf>
    <xf numFmtId="0" fontId="0" fillId="0" borderId="0" xfId="0" applyAlignment="1">
      <alignment horizontal="center"/>
    </xf>
    <xf numFmtId="0" fontId="3" fillId="0" borderId="4" xfId="0" applyFont="1"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3" xfId="0" applyBorder="1" applyAlignment="1">
      <alignment horizontal="center" vertical="center"/>
    </xf>
    <xf numFmtId="0" fontId="13" fillId="0" borderId="0" xfId="0" applyFont="1" applyAlignment="1">
      <alignment horizontal="center"/>
    </xf>
    <xf numFmtId="0" fontId="49" fillId="0" borderId="17" xfId="0" applyFont="1" applyBorder="1" applyAlignment="1">
      <alignment horizontal="center"/>
    </xf>
    <xf numFmtId="0" fontId="49" fillId="0" borderId="16" xfId="0" applyFont="1" applyBorder="1" applyAlignment="1">
      <alignment horizontal="center"/>
    </xf>
    <xf numFmtId="0" fontId="49" fillId="0" borderId="20" xfId="0" applyFont="1" applyBorder="1" applyAlignment="1">
      <alignment horizontal="center"/>
    </xf>
    <xf numFmtId="0" fontId="49" fillId="0" borderId="11" xfId="0" applyFont="1" applyBorder="1" applyAlignment="1">
      <alignment horizontal="center"/>
    </xf>
    <xf numFmtId="0" fontId="49" fillId="0" borderId="10" xfId="0" applyFont="1" applyBorder="1" applyAlignment="1">
      <alignment horizontal="center"/>
    </xf>
    <xf numFmtId="0" fontId="49" fillId="0" borderId="21" xfId="0" applyFont="1" applyBorder="1" applyAlignment="1">
      <alignment horizontal="center"/>
    </xf>
    <xf numFmtId="0" fontId="3" fillId="0" borderId="13" xfId="0" applyFont="1" applyBorder="1" applyAlignment="1">
      <alignment horizontal="center" vertical="center" wrapText="1"/>
    </xf>
    <xf numFmtId="0" fontId="6" fillId="0" borderId="0" xfId="0" applyFont="1" applyAlignment="1">
      <alignment horizontal="center" wrapText="1"/>
    </xf>
    <xf numFmtId="0" fontId="8" fillId="0" borderId="0" xfId="0" applyFont="1"/>
    <xf numFmtId="0" fontId="46" fillId="0" borderId="0" xfId="0" applyFont="1" applyAlignment="1">
      <alignment horizontal="center" vertical="top" wrapText="1"/>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horizontal="center"/>
    </xf>
    <xf numFmtId="0" fontId="5" fillId="0" borderId="17" xfId="0" applyFont="1" applyBorder="1" applyAlignment="1">
      <alignment horizontal="center"/>
    </xf>
    <xf numFmtId="0" fontId="5" fillId="0" borderId="16" xfId="0" applyFont="1" applyBorder="1" applyAlignment="1">
      <alignment horizontal="center"/>
    </xf>
    <xf numFmtId="0" fontId="5" fillId="0" borderId="18" xfId="0" applyFont="1" applyBorder="1" applyAlignment="1">
      <alignment horizontal="center"/>
    </xf>
    <xf numFmtId="0" fontId="5" fillId="0" borderId="11" xfId="0" applyFont="1" applyBorder="1" applyAlignment="1">
      <alignment horizontal="center"/>
    </xf>
    <xf numFmtId="0" fontId="5" fillId="0" borderId="10" xfId="0" applyFont="1" applyBorder="1" applyAlignment="1">
      <alignment horizontal="center"/>
    </xf>
    <xf numFmtId="0" fontId="5" fillId="0" borderId="19" xfId="0" applyFont="1" applyBorder="1" applyAlignment="1">
      <alignment horizontal="center"/>
    </xf>
    <xf numFmtId="0" fontId="8" fillId="0" borderId="0" xfId="0" applyFont="1" applyAlignment="1">
      <alignment horizontal="left"/>
    </xf>
    <xf numFmtId="0" fontId="42" fillId="0" borderId="17" xfId="0" applyFont="1" applyBorder="1" applyAlignment="1">
      <alignment horizontal="center"/>
    </xf>
    <xf numFmtId="0" fontId="8" fillId="0" borderId="16" xfId="0" applyFont="1" applyBorder="1" applyAlignment="1">
      <alignment horizontal="center"/>
    </xf>
    <xf numFmtId="0" fontId="8" fillId="0" borderId="18" xfId="0" applyFont="1" applyBorder="1" applyAlignment="1">
      <alignment horizontal="center"/>
    </xf>
    <xf numFmtId="0" fontId="8" fillId="0" borderId="11" xfId="0" applyFont="1" applyBorder="1" applyAlignment="1">
      <alignment horizontal="center"/>
    </xf>
    <xf numFmtId="0" fontId="8" fillId="0" borderId="10" xfId="0" applyFont="1" applyBorder="1" applyAlignment="1">
      <alignment horizontal="center"/>
    </xf>
    <xf numFmtId="0" fontId="8" fillId="0" borderId="19" xfId="0" applyFont="1" applyBorder="1" applyAlignment="1">
      <alignment horizontal="center"/>
    </xf>
    <xf numFmtId="0" fontId="3" fillId="0" borderId="0" xfId="0" applyFont="1" applyBorder="1" applyAlignment="1">
      <alignment horizontal="right"/>
    </xf>
    <xf numFmtId="0" fontId="72" fillId="0" borderId="0" xfId="0" applyFont="1" applyAlignment="1">
      <alignment horizontal="left" vertical="center"/>
    </xf>
    <xf numFmtId="0" fontId="43" fillId="0" borderId="0" xfId="0" applyFont="1" applyAlignment="1">
      <alignment horizontal="center" vertical="top" wrapText="1"/>
    </xf>
    <xf numFmtId="0" fontId="44" fillId="0" borderId="0" xfId="0" applyFont="1" applyAlignment="1">
      <alignment horizontal="left" vertical="center"/>
    </xf>
    <xf numFmtId="0" fontId="15" fillId="0" borderId="0" xfId="0" applyFont="1" applyAlignment="1">
      <alignment horizontal="left"/>
    </xf>
    <xf numFmtId="0" fontId="5" fillId="0" borderId="0" xfId="0" applyFont="1" applyAlignment="1">
      <alignment horizontal="center"/>
    </xf>
    <xf numFmtId="0" fontId="6" fillId="0" borderId="0" xfId="1" applyFont="1" applyAlignment="1">
      <alignment horizontal="center"/>
    </xf>
    <xf numFmtId="0" fontId="3" fillId="0" borderId="2" xfId="1" applyFont="1" applyBorder="1" applyAlignment="1">
      <alignment horizontal="center" vertical="center" wrapText="1"/>
    </xf>
    <xf numFmtId="0" fontId="7" fillId="0" borderId="0" xfId="1" applyFont="1" applyAlignment="1">
      <alignment horizontal="center"/>
    </xf>
    <xf numFmtId="0" fontId="12" fillId="0" borderId="0" xfId="1" applyFont="1" applyAlignment="1">
      <alignment horizontal="center"/>
    </xf>
    <xf numFmtId="0" fontId="9" fillId="0" borderId="0" xfId="1" applyFont="1" applyBorder="1" applyAlignment="1">
      <alignment horizontal="left"/>
    </xf>
    <xf numFmtId="0" fontId="3" fillId="0" borderId="1"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3" xfId="1" applyFont="1" applyBorder="1" applyAlignment="1">
      <alignment horizontal="center" vertical="center" wrapText="1"/>
    </xf>
    <xf numFmtId="2" fontId="13" fillId="0" borderId="1" xfId="1" applyNumberFormat="1" applyFont="1" applyBorder="1" applyAlignment="1">
      <alignment horizontal="center" vertical="center"/>
    </xf>
    <xf numFmtId="2" fontId="13" fillId="0" borderId="12" xfId="1" applyNumberFormat="1" applyFont="1" applyBorder="1" applyAlignment="1">
      <alignment horizontal="center" vertical="center"/>
    </xf>
    <xf numFmtId="2" fontId="13" fillId="0" borderId="3" xfId="1" applyNumberFormat="1" applyFont="1" applyBorder="1" applyAlignment="1">
      <alignment horizontal="center" vertical="center"/>
    </xf>
    <xf numFmtId="0" fontId="3" fillId="2" borderId="1" xfId="1" applyFont="1" applyFill="1" applyBorder="1" applyAlignment="1">
      <alignment horizontal="center" vertical="center" wrapText="1"/>
    </xf>
    <xf numFmtId="0" fontId="3" fillId="2" borderId="1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0" borderId="0" xfId="0" applyFont="1" applyBorder="1" applyAlignment="1">
      <alignment horizontal="center" vertical="top" wrapText="1"/>
    </xf>
    <xf numFmtId="2" fontId="13" fillId="2" borderId="1" xfId="1" applyNumberFormat="1" applyFont="1" applyFill="1" applyBorder="1" applyAlignment="1">
      <alignment horizontal="center" vertical="center"/>
    </xf>
    <xf numFmtId="2" fontId="13" fillId="2" borderId="12" xfId="1" applyNumberFormat="1" applyFont="1" applyFill="1" applyBorder="1" applyAlignment="1">
      <alignment horizontal="center" vertical="center"/>
    </xf>
    <xf numFmtId="2" fontId="13" fillId="2" borderId="3" xfId="1" applyNumberFormat="1" applyFont="1" applyFill="1" applyBorder="1" applyAlignment="1">
      <alignment horizontal="center" vertical="center"/>
    </xf>
    <xf numFmtId="0" fontId="43" fillId="0" borderId="0" xfId="0" applyFont="1" applyAlignment="1">
      <alignment horizontal="left"/>
    </xf>
    <xf numFmtId="2" fontId="7" fillId="0" borderId="17" xfId="0" applyNumberFormat="1" applyFont="1" applyBorder="1" applyAlignment="1">
      <alignment horizontal="center" vertical="top"/>
    </xf>
    <xf numFmtId="2" fontId="7" fillId="0" borderId="16" xfId="0" applyNumberFormat="1" applyFont="1" applyBorder="1" applyAlignment="1">
      <alignment horizontal="center" vertical="top"/>
    </xf>
    <xf numFmtId="2" fontId="7" fillId="0" borderId="18" xfId="0" applyNumberFormat="1" applyFont="1" applyBorder="1" applyAlignment="1">
      <alignment horizontal="center" vertical="top"/>
    </xf>
    <xf numFmtId="2" fontId="7" fillId="0" borderId="11" xfId="0" applyNumberFormat="1" applyFont="1" applyBorder="1" applyAlignment="1">
      <alignment horizontal="center" vertical="top"/>
    </xf>
    <xf numFmtId="2" fontId="7" fillId="0" borderId="10" xfId="0" applyNumberFormat="1" applyFont="1" applyBorder="1" applyAlignment="1">
      <alignment horizontal="center" vertical="top"/>
    </xf>
    <xf numFmtId="2" fontId="7" fillId="0" borderId="19" xfId="0" applyNumberFormat="1" applyFont="1" applyBorder="1" applyAlignment="1">
      <alignment horizontal="center" vertical="top"/>
    </xf>
    <xf numFmtId="0" fontId="4" fillId="0" borderId="0" xfId="0" applyFont="1" applyAlignment="1">
      <alignment horizontal="center"/>
    </xf>
    <xf numFmtId="0" fontId="18" fillId="0" borderId="10" xfId="0" applyFont="1" applyBorder="1" applyAlignment="1">
      <alignment horizontal="center"/>
    </xf>
    <xf numFmtId="0" fontId="3" fillId="0" borderId="22" xfId="0" applyFont="1" applyBorder="1" applyAlignment="1">
      <alignment horizontal="center"/>
    </xf>
    <xf numFmtId="0" fontId="3" fillId="0" borderId="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8" xfId="0" applyFont="1" applyBorder="1" applyAlignment="1">
      <alignment horizontal="center" vertical="center" wrapText="1"/>
    </xf>
    <xf numFmtId="0" fontId="8" fillId="0" borderId="0" xfId="0" applyFont="1" applyBorder="1" applyAlignment="1">
      <alignment horizontal="left" vertical="top" wrapText="1"/>
    </xf>
    <xf numFmtId="0" fontId="8" fillId="0" borderId="0" xfId="0" applyFont="1" applyBorder="1" applyAlignment="1">
      <alignment horizontal="left" wrapText="1"/>
    </xf>
    <xf numFmtId="0" fontId="8" fillId="0" borderId="1" xfId="0" applyFont="1" applyBorder="1" applyAlignment="1">
      <alignment horizontal="center" vertical="center" wrapText="1"/>
    </xf>
    <xf numFmtId="0" fontId="0" fillId="0" borderId="12" xfId="0" applyBorder="1" applyAlignment="1">
      <alignment horizontal="center" vertical="center" wrapText="1"/>
    </xf>
    <xf numFmtId="0" fontId="0" fillId="0" borderId="3" xfId="0" applyBorder="1" applyAlignment="1">
      <alignment horizontal="center" vertical="center" wrapText="1"/>
    </xf>
    <xf numFmtId="0" fontId="7" fillId="0" borderId="0" xfId="0" applyFont="1" applyAlignment="1">
      <alignment horizontal="left"/>
    </xf>
    <xf numFmtId="0" fontId="8" fillId="0" borderId="1" xfId="0" applyFont="1" applyBorder="1" applyAlignment="1">
      <alignment horizontal="center" vertical="center"/>
    </xf>
    <xf numFmtId="0" fontId="18" fillId="0" borderId="10" xfId="0" applyFont="1" applyBorder="1" applyAlignment="1">
      <alignment horizontal="left"/>
    </xf>
    <xf numFmtId="0" fontId="9" fillId="0" borderId="0" xfId="0" applyFont="1" applyAlignment="1">
      <alignment horizontal="center" wrapText="1"/>
    </xf>
    <xf numFmtId="2" fontId="8" fillId="0" borderId="1" xfId="0" applyNumberFormat="1" applyFont="1" applyBorder="1" applyAlignment="1">
      <alignment horizontal="center" vertical="center" wrapText="1"/>
    </xf>
    <xf numFmtId="2" fontId="8" fillId="0" borderId="12" xfId="0" applyNumberFormat="1" applyFont="1" applyBorder="1" applyAlignment="1">
      <alignment horizontal="center" vertical="center" wrapText="1"/>
    </xf>
    <xf numFmtId="2" fontId="8" fillId="0" borderId="3" xfId="0" applyNumberFormat="1" applyFont="1" applyBorder="1" applyAlignment="1">
      <alignment horizontal="center" vertical="center" wrapText="1"/>
    </xf>
    <xf numFmtId="2" fontId="8" fillId="0" borderId="1" xfId="0" applyNumberFormat="1" applyFont="1" applyBorder="1" applyAlignment="1">
      <alignment horizontal="center" vertical="center"/>
    </xf>
    <xf numFmtId="2" fontId="8" fillId="0" borderId="12" xfId="0" applyNumberFormat="1" applyFont="1" applyBorder="1" applyAlignment="1">
      <alignment horizontal="center" vertical="center"/>
    </xf>
    <xf numFmtId="2" fontId="8" fillId="0" borderId="3" xfId="0" applyNumberFormat="1" applyFont="1" applyBorder="1" applyAlignment="1">
      <alignment horizontal="center" vertical="center"/>
    </xf>
    <xf numFmtId="0" fontId="8" fillId="0" borderId="12" xfId="0" applyFont="1" applyBorder="1" applyAlignment="1">
      <alignment horizontal="center" vertical="center"/>
    </xf>
    <xf numFmtId="0" fontId="8" fillId="0" borderId="3" xfId="0" applyFont="1" applyBorder="1" applyAlignment="1">
      <alignment horizontal="center" vertical="center"/>
    </xf>
    <xf numFmtId="0" fontId="18" fillId="0" borderId="0" xfId="0" applyFont="1" applyBorder="1" applyAlignment="1">
      <alignment horizontal="right"/>
    </xf>
    <xf numFmtId="0" fontId="7" fillId="0" borderId="5" xfId="0" applyFont="1" applyBorder="1" applyAlignment="1">
      <alignment horizontal="center" vertical="center"/>
    </xf>
    <xf numFmtId="0" fontId="7" fillId="0" borderId="13" xfId="0" applyFont="1" applyBorder="1" applyAlignment="1">
      <alignment horizontal="center" vertical="center"/>
    </xf>
    <xf numFmtId="0" fontId="7" fillId="0" borderId="6" xfId="0" applyFont="1" applyBorder="1" applyAlignment="1">
      <alignment horizontal="center" vertical="center"/>
    </xf>
    <xf numFmtId="0" fontId="64" fillId="0" borderId="0" xfId="0" applyFont="1" applyBorder="1" applyAlignment="1">
      <alignment horizontal="center" vertical="top"/>
    </xf>
    <xf numFmtId="0" fontId="41" fillId="0" borderId="0" xfId="0" applyFont="1" applyAlignment="1">
      <alignment horizontal="center"/>
    </xf>
    <xf numFmtId="0" fontId="66" fillId="0" borderId="1"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3" xfId="0" applyFont="1" applyBorder="1" applyAlignment="1">
      <alignment horizontal="center" vertical="center" wrapText="1"/>
    </xf>
    <xf numFmtId="0" fontId="0" fillId="0" borderId="12" xfId="0" applyBorder="1" applyAlignment="1">
      <alignment vertical="center"/>
    </xf>
    <xf numFmtId="0" fontId="0" fillId="0" borderId="3" xfId="0" applyBorder="1" applyAlignment="1">
      <alignment vertical="center"/>
    </xf>
    <xf numFmtId="0" fontId="66" fillId="0" borderId="5"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6" xfId="0" applyFont="1" applyBorder="1" applyAlignment="1">
      <alignment horizontal="center" vertical="center" wrapText="1"/>
    </xf>
    <xf numFmtId="0" fontId="59" fillId="0" borderId="1"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3" xfId="0" applyFont="1" applyBorder="1" applyAlignment="1">
      <alignment horizontal="center" vertical="center" wrapText="1"/>
    </xf>
    <xf numFmtId="0" fontId="74" fillId="0" borderId="17" xfId="0" applyFont="1" applyBorder="1" applyAlignment="1">
      <alignment horizontal="center" vertical="center" wrapText="1"/>
    </xf>
    <xf numFmtId="0" fontId="74" fillId="0" borderId="16" xfId="0" applyFont="1" applyBorder="1" applyAlignment="1">
      <alignment horizontal="center" vertical="center" wrapText="1"/>
    </xf>
    <xf numFmtId="0" fontId="74" fillId="0" borderId="18" xfId="0" applyFont="1" applyBorder="1" applyAlignment="1">
      <alignment horizontal="center" vertical="center" wrapText="1"/>
    </xf>
    <xf numFmtId="0" fontId="74" fillId="0" borderId="15" xfId="0" applyFont="1" applyBorder="1" applyAlignment="1">
      <alignment horizontal="center" vertical="center" wrapText="1"/>
    </xf>
    <xf numFmtId="0" fontId="74" fillId="0" borderId="0" xfId="0" applyFont="1" applyBorder="1" applyAlignment="1">
      <alignment horizontal="center" vertical="center" wrapText="1"/>
    </xf>
    <xf numFmtId="0" fontId="74" fillId="0" borderId="22"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19" xfId="0" applyFont="1" applyBorder="1" applyAlignment="1">
      <alignment horizontal="center" vertical="center" wrapText="1"/>
    </xf>
    <xf numFmtId="0" fontId="44" fillId="0" borderId="0" xfId="1" applyFont="1" applyAlignment="1">
      <alignment horizontal="center" vertical="top" wrapText="1"/>
    </xf>
    <xf numFmtId="0" fontId="36" fillId="0" borderId="1"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6" xfId="0" applyFont="1" applyBorder="1" applyAlignment="1">
      <alignment horizontal="center" vertical="center" wrapText="1"/>
    </xf>
    <xf numFmtId="0" fontId="6" fillId="0" borderId="0" xfId="1" applyFont="1" applyAlignment="1"/>
    <xf numFmtId="0" fontId="3" fillId="2" borderId="1" xfId="1" quotePrefix="1" applyFont="1" applyFill="1" applyBorder="1" applyAlignment="1">
      <alignment horizontal="center" vertical="center" wrapText="1"/>
    </xf>
    <xf numFmtId="0" fontId="3" fillId="2" borderId="3" xfId="1" quotePrefix="1" applyFont="1" applyFill="1" applyBorder="1" applyAlignment="1">
      <alignment horizontal="center" vertical="center" wrapText="1"/>
    </xf>
    <xf numFmtId="0" fontId="3" fillId="2" borderId="2" xfId="1" quotePrefix="1" applyFont="1" applyFill="1" applyBorder="1" applyAlignment="1">
      <alignment horizontal="center" vertical="center" wrapText="1"/>
    </xf>
    <xf numFmtId="0" fontId="3" fillId="0" borderId="2" xfId="1" applyFont="1" applyBorder="1" applyAlignment="1">
      <alignment horizontal="left" vertical="center"/>
    </xf>
    <xf numFmtId="0" fontId="17" fillId="0" borderId="0" xfId="0" applyFont="1" applyAlignment="1">
      <alignment horizontal="center" wrapText="1"/>
    </xf>
    <xf numFmtId="0" fontId="3" fillId="0" borderId="0" xfId="0" applyFont="1" applyAlignment="1">
      <alignment horizontal="right"/>
    </xf>
    <xf numFmtId="0" fontId="8" fillId="0" borderId="0" xfId="0" applyFont="1" applyFill="1" applyBorder="1" applyAlignment="1">
      <alignment horizontal="left"/>
    </xf>
    <xf numFmtId="0" fontId="3" fillId="0" borderId="0" xfId="0" applyFont="1" applyFill="1" applyBorder="1" applyAlignment="1">
      <alignment horizontal="left"/>
    </xf>
    <xf numFmtId="0" fontId="17" fillId="0" borderId="0" xfId="0" applyFont="1" applyAlignment="1">
      <alignment vertical="top" wrapText="1"/>
    </xf>
    <xf numFmtId="0" fontId="6" fillId="0" borderId="0" xfId="0" applyFont="1" applyAlignment="1">
      <alignment vertical="top" wrapText="1"/>
    </xf>
    <xf numFmtId="0" fontId="7" fillId="0" borderId="0" xfId="0" applyFont="1" applyAlignment="1">
      <alignment horizontal="right" vertical="top" wrapText="1"/>
    </xf>
    <xf numFmtId="0" fontId="18" fillId="2" borderId="10" xfId="0" applyFont="1" applyFill="1" applyBorder="1" applyAlignment="1">
      <alignment horizontal="right"/>
    </xf>
    <xf numFmtId="0" fontId="37" fillId="0" borderId="0" xfId="0" applyFont="1" applyBorder="1" applyAlignment="1">
      <alignment horizontal="center"/>
    </xf>
    <xf numFmtId="0" fontId="53" fillId="0" borderId="2" xfId="0" applyFont="1" applyBorder="1" applyAlignment="1">
      <alignment horizontal="center" vertical="center" wrapText="1"/>
    </xf>
    <xf numFmtId="0" fontId="53" fillId="2" borderId="5" xfId="0" applyFont="1" applyFill="1" applyBorder="1" applyAlignment="1">
      <alignment horizontal="center" vertical="center" wrapText="1"/>
    </xf>
    <xf numFmtId="0" fontId="53" fillId="2" borderId="13" xfId="0" applyFont="1" applyFill="1" applyBorder="1" applyAlignment="1">
      <alignment horizontal="center" vertical="center" wrapText="1"/>
    </xf>
    <xf numFmtId="0" fontId="53" fillId="2" borderId="6" xfId="0" applyFont="1" applyFill="1" applyBorder="1" applyAlignment="1">
      <alignment horizontal="center" vertical="center" wrapText="1"/>
    </xf>
    <xf numFmtId="0" fontId="3" fillId="0" borderId="10" xfId="0" applyFont="1" applyBorder="1" applyAlignment="1">
      <alignment horizontal="right"/>
    </xf>
    <xf numFmtId="0" fontId="37" fillId="0" borderId="17"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15"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19" xfId="0" applyFont="1" applyBorder="1" applyAlignment="1">
      <alignment horizontal="center" vertical="center" wrapText="1"/>
    </xf>
    <xf numFmtId="0" fontId="45" fillId="0" borderId="17" xfId="0" applyFont="1" applyBorder="1" applyAlignment="1">
      <alignment horizontal="center" vertical="center"/>
    </xf>
    <xf numFmtId="0" fontId="45" fillId="0" borderId="16" xfId="0" applyFont="1" applyBorder="1" applyAlignment="1">
      <alignment horizontal="center" vertical="center"/>
    </xf>
    <xf numFmtId="0" fontId="45" fillId="0" borderId="18" xfId="0" applyFont="1" applyBorder="1" applyAlignment="1">
      <alignment horizontal="center" vertical="center"/>
    </xf>
    <xf numFmtId="0" fontId="45" fillId="0" borderId="15" xfId="0" applyFont="1" applyBorder="1" applyAlignment="1">
      <alignment horizontal="center" vertical="center"/>
    </xf>
    <xf numFmtId="0" fontId="45" fillId="0" borderId="0" xfId="0" applyFont="1" applyBorder="1" applyAlignment="1">
      <alignment horizontal="center" vertical="center"/>
    </xf>
    <xf numFmtId="0" fontId="45" fillId="0" borderId="22" xfId="0" applyFont="1" applyBorder="1" applyAlignment="1">
      <alignment horizontal="center" vertical="center"/>
    </xf>
    <xf numFmtId="0" fontId="45" fillId="0" borderId="11" xfId="0" applyFont="1" applyBorder="1" applyAlignment="1">
      <alignment horizontal="center" vertical="center"/>
    </xf>
    <xf numFmtId="0" fontId="45" fillId="0" borderId="10" xfId="0" applyFont="1" applyBorder="1" applyAlignment="1">
      <alignment horizontal="center" vertical="center"/>
    </xf>
    <xf numFmtId="0" fontId="45" fillId="0" borderId="19" xfId="0" applyFont="1" applyBorder="1" applyAlignment="1">
      <alignment horizontal="center" vertical="center"/>
    </xf>
    <xf numFmtId="0" fontId="12" fillId="0" borderId="1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2" applyFont="1" applyAlignment="1">
      <alignment horizontal="center" vertical="top" wrapText="1"/>
    </xf>
    <xf numFmtId="0" fontId="0" fillId="0" borderId="0" xfId="0" applyAlignment="1">
      <alignment horizontal="left"/>
    </xf>
    <xf numFmtId="0" fontId="3" fillId="0" borderId="5" xfId="2" applyFont="1" applyBorder="1" applyAlignment="1">
      <alignment horizontal="center" vertical="center" wrapText="1"/>
    </xf>
    <xf numFmtId="0" fontId="3" fillId="0" borderId="6" xfId="2" applyFont="1" applyBorder="1" applyAlignment="1">
      <alignment horizontal="center" vertical="center" wrapText="1"/>
    </xf>
    <xf numFmtId="0" fontId="3" fillId="0" borderId="2" xfId="2" applyFont="1" applyBorder="1" applyAlignment="1">
      <alignment horizontal="center" vertical="center" wrapText="1"/>
    </xf>
    <xf numFmtId="0" fontId="0" fillId="0" borderId="2" xfId="0" applyBorder="1" applyAlignment="1">
      <alignment horizontal="center" vertical="center" wrapText="1"/>
    </xf>
    <xf numFmtId="0" fontId="16" fillId="0" borderId="0" xfId="0" applyFont="1" applyAlignment="1">
      <alignment horizontal="center" vertical="top" wrapText="1"/>
    </xf>
    <xf numFmtId="0" fontId="9" fillId="0" borderId="0" xfId="2" applyFont="1" applyAlignment="1">
      <alignment horizontal="center"/>
    </xf>
    <xf numFmtId="0" fontId="3" fillId="0" borderId="2" xfId="2" applyFont="1" applyBorder="1" applyAlignment="1">
      <alignment horizontal="center" vertical="center"/>
    </xf>
    <xf numFmtId="0" fontId="3" fillId="0" borderId="1" xfId="2" applyFont="1" applyBorder="1" applyAlignment="1">
      <alignment horizontal="center" vertical="center" wrapText="1"/>
    </xf>
    <xf numFmtId="0" fontId="3" fillId="0" borderId="3" xfId="2" applyFont="1" applyBorder="1" applyAlignment="1">
      <alignment horizontal="center" vertical="center" wrapText="1"/>
    </xf>
    <xf numFmtId="0" fontId="7" fillId="0" borderId="5" xfId="2" applyFont="1" applyBorder="1" applyAlignment="1">
      <alignment horizontal="center" vertical="center"/>
    </xf>
    <xf numFmtId="0" fontId="7" fillId="0" borderId="13" xfId="2" applyFont="1" applyBorder="1" applyAlignment="1">
      <alignment horizontal="center" vertical="center"/>
    </xf>
    <xf numFmtId="0" fontId="7" fillId="0" borderId="23" xfId="2" applyFont="1" applyBorder="1" applyAlignment="1">
      <alignment horizontal="center" vertical="center"/>
    </xf>
    <xf numFmtId="0" fontId="5" fillId="0" borderId="0" xfId="2" applyFont="1" applyAlignment="1">
      <alignment horizontal="center"/>
    </xf>
    <xf numFmtId="0" fontId="8" fillId="0" borderId="0" xfId="2" applyFont="1" applyAlignment="1">
      <alignment horizontal="center"/>
    </xf>
    <xf numFmtId="0" fontId="8" fillId="0" borderId="0" xfId="2" applyAlignment="1">
      <alignment horizontal="left"/>
    </xf>
    <xf numFmtId="0" fontId="43" fillId="0" borderId="0" xfId="2" applyFont="1" applyAlignment="1">
      <alignment horizontal="center" vertical="top" wrapText="1"/>
    </xf>
    <xf numFmtId="0" fontId="45" fillId="0" borderId="17" xfId="2" applyFont="1" applyBorder="1" applyAlignment="1">
      <alignment horizontal="center" vertical="center"/>
    </xf>
    <xf numFmtId="0" fontId="45" fillId="0" borderId="16" xfId="2" applyFont="1" applyBorder="1" applyAlignment="1">
      <alignment horizontal="center" vertical="center"/>
    </xf>
    <xf numFmtId="0" fontId="45" fillId="0" borderId="18" xfId="2" applyFont="1" applyBorder="1" applyAlignment="1">
      <alignment horizontal="center" vertical="center"/>
    </xf>
    <xf numFmtId="0" fontId="45" fillId="0" borderId="15" xfId="2" applyFont="1" applyBorder="1" applyAlignment="1">
      <alignment horizontal="center" vertical="center"/>
    </xf>
    <xf numFmtId="0" fontId="45" fillId="0" borderId="0" xfId="2" applyFont="1" applyBorder="1" applyAlignment="1">
      <alignment horizontal="center" vertical="center"/>
    </xf>
    <xf numFmtId="0" fontId="45" fillId="0" borderId="22" xfId="2" applyFont="1" applyBorder="1" applyAlignment="1">
      <alignment horizontal="center" vertical="center"/>
    </xf>
    <xf numFmtId="0" fontId="45" fillId="0" borderId="11" xfId="2" applyFont="1" applyBorder="1" applyAlignment="1">
      <alignment horizontal="center" vertical="center"/>
    </xf>
    <xf numFmtId="0" fontId="45" fillId="0" borderId="10" xfId="2" applyFont="1" applyBorder="1" applyAlignment="1">
      <alignment horizontal="center" vertical="center"/>
    </xf>
    <xf numFmtId="0" fontId="45" fillId="0" borderId="19" xfId="2" applyFont="1" applyBorder="1" applyAlignment="1">
      <alignment horizontal="center" vertical="center"/>
    </xf>
    <xf numFmtId="0" fontId="3" fillId="0" borderId="13" xfId="2" applyFont="1" applyBorder="1" applyAlignment="1">
      <alignment horizontal="center" vertical="center" wrapText="1"/>
    </xf>
    <xf numFmtId="0" fontId="12" fillId="0" borderId="17" xfId="0" applyFont="1" applyBorder="1" applyAlignment="1">
      <alignment horizontal="center" vertical="center"/>
    </xf>
    <xf numFmtId="0" fontId="12" fillId="0" borderId="16" xfId="0" applyFont="1" applyBorder="1" applyAlignment="1">
      <alignment horizontal="center" vertical="center"/>
    </xf>
    <xf numFmtId="0" fontId="12" fillId="0" borderId="18" xfId="0" applyFont="1" applyBorder="1" applyAlignment="1">
      <alignment horizontal="center" vertical="center"/>
    </xf>
    <xf numFmtId="0" fontId="12" fillId="0" borderId="15" xfId="0" applyFont="1" applyBorder="1" applyAlignment="1">
      <alignment horizontal="center" vertical="center"/>
    </xf>
    <xf numFmtId="0" fontId="12" fillId="0" borderId="0" xfId="0" applyFont="1" applyBorder="1" applyAlignment="1">
      <alignment horizontal="center" vertical="center"/>
    </xf>
    <xf numFmtId="0" fontId="12" fillId="0" borderId="22" xfId="0" applyFont="1" applyBorder="1" applyAlignment="1">
      <alignment horizontal="center" vertical="center"/>
    </xf>
    <xf numFmtId="0" fontId="12" fillId="0" borderId="11" xfId="0" applyFont="1" applyBorder="1" applyAlignment="1">
      <alignment horizontal="center" vertical="center"/>
    </xf>
    <xf numFmtId="0" fontId="12" fillId="0" borderId="10" xfId="0" applyFont="1" applyBorder="1" applyAlignment="1">
      <alignment horizontal="center" vertical="center"/>
    </xf>
    <xf numFmtId="0" fontId="12" fillId="0" borderId="19" xfId="0" applyFont="1" applyBorder="1" applyAlignment="1">
      <alignment horizontal="center" vertical="center"/>
    </xf>
    <xf numFmtId="0" fontId="36" fillId="0" borderId="0" xfId="0" applyFont="1" applyAlignment="1">
      <alignment horizont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22"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9" xfId="0" applyFont="1" applyBorder="1" applyAlignment="1">
      <alignment horizontal="center" vertical="center"/>
    </xf>
    <xf numFmtId="0" fontId="18" fillId="0" borderId="0" xfId="0" applyFont="1" applyBorder="1" applyAlignment="1">
      <alignment horizontal="left"/>
    </xf>
    <xf numFmtId="0" fontId="3" fillId="0" borderId="0" xfId="1" applyFont="1" applyAlignment="1">
      <alignment horizontal="center"/>
    </xf>
    <xf numFmtId="0" fontId="18" fillId="0" borderId="0" xfId="1" applyFont="1" applyAlignment="1">
      <alignment horizontal="right"/>
    </xf>
    <xf numFmtId="0" fontId="36" fillId="0" borderId="12" xfId="0" applyFont="1" applyBorder="1" applyAlignment="1">
      <alignment horizontal="center" vertical="center" wrapText="1"/>
    </xf>
    <xf numFmtId="0" fontId="16" fillId="0" borderId="0" xfId="1" applyFont="1" applyAlignment="1">
      <alignment horizontal="center"/>
    </xf>
    <xf numFmtId="0" fontId="33" fillId="0" borderId="0" xfId="0" applyFont="1" applyAlignment="1">
      <alignment horizontal="right"/>
    </xf>
    <xf numFmtId="0" fontId="69" fillId="0" borderId="17"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18"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0" xfId="0" applyFont="1" applyBorder="1" applyAlignment="1">
      <alignment horizontal="center" vertical="center" wrapText="1"/>
    </xf>
    <xf numFmtId="0" fontId="69" fillId="0" borderId="22" xfId="0" applyFont="1" applyBorder="1" applyAlignment="1">
      <alignment horizontal="center" vertical="center" wrapText="1"/>
    </xf>
    <xf numFmtId="0" fontId="69" fillId="0" borderId="11"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19" xfId="0" applyFont="1" applyBorder="1" applyAlignment="1">
      <alignment horizontal="center" vertical="center" wrapText="1"/>
    </xf>
    <xf numFmtId="0" fontId="66" fillId="0" borderId="2" xfId="0" applyFont="1" applyBorder="1" applyAlignment="1">
      <alignment horizontal="center" vertical="center" wrapText="1"/>
    </xf>
    <xf numFmtId="0" fontId="57" fillId="0" borderId="0" xfId="0" applyFont="1" applyBorder="1" applyAlignment="1">
      <alignment horizontal="center" vertical="top"/>
    </xf>
    <xf numFmtId="0" fontId="66" fillId="0" borderId="17" xfId="0" applyFont="1" applyBorder="1" applyAlignment="1">
      <alignment horizontal="center" vertical="center" wrapText="1"/>
    </xf>
    <xf numFmtId="0" fontId="66" fillId="0" borderId="16" xfId="0" applyFont="1" applyBorder="1" applyAlignment="1">
      <alignment horizontal="center" vertical="center" wrapText="1"/>
    </xf>
    <xf numFmtId="0" fontId="66" fillId="0" borderId="18" xfId="0" applyFont="1" applyBorder="1" applyAlignment="1">
      <alignment horizontal="center" vertical="center" wrapText="1"/>
    </xf>
    <xf numFmtId="0" fontId="66" fillId="0" borderId="15"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22" xfId="0" applyFont="1" applyBorder="1" applyAlignment="1">
      <alignment horizontal="center" vertical="center" wrapText="1"/>
    </xf>
    <xf numFmtId="0" fontId="70" fillId="0" borderId="0" xfId="0" applyFont="1" applyBorder="1" applyAlignment="1">
      <alignment horizontal="left" vertical="center" wrapText="1"/>
    </xf>
    <xf numFmtId="0" fontId="3" fillId="0" borderId="10" xfId="1" applyFont="1" applyBorder="1" applyAlignment="1">
      <alignment horizontal="center"/>
    </xf>
    <xf numFmtId="0" fontId="71" fillId="0" borderId="0" xfId="0" applyFont="1" applyAlignment="1">
      <alignment horizontal="left"/>
    </xf>
    <xf numFmtId="0" fontId="64" fillId="0" borderId="0" xfId="0" applyFont="1" applyAlignment="1">
      <alignment horizontal="center" vertical="center"/>
    </xf>
    <xf numFmtId="0" fontId="64" fillId="0" borderId="0" xfId="0" applyFont="1" applyBorder="1" applyAlignment="1">
      <alignment horizontal="center" vertical="center"/>
    </xf>
    <xf numFmtId="0" fontId="48" fillId="0" borderId="0" xfId="0" applyFont="1" applyAlignment="1">
      <alignment horizontal="center" vertical="center" wrapText="1"/>
    </xf>
    <xf numFmtId="0" fontId="16" fillId="0" borderId="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3" xfId="0" applyFont="1" applyBorder="1" applyAlignment="1">
      <alignment horizontal="center" vertical="center" wrapText="1"/>
    </xf>
    <xf numFmtId="0" fontId="12" fillId="0" borderId="0" xfId="0" applyFont="1" applyAlignment="1">
      <alignment horizontal="center" vertical="top" wrapText="1"/>
    </xf>
    <xf numFmtId="0" fontId="13" fillId="0" borderId="0" xfId="0" applyFont="1" applyAlignment="1">
      <alignment horizontal="center" vertical="top" wrapText="1"/>
    </xf>
    <xf numFmtId="0" fontId="6" fillId="0" borderId="0" xfId="0" applyFont="1" applyAlignment="1">
      <alignment horizontal="center" vertical="top" wrapText="1"/>
    </xf>
    <xf numFmtId="0" fontId="16" fillId="0" borderId="2" xfId="0" applyFont="1" applyBorder="1" applyAlignment="1">
      <alignment horizontal="center" vertical="center"/>
    </xf>
    <xf numFmtId="0" fontId="8" fillId="3" borderId="0" xfId="0" applyFont="1" applyFill="1" applyAlignment="1">
      <alignment horizontal="center"/>
    </xf>
    <xf numFmtId="0" fontId="3" fillId="2" borderId="0" xfId="0" applyFont="1" applyFill="1" applyBorder="1" applyAlignment="1">
      <alignment horizontal="right"/>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0" xfId="0" applyFont="1" applyFill="1" applyAlignment="1">
      <alignment horizontal="left"/>
    </xf>
    <xf numFmtId="0" fontId="43" fillId="2" borderId="0" xfId="0" applyFont="1" applyFill="1" applyAlignment="1">
      <alignment horizontal="center" vertical="top" wrapText="1"/>
    </xf>
    <xf numFmtId="0" fontId="43" fillId="2" borderId="0" xfId="0" applyFont="1" applyFill="1" applyAlignment="1">
      <alignment horizontal="center"/>
    </xf>
    <xf numFmtId="0" fontId="3" fillId="2" borderId="17"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4" fillId="2" borderId="0" xfId="0" applyFont="1" applyFill="1" applyAlignment="1">
      <alignment horizontal="right"/>
    </xf>
    <xf numFmtId="0" fontId="17" fillId="2" borderId="0" xfId="0" applyFont="1" applyFill="1" applyAlignment="1">
      <alignment horizontal="center" wrapText="1"/>
    </xf>
    <xf numFmtId="0" fontId="7" fillId="2" borderId="0" xfId="0" applyFont="1" applyFill="1" applyAlignment="1">
      <alignment horizontal="center"/>
    </xf>
    <xf numFmtId="0" fontId="3" fillId="2" borderId="0" xfId="0" applyFont="1" applyFill="1" applyAlignment="1">
      <alignment horizontal="center"/>
    </xf>
    <xf numFmtId="0" fontId="5" fillId="2" borderId="0" xfId="0" applyFont="1" applyFill="1" applyAlignment="1">
      <alignment horizontal="center"/>
    </xf>
    <xf numFmtId="0" fontId="8" fillId="2" borderId="0" xfId="0" applyFont="1" applyFill="1" applyAlignment="1">
      <alignment horizontal="center"/>
    </xf>
    <xf numFmtId="0" fontId="3" fillId="2" borderId="16"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12" fillId="2" borderId="0" xfId="0" applyFont="1" applyFill="1" applyAlignment="1">
      <alignment horizontal="center"/>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5"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6" xfId="0" applyFont="1" applyFill="1" applyBorder="1" applyAlignment="1">
      <alignment horizontal="center" vertical="top" wrapText="1"/>
    </xf>
    <xf numFmtId="0" fontId="8" fillId="2" borderId="5" xfId="0" applyFont="1" applyFill="1" applyBorder="1" applyAlignment="1"/>
    <xf numFmtId="0" fontId="8" fillId="2" borderId="13" xfId="0" applyFont="1" applyFill="1" applyBorder="1" applyAlignment="1"/>
    <xf numFmtId="0" fontId="8" fillId="2" borderId="6" xfId="0" applyFont="1" applyFill="1" applyBorder="1" applyAlignment="1"/>
    <xf numFmtId="0" fontId="7" fillId="2" borderId="5" xfId="0" applyFont="1" applyFill="1" applyBorder="1" applyAlignment="1">
      <alignment horizontal="center"/>
    </xf>
    <xf numFmtId="0" fontId="7" fillId="2" borderId="13" xfId="0" applyFont="1" applyFill="1" applyBorder="1" applyAlignment="1">
      <alignment horizontal="center"/>
    </xf>
    <xf numFmtId="0" fontId="7" fillId="2" borderId="6" xfId="0" applyFont="1" applyFill="1" applyBorder="1" applyAlignment="1">
      <alignment horizontal="center"/>
    </xf>
    <xf numFmtId="0" fontId="9" fillId="2" borderId="0" xfId="0" applyFont="1" applyFill="1" applyAlignment="1">
      <alignment horizontal="center" wrapText="1"/>
    </xf>
    <xf numFmtId="0" fontId="23" fillId="0" borderId="1" xfId="1" applyFont="1" applyBorder="1" applyAlignment="1">
      <alignment horizontal="center" vertical="center" wrapText="1"/>
    </xf>
    <xf numFmtId="0" fontId="23" fillId="0" borderId="3" xfId="1" applyFont="1" applyBorder="1" applyAlignment="1">
      <alignment horizontal="center" vertical="center" wrapText="1"/>
    </xf>
    <xf numFmtId="0" fontId="23" fillId="0" borderId="5" xfId="1" applyFont="1" applyBorder="1" applyAlignment="1">
      <alignment horizontal="center" vertical="center" wrapText="1"/>
    </xf>
    <xf numFmtId="0" fontId="23" fillId="0" borderId="13" xfId="1" applyFont="1" applyBorder="1" applyAlignment="1">
      <alignment horizontal="center" vertical="center" wrapText="1"/>
    </xf>
    <xf numFmtId="0" fontId="23" fillId="0" borderId="18" xfId="1" applyFont="1" applyBorder="1" applyAlignment="1">
      <alignment horizontal="center" vertical="center" wrapText="1"/>
    </xf>
    <xf numFmtId="0" fontId="23" fillId="0" borderId="2" xfId="1" applyFont="1" applyBorder="1" applyAlignment="1">
      <alignment horizontal="center" vertical="center" wrapText="1"/>
    </xf>
    <xf numFmtId="0" fontId="23" fillId="0" borderId="6" xfId="1" applyFont="1" applyBorder="1" applyAlignment="1">
      <alignment horizontal="center" vertical="center" wrapText="1"/>
    </xf>
    <xf numFmtId="0" fontId="30" fillId="0" borderId="0" xfId="1" applyFont="1" applyAlignment="1">
      <alignment horizontal="center"/>
    </xf>
    <xf numFmtId="0" fontId="19" fillId="0" borderId="2" xfId="1" applyFont="1" applyBorder="1" applyAlignment="1">
      <alignment horizontal="center" vertical="center" wrapText="1"/>
    </xf>
    <xf numFmtId="0" fontId="52" fillId="0" borderId="0" xfId="1" applyAlignment="1">
      <alignment horizontal="left"/>
    </xf>
    <xf numFmtId="0" fontId="4" fillId="0" borderId="0" xfId="0" applyFont="1" applyAlignment="1">
      <alignment horizontal="left"/>
    </xf>
    <xf numFmtId="0" fontId="19" fillId="0" borderId="5" xfId="1" applyFont="1" applyBorder="1" applyAlignment="1">
      <alignment horizontal="center" vertical="center" wrapText="1"/>
    </xf>
    <xf numFmtId="0" fontId="19" fillId="0" borderId="13" xfId="1" applyFont="1" applyBorder="1" applyAlignment="1">
      <alignment horizontal="center" vertical="center" wrapText="1"/>
    </xf>
    <xf numFmtId="0" fontId="19" fillId="0" borderId="6" xfId="1" applyFont="1" applyBorder="1" applyAlignment="1">
      <alignment horizontal="center" vertical="center" wrapText="1"/>
    </xf>
    <xf numFmtId="0" fontId="3" fillId="2" borderId="0" xfId="0" applyFont="1" applyFill="1" applyAlignment="1">
      <alignment horizontal="center" vertical="top" wrapText="1"/>
    </xf>
    <xf numFmtId="0" fontId="21" fillId="0" borderId="5" xfId="1" applyFont="1" applyBorder="1" applyAlignment="1">
      <alignment horizontal="center" vertical="center" wrapText="1"/>
    </xf>
    <xf numFmtId="0" fontId="21" fillId="0" borderId="13" xfId="1" applyFont="1" applyBorder="1" applyAlignment="1">
      <alignment horizontal="center" vertical="center" wrapText="1"/>
    </xf>
    <xf numFmtId="0" fontId="21" fillId="0" borderId="6" xfId="1" applyFont="1" applyBorder="1" applyAlignment="1">
      <alignment horizontal="center" vertical="center" wrapText="1"/>
    </xf>
    <xf numFmtId="0" fontId="24" fillId="0" borderId="0" xfId="1" applyFont="1" applyAlignment="1">
      <alignment horizontal="center"/>
    </xf>
    <xf numFmtId="0" fontId="23" fillId="0" borderId="12" xfId="1" applyFont="1" applyBorder="1" applyAlignment="1">
      <alignment horizontal="center" vertical="center" wrapText="1"/>
    </xf>
    <xf numFmtId="0" fontId="13" fillId="0" borderId="0" xfId="0" applyFont="1" applyAlignment="1">
      <alignment horizontal="justify" vertical="top" wrapText="1"/>
    </xf>
    <xf numFmtId="0" fontId="8" fillId="0" borderId="0" xfId="0" applyFont="1" applyAlignment="1">
      <alignment horizontal="justify" vertical="top" wrapText="1"/>
    </xf>
    <xf numFmtId="0" fontId="0" fillId="0" borderId="0" xfId="0" applyAlignment="1">
      <alignment wrapText="1"/>
    </xf>
    <xf numFmtId="0" fontId="21" fillId="0" borderId="2" xfId="1" applyFont="1" applyBorder="1" applyAlignment="1">
      <alignment horizontal="center" vertical="center" wrapText="1"/>
    </xf>
    <xf numFmtId="0" fontId="23" fillId="0" borderId="15" xfId="1" applyFont="1" applyBorder="1" applyAlignment="1">
      <alignment horizontal="center" vertical="center" wrapText="1"/>
    </xf>
    <xf numFmtId="0" fontId="23" fillId="0" borderId="22" xfId="1" applyFont="1" applyBorder="1" applyAlignment="1">
      <alignment horizontal="center" vertical="center" wrapText="1"/>
    </xf>
    <xf numFmtId="0" fontId="23" fillId="0" borderId="17" xfId="1" applyFont="1" applyBorder="1" applyAlignment="1">
      <alignment horizontal="center" vertical="center" wrapText="1"/>
    </xf>
    <xf numFmtId="0" fontId="18" fillId="0" borderId="5" xfId="3" applyFont="1" applyBorder="1" applyAlignment="1">
      <alignment horizontal="center" vertical="center"/>
    </xf>
    <xf numFmtId="0" fontId="18" fillId="0" borderId="13" xfId="3" applyFont="1" applyBorder="1" applyAlignment="1">
      <alignment horizontal="center" vertical="center"/>
    </xf>
    <xf numFmtId="0" fontId="18" fillId="0" borderId="6" xfId="3" applyFont="1" applyBorder="1" applyAlignment="1">
      <alignment horizontal="center" vertical="center"/>
    </xf>
    <xf numFmtId="0" fontId="3" fillId="0" borderId="0" xfId="3" applyFont="1" applyAlignment="1">
      <alignment horizontal="left"/>
    </xf>
    <xf numFmtId="0" fontId="8" fillId="0" borderId="0" xfId="3" applyAlignment="1">
      <alignment horizontal="left"/>
    </xf>
    <xf numFmtId="0" fontId="3" fillId="0" borderId="0" xfId="3" applyFont="1" applyAlignment="1">
      <alignment horizontal="center" vertical="top" wrapText="1"/>
    </xf>
    <xf numFmtId="0" fontId="18" fillId="0" borderId="2" xfId="3" applyFont="1" applyBorder="1" applyAlignment="1">
      <alignment horizontal="center" vertical="center" wrapText="1"/>
    </xf>
    <xf numFmtId="0" fontId="3" fillId="0" borderId="2" xfId="3" applyFont="1" applyBorder="1" applyAlignment="1">
      <alignment horizontal="center"/>
    </xf>
    <xf numFmtId="0" fontId="9" fillId="0" borderId="5" xfId="3" applyFont="1" applyBorder="1" applyAlignment="1">
      <alignment horizontal="center" vertical="top" wrapText="1"/>
    </xf>
    <xf numFmtId="0" fontId="9" fillId="0" borderId="6" xfId="3" applyFont="1" applyBorder="1" applyAlignment="1">
      <alignment horizontal="center" vertical="top" wrapText="1"/>
    </xf>
    <xf numFmtId="0" fontId="3" fillId="0" borderId="5" xfId="3" applyFont="1" applyBorder="1" applyAlignment="1">
      <alignment horizontal="center"/>
    </xf>
    <xf numFmtId="0" fontId="3" fillId="0" borderId="6" xfId="3" applyFont="1" applyBorder="1" applyAlignment="1">
      <alignment horizontal="center"/>
    </xf>
    <xf numFmtId="0" fontId="18" fillId="0" borderId="2" xfId="3" applyFont="1" applyBorder="1" applyAlignment="1">
      <alignment horizontal="center" vertical="center"/>
    </xf>
    <xf numFmtId="0" fontId="4" fillId="0" borderId="0" xfId="3" applyFont="1" applyAlignment="1">
      <alignment horizontal="right"/>
    </xf>
    <xf numFmtId="0" fontId="18" fillId="0" borderId="5" xfId="3" applyFont="1" applyBorder="1" applyAlignment="1">
      <alignment horizontal="center" vertical="center" wrapText="1"/>
    </xf>
    <xf numFmtId="0" fontId="18" fillId="0" borderId="13" xfId="3" applyFont="1" applyBorder="1" applyAlignment="1">
      <alignment horizontal="center" vertical="center" wrapText="1"/>
    </xf>
    <xf numFmtId="0" fontId="18" fillId="0" borderId="6" xfId="3" applyFont="1" applyBorder="1" applyAlignment="1">
      <alignment horizontal="center" vertical="center" wrapText="1"/>
    </xf>
    <xf numFmtId="0" fontId="18" fillId="0" borderId="1" xfId="3" applyFont="1" applyBorder="1" applyAlignment="1">
      <alignment horizontal="center" vertical="center" wrapText="1"/>
    </xf>
    <xf numFmtId="0" fontId="18" fillId="0" borderId="12" xfId="3" applyFont="1" applyBorder="1" applyAlignment="1">
      <alignment horizontal="center" vertical="center" wrapText="1"/>
    </xf>
    <xf numFmtId="0" fontId="18" fillId="0" borderId="3" xfId="3" applyFont="1" applyBorder="1" applyAlignment="1">
      <alignment horizontal="center" vertical="center" wrapText="1"/>
    </xf>
    <xf numFmtId="0" fontId="7" fillId="0" borderId="0" xfId="3" applyFont="1" applyAlignment="1">
      <alignment horizontal="center"/>
    </xf>
    <xf numFmtId="0" fontId="5" fillId="0" borderId="0" xfId="3" applyFont="1" applyAlignment="1">
      <alignment horizontal="center"/>
    </xf>
    <xf numFmtId="0" fontId="6" fillId="0" borderId="0" xfId="3" applyFont="1" applyAlignment="1">
      <alignment horizontal="center"/>
    </xf>
    <xf numFmtId="0" fontId="18" fillId="0" borderId="0" xfId="3" applyFont="1" applyBorder="1" applyAlignment="1">
      <alignment horizontal="center"/>
    </xf>
  </cellXfs>
  <cellStyles count="5">
    <cellStyle name="Normal" xfId="0" builtinId="0"/>
    <cellStyle name="Normal 2" xfId="1"/>
    <cellStyle name="Normal 3" xfId="2"/>
    <cellStyle name="Normal 3 2" xfId="3"/>
    <cellStyle name="Normal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drawings/drawing1.xml><?xml version="1.0" encoding="utf-8"?>
<xdr:wsDr xmlns:xdr="http://schemas.openxmlformats.org/drawingml/2006/spreadsheetDrawing" xmlns:a="http://schemas.openxmlformats.org/drawingml/2006/main">
  <xdr:oneCellAnchor>
    <xdr:from>
      <xdr:col>0</xdr:col>
      <xdr:colOff>82550</xdr:colOff>
      <xdr:row>2</xdr:row>
      <xdr:rowOff>155071</xdr:rowOff>
    </xdr:from>
    <xdr:ext cx="9263856" cy="4531229"/>
    <xdr:sp macro="" textlink="">
      <xdr:nvSpPr>
        <xdr:cNvPr id="2" name="Rectangle 1"/>
        <xdr:cNvSpPr/>
      </xdr:nvSpPr>
      <xdr:spPr>
        <a:xfrm>
          <a:off x="82550" y="488446"/>
          <a:ext cx="9263856" cy="4531229"/>
        </a:xfrm>
        <a:prstGeom prst="rect">
          <a:avLst/>
        </a:prstGeom>
        <a:noFill/>
      </xdr:spPr>
      <xdr:txBody>
        <a:bodyPr wrap="square" lIns="91440" tIns="45720" rIns="91440" bIns="45720">
          <a:noAutofit/>
        </a:bodyPr>
        <a:lstStyle/>
        <a:p>
          <a:pPr algn="ctr"/>
          <a:r>
            <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Annual Work Plan &amp; Budget</a:t>
          </a:r>
        </a:p>
        <a:p>
          <a:pPr algn="ctr"/>
          <a:r>
            <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2017-18</a:t>
          </a:r>
        </a:p>
        <a:p>
          <a:pPr algn="ctr"/>
          <a:endPar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a:p>
          <a:pPr algn="ctr"/>
          <a:r>
            <a:rPr lang="en-U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State:TRIPURA.</a:t>
          </a:r>
          <a:endParaRPr lang="en-US" sz="4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a:p>
          <a:pPr algn="ctr">
            <a:lnSpc>
              <a:spcPts val="5300"/>
            </a:lnSpc>
          </a:pPr>
          <a:r>
            <a:rPr lang="en-US" sz="4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Date of Submission:21.01.2017.</a:t>
          </a:r>
          <a:endParaRPr lang="en-U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a:p>
          <a:pPr algn="ctr"/>
          <a:endPar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abSelected="1" zoomScaleNormal="100" zoomScaleSheetLayoutView="90" workbookViewId="0">
      <selection activeCell="Q13" sqref="Q13"/>
    </sheetView>
  </sheetViews>
  <sheetFormatPr defaultRowHeight="12.75" x14ac:dyDescent="0.2"/>
  <cols>
    <col min="15" max="15" width="12.42578125" customWidth="1"/>
  </cols>
  <sheetData/>
  <pageMargins left="0.59" right="0.23" top="3.54" bottom="0.74803149606299202" header="2.37" footer="0.31496062992126"/>
  <pageSetup paperSize="9" scale="6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2"/>
  <sheetViews>
    <sheetView zoomScaleNormal="100" zoomScaleSheetLayoutView="100" workbookViewId="0">
      <selection activeCell="A2" sqref="A2"/>
    </sheetView>
  </sheetViews>
  <sheetFormatPr defaultRowHeight="12.75" x14ac:dyDescent="0.2"/>
  <cols>
    <col min="1" max="1" width="5.28515625" customWidth="1"/>
    <col min="2" max="2" width="10.7109375" customWidth="1"/>
    <col min="3" max="3" width="10.5703125" customWidth="1"/>
    <col min="5" max="5" width="9.5703125" customWidth="1"/>
    <col min="6" max="6" width="9.7109375" customWidth="1"/>
    <col min="7" max="7" width="9.42578125" customWidth="1"/>
    <col min="8" max="8" width="10.5703125" customWidth="1"/>
    <col min="9" max="9" width="9.85546875" customWidth="1"/>
    <col min="11" max="11" width="11.85546875" customWidth="1"/>
    <col min="12" max="12" width="8.28515625" customWidth="1"/>
    <col min="13" max="13" width="9.7109375" customWidth="1"/>
    <col min="14" max="14" width="9.85546875" customWidth="1"/>
  </cols>
  <sheetData>
    <row r="1" spans="1:19" ht="12.75" customHeight="1" x14ac:dyDescent="0.2">
      <c r="D1" s="605"/>
      <c r="E1" s="605"/>
      <c r="F1" s="605"/>
      <c r="G1" s="605"/>
      <c r="H1" s="605"/>
      <c r="I1" s="605"/>
      <c r="J1" s="605"/>
      <c r="M1" s="668" t="s">
        <v>285</v>
      </c>
      <c r="N1" s="668"/>
    </row>
    <row r="2" spans="1:19" ht="15" x14ac:dyDescent="0.2">
      <c r="A2" s="675" t="s">
        <v>0</v>
      </c>
      <c r="B2" s="675"/>
      <c r="C2" s="675"/>
      <c r="D2" s="675"/>
      <c r="E2" s="675"/>
      <c r="F2" s="675"/>
      <c r="G2" s="675"/>
      <c r="H2" s="675"/>
      <c r="I2" s="675"/>
      <c r="J2" s="675"/>
      <c r="K2" s="675"/>
      <c r="L2" s="675"/>
      <c r="M2" s="675"/>
      <c r="N2" s="675"/>
    </row>
    <row r="3" spans="1:19" ht="20.25" x14ac:dyDescent="0.3">
      <c r="A3" s="555" t="s">
        <v>789</v>
      </c>
      <c r="B3" s="555"/>
      <c r="C3" s="555"/>
      <c r="D3" s="555"/>
      <c r="E3" s="555"/>
      <c r="F3" s="555"/>
      <c r="G3" s="555"/>
      <c r="H3" s="555"/>
      <c r="I3" s="555"/>
      <c r="J3" s="555"/>
      <c r="K3" s="555"/>
      <c r="L3" s="555"/>
      <c r="M3" s="555"/>
      <c r="N3" s="555"/>
    </row>
    <row r="4" spans="1:19" ht="11.25" customHeight="1" x14ac:dyDescent="0.2"/>
    <row r="5" spans="1:19" ht="15.75" x14ac:dyDescent="0.25">
      <c r="A5" s="556" t="s">
        <v>797</v>
      </c>
      <c r="B5" s="556"/>
      <c r="C5" s="556"/>
      <c r="D5" s="556"/>
      <c r="E5" s="556"/>
      <c r="F5" s="556"/>
      <c r="G5" s="556"/>
      <c r="H5" s="556"/>
      <c r="I5" s="556"/>
      <c r="J5" s="556"/>
      <c r="K5" s="556"/>
      <c r="L5" s="556"/>
      <c r="M5" s="556"/>
      <c r="N5" s="556"/>
    </row>
    <row r="7" spans="1:19" x14ac:dyDescent="0.2">
      <c r="A7" s="604" t="s">
        <v>523</v>
      </c>
      <c r="B7" s="604"/>
      <c r="L7" s="669" t="s">
        <v>826</v>
      </c>
      <c r="M7" s="669"/>
      <c r="N7" s="669"/>
      <c r="O7" s="114"/>
    </row>
    <row r="8" spans="1:19" s="270" customFormat="1" ht="15.75" customHeight="1" x14ac:dyDescent="0.2">
      <c r="A8" s="621" t="s">
        <v>2</v>
      </c>
      <c r="B8" s="621" t="s">
        <v>3</v>
      </c>
      <c r="C8" s="606" t="s">
        <v>4</v>
      </c>
      <c r="D8" s="606"/>
      <c r="E8" s="606"/>
      <c r="F8" s="617"/>
      <c r="G8" s="617"/>
      <c r="H8" s="606" t="s">
        <v>104</v>
      </c>
      <c r="I8" s="606"/>
      <c r="J8" s="606"/>
      <c r="K8" s="606"/>
      <c r="L8" s="606"/>
      <c r="M8" s="621" t="s">
        <v>143</v>
      </c>
      <c r="N8" s="590" t="s">
        <v>144</v>
      </c>
      <c r="Q8" s="280"/>
      <c r="R8" s="280"/>
      <c r="S8" s="280"/>
    </row>
    <row r="9" spans="1:19" s="270" customFormat="1" ht="38.25" x14ac:dyDescent="0.2">
      <c r="A9" s="623"/>
      <c r="B9" s="623"/>
      <c r="C9" s="267" t="s">
        <v>5</v>
      </c>
      <c r="D9" s="267" t="s">
        <v>6</v>
      </c>
      <c r="E9" s="267" t="s">
        <v>393</v>
      </c>
      <c r="F9" s="263" t="s">
        <v>102</v>
      </c>
      <c r="G9" s="263" t="s">
        <v>125</v>
      </c>
      <c r="H9" s="267" t="s">
        <v>5</v>
      </c>
      <c r="I9" s="264" t="s">
        <v>6</v>
      </c>
      <c r="J9" s="267" t="s">
        <v>393</v>
      </c>
      <c r="K9" s="263" t="s">
        <v>102</v>
      </c>
      <c r="L9" s="263" t="s">
        <v>126</v>
      </c>
      <c r="M9" s="623"/>
      <c r="N9" s="590"/>
      <c r="Q9" s="280"/>
      <c r="R9" s="280"/>
      <c r="S9" s="280"/>
    </row>
    <row r="10" spans="1:19" s="15" customFormat="1" x14ac:dyDescent="0.2">
      <c r="A10" s="5">
        <v>1</v>
      </c>
      <c r="B10" s="5">
        <v>2</v>
      </c>
      <c r="C10" s="5">
        <v>3</v>
      </c>
      <c r="D10" s="5">
        <v>4</v>
      </c>
      <c r="E10" s="5">
        <v>5</v>
      </c>
      <c r="F10" s="6">
        <v>6</v>
      </c>
      <c r="G10" s="133">
        <v>7</v>
      </c>
      <c r="H10" s="5">
        <v>8</v>
      </c>
      <c r="I10" s="105">
        <v>9</v>
      </c>
      <c r="J10" s="5">
        <v>10</v>
      </c>
      <c r="K10" s="3">
        <v>11</v>
      </c>
      <c r="L10" s="113">
        <v>12</v>
      </c>
      <c r="M10" s="113">
        <v>13</v>
      </c>
      <c r="N10" s="3">
        <v>14</v>
      </c>
      <c r="Q10" s="28"/>
      <c r="R10" s="28"/>
      <c r="S10" s="28"/>
    </row>
    <row r="11" spans="1:19" x14ac:dyDescent="0.2">
      <c r="A11" s="8">
        <v>1</v>
      </c>
      <c r="B11" s="19" t="s">
        <v>524</v>
      </c>
      <c r="C11" s="9">
        <v>290</v>
      </c>
      <c r="D11" s="9">
        <v>19</v>
      </c>
      <c r="E11" s="9">
        <v>0</v>
      </c>
      <c r="F11" s="9">
        <v>0</v>
      </c>
      <c r="G11" s="73">
        <f>SUM(C11:F11)</f>
        <v>309</v>
      </c>
      <c r="H11" s="10">
        <f>C11</f>
        <v>290</v>
      </c>
      <c r="I11" s="10">
        <f>D11</f>
        <v>19</v>
      </c>
      <c r="J11" s="10">
        <f>E11</f>
        <v>0</v>
      </c>
      <c r="K11" s="10">
        <f>F11</f>
        <v>0</v>
      </c>
      <c r="L11" s="9">
        <f>SUM(H11:K11)</f>
        <v>309</v>
      </c>
      <c r="M11" s="9">
        <f>G11-L11</f>
        <v>0</v>
      </c>
      <c r="N11" s="672" t="s">
        <v>564</v>
      </c>
    </row>
    <row r="12" spans="1:19" x14ac:dyDescent="0.2">
      <c r="A12" s="8">
        <v>2</v>
      </c>
      <c r="B12" s="19" t="s">
        <v>525</v>
      </c>
      <c r="C12" s="9">
        <v>277</v>
      </c>
      <c r="D12" s="9">
        <v>0</v>
      </c>
      <c r="E12" s="9">
        <v>0</v>
      </c>
      <c r="F12" s="9">
        <v>7</v>
      </c>
      <c r="G12" s="73">
        <f t="shared" ref="G12:G18" si="0">SUM(C12:F12)</f>
        <v>284</v>
      </c>
      <c r="H12" s="10">
        <f t="shared" ref="H12:K18" si="1">C12</f>
        <v>277</v>
      </c>
      <c r="I12" s="10">
        <f t="shared" si="1"/>
        <v>0</v>
      </c>
      <c r="J12" s="10">
        <f t="shared" si="1"/>
        <v>0</v>
      </c>
      <c r="K12" s="10">
        <f t="shared" si="1"/>
        <v>7</v>
      </c>
      <c r="L12" s="9">
        <f t="shared" ref="L12:L18" si="2">SUM(H12:K12)</f>
        <v>284</v>
      </c>
      <c r="M12" s="9">
        <f t="shared" ref="M12:M18" si="3">G12-L12</f>
        <v>0</v>
      </c>
      <c r="N12" s="673"/>
    </row>
    <row r="13" spans="1:19" x14ac:dyDescent="0.2">
      <c r="A13" s="8">
        <v>3</v>
      </c>
      <c r="B13" s="19" t="s">
        <v>526</v>
      </c>
      <c r="C13" s="9">
        <v>209</v>
      </c>
      <c r="D13" s="9">
        <v>2</v>
      </c>
      <c r="E13" s="9">
        <v>0</v>
      </c>
      <c r="F13" s="9">
        <v>0</v>
      </c>
      <c r="G13" s="73">
        <f t="shared" si="0"/>
        <v>211</v>
      </c>
      <c r="H13" s="10">
        <f t="shared" si="1"/>
        <v>209</v>
      </c>
      <c r="I13" s="10">
        <f t="shared" si="1"/>
        <v>2</v>
      </c>
      <c r="J13" s="10">
        <f t="shared" si="1"/>
        <v>0</v>
      </c>
      <c r="K13" s="10">
        <f t="shared" si="1"/>
        <v>0</v>
      </c>
      <c r="L13" s="9">
        <f t="shared" si="2"/>
        <v>211</v>
      </c>
      <c r="M13" s="9">
        <f t="shared" si="3"/>
        <v>0</v>
      </c>
      <c r="N13" s="673"/>
    </row>
    <row r="14" spans="1:19" x14ac:dyDescent="0.2">
      <c r="A14" s="8">
        <v>4</v>
      </c>
      <c r="B14" s="19" t="s">
        <v>527</v>
      </c>
      <c r="C14" s="9">
        <v>274</v>
      </c>
      <c r="D14" s="9">
        <v>1</v>
      </c>
      <c r="E14" s="9">
        <v>0</v>
      </c>
      <c r="F14" s="9">
        <v>1</v>
      </c>
      <c r="G14" s="73">
        <f t="shared" si="0"/>
        <v>276</v>
      </c>
      <c r="H14" s="10">
        <f t="shared" si="1"/>
        <v>274</v>
      </c>
      <c r="I14" s="10">
        <f t="shared" si="1"/>
        <v>1</v>
      </c>
      <c r="J14" s="10">
        <f t="shared" si="1"/>
        <v>0</v>
      </c>
      <c r="K14" s="10">
        <f t="shared" si="1"/>
        <v>1</v>
      </c>
      <c r="L14" s="9">
        <f t="shared" si="2"/>
        <v>276</v>
      </c>
      <c r="M14" s="9">
        <f t="shared" si="3"/>
        <v>0</v>
      </c>
      <c r="N14" s="673"/>
    </row>
    <row r="15" spans="1:19" x14ac:dyDescent="0.2">
      <c r="A15" s="8">
        <v>5</v>
      </c>
      <c r="B15" s="19" t="s">
        <v>528</v>
      </c>
      <c r="C15" s="9">
        <v>300</v>
      </c>
      <c r="D15" s="9">
        <v>2</v>
      </c>
      <c r="E15" s="9">
        <v>0</v>
      </c>
      <c r="F15" s="9">
        <v>0</v>
      </c>
      <c r="G15" s="73">
        <f t="shared" si="0"/>
        <v>302</v>
      </c>
      <c r="H15" s="10">
        <f t="shared" si="1"/>
        <v>300</v>
      </c>
      <c r="I15" s="10">
        <f t="shared" si="1"/>
        <v>2</v>
      </c>
      <c r="J15" s="10">
        <f t="shared" si="1"/>
        <v>0</v>
      </c>
      <c r="K15" s="10">
        <f t="shared" si="1"/>
        <v>0</v>
      </c>
      <c r="L15" s="9">
        <f t="shared" si="2"/>
        <v>302</v>
      </c>
      <c r="M15" s="9">
        <f t="shared" si="3"/>
        <v>0</v>
      </c>
      <c r="N15" s="673"/>
    </row>
    <row r="16" spans="1:19" x14ac:dyDescent="0.2">
      <c r="A16" s="8">
        <v>6</v>
      </c>
      <c r="B16" s="19" t="s">
        <v>529</v>
      </c>
      <c r="C16" s="9">
        <v>142</v>
      </c>
      <c r="D16" s="9">
        <v>4</v>
      </c>
      <c r="E16" s="9">
        <v>0</v>
      </c>
      <c r="F16" s="9">
        <v>1</v>
      </c>
      <c r="G16" s="73">
        <f t="shared" si="0"/>
        <v>147</v>
      </c>
      <c r="H16" s="10">
        <f t="shared" si="1"/>
        <v>142</v>
      </c>
      <c r="I16" s="10">
        <f t="shared" si="1"/>
        <v>4</v>
      </c>
      <c r="J16" s="10">
        <f t="shared" si="1"/>
        <v>0</v>
      </c>
      <c r="K16" s="10">
        <f t="shared" si="1"/>
        <v>1</v>
      </c>
      <c r="L16" s="9">
        <f t="shared" si="2"/>
        <v>147</v>
      </c>
      <c r="M16" s="9">
        <f t="shared" si="3"/>
        <v>0</v>
      </c>
      <c r="N16" s="673"/>
    </row>
    <row r="17" spans="1:15" x14ac:dyDescent="0.2">
      <c r="A17" s="8">
        <v>7</v>
      </c>
      <c r="B17" s="19" t="s">
        <v>530</v>
      </c>
      <c r="C17" s="9">
        <v>236</v>
      </c>
      <c r="D17" s="19">
        <v>3</v>
      </c>
      <c r="E17" s="19">
        <v>0</v>
      </c>
      <c r="F17" s="19">
        <v>2</v>
      </c>
      <c r="G17" s="73">
        <f t="shared" si="0"/>
        <v>241</v>
      </c>
      <c r="H17" s="10">
        <f t="shared" si="1"/>
        <v>236</v>
      </c>
      <c r="I17" s="10">
        <f t="shared" si="1"/>
        <v>3</v>
      </c>
      <c r="J17" s="10">
        <f t="shared" si="1"/>
        <v>0</v>
      </c>
      <c r="K17" s="10">
        <f t="shared" si="1"/>
        <v>2</v>
      </c>
      <c r="L17" s="9">
        <f t="shared" si="2"/>
        <v>241</v>
      </c>
      <c r="M17" s="9">
        <f t="shared" si="3"/>
        <v>0</v>
      </c>
      <c r="N17" s="673"/>
    </row>
    <row r="18" spans="1:15" x14ac:dyDescent="0.2">
      <c r="A18" s="8">
        <v>8</v>
      </c>
      <c r="B18" s="19" t="s">
        <v>531</v>
      </c>
      <c r="C18" s="9">
        <v>326</v>
      </c>
      <c r="D18" s="9">
        <v>1</v>
      </c>
      <c r="E18" s="9">
        <v>0</v>
      </c>
      <c r="F18" s="9">
        <v>0</v>
      </c>
      <c r="G18" s="73">
        <f t="shared" si="0"/>
        <v>327</v>
      </c>
      <c r="H18" s="10">
        <f t="shared" si="1"/>
        <v>326</v>
      </c>
      <c r="I18" s="10">
        <f t="shared" si="1"/>
        <v>1</v>
      </c>
      <c r="J18" s="10">
        <f t="shared" si="1"/>
        <v>0</v>
      </c>
      <c r="K18" s="10">
        <f t="shared" si="1"/>
        <v>0</v>
      </c>
      <c r="L18" s="9">
        <f t="shared" si="2"/>
        <v>327</v>
      </c>
      <c r="M18" s="9">
        <f t="shared" si="3"/>
        <v>0</v>
      </c>
      <c r="N18" s="674"/>
    </row>
    <row r="19" spans="1:15" x14ac:dyDescent="0.2">
      <c r="A19" s="3"/>
      <c r="B19" s="27" t="s">
        <v>532</v>
      </c>
      <c r="C19" s="27">
        <f>SUM(C11:C18)</f>
        <v>2054</v>
      </c>
      <c r="D19" s="27">
        <f t="shared" ref="D19:M19" si="4">SUM(D11:D18)</f>
        <v>32</v>
      </c>
      <c r="E19" s="27">
        <f t="shared" si="4"/>
        <v>0</v>
      </c>
      <c r="F19" s="27">
        <f t="shared" si="4"/>
        <v>11</v>
      </c>
      <c r="G19" s="27">
        <f t="shared" si="4"/>
        <v>2097</v>
      </c>
      <c r="H19" s="27">
        <f t="shared" si="4"/>
        <v>2054</v>
      </c>
      <c r="I19" s="27">
        <f t="shared" si="4"/>
        <v>32</v>
      </c>
      <c r="J19" s="27">
        <f t="shared" si="4"/>
        <v>0</v>
      </c>
      <c r="K19" s="27">
        <f t="shared" si="4"/>
        <v>11</v>
      </c>
      <c r="L19" s="27">
        <f t="shared" si="4"/>
        <v>2097</v>
      </c>
      <c r="M19" s="27">
        <f t="shared" si="4"/>
        <v>0</v>
      </c>
      <c r="N19" s="9"/>
    </row>
    <row r="20" spans="1:15" x14ac:dyDescent="0.2">
      <c r="A20" s="12"/>
      <c r="B20" s="13"/>
      <c r="C20" s="13"/>
      <c r="D20" s="13"/>
      <c r="E20" s="13"/>
      <c r="F20" s="13"/>
      <c r="G20" s="13"/>
      <c r="H20" s="13"/>
      <c r="I20" s="13"/>
      <c r="J20" s="13"/>
      <c r="K20" s="13"/>
      <c r="L20" s="13"/>
      <c r="M20" s="13"/>
      <c r="N20" s="13"/>
    </row>
    <row r="21" spans="1:15" x14ac:dyDescent="0.2">
      <c r="A21" s="11" t="s">
        <v>8</v>
      </c>
      <c r="E21" t="s">
        <v>11</v>
      </c>
    </row>
    <row r="22" spans="1:15" x14ac:dyDescent="0.2">
      <c r="A22" t="s">
        <v>9</v>
      </c>
    </row>
    <row r="23" spans="1:15" x14ac:dyDescent="0.2">
      <c r="A23" t="s">
        <v>10</v>
      </c>
      <c r="K23" s="12" t="s">
        <v>11</v>
      </c>
      <c r="L23" s="12" t="s">
        <v>11</v>
      </c>
      <c r="M23" s="12"/>
      <c r="N23" s="12" t="s">
        <v>11</v>
      </c>
    </row>
    <row r="24" spans="1:15" x14ac:dyDescent="0.2">
      <c r="A24" s="16" t="s">
        <v>475</v>
      </c>
      <c r="J24" s="12"/>
      <c r="K24" s="12"/>
      <c r="L24" s="12"/>
    </row>
    <row r="25" spans="1:15" x14ac:dyDescent="0.2">
      <c r="C25" s="16" t="s">
        <v>476</v>
      </c>
      <c r="E25" s="13"/>
      <c r="F25" s="13"/>
      <c r="G25" s="13"/>
      <c r="H25" s="13"/>
      <c r="I25" s="13"/>
      <c r="J25" s="13"/>
      <c r="K25" s="13"/>
      <c r="L25" s="13"/>
      <c r="M25" s="13"/>
    </row>
    <row r="26" spans="1:15" x14ac:dyDescent="0.2">
      <c r="E26" s="13"/>
      <c r="F26" s="13"/>
      <c r="G26" s="13"/>
      <c r="H26" s="13"/>
      <c r="I26" s="13"/>
      <c r="J26" s="13"/>
      <c r="K26" s="13"/>
      <c r="L26" s="13"/>
      <c r="M26" s="13"/>
      <c r="N26" s="13"/>
    </row>
    <row r="27" spans="1:15" x14ac:dyDescent="0.2">
      <c r="E27" s="13"/>
      <c r="F27" s="13"/>
      <c r="G27" s="13"/>
      <c r="H27" s="13"/>
      <c r="I27" s="13"/>
      <c r="J27" s="13"/>
      <c r="K27" s="13"/>
      <c r="L27" s="13"/>
      <c r="M27" s="13"/>
      <c r="N27" s="13"/>
    </row>
    <row r="28" spans="1:15" s="16" customFormat="1" ht="15.6" customHeight="1" x14ac:dyDescent="0.2">
      <c r="A28" s="15" t="s">
        <v>12</v>
      </c>
      <c r="B28" s="15"/>
      <c r="C28" s="15"/>
      <c r="D28" s="15"/>
      <c r="E28" s="15"/>
      <c r="F28" s="15"/>
      <c r="G28" s="15"/>
      <c r="J28" s="15"/>
      <c r="K28" s="553" t="s">
        <v>761</v>
      </c>
      <c r="L28" s="553"/>
      <c r="M28" s="553"/>
      <c r="N28" s="553"/>
      <c r="O28" s="87"/>
    </row>
    <row r="29" spans="1:15" s="16" customFormat="1" x14ac:dyDescent="0.2">
      <c r="B29" s="87"/>
      <c r="C29" s="87"/>
      <c r="D29" s="87"/>
      <c r="E29" s="87"/>
      <c r="F29" s="87"/>
      <c r="G29" s="87"/>
      <c r="H29" s="87"/>
      <c r="I29" s="87"/>
      <c r="J29" s="87"/>
      <c r="K29" s="553" t="s">
        <v>759</v>
      </c>
      <c r="L29" s="553"/>
      <c r="M29" s="553"/>
      <c r="N29" s="553"/>
    </row>
    <row r="30" spans="1:15" s="16" customFormat="1" x14ac:dyDescent="0.2">
      <c r="B30" s="87"/>
      <c r="C30" s="87"/>
      <c r="D30" s="87"/>
      <c r="E30" s="87"/>
      <c r="F30" s="87"/>
      <c r="G30" s="87"/>
      <c r="H30" s="87"/>
      <c r="I30" s="87"/>
      <c r="J30" s="87"/>
      <c r="K30" s="553" t="s">
        <v>536</v>
      </c>
      <c r="L30" s="553"/>
      <c r="M30" s="553"/>
      <c r="N30" s="553"/>
    </row>
    <row r="31" spans="1:15" s="16" customFormat="1" x14ac:dyDescent="0.2">
      <c r="K31" s="604" t="s">
        <v>83</v>
      </c>
      <c r="L31" s="604"/>
      <c r="M31" s="604"/>
      <c r="N31" s="604"/>
    </row>
    <row r="32" spans="1:15" x14ac:dyDescent="0.2">
      <c r="A32" s="670"/>
      <c r="B32" s="670"/>
      <c r="C32" s="670"/>
      <c r="D32" s="670"/>
      <c r="E32" s="670"/>
      <c r="F32" s="670"/>
      <c r="G32" s="670"/>
      <c r="H32" s="670"/>
      <c r="I32" s="670"/>
      <c r="J32" s="670"/>
      <c r="K32" s="670"/>
      <c r="L32" s="670"/>
      <c r="M32" s="670"/>
      <c r="N32" s="670"/>
    </row>
  </sheetData>
  <mergeCells count="19">
    <mergeCell ref="A7:B7"/>
    <mergeCell ref="D1:J1"/>
    <mergeCell ref="A2:N2"/>
    <mergeCell ref="A3:N3"/>
    <mergeCell ref="A5:N5"/>
    <mergeCell ref="L7:N7"/>
    <mergeCell ref="M1:N1"/>
    <mergeCell ref="A32:N32"/>
    <mergeCell ref="N8:N9"/>
    <mergeCell ref="K31:N31"/>
    <mergeCell ref="A8:A9"/>
    <mergeCell ref="B8:B9"/>
    <mergeCell ref="C8:G8"/>
    <mergeCell ref="H8:L8"/>
    <mergeCell ref="K28:N28"/>
    <mergeCell ref="K29:N29"/>
    <mergeCell ref="K30:N30"/>
    <mergeCell ref="N11:N18"/>
    <mergeCell ref="M8:M9"/>
  </mergeCells>
  <phoneticPr fontId="0" type="noConversion"/>
  <printOptions horizontalCentered="1"/>
  <pageMargins left="0.74" right="0.27" top="1.08" bottom="0"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zoomScaleNormal="100" zoomScaleSheetLayoutView="100" workbookViewId="0">
      <selection activeCell="A2" sqref="A2"/>
    </sheetView>
  </sheetViews>
  <sheetFormatPr defaultRowHeight="12.75" x14ac:dyDescent="0.2"/>
  <cols>
    <col min="1" max="1" width="7.140625" style="16" customWidth="1"/>
    <col min="2" max="2" width="10.85546875" style="16" customWidth="1"/>
    <col min="3" max="3" width="10.28515625" style="16" customWidth="1"/>
    <col min="4" max="4" width="9.28515625" style="16" customWidth="1"/>
    <col min="5" max="6" width="9.140625" style="16"/>
    <col min="7" max="7" width="11.7109375" style="16" customWidth="1"/>
    <col min="8" max="8" width="11" style="16" customWidth="1"/>
    <col min="9" max="9" width="9.7109375" style="16" customWidth="1"/>
    <col min="10" max="10" width="9.5703125" style="16" customWidth="1"/>
    <col min="11" max="11" width="9.28515625" style="16" customWidth="1"/>
    <col min="12" max="12" width="10.7109375" style="16" customWidth="1"/>
    <col min="13" max="13" width="10.5703125" style="16" customWidth="1"/>
    <col min="14" max="14" width="8.7109375" style="16" customWidth="1"/>
    <col min="15" max="15" width="8.85546875" style="16" customWidth="1"/>
    <col min="16" max="16" width="9.140625" style="16"/>
    <col min="17" max="17" width="11" style="16" customWidth="1"/>
    <col min="18" max="16384" width="9.140625" style="16"/>
  </cols>
  <sheetData>
    <row r="1" spans="1:18" customFormat="1" ht="12.75" customHeight="1" x14ac:dyDescent="0.2">
      <c r="D1" s="16"/>
      <c r="E1" s="16"/>
      <c r="F1" s="16"/>
      <c r="G1" s="16"/>
      <c r="H1" s="16"/>
      <c r="I1" s="16"/>
      <c r="J1" s="16"/>
      <c r="K1" s="16"/>
      <c r="L1" s="16"/>
      <c r="M1" s="16"/>
      <c r="N1" s="16"/>
      <c r="O1" s="607" t="s">
        <v>59</v>
      </c>
      <c r="P1" s="607"/>
      <c r="Q1" s="607"/>
    </row>
    <row r="2" spans="1:18" customFormat="1" ht="15" x14ac:dyDescent="0.2">
      <c r="A2" s="675" t="s">
        <v>0</v>
      </c>
      <c r="B2" s="675"/>
      <c r="C2" s="675"/>
      <c r="D2" s="675"/>
      <c r="E2" s="675"/>
      <c r="F2" s="675"/>
      <c r="G2" s="675"/>
      <c r="H2" s="675"/>
      <c r="I2" s="675"/>
      <c r="J2" s="675"/>
      <c r="K2" s="675"/>
      <c r="L2" s="675"/>
      <c r="M2" s="675"/>
      <c r="N2" s="675"/>
      <c r="O2" s="675"/>
      <c r="P2" s="675"/>
      <c r="Q2" s="675"/>
    </row>
    <row r="3" spans="1:18" customFormat="1" ht="20.25" x14ac:dyDescent="0.3">
      <c r="A3" s="555" t="s">
        <v>789</v>
      </c>
      <c r="B3" s="555"/>
      <c r="C3" s="555"/>
      <c r="D3" s="555"/>
      <c r="E3" s="555"/>
      <c r="F3" s="555"/>
      <c r="G3" s="555"/>
      <c r="H3" s="555"/>
      <c r="I3" s="555"/>
      <c r="J3" s="555"/>
      <c r="K3" s="555"/>
      <c r="L3" s="555"/>
      <c r="M3" s="555"/>
      <c r="N3" s="555"/>
      <c r="O3" s="555"/>
      <c r="P3" s="555"/>
      <c r="Q3" s="555"/>
    </row>
    <row r="4" spans="1:18" customFormat="1" ht="11.25" customHeight="1" x14ac:dyDescent="0.2"/>
    <row r="5" spans="1:18" customFormat="1" ht="15.75" customHeight="1" x14ac:dyDescent="0.25">
      <c r="A5" s="683" t="s">
        <v>798</v>
      </c>
      <c r="B5" s="683"/>
      <c r="C5" s="683"/>
      <c r="D5" s="683"/>
      <c r="E5" s="683"/>
      <c r="F5" s="683"/>
      <c r="G5" s="683"/>
      <c r="H5" s="683"/>
      <c r="I5" s="683"/>
      <c r="J5" s="683"/>
      <c r="K5" s="683"/>
      <c r="L5" s="683"/>
      <c r="M5" s="683"/>
      <c r="N5" s="683"/>
      <c r="O5" s="683"/>
      <c r="P5" s="683"/>
      <c r="Q5" s="683"/>
    </row>
    <row r="7" spans="1:18" ht="17.45" customHeight="1" x14ac:dyDescent="0.2">
      <c r="A7" s="604" t="s">
        <v>523</v>
      </c>
      <c r="B7" s="604"/>
      <c r="N7" s="666" t="s">
        <v>827</v>
      </c>
      <c r="O7" s="666"/>
      <c r="P7" s="666"/>
      <c r="Q7" s="666"/>
    </row>
    <row r="8" spans="1:18" s="284" customFormat="1" ht="24" customHeight="1" x14ac:dyDescent="0.2">
      <c r="A8" s="590" t="s">
        <v>2</v>
      </c>
      <c r="B8" s="590" t="s">
        <v>3</v>
      </c>
      <c r="C8" s="606" t="s">
        <v>829</v>
      </c>
      <c r="D8" s="606"/>
      <c r="E8" s="606"/>
      <c r="F8" s="606"/>
      <c r="G8" s="606"/>
      <c r="H8" s="619" t="s">
        <v>390</v>
      </c>
      <c r="I8" s="606"/>
      <c r="J8" s="606"/>
      <c r="K8" s="606"/>
      <c r="L8" s="606"/>
      <c r="M8" s="599" t="s">
        <v>113</v>
      </c>
      <c r="N8" s="682"/>
      <c r="O8" s="682"/>
      <c r="P8" s="682"/>
      <c r="Q8" s="600"/>
    </row>
    <row r="9" spans="1:18" s="268" customFormat="1" ht="46.15" customHeight="1" x14ac:dyDescent="0.2">
      <c r="A9" s="590"/>
      <c r="B9" s="590"/>
      <c r="C9" s="267" t="s">
        <v>236</v>
      </c>
      <c r="D9" s="267" t="s">
        <v>237</v>
      </c>
      <c r="E9" s="267" t="s">
        <v>393</v>
      </c>
      <c r="F9" s="267" t="s">
        <v>243</v>
      </c>
      <c r="G9" s="267" t="s">
        <v>125</v>
      </c>
      <c r="H9" s="264" t="s">
        <v>236</v>
      </c>
      <c r="I9" s="267" t="s">
        <v>237</v>
      </c>
      <c r="J9" s="267" t="s">
        <v>393</v>
      </c>
      <c r="K9" s="263" t="s">
        <v>243</v>
      </c>
      <c r="L9" s="267" t="s">
        <v>396</v>
      </c>
      <c r="M9" s="267" t="s">
        <v>236</v>
      </c>
      <c r="N9" s="267" t="s">
        <v>237</v>
      </c>
      <c r="O9" s="267" t="s">
        <v>393</v>
      </c>
      <c r="P9" s="263" t="s">
        <v>243</v>
      </c>
      <c r="Q9" s="263" t="s">
        <v>127</v>
      </c>
      <c r="R9" s="285"/>
    </row>
    <row r="10" spans="1:18" s="68" customFormat="1" x14ac:dyDescent="0.2">
      <c r="A10" s="67">
        <v>1</v>
      </c>
      <c r="B10" s="67">
        <v>2</v>
      </c>
      <c r="C10" s="67">
        <v>3</v>
      </c>
      <c r="D10" s="67">
        <v>4</v>
      </c>
      <c r="E10" s="67">
        <v>5</v>
      </c>
      <c r="F10" s="67">
        <v>6</v>
      </c>
      <c r="G10" s="67">
        <v>7</v>
      </c>
      <c r="H10" s="67">
        <v>8</v>
      </c>
      <c r="I10" s="67">
        <v>9</v>
      </c>
      <c r="J10" s="67">
        <v>10</v>
      </c>
      <c r="K10" s="67">
        <v>11</v>
      </c>
      <c r="L10" s="67">
        <v>12</v>
      </c>
      <c r="M10" s="67">
        <v>13</v>
      </c>
      <c r="N10" s="67">
        <v>14</v>
      </c>
      <c r="O10" s="67">
        <v>15</v>
      </c>
      <c r="P10" s="67">
        <v>16</v>
      </c>
      <c r="Q10" s="67">
        <v>17</v>
      </c>
    </row>
    <row r="11" spans="1:18" x14ac:dyDescent="0.2">
      <c r="A11" s="8">
        <v>1</v>
      </c>
      <c r="B11" s="19" t="s">
        <v>524</v>
      </c>
      <c r="C11" s="19">
        <v>49407</v>
      </c>
      <c r="D11" s="19">
        <v>5075</v>
      </c>
      <c r="E11" s="19">
        <v>0</v>
      </c>
      <c r="F11" s="19">
        <v>1866</v>
      </c>
      <c r="G11" s="19">
        <f>SUM(C11:F11)</f>
        <v>56348</v>
      </c>
      <c r="H11" s="335">
        <v>38315</v>
      </c>
      <c r="I11" s="336">
        <v>3828</v>
      </c>
      <c r="J11" s="336">
        <v>0</v>
      </c>
      <c r="K11" s="336">
        <v>1431</v>
      </c>
      <c r="L11" s="336">
        <f>SUM(H11:K11)</f>
        <v>43574</v>
      </c>
      <c r="M11" s="19">
        <f>H11*164</f>
        <v>6283660</v>
      </c>
      <c r="N11" s="19">
        <f t="shared" ref="N11:P11" si="0">I11*164</f>
        <v>627792</v>
      </c>
      <c r="O11" s="19">
        <f t="shared" si="0"/>
        <v>0</v>
      </c>
      <c r="P11" s="19">
        <f t="shared" si="0"/>
        <v>234684</v>
      </c>
      <c r="Q11" s="19">
        <f>SUM(M11:P11)</f>
        <v>7146136</v>
      </c>
    </row>
    <row r="12" spans="1:18" x14ac:dyDescent="0.2">
      <c r="A12" s="8">
        <v>2</v>
      </c>
      <c r="B12" s="19" t="s">
        <v>525</v>
      </c>
      <c r="C12" s="19">
        <v>36685</v>
      </c>
      <c r="D12" s="19">
        <v>261</v>
      </c>
      <c r="E12" s="19">
        <v>0</v>
      </c>
      <c r="F12" s="19">
        <v>5475</v>
      </c>
      <c r="G12" s="19">
        <f t="shared" ref="G12:G18" si="1">SUM(C12:F12)</f>
        <v>42421</v>
      </c>
      <c r="H12" s="335">
        <v>28449</v>
      </c>
      <c r="I12" s="336">
        <v>197</v>
      </c>
      <c r="J12" s="336">
        <v>0</v>
      </c>
      <c r="K12" s="336">
        <v>4201</v>
      </c>
      <c r="L12" s="336">
        <f t="shared" ref="L12:L18" si="2">SUM(H12:K12)</f>
        <v>32847</v>
      </c>
      <c r="M12" s="19">
        <f t="shared" ref="M12:M18" si="3">H12*164</f>
        <v>4665636</v>
      </c>
      <c r="N12" s="19">
        <f t="shared" ref="N12:N18" si="4">I12*164</f>
        <v>32308</v>
      </c>
      <c r="O12" s="19">
        <f t="shared" ref="O12:O18" si="5">J12*164</f>
        <v>0</v>
      </c>
      <c r="P12" s="19">
        <f t="shared" ref="P12:P18" si="6">K12*164</f>
        <v>688964</v>
      </c>
      <c r="Q12" s="19">
        <f t="shared" ref="Q12:Q18" si="7">SUM(M12:P12)</f>
        <v>5386908</v>
      </c>
    </row>
    <row r="13" spans="1:18" x14ac:dyDescent="0.2">
      <c r="A13" s="8">
        <v>3</v>
      </c>
      <c r="B13" s="19" t="s">
        <v>526</v>
      </c>
      <c r="C13" s="19">
        <v>23458</v>
      </c>
      <c r="D13" s="19">
        <v>608</v>
      </c>
      <c r="E13" s="19">
        <v>0</v>
      </c>
      <c r="F13" s="19">
        <v>47</v>
      </c>
      <c r="G13" s="19">
        <f t="shared" si="1"/>
        <v>24113</v>
      </c>
      <c r="H13" s="335">
        <v>18192</v>
      </c>
      <c r="I13" s="336">
        <v>458</v>
      </c>
      <c r="J13" s="336">
        <v>0</v>
      </c>
      <c r="K13" s="336">
        <v>36</v>
      </c>
      <c r="L13" s="336">
        <f t="shared" si="2"/>
        <v>18686</v>
      </c>
      <c r="M13" s="19">
        <f t="shared" si="3"/>
        <v>2983488</v>
      </c>
      <c r="N13" s="19">
        <f t="shared" si="4"/>
        <v>75112</v>
      </c>
      <c r="O13" s="19">
        <f t="shared" si="5"/>
        <v>0</v>
      </c>
      <c r="P13" s="19">
        <f t="shared" si="6"/>
        <v>5904</v>
      </c>
      <c r="Q13" s="19">
        <f t="shared" si="7"/>
        <v>3064504</v>
      </c>
    </row>
    <row r="14" spans="1:18" x14ac:dyDescent="0.2">
      <c r="A14" s="8">
        <v>4</v>
      </c>
      <c r="B14" s="19" t="s">
        <v>527</v>
      </c>
      <c r="C14" s="19">
        <v>33296</v>
      </c>
      <c r="D14" s="19">
        <v>503</v>
      </c>
      <c r="E14" s="19">
        <v>0</v>
      </c>
      <c r="F14" s="19">
        <v>443</v>
      </c>
      <c r="G14" s="19">
        <f t="shared" si="1"/>
        <v>34242</v>
      </c>
      <c r="H14" s="335">
        <v>25821</v>
      </c>
      <c r="I14" s="336">
        <v>379</v>
      </c>
      <c r="J14" s="336">
        <v>0</v>
      </c>
      <c r="K14" s="336">
        <v>340</v>
      </c>
      <c r="L14" s="336">
        <f t="shared" si="2"/>
        <v>26540</v>
      </c>
      <c r="M14" s="19">
        <f t="shared" si="3"/>
        <v>4234644</v>
      </c>
      <c r="N14" s="19">
        <f t="shared" si="4"/>
        <v>62156</v>
      </c>
      <c r="O14" s="19">
        <f t="shared" si="5"/>
        <v>0</v>
      </c>
      <c r="P14" s="19">
        <f t="shared" si="6"/>
        <v>55760</v>
      </c>
      <c r="Q14" s="19">
        <f t="shared" si="7"/>
        <v>4352560</v>
      </c>
    </row>
    <row r="15" spans="1:18" x14ac:dyDescent="0.2">
      <c r="A15" s="8">
        <v>5</v>
      </c>
      <c r="B15" s="19" t="s">
        <v>528</v>
      </c>
      <c r="C15" s="19">
        <v>35353</v>
      </c>
      <c r="D15" s="19">
        <v>0</v>
      </c>
      <c r="E15" s="19">
        <v>0</v>
      </c>
      <c r="F15" s="19">
        <v>174</v>
      </c>
      <c r="G15" s="19">
        <f t="shared" si="1"/>
        <v>35527</v>
      </c>
      <c r="H15" s="335">
        <v>27416</v>
      </c>
      <c r="I15" s="336">
        <v>0</v>
      </c>
      <c r="J15" s="336">
        <v>0</v>
      </c>
      <c r="K15" s="336">
        <v>133</v>
      </c>
      <c r="L15" s="336">
        <f t="shared" si="2"/>
        <v>27549</v>
      </c>
      <c r="M15" s="19">
        <f t="shared" si="3"/>
        <v>4496224</v>
      </c>
      <c r="N15" s="19">
        <f t="shared" si="4"/>
        <v>0</v>
      </c>
      <c r="O15" s="19">
        <f t="shared" si="5"/>
        <v>0</v>
      </c>
      <c r="P15" s="19">
        <f t="shared" si="6"/>
        <v>21812</v>
      </c>
      <c r="Q15" s="19">
        <f t="shared" si="7"/>
        <v>4518036</v>
      </c>
    </row>
    <row r="16" spans="1:18" x14ac:dyDescent="0.2">
      <c r="A16" s="8">
        <v>6</v>
      </c>
      <c r="B16" s="19" t="s">
        <v>529</v>
      </c>
      <c r="C16" s="19">
        <v>23993</v>
      </c>
      <c r="D16" s="19">
        <v>444</v>
      </c>
      <c r="E16" s="19">
        <v>0</v>
      </c>
      <c r="F16" s="19">
        <v>3669</v>
      </c>
      <c r="G16" s="19">
        <f t="shared" si="1"/>
        <v>28106</v>
      </c>
      <c r="H16" s="335">
        <v>18607</v>
      </c>
      <c r="I16" s="336">
        <v>335</v>
      </c>
      <c r="J16" s="336">
        <v>0</v>
      </c>
      <c r="K16" s="336">
        <v>2815</v>
      </c>
      <c r="L16" s="336">
        <f t="shared" si="2"/>
        <v>21757</v>
      </c>
      <c r="M16" s="19">
        <f t="shared" si="3"/>
        <v>3051548</v>
      </c>
      <c r="N16" s="19">
        <f t="shared" si="4"/>
        <v>54940</v>
      </c>
      <c r="O16" s="19">
        <f t="shared" si="5"/>
        <v>0</v>
      </c>
      <c r="P16" s="19">
        <f t="shared" si="6"/>
        <v>461660</v>
      </c>
      <c r="Q16" s="19">
        <f t="shared" si="7"/>
        <v>3568148</v>
      </c>
    </row>
    <row r="17" spans="1:17" x14ac:dyDescent="0.2">
      <c r="A17" s="8">
        <v>7</v>
      </c>
      <c r="B17" s="19" t="s">
        <v>530</v>
      </c>
      <c r="C17" s="19">
        <v>40451</v>
      </c>
      <c r="D17" s="19">
        <v>67</v>
      </c>
      <c r="E17" s="19">
        <v>0</v>
      </c>
      <c r="F17" s="19">
        <v>1395</v>
      </c>
      <c r="G17" s="19">
        <f t="shared" si="1"/>
        <v>41913</v>
      </c>
      <c r="H17" s="335">
        <v>31370</v>
      </c>
      <c r="I17" s="336">
        <v>51</v>
      </c>
      <c r="J17" s="336">
        <v>0</v>
      </c>
      <c r="K17" s="336">
        <v>1070</v>
      </c>
      <c r="L17" s="336">
        <f t="shared" si="2"/>
        <v>32491</v>
      </c>
      <c r="M17" s="19">
        <f t="shared" si="3"/>
        <v>5144680</v>
      </c>
      <c r="N17" s="19">
        <f t="shared" si="4"/>
        <v>8364</v>
      </c>
      <c r="O17" s="19">
        <f t="shared" si="5"/>
        <v>0</v>
      </c>
      <c r="P17" s="19">
        <f t="shared" si="6"/>
        <v>175480</v>
      </c>
      <c r="Q17" s="19">
        <f t="shared" si="7"/>
        <v>5328524</v>
      </c>
    </row>
    <row r="18" spans="1:17" x14ac:dyDescent="0.2">
      <c r="A18" s="8">
        <v>8</v>
      </c>
      <c r="B18" s="19" t="s">
        <v>531</v>
      </c>
      <c r="C18" s="19">
        <v>41583</v>
      </c>
      <c r="D18" s="19">
        <v>0</v>
      </c>
      <c r="E18" s="19">
        <v>0</v>
      </c>
      <c r="F18" s="19">
        <v>154</v>
      </c>
      <c r="G18" s="19">
        <f t="shared" si="1"/>
        <v>41737</v>
      </c>
      <c r="H18" s="335">
        <v>32248</v>
      </c>
      <c r="I18" s="336">
        <v>0</v>
      </c>
      <c r="J18" s="336">
        <v>0</v>
      </c>
      <c r="K18" s="336">
        <v>118</v>
      </c>
      <c r="L18" s="336">
        <f t="shared" si="2"/>
        <v>32366</v>
      </c>
      <c r="M18" s="19">
        <f t="shared" si="3"/>
        <v>5288672</v>
      </c>
      <c r="N18" s="19">
        <f t="shared" si="4"/>
        <v>0</v>
      </c>
      <c r="O18" s="19">
        <f t="shared" si="5"/>
        <v>0</v>
      </c>
      <c r="P18" s="19">
        <f t="shared" si="6"/>
        <v>19352</v>
      </c>
      <c r="Q18" s="19">
        <f t="shared" si="7"/>
        <v>5308024</v>
      </c>
    </row>
    <row r="19" spans="1:17" s="15" customFormat="1" x14ac:dyDescent="0.2">
      <c r="A19" s="3"/>
      <c r="B19" s="27" t="s">
        <v>532</v>
      </c>
      <c r="C19" s="27">
        <f>SUM(C11:C18)</f>
        <v>284226</v>
      </c>
      <c r="D19" s="27">
        <f t="shared" ref="D19:Q19" si="8">SUM(D11:D18)</f>
        <v>6958</v>
      </c>
      <c r="E19" s="27">
        <f t="shared" si="8"/>
        <v>0</v>
      </c>
      <c r="F19" s="27">
        <f t="shared" si="8"/>
        <v>13223</v>
      </c>
      <c r="G19" s="27">
        <f t="shared" si="8"/>
        <v>304407</v>
      </c>
      <c r="H19" s="27">
        <f t="shared" si="8"/>
        <v>220418</v>
      </c>
      <c r="I19" s="27">
        <f t="shared" si="8"/>
        <v>5248</v>
      </c>
      <c r="J19" s="27">
        <f t="shared" si="8"/>
        <v>0</v>
      </c>
      <c r="K19" s="27">
        <f t="shared" si="8"/>
        <v>10144</v>
      </c>
      <c r="L19" s="27">
        <f t="shared" si="8"/>
        <v>235810</v>
      </c>
      <c r="M19" s="27">
        <f t="shared" si="8"/>
        <v>36148552</v>
      </c>
      <c r="N19" s="27">
        <f t="shared" si="8"/>
        <v>860672</v>
      </c>
      <c r="O19" s="27">
        <f t="shared" si="8"/>
        <v>0</v>
      </c>
      <c r="P19" s="27">
        <f t="shared" si="8"/>
        <v>1663616</v>
      </c>
      <c r="Q19" s="27">
        <f t="shared" si="8"/>
        <v>38672840</v>
      </c>
    </row>
    <row r="20" spans="1:17" x14ac:dyDescent="0.2">
      <c r="A20" s="76"/>
      <c r="B20" s="21"/>
      <c r="C20" s="21"/>
      <c r="D20" s="21"/>
      <c r="E20" s="21"/>
      <c r="F20" s="21" t="s">
        <v>11</v>
      </c>
      <c r="G20" s="21"/>
      <c r="H20" s="21"/>
      <c r="I20" s="21"/>
      <c r="J20" s="21"/>
      <c r="K20" s="21"/>
      <c r="L20" s="21"/>
      <c r="M20" s="21"/>
      <c r="N20" s="21"/>
      <c r="O20" s="21"/>
      <c r="P20" s="21"/>
      <c r="Q20" s="21"/>
    </row>
    <row r="21" spans="1:17" x14ac:dyDescent="0.2">
      <c r="A21" s="11" t="s">
        <v>8</v>
      </c>
      <c r="B21"/>
      <c r="C21"/>
      <c r="D21"/>
    </row>
    <row r="22" spans="1:17" x14ac:dyDescent="0.2">
      <c r="A22" t="s">
        <v>9</v>
      </c>
      <c r="B22"/>
      <c r="C22"/>
      <c r="D22"/>
    </row>
    <row r="23" spans="1:17" x14ac:dyDescent="0.2">
      <c r="A23" t="s">
        <v>10</v>
      </c>
      <c r="B23"/>
      <c r="C23"/>
      <c r="D23"/>
      <c r="I23" s="12"/>
      <c r="J23" s="12"/>
      <c r="K23" s="12"/>
      <c r="L23" s="12"/>
    </row>
    <row r="24" spans="1:17" customFormat="1" x14ac:dyDescent="0.2">
      <c r="A24" s="16" t="s">
        <v>475</v>
      </c>
      <c r="J24" s="12"/>
      <c r="K24" s="12"/>
      <c r="L24" s="12"/>
    </row>
    <row r="25" spans="1:17" customFormat="1" x14ac:dyDescent="0.2">
      <c r="C25" s="16" t="s">
        <v>476</v>
      </c>
      <c r="E25" s="13"/>
      <c r="F25" s="13"/>
      <c r="G25" s="13"/>
      <c r="H25" s="13"/>
      <c r="I25" s="13"/>
      <c r="J25" s="13"/>
      <c r="K25" s="13"/>
      <c r="L25" s="13"/>
      <c r="M25" s="13"/>
    </row>
    <row r="26" spans="1:17" ht="15.6" customHeight="1" x14ac:dyDescent="0.2">
      <c r="A26" s="15" t="s">
        <v>12</v>
      </c>
      <c r="B26" s="15"/>
      <c r="C26" s="15"/>
      <c r="D26" s="15"/>
      <c r="E26" s="15"/>
      <c r="F26" s="15"/>
      <c r="G26" s="15"/>
      <c r="H26" s="333"/>
      <c r="I26" s="349"/>
      <c r="J26" s="333"/>
      <c r="N26" s="553" t="s">
        <v>761</v>
      </c>
      <c r="O26" s="553"/>
      <c r="P26" s="553"/>
      <c r="Q26" s="553"/>
    </row>
    <row r="27" spans="1:17" ht="15.6" customHeight="1" x14ac:dyDescent="0.2">
      <c r="B27" s="87"/>
      <c r="C27" s="87"/>
      <c r="D27" s="87"/>
      <c r="E27" s="87"/>
      <c r="F27" s="87"/>
      <c r="G27" s="87"/>
      <c r="H27" s="333"/>
      <c r="I27" s="349"/>
      <c r="J27" s="333"/>
      <c r="N27" s="553" t="s">
        <v>759</v>
      </c>
      <c r="O27" s="553"/>
      <c r="P27" s="553"/>
      <c r="Q27" s="553"/>
    </row>
    <row r="28" spans="1:17" ht="12.75" customHeight="1" x14ac:dyDescent="0.2">
      <c r="B28" s="87"/>
      <c r="C28" s="87"/>
      <c r="D28" s="87"/>
      <c r="E28" s="87"/>
      <c r="F28" s="87"/>
      <c r="G28" s="87"/>
      <c r="H28" s="333"/>
      <c r="I28" s="349"/>
      <c r="J28" s="333"/>
      <c r="N28" s="553" t="s">
        <v>536</v>
      </c>
      <c r="O28" s="553"/>
      <c r="P28" s="553"/>
      <c r="Q28" s="553"/>
    </row>
    <row r="29" spans="1:17" x14ac:dyDescent="0.2">
      <c r="H29" s="333"/>
      <c r="I29" s="349"/>
      <c r="J29" s="333"/>
      <c r="N29" s="29" t="s">
        <v>83</v>
      </c>
      <c r="O29" s="29"/>
      <c r="P29" s="29"/>
      <c r="Q29" s="29"/>
    </row>
    <row r="30" spans="1:17" x14ac:dyDescent="0.2">
      <c r="A30" s="474"/>
      <c r="B30" s="474"/>
      <c r="C30" s="474"/>
      <c r="D30" s="474"/>
      <c r="E30" s="474"/>
      <c r="F30" s="474"/>
      <c r="G30" s="474"/>
      <c r="H30" s="333"/>
      <c r="I30" s="349"/>
      <c r="J30" s="333"/>
      <c r="K30" s="474"/>
      <c r="L30" s="474"/>
    </row>
    <row r="31" spans="1:17" x14ac:dyDescent="0.2">
      <c r="H31" s="333"/>
      <c r="I31" s="349"/>
      <c r="J31" s="333"/>
    </row>
    <row r="32" spans="1:17" x14ac:dyDescent="0.2">
      <c r="H32" s="333"/>
      <c r="I32" s="349"/>
      <c r="J32" s="333"/>
    </row>
    <row r="33" spans="8:11" x14ac:dyDescent="0.2">
      <c r="H33" s="333"/>
      <c r="I33" s="349"/>
      <c r="J33" s="333"/>
    </row>
    <row r="34" spans="8:11" x14ac:dyDescent="0.2">
      <c r="H34" s="333"/>
      <c r="I34" s="349"/>
      <c r="J34" s="333"/>
      <c r="K34" s="333"/>
    </row>
    <row r="35" spans="8:11" x14ac:dyDescent="0.2">
      <c r="H35" s="333"/>
      <c r="I35" s="333"/>
      <c r="J35" s="333"/>
      <c r="K35" s="333"/>
    </row>
    <row r="36" spans="8:11" x14ac:dyDescent="0.2">
      <c r="H36" s="333"/>
      <c r="I36" s="333"/>
      <c r="J36" s="333"/>
      <c r="K36" s="333"/>
    </row>
    <row r="37" spans="8:11" x14ac:dyDescent="0.2">
      <c r="H37" s="333"/>
      <c r="I37" s="333"/>
      <c r="J37" s="333"/>
      <c r="K37" s="333"/>
    </row>
    <row r="38" spans="8:11" x14ac:dyDescent="0.2">
      <c r="H38" s="333"/>
      <c r="I38" s="333"/>
      <c r="J38" s="333"/>
      <c r="K38" s="333"/>
    </row>
    <row r="39" spans="8:11" x14ac:dyDescent="0.2">
      <c r="H39" s="333"/>
      <c r="I39" s="333"/>
      <c r="J39" s="333"/>
      <c r="K39" s="333"/>
    </row>
    <row r="40" spans="8:11" x14ac:dyDescent="0.2">
      <c r="H40" s="333"/>
      <c r="I40" s="333"/>
      <c r="J40" s="333"/>
      <c r="K40" s="333"/>
    </row>
    <row r="41" spans="8:11" x14ac:dyDescent="0.2">
      <c r="H41" s="333"/>
      <c r="I41" s="333"/>
      <c r="J41" s="333"/>
      <c r="K41" s="333"/>
    </row>
  </sheetData>
  <mergeCells count="14">
    <mergeCell ref="N26:Q26"/>
    <mergeCell ref="N27:Q27"/>
    <mergeCell ref="N28:Q28"/>
    <mergeCell ref="O1:Q1"/>
    <mergeCell ref="A8:A9"/>
    <mergeCell ref="B8:B9"/>
    <mergeCell ref="C8:G8"/>
    <mergeCell ref="H8:L8"/>
    <mergeCell ref="M8:Q8"/>
    <mergeCell ref="A2:Q2"/>
    <mergeCell ref="A3:Q3"/>
    <mergeCell ref="A5:Q5"/>
    <mergeCell ref="A7:B7"/>
    <mergeCell ref="N7:Q7"/>
  </mergeCells>
  <phoneticPr fontId="0" type="noConversion"/>
  <printOptions horizontalCentered="1"/>
  <pageMargins left="0.45" right="0.25" top="1.25" bottom="0" header="0.31496062992125984" footer="0.31496062992125984"/>
  <pageSetup paperSize="9" scale="8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
  <sheetViews>
    <sheetView zoomScaleNormal="100" zoomScaleSheetLayoutView="100" workbookViewId="0">
      <selection activeCell="A2" sqref="A2"/>
    </sheetView>
  </sheetViews>
  <sheetFormatPr defaultRowHeight="12.75" x14ac:dyDescent="0.2"/>
  <cols>
    <col min="1" max="1" width="6.28515625" style="16" customWidth="1"/>
    <col min="2" max="3" width="10.28515625" style="16" customWidth="1"/>
    <col min="4" max="4" width="9.28515625" style="16" customWidth="1"/>
    <col min="5" max="6" width="9.140625" style="16"/>
    <col min="7" max="7" width="11.7109375" style="16" customWidth="1"/>
    <col min="8" max="8" width="11" style="16" customWidth="1"/>
    <col min="9" max="9" width="9.7109375" style="16" customWidth="1"/>
    <col min="10" max="10" width="9.5703125" style="16" customWidth="1"/>
    <col min="11" max="11" width="9.28515625" style="16" customWidth="1"/>
    <col min="12" max="12" width="11.7109375" style="16" customWidth="1"/>
    <col min="13" max="13" width="10.28515625" style="16" customWidth="1"/>
    <col min="14" max="14" width="8.7109375" style="16" customWidth="1"/>
    <col min="15" max="15" width="8.85546875" style="16" customWidth="1"/>
    <col min="16" max="16" width="9.140625" style="16"/>
    <col min="17" max="17" width="11" style="16" customWidth="1"/>
    <col min="18" max="18" width="9.140625" style="16" hidden="1" customWidth="1"/>
    <col min="19" max="16384" width="9.140625" style="16"/>
  </cols>
  <sheetData>
    <row r="1" spans="1:19" customFormat="1" ht="12.75" customHeight="1" x14ac:dyDescent="0.2">
      <c r="D1" s="16"/>
      <c r="E1" s="16"/>
      <c r="F1" s="16"/>
      <c r="G1" s="16"/>
      <c r="H1" s="16"/>
      <c r="I1" s="16"/>
      <c r="J1" s="16"/>
      <c r="K1" s="16"/>
      <c r="L1" s="16"/>
      <c r="M1" s="16"/>
      <c r="N1" s="16"/>
      <c r="O1" s="607" t="s">
        <v>60</v>
      </c>
      <c r="P1" s="607"/>
      <c r="Q1" s="607"/>
    </row>
    <row r="2" spans="1:19" customFormat="1" ht="15.75" x14ac:dyDescent="0.25">
      <c r="A2" s="554" t="s">
        <v>0</v>
      </c>
      <c r="B2" s="554"/>
      <c r="C2" s="554"/>
      <c r="D2" s="554"/>
      <c r="E2" s="554"/>
      <c r="F2" s="554"/>
      <c r="G2" s="554"/>
      <c r="H2" s="554"/>
      <c r="I2" s="554"/>
      <c r="J2" s="554"/>
      <c r="K2" s="554"/>
      <c r="L2" s="554"/>
      <c r="M2" s="554"/>
      <c r="N2" s="554"/>
      <c r="O2" s="554"/>
      <c r="P2" s="554"/>
      <c r="Q2" s="554"/>
    </row>
    <row r="3" spans="1:19" customFormat="1" ht="20.25" x14ac:dyDescent="0.3">
      <c r="A3" s="555" t="s">
        <v>789</v>
      </c>
      <c r="B3" s="555"/>
      <c r="C3" s="555"/>
      <c r="D3" s="555"/>
      <c r="E3" s="555"/>
      <c r="F3" s="555"/>
      <c r="G3" s="555"/>
      <c r="H3" s="555"/>
      <c r="I3" s="555"/>
      <c r="J3" s="555"/>
      <c r="K3" s="555"/>
      <c r="L3" s="555"/>
      <c r="M3" s="555"/>
      <c r="N3" s="555"/>
      <c r="O3" s="555"/>
      <c r="P3" s="555"/>
      <c r="Q3" s="555"/>
    </row>
    <row r="4" spans="1:19" customFormat="1" ht="11.25" customHeight="1" x14ac:dyDescent="0.2"/>
    <row r="5" spans="1:19" customFormat="1" ht="15.75" customHeight="1" x14ac:dyDescent="0.25">
      <c r="A5" s="683" t="s">
        <v>799</v>
      </c>
      <c r="B5" s="683"/>
      <c r="C5" s="683"/>
      <c r="D5" s="683"/>
      <c r="E5" s="683"/>
      <c r="F5" s="683"/>
      <c r="G5" s="683"/>
      <c r="H5" s="683"/>
      <c r="I5" s="683"/>
      <c r="J5" s="683"/>
      <c r="K5" s="683"/>
      <c r="L5" s="683"/>
      <c r="M5" s="683"/>
      <c r="N5" s="683"/>
      <c r="O5" s="683"/>
      <c r="P5" s="683"/>
      <c r="Q5" s="683"/>
    </row>
    <row r="7" spans="1:19" ht="12.6" customHeight="1" x14ac:dyDescent="0.2">
      <c r="A7" s="604" t="s">
        <v>523</v>
      </c>
      <c r="B7" s="604"/>
      <c r="N7" s="666" t="s">
        <v>827</v>
      </c>
      <c r="O7" s="666"/>
      <c r="P7" s="666"/>
      <c r="Q7" s="666"/>
      <c r="R7" s="666"/>
    </row>
    <row r="8" spans="1:19" s="268" customFormat="1" ht="29.45" customHeight="1" x14ac:dyDescent="0.2">
      <c r="A8" s="590" t="s">
        <v>2</v>
      </c>
      <c r="B8" s="590" t="s">
        <v>3</v>
      </c>
      <c r="C8" s="606" t="s">
        <v>830</v>
      </c>
      <c r="D8" s="606"/>
      <c r="E8" s="606"/>
      <c r="F8" s="617"/>
      <c r="G8" s="617"/>
      <c r="H8" s="606" t="s">
        <v>391</v>
      </c>
      <c r="I8" s="606"/>
      <c r="J8" s="606"/>
      <c r="K8" s="606"/>
      <c r="L8" s="606"/>
      <c r="M8" s="599" t="s">
        <v>113</v>
      </c>
      <c r="N8" s="682"/>
      <c r="O8" s="682"/>
      <c r="P8" s="682"/>
      <c r="Q8" s="600"/>
    </row>
    <row r="9" spans="1:19" s="268" customFormat="1" ht="48" customHeight="1" x14ac:dyDescent="0.2">
      <c r="A9" s="590"/>
      <c r="B9" s="590"/>
      <c r="C9" s="267" t="s">
        <v>236</v>
      </c>
      <c r="D9" s="267" t="s">
        <v>237</v>
      </c>
      <c r="E9" s="267" t="s">
        <v>393</v>
      </c>
      <c r="F9" s="263" t="s">
        <v>243</v>
      </c>
      <c r="G9" s="263" t="s">
        <v>125</v>
      </c>
      <c r="H9" s="267" t="s">
        <v>236</v>
      </c>
      <c r="I9" s="267" t="s">
        <v>237</v>
      </c>
      <c r="J9" s="267" t="s">
        <v>393</v>
      </c>
      <c r="K9" s="267" t="s">
        <v>243</v>
      </c>
      <c r="L9" s="267" t="s">
        <v>126</v>
      </c>
      <c r="M9" s="267" t="s">
        <v>236</v>
      </c>
      <c r="N9" s="267" t="s">
        <v>237</v>
      </c>
      <c r="O9" s="267" t="s">
        <v>393</v>
      </c>
      <c r="P9" s="263" t="s">
        <v>243</v>
      </c>
      <c r="Q9" s="267" t="s">
        <v>127</v>
      </c>
      <c r="R9" s="286"/>
      <c r="S9" s="285"/>
    </row>
    <row r="10" spans="1:19" s="15" customFormat="1" x14ac:dyDescent="0.2">
      <c r="A10" s="5">
        <v>1</v>
      </c>
      <c r="B10" s="5">
        <v>2</v>
      </c>
      <c r="C10" s="5">
        <v>3</v>
      </c>
      <c r="D10" s="5">
        <v>4</v>
      </c>
      <c r="E10" s="5">
        <v>5</v>
      </c>
      <c r="F10" s="7">
        <v>6</v>
      </c>
      <c r="G10" s="5">
        <v>7</v>
      </c>
      <c r="H10" s="5">
        <v>8</v>
      </c>
      <c r="I10" s="5">
        <v>9</v>
      </c>
      <c r="J10" s="5">
        <v>10</v>
      </c>
      <c r="K10" s="5">
        <v>11</v>
      </c>
      <c r="L10" s="5">
        <v>12</v>
      </c>
      <c r="M10" s="5">
        <v>13</v>
      </c>
      <c r="N10" s="3">
        <v>14</v>
      </c>
      <c r="O10" s="1">
        <v>15</v>
      </c>
      <c r="P10" s="5">
        <v>16</v>
      </c>
      <c r="Q10" s="5">
        <v>17</v>
      </c>
    </row>
    <row r="11" spans="1:19" x14ac:dyDescent="0.2">
      <c r="A11" s="8">
        <v>1</v>
      </c>
      <c r="B11" s="19" t="s">
        <v>524</v>
      </c>
      <c r="C11" s="19">
        <v>31113</v>
      </c>
      <c r="D11" s="19">
        <v>4360</v>
      </c>
      <c r="E11" s="19">
        <v>0</v>
      </c>
      <c r="F11" s="25">
        <v>0</v>
      </c>
      <c r="G11" s="25">
        <f>SUM(C11:F11)</f>
        <v>35473</v>
      </c>
      <c r="H11" s="336">
        <v>22131</v>
      </c>
      <c r="I11" s="336">
        <v>3070</v>
      </c>
      <c r="J11" s="336">
        <v>0</v>
      </c>
      <c r="K11" s="336">
        <v>0</v>
      </c>
      <c r="L11" s="19">
        <f>SUM(H11:K11)</f>
        <v>25201</v>
      </c>
      <c r="M11" s="336">
        <f>H11*156</f>
        <v>3452436</v>
      </c>
      <c r="N11" s="336">
        <f t="shared" ref="N11:P11" si="0">I11*156</f>
        <v>478920</v>
      </c>
      <c r="O11" s="336">
        <f t="shared" si="0"/>
        <v>0</v>
      </c>
      <c r="P11" s="336">
        <f t="shared" si="0"/>
        <v>0</v>
      </c>
      <c r="Q11" s="336">
        <f>SUM(M11:P11)</f>
        <v>3931356</v>
      </c>
    </row>
    <row r="12" spans="1:19" x14ac:dyDescent="0.2">
      <c r="A12" s="8">
        <v>2</v>
      </c>
      <c r="B12" s="19" t="s">
        <v>525</v>
      </c>
      <c r="C12" s="19">
        <v>25234</v>
      </c>
      <c r="D12" s="19">
        <v>0</v>
      </c>
      <c r="E12" s="19">
        <v>0</v>
      </c>
      <c r="F12" s="25">
        <v>392</v>
      </c>
      <c r="G12" s="25">
        <f t="shared" ref="G12:G18" si="1">SUM(C12:F12)</f>
        <v>25626</v>
      </c>
      <c r="H12" s="336">
        <v>17949</v>
      </c>
      <c r="I12" s="336">
        <v>0</v>
      </c>
      <c r="J12" s="336">
        <v>0</v>
      </c>
      <c r="K12" s="336">
        <v>294</v>
      </c>
      <c r="L12" s="19">
        <f t="shared" ref="L12:L18" si="2">SUM(H12:K12)</f>
        <v>18243</v>
      </c>
      <c r="M12" s="336">
        <f t="shared" ref="M12:M18" si="3">H12*156</f>
        <v>2800044</v>
      </c>
      <c r="N12" s="336">
        <f t="shared" ref="N12:N18" si="4">I12*156</f>
        <v>0</v>
      </c>
      <c r="O12" s="336">
        <f t="shared" ref="O12:O18" si="5">J12*156</f>
        <v>0</v>
      </c>
      <c r="P12" s="336">
        <f t="shared" ref="P12:P18" si="6">K12*156</f>
        <v>45864</v>
      </c>
      <c r="Q12" s="336">
        <f t="shared" ref="Q12:Q18" si="7">SUM(M12:P12)</f>
        <v>2845908</v>
      </c>
    </row>
    <row r="13" spans="1:19" x14ac:dyDescent="0.2">
      <c r="A13" s="8">
        <v>3</v>
      </c>
      <c r="B13" s="19" t="s">
        <v>526</v>
      </c>
      <c r="C13" s="19">
        <v>15386</v>
      </c>
      <c r="D13" s="19">
        <v>210</v>
      </c>
      <c r="E13" s="19">
        <v>0</v>
      </c>
      <c r="F13" s="25">
        <v>0</v>
      </c>
      <c r="G13" s="25">
        <f t="shared" si="1"/>
        <v>15596</v>
      </c>
      <c r="H13" s="336">
        <v>10944</v>
      </c>
      <c r="I13" s="336">
        <v>148</v>
      </c>
      <c r="J13" s="336">
        <v>0</v>
      </c>
      <c r="K13" s="336">
        <v>0</v>
      </c>
      <c r="L13" s="19">
        <f t="shared" si="2"/>
        <v>11092</v>
      </c>
      <c r="M13" s="336">
        <f t="shared" si="3"/>
        <v>1707264</v>
      </c>
      <c r="N13" s="336">
        <f t="shared" si="4"/>
        <v>23088</v>
      </c>
      <c r="O13" s="336">
        <f t="shared" si="5"/>
        <v>0</v>
      </c>
      <c r="P13" s="336">
        <f t="shared" si="6"/>
        <v>0</v>
      </c>
      <c r="Q13" s="336">
        <f t="shared" si="7"/>
        <v>1730352</v>
      </c>
    </row>
    <row r="14" spans="1:19" x14ac:dyDescent="0.2">
      <c r="A14" s="8">
        <v>4</v>
      </c>
      <c r="B14" s="19" t="s">
        <v>527</v>
      </c>
      <c r="C14" s="19">
        <v>21576</v>
      </c>
      <c r="D14" s="19">
        <v>410</v>
      </c>
      <c r="E14" s="19">
        <v>0</v>
      </c>
      <c r="F14" s="25">
        <v>46</v>
      </c>
      <c r="G14" s="25">
        <f t="shared" si="1"/>
        <v>22032</v>
      </c>
      <c r="H14" s="336">
        <v>15347</v>
      </c>
      <c r="I14" s="336">
        <v>289</v>
      </c>
      <c r="J14" s="336">
        <v>0</v>
      </c>
      <c r="K14" s="336">
        <v>35</v>
      </c>
      <c r="L14" s="19">
        <f t="shared" si="2"/>
        <v>15671</v>
      </c>
      <c r="M14" s="336">
        <f t="shared" si="3"/>
        <v>2394132</v>
      </c>
      <c r="N14" s="336">
        <f t="shared" si="4"/>
        <v>45084</v>
      </c>
      <c r="O14" s="336">
        <f t="shared" si="5"/>
        <v>0</v>
      </c>
      <c r="P14" s="336">
        <f t="shared" si="6"/>
        <v>5460</v>
      </c>
      <c r="Q14" s="336">
        <f t="shared" si="7"/>
        <v>2444676</v>
      </c>
    </row>
    <row r="15" spans="1:19" x14ac:dyDescent="0.2">
      <c r="A15" s="8">
        <v>5</v>
      </c>
      <c r="B15" s="19" t="s">
        <v>528</v>
      </c>
      <c r="C15" s="19">
        <v>23919</v>
      </c>
      <c r="D15" s="19">
        <v>484</v>
      </c>
      <c r="E15" s="19">
        <v>0</v>
      </c>
      <c r="F15" s="25">
        <v>0</v>
      </c>
      <c r="G15" s="25">
        <f t="shared" si="1"/>
        <v>24403</v>
      </c>
      <c r="H15" s="336">
        <v>17014</v>
      </c>
      <c r="I15" s="336">
        <v>341</v>
      </c>
      <c r="J15" s="336">
        <v>0</v>
      </c>
      <c r="K15" s="336">
        <v>0</v>
      </c>
      <c r="L15" s="19">
        <f t="shared" si="2"/>
        <v>17355</v>
      </c>
      <c r="M15" s="336">
        <f t="shared" si="3"/>
        <v>2654184</v>
      </c>
      <c r="N15" s="336">
        <f t="shared" si="4"/>
        <v>53196</v>
      </c>
      <c r="O15" s="336">
        <f t="shared" si="5"/>
        <v>0</v>
      </c>
      <c r="P15" s="336">
        <f t="shared" si="6"/>
        <v>0</v>
      </c>
      <c r="Q15" s="336">
        <f t="shared" si="7"/>
        <v>2707380</v>
      </c>
    </row>
    <row r="16" spans="1:19" x14ac:dyDescent="0.2">
      <c r="A16" s="8">
        <v>6</v>
      </c>
      <c r="B16" s="19" t="s">
        <v>529</v>
      </c>
      <c r="C16" s="19">
        <v>15068</v>
      </c>
      <c r="D16" s="19">
        <v>735</v>
      </c>
      <c r="E16" s="19">
        <v>0</v>
      </c>
      <c r="F16" s="25">
        <v>129</v>
      </c>
      <c r="G16" s="25">
        <f t="shared" si="1"/>
        <v>15932</v>
      </c>
      <c r="H16" s="336">
        <v>10718</v>
      </c>
      <c r="I16" s="336">
        <v>518</v>
      </c>
      <c r="J16" s="336">
        <v>0</v>
      </c>
      <c r="K16" s="336">
        <v>97</v>
      </c>
      <c r="L16" s="19">
        <f t="shared" si="2"/>
        <v>11333</v>
      </c>
      <c r="M16" s="336">
        <f t="shared" si="3"/>
        <v>1672008</v>
      </c>
      <c r="N16" s="336">
        <f t="shared" si="4"/>
        <v>80808</v>
      </c>
      <c r="O16" s="336">
        <f t="shared" si="5"/>
        <v>0</v>
      </c>
      <c r="P16" s="336">
        <f t="shared" si="6"/>
        <v>15132</v>
      </c>
      <c r="Q16" s="336">
        <f t="shared" si="7"/>
        <v>1767948</v>
      </c>
    </row>
    <row r="17" spans="1:17" x14ac:dyDescent="0.2">
      <c r="A17" s="8">
        <v>7</v>
      </c>
      <c r="B17" s="19" t="s">
        <v>530</v>
      </c>
      <c r="C17" s="19">
        <v>20577</v>
      </c>
      <c r="D17" s="19">
        <v>646</v>
      </c>
      <c r="E17" s="19">
        <v>0</v>
      </c>
      <c r="F17" s="25">
        <v>139</v>
      </c>
      <c r="G17" s="25">
        <f t="shared" si="1"/>
        <v>21362</v>
      </c>
      <c r="H17" s="336">
        <v>14637</v>
      </c>
      <c r="I17" s="336">
        <v>455</v>
      </c>
      <c r="J17" s="336">
        <v>0</v>
      </c>
      <c r="K17" s="336">
        <v>104</v>
      </c>
      <c r="L17" s="19">
        <f t="shared" si="2"/>
        <v>15196</v>
      </c>
      <c r="M17" s="336">
        <f t="shared" si="3"/>
        <v>2283372</v>
      </c>
      <c r="N17" s="336">
        <f t="shared" si="4"/>
        <v>70980</v>
      </c>
      <c r="O17" s="336">
        <f t="shared" si="5"/>
        <v>0</v>
      </c>
      <c r="P17" s="336">
        <f t="shared" si="6"/>
        <v>16224</v>
      </c>
      <c r="Q17" s="336">
        <f t="shared" si="7"/>
        <v>2370576</v>
      </c>
    </row>
    <row r="18" spans="1:17" x14ac:dyDescent="0.2">
      <c r="A18" s="8">
        <v>8</v>
      </c>
      <c r="B18" s="19" t="s">
        <v>531</v>
      </c>
      <c r="C18" s="19">
        <v>22723</v>
      </c>
      <c r="D18" s="19">
        <v>184</v>
      </c>
      <c r="E18" s="19">
        <v>0</v>
      </c>
      <c r="F18" s="25">
        <v>0</v>
      </c>
      <c r="G18" s="25">
        <f t="shared" si="1"/>
        <v>22907</v>
      </c>
      <c r="H18" s="336">
        <v>16164</v>
      </c>
      <c r="I18" s="336">
        <v>130</v>
      </c>
      <c r="J18" s="336">
        <v>0</v>
      </c>
      <c r="K18" s="336">
        <v>0</v>
      </c>
      <c r="L18" s="19">
        <f t="shared" si="2"/>
        <v>16294</v>
      </c>
      <c r="M18" s="336">
        <f t="shared" si="3"/>
        <v>2521584</v>
      </c>
      <c r="N18" s="336">
        <f t="shared" si="4"/>
        <v>20280</v>
      </c>
      <c r="O18" s="336">
        <f t="shared" si="5"/>
        <v>0</v>
      </c>
      <c r="P18" s="336">
        <f t="shared" si="6"/>
        <v>0</v>
      </c>
      <c r="Q18" s="336">
        <f t="shared" si="7"/>
        <v>2541864</v>
      </c>
    </row>
    <row r="19" spans="1:17" s="15" customFormat="1" x14ac:dyDescent="0.2">
      <c r="A19" s="3"/>
      <c r="B19" s="27" t="s">
        <v>532</v>
      </c>
      <c r="C19" s="27">
        <f>SUM(C11:C18)</f>
        <v>175596</v>
      </c>
      <c r="D19" s="27">
        <f t="shared" ref="D19:Q19" si="8">SUM(D11:D18)</f>
        <v>7029</v>
      </c>
      <c r="E19" s="27">
        <f t="shared" si="8"/>
        <v>0</v>
      </c>
      <c r="F19" s="27">
        <f t="shared" si="8"/>
        <v>706</v>
      </c>
      <c r="G19" s="27">
        <f t="shared" si="8"/>
        <v>183331</v>
      </c>
      <c r="H19" s="27">
        <f t="shared" si="8"/>
        <v>124904</v>
      </c>
      <c r="I19" s="27">
        <f t="shared" si="8"/>
        <v>4951</v>
      </c>
      <c r="J19" s="27">
        <f t="shared" si="8"/>
        <v>0</v>
      </c>
      <c r="K19" s="27">
        <f t="shared" si="8"/>
        <v>530</v>
      </c>
      <c r="L19" s="27">
        <f t="shared" si="8"/>
        <v>130385</v>
      </c>
      <c r="M19" s="524">
        <f t="shared" si="8"/>
        <v>19485024</v>
      </c>
      <c r="N19" s="524">
        <f t="shared" si="8"/>
        <v>772356</v>
      </c>
      <c r="O19" s="524">
        <f t="shared" si="8"/>
        <v>0</v>
      </c>
      <c r="P19" s="524">
        <f t="shared" si="8"/>
        <v>82680</v>
      </c>
      <c r="Q19" s="524">
        <f t="shared" si="8"/>
        <v>20340060</v>
      </c>
    </row>
    <row r="20" spans="1:17" x14ac:dyDescent="0.2">
      <c r="A20" s="76"/>
      <c r="B20" s="21"/>
      <c r="C20" s="21"/>
      <c r="D20" s="21"/>
      <c r="E20" s="21"/>
      <c r="F20" s="21"/>
      <c r="G20" s="21"/>
      <c r="H20" s="21"/>
      <c r="I20" s="21"/>
      <c r="J20" s="21"/>
      <c r="K20" s="21"/>
      <c r="L20" s="21"/>
      <c r="M20" s="21"/>
      <c r="N20" s="21"/>
      <c r="O20" s="21"/>
      <c r="P20" s="21"/>
      <c r="Q20" s="21"/>
    </row>
    <row r="21" spans="1:17" x14ac:dyDescent="0.2">
      <c r="A21" s="11" t="s">
        <v>8</v>
      </c>
      <c r="B21"/>
      <c r="C21"/>
      <c r="D21"/>
      <c r="G21" s="16" t="s">
        <v>11</v>
      </c>
      <c r="Q21" s="16" t="s">
        <v>11</v>
      </c>
    </row>
    <row r="22" spans="1:17" x14ac:dyDescent="0.2">
      <c r="A22" t="s">
        <v>9</v>
      </c>
      <c r="B22"/>
      <c r="C22"/>
      <c r="D22"/>
    </row>
    <row r="23" spans="1:17" x14ac:dyDescent="0.2">
      <c r="A23" t="s">
        <v>10</v>
      </c>
      <c r="B23"/>
      <c r="C23"/>
      <c r="D23"/>
      <c r="I23" s="12"/>
      <c r="J23" s="12"/>
      <c r="K23" s="12"/>
      <c r="L23" s="12"/>
    </row>
    <row r="24" spans="1:17" customFormat="1" x14ac:dyDescent="0.2">
      <c r="A24" s="16" t="s">
        <v>475</v>
      </c>
      <c r="J24" s="12"/>
      <c r="K24" s="12"/>
      <c r="L24" s="12"/>
    </row>
    <row r="25" spans="1:17" customFormat="1" x14ac:dyDescent="0.2">
      <c r="C25" s="16" t="s">
        <v>477</v>
      </c>
      <c r="E25" s="13"/>
      <c r="F25" s="13"/>
      <c r="G25" s="13"/>
      <c r="H25" s="13"/>
      <c r="I25" s="13"/>
      <c r="J25" s="13"/>
      <c r="K25" s="13"/>
      <c r="L25" s="13"/>
      <c r="M25" s="13"/>
    </row>
    <row r="27" spans="1:17" ht="15.6" customHeight="1" x14ac:dyDescent="0.2">
      <c r="A27" s="15" t="s">
        <v>12</v>
      </c>
      <c r="B27" s="15"/>
      <c r="C27" s="15"/>
      <c r="D27" s="15"/>
      <c r="E27" s="15"/>
      <c r="F27" s="15"/>
      <c r="G27" s="15"/>
      <c r="J27" s="15"/>
      <c r="N27" s="553" t="s">
        <v>761</v>
      </c>
      <c r="O27" s="553"/>
      <c r="P27" s="553"/>
      <c r="Q27" s="553"/>
    </row>
    <row r="28" spans="1:17" ht="15.6" customHeight="1" x14ac:dyDescent="0.2">
      <c r="B28" s="87"/>
      <c r="C28" s="87"/>
      <c r="D28" s="87"/>
      <c r="E28" s="87"/>
      <c r="F28" s="87"/>
      <c r="G28" s="87"/>
      <c r="H28" s="87"/>
      <c r="I28" s="87"/>
      <c r="J28" s="87"/>
      <c r="K28" s="16" t="s">
        <v>11</v>
      </c>
      <c r="N28" s="553" t="s">
        <v>759</v>
      </c>
      <c r="O28" s="553"/>
      <c r="P28" s="553"/>
      <c r="Q28" s="553"/>
    </row>
    <row r="29" spans="1:17" ht="12.75" customHeight="1" x14ac:dyDescent="0.2">
      <c r="B29" s="87"/>
      <c r="C29" s="87"/>
      <c r="D29" s="87"/>
      <c r="E29" s="87"/>
      <c r="F29" s="87"/>
      <c r="G29" s="87"/>
      <c r="H29" s="87"/>
      <c r="I29" s="87"/>
      <c r="J29" s="87"/>
      <c r="N29" s="553" t="s">
        <v>536</v>
      </c>
      <c r="O29" s="553"/>
      <c r="P29" s="553"/>
      <c r="Q29" s="553"/>
    </row>
    <row r="30" spans="1:17" x14ac:dyDescent="0.2">
      <c r="N30" s="29" t="s">
        <v>83</v>
      </c>
      <c r="O30" s="29"/>
      <c r="P30" s="29"/>
      <c r="Q30" s="29"/>
    </row>
    <row r="31" spans="1:17" x14ac:dyDescent="0.2">
      <c r="A31" s="474"/>
      <c r="B31" s="474"/>
      <c r="C31" s="474"/>
      <c r="D31" s="474"/>
      <c r="E31" s="474"/>
      <c r="F31" s="474"/>
      <c r="G31" s="474"/>
      <c r="H31" s="525"/>
      <c r="I31" s="525"/>
      <c r="J31" s="474"/>
      <c r="K31" s="474"/>
      <c r="L31" s="474"/>
    </row>
    <row r="32" spans="1:17" x14ac:dyDescent="0.2">
      <c r="H32" s="525"/>
      <c r="I32" s="525"/>
      <c r="J32" s="333"/>
      <c r="K32" s="474"/>
    </row>
    <row r="33" spans="8:14" x14ac:dyDescent="0.2">
      <c r="H33" s="525"/>
      <c r="I33" s="525"/>
      <c r="J33" s="333"/>
      <c r="K33" s="474"/>
    </row>
    <row r="34" spans="8:14" x14ac:dyDescent="0.2">
      <c r="H34" s="525"/>
      <c r="I34" s="525"/>
      <c r="J34" s="333"/>
      <c r="K34" s="474"/>
      <c r="M34" s="16" t="s">
        <v>11</v>
      </c>
      <c r="N34" s="16" t="s">
        <v>11</v>
      </c>
    </row>
    <row r="35" spans="8:14" x14ac:dyDescent="0.2">
      <c r="H35" s="525"/>
      <c r="I35" s="525"/>
      <c r="J35" s="333"/>
      <c r="K35" s="474"/>
    </row>
    <row r="36" spans="8:14" x14ac:dyDescent="0.2">
      <c r="H36" s="525"/>
      <c r="I36" s="525"/>
      <c r="J36" s="333"/>
      <c r="K36" s="474"/>
    </row>
    <row r="37" spans="8:14" x14ac:dyDescent="0.2">
      <c r="H37" s="525"/>
      <c r="I37" s="525"/>
      <c r="J37" s="333"/>
      <c r="K37" s="474"/>
    </row>
    <row r="38" spans="8:14" x14ac:dyDescent="0.2">
      <c r="H38" s="525"/>
      <c r="I38" s="525"/>
      <c r="J38" s="333"/>
      <c r="K38" s="474"/>
    </row>
    <row r="39" spans="8:14" x14ac:dyDescent="0.2">
      <c r="H39" s="333"/>
      <c r="I39" s="333"/>
      <c r="J39" s="333"/>
      <c r="K39" s="333"/>
    </row>
  </sheetData>
  <mergeCells count="14">
    <mergeCell ref="N27:Q27"/>
    <mergeCell ref="N28:Q28"/>
    <mergeCell ref="N29:Q29"/>
    <mergeCell ref="O1:Q1"/>
    <mergeCell ref="M8:Q8"/>
    <mergeCell ref="A8:A9"/>
    <mergeCell ref="B8:B9"/>
    <mergeCell ref="A7:B7"/>
    <mergeCell ref="A2:Q2"/>
    <mergeCell ref="A3:Q3"/>
    <mergeCell ref="A5:Q5"/>
    <mergeCell ref="N7:R7"/>
    <mergeCell ref="C8:G8"/>
    <mergeCell ref="H8:L8"/>
  </mergeCells>
  <phoneticPr fontId="0" type="noConversion"/>
  <printOptions horizontalCentered="1"/>
  <pageMargins left="0.45" right="0.21" top="1.33" bottom="0" header="0.31496062992125984" footer="0.31496062992125984"/>
  <pageSetup paperSize="9" scale="8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zoomScaleNormal="100" zoomScaleSheetLayoutView="110" workbookViewId="0">
      <selection activeCell="A2" sqref="A2"/>
    </sheetView>
  </sheetViews>
  <sheetFormatPr defaultRowHeight="12.75" x14ac:dyDescent="0.2"/>
  <cols>
    <col min="1" max="1" width="5.28515625" style="16" customWidth="1"/>
    <col min="2" max="2" width="12.85546875" style="16" customWidth="1"/>
    <col min="3" max="3" width="11" style="16" customWidth="1"/>
    <col min="4" max="4" width="10" style="16" customWidth="1"/>
    <col min="5" max="5" width="14.28515625" style="16" customWidth="1"/>
    <col min="6" max="6" width="15" style="16" customWidth="1"/>
    <col min="7" max="7" width="13.28515625" style="16" customWidth="1"/>
    <col min="8" max="8" width="14.7109375" style="16" customWidth="1"/>
    <col min="9" max="9" width="16.7109375" style="16" customWidth="1"/>
    <col min="10" max="10" width="19.28515625" style="16" customWidth="1"/>
    <col min="11" max="16384" width="9.140625" style="16"/>
  </cols>
  <sheetData>
    <row r="1" spans="1:18" customFormat="1" x14ac:dyDescent="0.2">
      <c r="E1" s="605"/>
      <c r="F1" s="605"/>
      <c r="G1" s="605"/>
      <c r="H1" s="605"/>
      <c r="I1" s="605"/>
      <c r="J1" s="49" t="s">
        <v>61</v>
      </c>
    </row>
    <row r="2" spans="1:18" customFormat="1" ht="15" x14ac:dyDescent="0.2">
      <c r="A2" s="675" t="s">
        <v>0</v>
      </c>
      <c r="B2" s="675"/>
      <c r="C2" s="675"/>
      <c r="D2" s="675"/>
      <c r="E2" s="675"/>
      <c r="F2" s="675"/>
      <c r="G2" s="675"/>
      <c r="H2" s="675"/>
      <c r="I2" s="675"/>
      <c r="J2" s="675"/>
    </row>
    <row r="3" spans="1:18" customFormat="1" ht="20.25" x14ac:dyDescent="0.3">
      <c r="A3" s="555" t="s">
        <v>789</v>
      </c>
      <c r="B3" s="555"/>
      <c r="C3" s="555"/>
      <c r="D3" s="555"/>
      <c r="E3" s="555"/>
      <c r="F3" s="555"/>
      <c r="G3" s="555"/>
      <c r="H3" s="555"/>
      <c r="I3" s="555"/>
      <c r="J3" s="555"/>
    </row>
    <row r="4" spans="1:18" customFormat="1" ht="14.25" customHeight="1" x14ac:dyDescent="0.2"/>
    <row r="5" spans="1:18" ht="31.5" customHeight="1" x14ac:dyDescent="0.25">
      <c r="A5" s="683" t="s">
        <v>800</v>
      </c>
      <c r="B5" s="683"/>
      <c r="C5" s="683"/>
      <c r="D5" s="683"/>
      <c r="E5" s="683"/>
      <c r="F5" s="683"/>
      <c r="G5" s="683"/>
      <c r="H5" s="683"/>
      <c r="I5" s="683"/>
      <c r="J5" s="683"/>
    </row>
    <row r="6" spans="1:18" ht="13.5" customHeight="1" x14ac:dyDescent="0.2">
      <c r="A6" s="1"/>
      <c r="B6" s="1"/>
      <c r="C6" s="1"/>
      <c r="D6" s="1"/>
      <c r="E6" s="1"/>
      <c r="F6" s="1"/>
      <c r="G6" s="1"/>
      <c r="H6" s="1"/>
      <c r="I6" s="1"/>
      <c r="J6" s="1"/>
    </row>
    <row r="7" spans="1:18" ht="0.75" customHeight="1" x14ac:dyDescent="0.2"/>
    <row r="8" spans="1:18" x14ac:dyDescent="0.2">
      <c r="A8" s="604" t="s">
        <v>523</v>
      </c>
      <c r="B8" s="604"/>
      <c r="C8" s="29"/>
      <c r="H8" s="666" t="s">
        <v>827</v>
      </c>
      <c r="I8" s="666"/>
      <c r="J8" s="666"/>
      <c r="K8" s="104"/>
      <c r="L8" s="104"/>
    </row>
    <row r="9" spans="1:18" s="284" customFormat="1" x14ac:dyDescent="0.2">
      <c r="A9" s="590" t="s">
        <v>538</v>
      </c>
      <c r="B9" s="590" t="s">
        <v>3</v>
      </c>
      <c r="C9" s="617" t="s">
        <v>801</v>
      </c>
      <c r="D9" s="618"/>
      <c r="E9" s="618"/>
      <c r="F9" s="619"/>
      <c r="G9" s="617" t="s">
        <v>105</v>
      </c>
      <c r="H9" s="618"/>
      <c r="I9" s="618"/>
      <c r="J9" s="619"/>
      <c r="Q9" s="287"/>
      <c r="R9" s="288"/>
    </row>
    <row r="10" spans="1:18" s="284" customFormat="1" ht="53.25" customHeight="1" x14ac:dyDescent="0.2">
      <c r="A10" s="590"/>
      <c r="B10" s="590"/>
      <c r="C10" s="267" t="s">
        <v>202</v>
      </c>
      <c r="D10" s="267" t="s">
        <v>14</v>
      </c>
      <c r="E10" s="263" t="s">
        <v>828</v>
      </c>
      <c r="F10" s="263" t="s">
        <v>221</v>
      </c>
      <c r="G10" s="267" t="s">
        <v>202</v>
      </c>
      <c r="H10" s="289" t="s">
        <v>15</v>
      </c>
      <c r="I10" s="290" t="s">
        <v>114</v>
      </c>
      <c r="J10" s="267" t="s">
        <v>222</v>
      </c>
    </row>
    <row r="11" spans="1:18" x14ac:dyDescent="0.2">
      <c r="A11" s="5">
        <v>1</v>
      </c>
      <c r="B11" s="5">
        <v>2</v>
      </c>
      <c r="C11" s="5">
        <v>3</v>
      </c>
      <c r="D11" s="5">
        <v>4</v>
      </c>
      <c r="E11" s="5">
        <v>5</v>
      </c>
      <c r="F11" s="7">
        <v>6</v>
      </c>
      <c r="G11" s="5">
        <v>7</v>
      </c>
      <c r="H11" s="105">
        <v>8</v>
      </c>
      <c r="I11" s="5">
        <v>9</v>
      </c>
      <c r="J11" s="5">
        <v>10</v>
      </c>
    </row>
    <row r="12" spans="1:18" x14ac:dyDescent="0.2">
      <c r="A12" s="8">
        <v>1</v>
      </c>
      <c r="B12" s="19" t="s">
        <v>524</v>
      </c>
      <c r="C12" s="19">
        <v>618</v>
      </c>
      <c r="D12" s="19">
        <v>45114</v>
      </c>
      <c r="E12" s="19">
        <v>167</v>
      </c>
      <c r="F12" s="107">
        <f>D12*E12</f>
        <v>7534038</v>
      </c>
      <c r="G12" s="19">
        <f>'AT-3'!C9</f>
        <v>618</v>
      </c>
      <c r="H12" s="26">
        <f>'enrolment vs availed_PY'!Q11</f>
        <v>7146136</v>
      </c>
      <c r="I12" s="19">
        <v>164</v>
      </c>
      <c r="J12" s="335">
        <f>H12/I12</f>
        <v>43574</v>
      </c>
    </row>
    <row r="13" spans="1:18" x14ac:dyDescent="0.2">
      <c r="A13" s="8">
        <v>2</v>
      </c>
      <c r="B13" s="19" t="s">
        <v>525</v>
      </c>
      <c r="C13" s="19">
        <v>599</v>
      </c>
      <c r="D13" s="19">
        <v>36088</v>
      </c>
      <c r="E13" s="19">
        <v>167</v>
      </c>
      <c r="F13" s="107">
        <f t="shared" ref="F13:F19" si="0">D13*E13</f>
        <v>6026696</v>
      </c>
      <c r="G13" s="19">
        <f>'AT-3'!C10</f>
        <v>597</v>
      </c>
      <c r="H13" s="26">
        <f>'enrolment vs availed_PY'!Q12</f>
        <v>5386908</v>
      </c>
      <c r="I13" s="19">
        <v>164</v>
      </c>
      <c r="J13" s="335">
        <f>H13/I13</f>
        <v>32847</v>
      </c>
    </row>
    <row r="14" spans="1:18" x14ac:dyDescent="0.2">
      <c r="A14" s="8">
        <v>3</v>
      </c>
      <c r="B14" s="19" t="s">
        <v>526</v>
      </c>
      <c r="C14" s="19">
        <v>464</v>
      </c>
      <c r="D14" s="19">
        <v>19588</v>
      </c>
      <c r="E14" s="19">
        <v>167</v>
      </c>
      <c r="F14" s="107">
        <f t="shared" si="0"/>
        <v>3271196</v>
      </c>
      <c r="G14" s="19">
        <f>'AT-3'!C11</f>
        <v>465</v>
      </c>
      <c r="H14" s="26">
        <f>'enrolment vs availed_PY'!Q13</f>
        <v>3064504</v>
      </c>
      <c r="I14" s="19">
        <v>164</v>
      </c>
      <c r="J14" s="335">
        <f t="shared" ref="J14:J19" si="1">H14/I14</f>
        <v>18686</v>
      </c>
    </row>
    <row r="15" spans="1:18" x14ac:dyDescent="0.2">
      <c r="A15" s="8">
        <v>4</v>
      </c>
      <c r="B15" s="19" t="s">
        <v>527</v>
      </c>
      <c r="C15" s="19">
        <v>539</v>
      </c>
      <c r="D15" s="19">
        <v>27455</v>
      </c>
      <c r="E15" s="19">
        <v>167</v>
      </c>
      <c r="F15" s="107">
        <f t="shared" si="0"/>
        <v>4584985</v>
      </c>
      <c r="G15" s="19">
        <f>'AT-3'!C12</f>
        <v>539</v>
      </c>
      <c r="H15" s="26">
        <f>'enrolment vs availed_PY'!Q14</f>
        <v>4352560</v>
      </c>
      <c r="I15" s="19">
        <v>164</v>
      </c>
      <c r="J15" s="335">
        <f t="shared" si="1"/>
        <v>26540</v>
      </c>
    </row>
    <row r="16" spans="1:18" x14ac:dyDescent="0.2">
      <c r="A16" s="8">
        <v>5</v>
      </c>
      <c r="B16" s="19" t="s">
        <v>528</v>
      </c>
      <c r="C16" s="19">
        <v>621</v>
      </c>
      <c r="D16" s="19">
        <v>29437</v>
      </c>
      <c r="E16" s="19">
        <v>167</v>
      </c>
      <c r="F16" s="107">
        <f t="shared" si="0"/>
        <v>4915979</v>
      </c>
      <c r="G16" s="19">
        <f>'AT-3'!C13</f>
        <v>620</v>
      </c>
      <c r="H16" s="26">
        <f>'enrolment vs availed_PY'!Q15</f>
        <v>4518036</v>
      </c>
      <c r="I16" s="19">
        <v>164</v>
      </c>
      <c r="J16" s="335">
        <f t="shared" si="1"/>
        <v>27549</v>
      </c>
    </row>
    <row r="17" spans="1:10" x14ac:dyDescent="0.2">
      <c r="A17" s="8">
        <v>6</v>
      </c>
      <c r="B17" s="19" t="s">
        <v>529</v>
      </c>
      <c r="C17" s="19">
        <v>333</v>
      </c>
      <c r="D17" s="19">
        <v>23182</v>
      </c>
      <c r="E17" s="19">
        <v>167</v>
      </c>
      <c r="F17" s="107">
        <f t="shared" si="0"/>
        <v>3871394</v>
      </c>
      <c r="G17" s="19">
        <f>'AT-3'!C14</f>
        <v>328</v>
      </c>
      <c r="H17" s="26">
        <f>'enrolment vs availed_PY'!Q16</f>
        <v>3568148</v>
      </c>
      <c r="I17" s="19">
        <v>164</v>
      </c>
      <c r="J17" s="335">
        <f t="shared" si="1"/>
        <v>21757</v>
      </c>
    </row>
    <row r="18" spans="1:10" x14ac:dyDescent="0.2">
      <c r="A18" s="8">
        <v>7</v>
      </c>
      <c r="B18" s="19" t="s">
        <v>530</v>
      </c>
      <c r="C18" s="19">
        <v>470</v>
      </c>
      <c r="D18" s="19">
        <v>33596</v>
      </c>
      <c r="E18" s="19">
        <v>167</v>
      </c>
      <c r="F18" s="107">
        <f t="shared" si="0"/>
        <v>5610532</v>
      </c>
      <c r="G18" s="19">
        <f>'AT-3'!C15</f>
        <v>478</v>
      </c>
      <c r="H18" s="26">
        <f>'enrolment vs availed_PY'!Q17</f>
        <v>5328524</v>
      </c>
      <c r="I18" s="19">
        <v>164</v>
      </c>
      <c r="J18" s="335">
        <f t="shared" si="1"/>
        <v>32491</v>
      </c>
    </row>
    <row r="19" spans="1:10" x14ac:dyDescent="0.2">
      <c r="A19" s="8">
        <v>8</v>
      </c>
      <c r="B19" s="19" t="s">
        <v>531</v>
      </c>
      <c r="C19" s="19">
        <v>828</v>
      </c>
      <c r="D19" s="19">
        <v>32841</v>
      </c>
      <c r="E19" s="19">
        <v>167</v>
      </c>
      <c r="F19" s="107">
        <f t="shared" si="0"/>
        <v>5484447</v>
      </c>
      <c r="G19" s="19">
        <f>'AT-3'!C16</f>
        <v>826</v>
      </c>
      <c r="H19" s="26">
        <f>'enrolment vs availed_PY'!Q18</f>
        <v>5308024</v>
      </c>
      <c r="I19" s="19">
        <v>164</v>
      </c>
      <c r="J19" s="335">
        <f t="shared" si="1"/>
        <v>32366</v>
      </c>
    </row>
    <row r="20" spans="1:10" x14ac:dyDescent="0.2">
      <c r="A20" s="3"/>
      <c r="B20" s="27" t="s">
        <v>532</v>
      </c>
      <c r="C20" s="19">
        <f>SUM(C12:C19)</f>
        <v>4472</v>
      </c>
      <c r="D20" s="19">
        <f t="shared" ref="D20:J20" si="2">SUM(D12:D19)</f>
        <v>247301</v>
      </c>
      <c r="E20" s="19"/>
      <c r="F20" s="19">
        <f t="shared" si="2"/>
        <v>41299267</v>
      </c>
      <c r="G20" s="19">
        <f t="shared" si="2"/>
        <v>4471</v>
      </c>
      <c r="H20" s="19">
        <f t="shared" si="2"/>
        <v>38672840</v>
      </c>
      <c r="I20" s="19"/>
      <c r="J20" s="336">
        <f t="shared" si="2"/>
        <v>235810</v>
      </c>
    </row>
    <row r="21" spans="1:10" x14ac:dyDescent="0.2">
      <c r="A21" s="12"/>
      <c r="B21" s="28"/>
      <c r="C21" s="28"/>
      <c r="D21" s="21"/>
      <c r="E21" s="21"/>
      <c r="F21" s="21"/>
      <c r="G21" s="21"/>
      <c r="H21" s="21"/>
      <c r="I21" s="21"/>
      <c r="J21" s="21"/>
    </row>
    <row r="22" spans="1:10" x14ac:dyDescent="0.2">
      <c r="A22" s="12" t="s">
        <v>559</v>
      </c>
      <c r="B22" s="561" t="s">
        <v>560</v>
      </c>
      <c r="C22" s="561"/>
      <c r="D22" s="561"/>
      <c r="E22" s="561"/>
      <c r="F22" s="561"/>
      <c r="G22" s="561"/>
      <c r="H22" s="21"/>
      <c r="I22" s="21" t="s">
        <v>11</v>
      </c>
      <c r="J22" s="21"/>
    </row>
    <row r="23" spans="1:10" x14ac:dyDescent="0.2">
      <c r="A23" s="12"/>
      <c r="B23" s="561"/>
      <c r="C23" s="561"/>
      <c r="D23" s="561"/>
      <c r="E23" s="561"/>
      <c r="F23" s="561"/>
      <c r="G23" s="561"/>
      <c r="H23" s="21"/>
      <c r="I23" s="21"/>
      <c r="J23" s="21"/>
    </row>
    <row r="24" spans="1:10" ht="15.75" customHeight="1" x14ac:dyDescent="0.2">
      <c r="A24" s="15" t="s">
        <v>12</v>
      </c>
      <c r="B24" s="15"/>
      <c r="C24" s="15"/>
      <c r="D24" s="15"/>
      <c r="E24" s="15"/>
      <c r="F24" s="15"/>
      <c r="G24" s="15"/>
      <c r="I24" s="686" t="s">
        <v>761</v>
      </c>
      <c r="J24" s="686"/>
    </row>
    <row r="25" spans="1:10" ht="12.75" customHeight="1" x14ac:dyDescent="0.2">
      <c r="B25" s="87"/>
      <c r="C25" s="87"/>
      <c r="D25" s="87"/>
      <c r="E25" s="87"/>
      <c r="F25" s="87"/>
      <c r="G25" s="87"/>
      <c r="H25" s="87"/>
      <c r="I25" s="685" t="s">
        <v>759</v>
      </c>
      <c r="J25" s="685"/>
    </row>
    <row r="26" spans="1:10" ht="12.75" customHeight="1" x14ac:dyDescent="0.2">
      <c r="A26" s="434"/>
      <c r="B26" s="87"/>
      <c r="C26" s="87"/>
      <c r="D26" s="87"/>
      <c r="E26" s="87"/>
      <c r="F26" s="87"/>
      <c r="G26" s="87"/>
      <c r="H26" s="87"/>
      <c r="I26" s="686" t="s">
        <v>536</v>
      </c>
      <c r="J26" s="686"/>
    </row>
    <row r="27" spans="1:10" x14ac:dyDescent="0.2">
      <c r="A27" s="15"/>
      <c r="B27" s="15"/>
      <c r="C27" s="15"/>
      <c r="E27" s="15"/>
      <c r="I27" s="474" t="s">
        <v>83</v>
      </c>
      <c r="J27" s="474"/>
    </row>
    <row r="28" spans="1:10" x14ac:dyDescent="0.2">
      <c r="A28" s="434"/>
    </row>
    <row r="29" spans="1:10" x14ac:dyDescent="0.2">
      <c r="B29" s="451"/>
    </row>
    <row r="31" spans="1:10" x14ac:dyDescent="0.2">
      <c r="A31" s="684"/>
      <c r="B31" s="684"/>
      <c r="C31" s="684"/>
      <c r="D31" s="684"/>
      <c r="E31" s="684"/>
      <c r="F31" s="684"/>
      <c r="G31" s="684"/>
      <c r="H31" s="684"/>
      <c r="I31" s="684"/>
      <c r="J31" s="684"/>
    </row>
    <row r="33" spans="1:10" x14ac:dyDescent="0.2">
      <c r="A33" s="684"/>
      <c r="B33" s="684"/>
      <c r="C33" s="684"/>
      <c r="D33" s="684"/>
      <c r="E33" s="684"/>
      <c r="F33" s="684"/>
      <c r="G33" s="684"/>
      <c r="H33" s="684"/>
      <c r="I33" s="684"/>
      <c r="J33" s="684"/>
    </row>
  </sheetData>
  <mergeCells count="17">
    <mergeCell ref="B22:G22"/>
    <mergeCell ref="A33:J33"/>
    <mergeCell ref="A31:J31"/>
    <mergeCell ref="I25:J25"/>
    <mergeCell ref="I26:J26"/>
    <mergeCell ref="I24:J24"/>
    <mergeCell ref="B23:G23"/>
    <mergeCell ref="E1:I1"/>
    <mergeCell ref="A2:J2"/>
    <mergeCell ref="A3:J3"/>
    <mergeCell ref="G9:J9"/>
    <mergeCell ref="C9:F9"/>
    <mergeCell ref="H8:J8"/>
    <mergeCell ref="A5:J5"/>
    <mergeCell ref="A9:A10"/>
    <mergeCell ref="B9:B10"/>
    <mergeCell ref="A8:B8"/>
  </mergeCells>
  <phoneticPr fontId="0" type="noConversion"/>
  <printOptions horizontalCentered="1"/>
  <pageMargins left="0.52" right="0.31" top="1.19" bottom="0" header="0.81"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
  <sheetViews>
    <sheetView topLeftCell="A2" zoomScaleNormal="100" zoomScaleSheetLayoutView="110" workbookViewId="0">
      <selection activeCell="A2" sqref="A2"/>
    </sheetView>
  </sheetViews>
  <sheetFormatPr defaultRowHeight="12.75" x14ac:dyDescent="0.2"/>
  <cols>
    <col min="1" max="1" width="4.42578125" style="16" customWidth="1"/>
    <col min="2" max="2" width="13.5703125" style="16" customWidth="1"/>
    <col min="3" max="3" width="11" style="16" customWidth="1"/>
    <col min="4" max="4" width="10" style="16" customWidth="1"/>
    <col min="5" max="5" width="14.140625" style="16" customWidth="1"/>
    <col min="6" max="6" width="14.85546875" style="16" customWidth="1"/>
    <col min="7" max="7" width="13.28515625" style="16" customWidth="1"/>
    <col min="8" max="8" width="14.7109375" style="16" customWidth="1"/>
    <col min="9" max="9" width="14.85546875" style="16" customWidth="1"/>
    <col min="10" max="10" width="19.28515625" style="16" customWidth="1"/>
    <col min="11" max="16384" width="9.140625" style="16"/>
  </cols>
  <sheetData>
    <row r="1" spans="1:16" customFormat="1" x14ac:dyDescent="0.2">
      <c r="E1" s="605"/>
      <c r="F1" s="605"/>
      <c r="G1" s="605"/>
      <c r="H1" s="605"/>
      <c r="I1" s="605"/>
      <c r="J1" s="49" t="s">
        <v>397</v>
      </c>
    </row>
    <row r="2" spans="1:16" customFormat="1" ht="15" x14ac:dyDescent="0.2">
      <c r="A2" s="675" t="s">
        <v>0</v>
      </c>
      <c r="B2" s="675"/>
      <c r="C2" s="675"/>
      <c r="D2" s="675"/>
      <c r="E2" s="675"/>
      <c r="F2" s="675"/>
      <c r="G2" s="675"/>
      <c r="H2" s="675"/>
      <c r="I2" s="675"/>
      <c r="J2" s="675"/>
    </row>
    <row r="3" spans="1:16" customFormat="1" ht="20.25" x14ac:dyDescent="0.3">
      <c r="A3" s="555" t="s">
        <v>789</v>
      </c>
      <c r="B3" s="555"/>
      <c r="C3" s="555"/>
      <c r="D3" s="555"/>
      <c r="E3" s="555"/>
      <c r="F3" s="555"/>
      <c r="G3" s="555"/>
      <c r="H3" s="555"/>
      <c r="I3" s="555"/>
      <c r="J3" s="555"/>
    </row>
    <row r="4" spans="1:16" customFormat="1" ht="14.25" customHeight="1" x14ac:dyDescent="0.2"/>
    <row r="5" spans="1:16" ht="31.5" customHeight="1" x14ac:dyDescent="0.25">
      <c r="A5" s="683" t="s">
        <v>802</v>
      </c>
      <c r="B5" s="683"/>
      <c r="C5" s="683"/>
      <c r="D5" s="683"/>
      <c r="E5" s="683"/>
      <c r="F5" s="683"/>
      <c r="G5" s="683"/>
      <c r="H5" s="683"/>
      <c r="I5" s="683"/>
      <c r="J5" s="683"/>
    </row>
    <row r="6" spans="1:16" ht="13.5" customHeight="1" x14ac:dyDescent="0.2">
      <c r="A6" s="1"/>
      <c r="B6" s="1"/>
      <c r="C6" s="1"/>
      <c r="D6" s="1"/>
      <c r="E6" s="1"/>
      <c r="F6" s="1"/>
      <c r="G6" s="1"/>
      <c r="H6" s="1"/>
      <c r="I6" s="1"/>
      <c r="J6" s="1"/>
    </row>
    <row r="7" spans="1:16" ht="0.75" customHeight="1" x14ac:dyDescent="0.2"/>
    <row r="8" spans="1:16" x14ac:dyDescent="0.2">
      <c r="A8" s="604" t="s">
        <v>523</v>
      </c>
      <c r="B8" s="604"/>
      <c r="C8" s="29"/>
      <c r="H8" s="666" t="s">
        <v>827</v>
      </c>
      <c r="I8" s="666"/>
      <c r="J8" s="666"/>
    </row>
    <row r="9" spans="1:16" s="291" customFormat="1" x14ac:dyDescent="0.2">
      <c r="A9" s="590" t="s">
        <v>539</v>
      </c>
      <c r="B9" s="590" t="s">
        <v>3</v>
      </c>
      <c r="C9" s="617" t="s">
        <v>801</v>
      </c>
      <c r="D9" s="618"/>
      <c r="E9" s="618"/>
      <c r="F9" s="619"/>
      <c r="G9" s="617" t="s">
        <v>105</v>
      </c>
      <c r="H9" s="618"/>
      <c r="I9" s="618"/>
      <c r="J9" s="619"/>
      <c r="O9" s="292"/>
      <c r="P9" s="292"/>
    </row>
    <row r="10" spans="1:16" s="291" customFormat="1" ht="53.25" customHeight="1" x14ac:dyDescent="0.2">
      <c r="A10" s="590"/>
      <c r="B10" s="590"/>
      <c r="C10" s="267" t="s">
        <v>202</v>
      </c>
      <c r="D10" s="267" t="s">
        <v>14</v>
      </c>
      <c r="E10" s="263" t="s">
        <v>828</v>
      </c>
      <c r="F10" s="263" t="s">
        <v>221</v>
      </c>
      <c r="G10" s="267" t="s">
        <v>202</v>
      </c>
      <c r="H10" s="289" t="s">
        <v>15</v>
      </c>
      <c r="I10" s="290" t="s">
        <v>114</v>
      </c>
      <c r="J10" s="267" t="s">
        <v>222</v>
      </c>
    </row>
    <row r="11" spans="1:16" x14ac:dyDescent="0.2">
      <c r="A11" s="5">
        <v>1</v>
      </c>
      <c r="B11" s="5">
        <v>2</v>
      </c>
      <c r="C11" s="5">
        <v>3</v>
      </c>
      <c r="D11" s="5">
        <v>4</v>
      </c>
      <c r="E11" s="5">
        <v>5</v>
      </c>
      <c r="F11" s="7">
        <v>6</v>
      </c>
      <c r="G11" s="5">
        <v>7</v>
      </c>
      <c r="H11" s="105">
        <v>8</v>
      </c>
      <c r="I11" s="5">
        <v>9</v>
      </c>
      <c r="J11" s="5">
        <v>10</v>
      </c>
    </row>
    <row r="12" spans="1:16" x14ac:dyDescent="0.2">
      <c r="A12" s="8">
        <v>1</v>
      </c>
      <c r="B12" s="19" t="s">
        <v>524</v>
      </c>
      <c r="C12" s="19">
        <v>309</v>
      </c>
      <c r="D12" s="19">
        <v>25634</v>
      </c>
      <c r="E12" s="19">
        <v>167</v>
      </c>
      <c r="F12" s="107">
        <f>D12*E12</f>
        <v>4280878</v>
      </c>
      <c r="G12" s="19">
        <f>'AT-3'!D9</f>
        <v>309</v>
      </c>
      <c r="H12" s="335">
        <f>'enrolment vs availed_UPY'!Q11</f>
        <v>3931356</v>
      </c>
      <c r="I12" s="19">
        <v>156</v>
      </c>
      <c r="J12" s="335">
        <f>H12/I12</f>
        <v>25201</v>
      </c>
    </row>
    <row r="13" spans="1:16" x14ac:dyDescent="0.2">
      <c r="A13" s="8">
        <v>2</v>
      </c>
      <c r="B13" s="19" t="s">
        <v>525</v>
      </c>
      <c r="C13" s="19">
        <v>284</v>
      </c>
      <c r="D13" s="19">
        <v>18675</v>
      </c>
      <c r="E13" s="19">
        <v>167</v>
      </c>
      <c r="F13" s="107">
        <f t="shared" ref="F13:F19" si="0">D13*E13</f>
        <v>3118725</v>
      </c>
      <c r="G13" s="19">
        <f>'AT-3'!D10</f>
        <v>284</v>
      </c>
      <c r="H13" s="335">
        <f>'enrolment vs availed_UPY'!Q12</f>
        <v>2845908</v>
      </c>
      <c r="I13" s="19">
        <v>156</v>
      </c>
      <c r="J13" s="335">
        <f t="shared" ref="J13:J19" si="1">H13/I13</f>
        <v>18243</v>
      </c>
    </row>
    <row r="14" spans="1:16" x14ac:dyDescent="0.2">
      <c r="A14" s="8">
        <v>3</v>
      </c>
      <c r="B14" s="19" t="s">
        <v>526</v>
      </c>
      <c r="C14" s="19">
        <v>211</v>
      </c>
      <c r="D14" s="19">
        <v>11313</v>
      </c>
      <c r="E14" s="19">
        <v>167</v>
      </c>
      <c r="F14" s="107">
        <f t="shared" si="0"/>
        <v>1889271</v>
      </c>
      <c r="G14" s="19">
        <f>'AT-3'!D11</f>
        <v>211</v>
      </c>
      <c r="H14" s="335">
        <f>'enrolment vs availed_UPY'!Q13</f>
        <v>1730352</v>
      </c>
      <c r="I14" s="19">
        <v>156</v>
      </c>
      <c r="J14" s="335">
        <f t="shared" si="1"/>
        <v>11092</v>
      </c>
    </row>
    <row r="15" spans="1:16" x14ac:dyDescent="0.2">
      <c r="A15" s="8">
        <v>4</v>
      </c>
      <c r="B15" s="19" t="s">
        <v>527</v>
      </c>
      <c r="C15" s="19">
        <v>272</v>
      </c>
      <c r="D15" s="19">
        <v>15483</v>
      </c>
      <c r="E15" s="19">
        <v>167</v>
      </c>
      <c r="F15" s="107">
        <f t="shared" si="0"/>
        <v>2585661</v>
      </c>
      <c r="G15" s="19">
        <f>'AT-3'!D12</f>
        <v>276</v>
      </c>
      <c r="H15" s="335">
        <f>'enrolment vs availed_UPY'!Q14</f>
        <v>2444676</v>
      </c>
      <c r="I15" s="19">
        <v>156</v>
      </c>
      <c r="J15" s="335">
        <f t="shared" si="1"/>
        <v>15671</v>
      </c>
    </row>
    <row r="16" spans="1:16" x14ac:dyDescent="0.2">
      <c r="A16" s="8">
        <v>5</v>
      </c>
      <c r="B16" s="19" t="s">
        <v>528</v>
      </c>
      <c r="C16" s="19">
        <v>301</v>
      </c>
      <c r="D16" s="19">
        <v>17137</v>
      </c>
      <c r="E16" s="19">
        <v>167</v>
      </c>
      <c r="F16" s="107">
        <f t="shared" si="0"/>
        <v>2861879</v>
      </c>
      <c r="G16" s="19">
        <f>'AT-3'!D13</f>
        <v>302</v>
      </c>
      <c r="H16" s="335">
        <f>'enrolment vs availed_UPY'!Q15</f>
        <v>2707380</v>
      </c>
      <c r="I16" s="19">
        <v>156</v>
      </c>
      <c r="J16" s="335">
        <f t="shared" si="1"/>
        <v>17355</v>
      </c>
    </row>
    <row r="17" spans="1:10" x14ac:dyDescent="0.2">
      <c r="A17" s="8">
        <v>6</v>
      </c>
      <c r="B17" s="19" t="s">
        <v>529</v>
      </c>
      <c r="C17" s="19">
        <v>148</v>
      </c>
      <c r="D17" s="19">
        <v>10857</v>
      </c>
      <c r="E17" s="19">
        <v>167</v>
      </c>
      <c r="F17" s="107">
        <f t="shared" si="0"/>
        <v>1813119</v>
      </c>
      <c r="G17" s="19">
        <f>'AT-3'!D14</f>
        <v>147</v>
      </c>
      <c r="H17" s="335">
        <f>'enrolment vs availed_UPY'!Q16</f>
        <v>1767948</v>
      </c>
      <c r="I17" s="19">
        <v>156</v>
      </c>
      <c r="J17" s="335">
        <f t="shared" si="1"/>
        <v>11333</v>
      </c>
    </row>
    <row r="18" spans="1:10" x14ac:dyDescent="0.2">
      <c r="A18" s="8">
        <v>7</v>
      </c>
      <c r="B18" s="19" t="s">
        <v>530</v>
      </c>
      <c r="C18" s="19">
        <v>239</v>
      </c>
      <c r="D18" s="19">
        <v>15373</v>
      </c>
      <c r="E18" s="19">
        <v>167</v>
      </c>
      <c r="F18" s="107">
        <f t="shared" si="0"/>
        <v>2567291</v>
      </c>
      <c r="G18" s="19">
        <f>'AT-3'!D15</f>
        <v>241</v>
      </c>
      <c r="H18" s="335">
        <f>'enrolment vs availed_UPY'!Q17</f>
        <v>2370576</v>
      </c>
      <c r="I18" s="19">
        <v>156</v>
      </c>
      <c r="J18" s="335">
        <f t="shared" si="1"/>
        <v>15196</v>
      </c>
    </row>
    <row r="19" spans="1:10" x14ac:dyDescent="0.2">
      <c r="A19" s="8">
        <v>8</v>
      </c>
      <c r="B19" s="19" t="s">
        <v>531</v>
      </c>
      <c r="C19" s="19">
        <v>320</v>
      </c>
      <c r="D19" s="19">
        <v>15421</v>
      </c>
      <c r="E19" s="19">
        <v>167</v>
      </c>
      <c r="F19" s="107">
        <f t="shared" si="0"/>
        <v>2575307</v>
      </c>
      <c r="G19" s="19">
        <f>'AT-3'!D16</f>
        <v>327</v>
      </c>
      <c r="H19" s="335">
        <f>'enrolment vs availed_UPY'!Q18</f>
        <v>2541864</v>
      </c>
      <c r="I19" s="19">
        <v>156</v>
      </c>
      <c r="J19" s="335">
        <f t="shared" si="1"/>
        <v>16294</v>
      </c>
    </row>
    <row r="20" spans="1:10" x14ac:dyDescent="0.2">
      <c r="A20" s="3"/>
      <c r="B20" s="27" t="s">
        <v>532</v>
      </c>
      <c r="C20" s="19">
        <f>SUM(C12:C19)</f>
        <v>2084</v>
      </c>
      <c r="D20" s="19">
        <f t="shared" ref="D20:J20" si="2">SUM(D12:D19)</f>
        <v>129893</v>
      </c>
      <c r="E20" s="19"/>
      <c r="F20" s="19">
        <f t="shared" si="2"/>
        <v>21692131</v>
      </c>
      <c r="G20" s="19">
        <f t="shared" si="2"/>
        <v>2097</v>
      </c>
      <c r="H20" s="19">
        <f t="shared" si="2"/>
        <v>20340060</v>
      </c>
      <c r="I20" s="19"/>
      <c r="J20" s="336">
        <f t="shared" si="2"/>
        <v>130385</v>
      </c>
    </row>
    <row r="21" spans="1:10" x14ac:dyDescent="0.2">
      <c r="A21" s="12"/>
      <c r="B21" s="28"/>
      <c r="C21" s="28"/>
      <c r="D21" s="21"/>
      <c r="E21" s="21"/>
      <c r="F21" s="21"/>
      <c r="G21" s="21"/>
      <c r="H21" s="21"/>
      <c r="I21" s="21"/>
      <c r="J21" s="21"/>
    </row>
    <row r="22" spans="1:10" x14ac:dyDescent="0.2">
      <c r="A22" s="12" t="s">
        <v>561</v>
      </c>
      <c r="B22" s="561" t="s">
        <v>958</v>
      </c>
      <c r="C22" s="561"/>
      <c r="D22" s="561"/>
      <c r="E22" s="561"/>
      <c r="F22" s="561"/>
      <c r="G22" s="561"/>
      <c r="H22" s="21"/>
      <c r="I22" s="21"/>
      <c r="J22" s="21"/>
    </row>
    <row r="23" spans="1:10" x14ac:dyDescent="0.2">
      <c r="A23" s="12"/>
      <c r="B23" s="28"/>
      <c r="C23" s="28"/>
      <c r="D23" s="21"/>
      <c r="E23" s="21"/>
      <c r="F23" s="21"/>
      <c r="G23" s="21"/>
      <c r="H23" s="21"/>
      <c r="I23" s="21"/>
      <c r="J23" s="21"/>
    </row>
    <row r="24" spans="1:10" x14ac:dyDescent="0.2">
      <c r="A24" s="15" t="s">
        <v>12</v>
      </c>
      <c r="B24" s="15"/>
      <c r="C24" s="15"/>
      <c r="D24" s="15"/>
      <c r="E24" s="15"/>
      <c r="F24" s="15"/>
      <c r="G24" s="15"/>
      <c r="I24" s="687" t="s">
        <v>761</v>
      </c>
      <c r="J24" s="687"/>
    </row>
    <row r="25" spans="1:10" x14ac:dyDescent="0.2">
      <c r="B25" s="475"/>
      <c r="C25" s="475"/>
      <c r="D25" s="475"/>
      <c r="E25" s="475"/>
      <c r="F25" s="475"/>
      <c r="G25" s="475"/>
      <c r="H25" s="476"/>
      <c r="I25" s="687" t="s">
        <v>759</v>
      </c>
      <c r="J25" s="687"/>
    </row>
    <row r="26" spans="1:10" x14ac:dyDescent="0.2">
      <c r="B26" s="87"/>
      <c r="C26" s="87"/>
      <c r="D26" s="87"/>
      <c r="E26" s="87"/>
      <c r="F26" s="87"/>
      <c r="G26" s="87"/>
      <c r="H26" s="33"/>
      <c r="I26" s="687" t="s">
        <v>536</v>
      </c>
      <c r="J26" s="687"/>
    </row>
    <row r="27" spans="1:10" x14ac:dyDescent="0.2">
      <c r="A27" s="15"/>
      <c r="B27" s="15"/>
      <c r="C27" s="15"/>
      <c r="E27" s="15"/>
      <c r="H27" s="688" t="s">
        <v>83</v>
      </c>
      <c r="I27" s="688"/>
      <c r="J27" s="688"/>
    </row>
    <row r="31" spans="1:10" x14ac:dyDescent="0.2">
      <c r="A31" s="684"/>
      <c r="B31" s="684"/>
      <c r="C31" s="684"/>
      <c r="D31" s="684"/>
      <c r="E31" s="684"/>
      <c r="F31" s="684"/>
      <c r="G31" s="684"/>
      <c r="H31" s="684"/>
      <c r="I31" s="684"/>
      <c r="J31" s="684"/>
    </row>
    <row r="33" spans="1:10" x14ac:dyDescent="0.2">
      <c r="A33" s="684"/>
      <c r="B33" s="684"/>
      <c r="C33" s="684"/>
      <c r="D33" s="684"/>
      <c r="E33" s="684"/>
      <c r="F33" s="684"/>
      <c r="G33" s="684"/>
      <c r="H33" s="684"/>
      <c r="I33" s="684"/>
      <c r="J33" s="684"/>
    </row>
  </sheetData>
  <mergeCells count="17">
    <mergeCell ref="I26:J26"/>
    <mergeCell ref="H27:J27"/>
    <mergeCell ref="A31:J31"/>
    <mergeCell ref="A33:J33"/>
    <mergeCell ref="A9:A10"/>
    <mergeCell ref="B9:B10"/>
    <mergeCell ref="C9:F9"/>
    <mergeCell ref="G9:J9"/>
    <mergeCell ref="I24:J24"/>
    <mergeCell ref="I25:J25"/>
    <mergeCell ref="B22:G22"/>
    <mergeCell ref="E1:I1"/>
    <mergeCell ref="A2:J2"/>
    <mergeCell ref="A3:J3"/>
    <mergeCell ref="A5:J5"/>
    <mergeCell ref="A8:B8"/>
    <mergeCell ref="H8:J8"/>
  </mergeCells>
  <printOptions horizontalCentered="1"/>
  <pageMargins left="0.48" right="0.16" top="1.24" bottom="0"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
  <sheetViews>
    <sheetView zoomScaleNormal="100" zoomScaleSheetLayoutView="110" workbookViewId="0">
      <selection activeCell="A2" sqref="A2"/>
    </sheetView>
  </sheetViews>
  <sheetFormatPr defaultRowHeight="12.75" x14ac:dyDescent="0.2"/>
  <cols>
    <col min="1" max="1" width="4.7109375" style="16" customWidth="1"/>
    <col min="2" max="2" width="14.42578125" style="16" customWidth="1"/>
    <col min="3" max="3" width="11" style="16" customWidth="1"/>
    <col min="4" max="4" width="10" style="16" customWidth="1"/>
    <col min="5" max="5" width="14" style="16" customWidth="1"/>
    <col min="6" max="6" width="15" style="16" customWidth="1"/>
    <col min="7" max="7" width="13.28515625" style="16" customWidth="1"/>
    <col min="8" max="8" width="14.7109375" style="16" customWidth="1"/>
    <col min="9" max="9" width="15.5703125" style="16" customWidth="1"/>
    <col min="10" max="10" width="19.28515625" style="16" customWidth="1"/>
    <col min="11" max="16384" width="9.140625" style="16"/>
  </cols>
  <sheetData>
    <row r="1" spans="1:16" customFormat="1" x14ac:dyDescent="0.2">
      <c r="E1" s="605"/>
      <c r="F1" s="605"/>
      <c r="G1" s="605"/>
      <c r="H1" s="605"/>
      <c r="I1" s="605"/>
      <c r="J1" s="49" t="s">
        <v>399</v>
      </c>
    </row>
    <row r="2" spans="1:16" customFormat="1" ht="15" x14ac:dyDescent="0.2">
      <c r="A2" s="675" t="s">
        <v>0</v>
      </c>
      <c r="B2" s="675"/>
      <c r="C2" s="675"/>
      <c r="D2" s="675"/>
      <c r="E2" s="675"/>
      <c r="F2" s="675"/>
      <c r="G2" s="675"/>
      <c r="H2" s="675"/>
      <c r="I2" s="675"/>
      <c r="J2" s="675"/>
    </row>
    <row r="3" spans="1:16" customFormat="1" ht="20.25" x14ac:dyDescent="0.3">
      <c r="A3" s="555" t="s">
        <v>789</v>
      </c>
      <c r="B3" s="555"/>
      <c r="C3" s="555"/>
      <c r="D3" s="555"/>
      <c r="E3" s="555"/>
      <c r="F3" s="555"/>
      <c r="G3" s="555"/>
      <c r="H3" s="555"/>
      <c r="I3" s="555"/>
      <c r="J3" s="555"/>
    </row>
    <row r="4" spans="1:16" customFormat="1" ht="14.25" customHeight="1" x14ac:dyDescent="0.2"/>
    <row r="5" spans="1:16" ht="31.5" customHeight="1" x14ac:dyDescent="0.25">
      <c r="A5" s="683" t="s">
        <v>803</v>
      </c>
      <c r="B5" s="683"/>
      <c r="C5" s="683"/>
      <c r="D5" s="683"/>
      <c r="E5" s="683"/>
      <c r="F5" s="683"/>
      <c r="G5" s="683"/>
      <c r="H5" s="683"/>
      <c r="I5" s="683"/>
      <c r="J5" s="683"/>
    </row>
    <row r="6" spans="1:16" ht="13.5" customHeight="1" x14ac:dyDescent="0.2">
      <c r="A6" s="1"/>
      <c r="B6" s="1"/>
      <c r="C6" s="1"/>
      <c r="D6" s="1"/>
      <c r="E6" s="1"/>
      <c r="F6" s="1"/>
      <c r="G6" s="1"/>
      <c r="H6" s="1"/>
      <c r="I6" s="1"/>
      <c r="J6" s="1"/>
    </row>
    <row r="7" spans="1:16" ht="0.75" customHeight="1" x14ac:dyDescent="0.2"/>
    <row r="8" spans="1:16" x14ac:dyDescent="0.2">
      <c r="A8" s="604" t="s">
        <v>523</v>
      </c>
      <c r="B8" s="604"/>
      <c r="C8" s="29"/>
      <c r="H8" s="666" t="s">
        <v>827</v>
      </c>
      <c r="I8" s="666"/>
      <c r="J8" s="666"/>
    </row>
    <row r="9" spans="1:16" x14ac:dyDescent="0.2">
      <c r="A9" s="590" t="s">
        <v>540</v>
      </c>
      <c r="B9" s="590" t="s">
        <v>3</v>
      </c>
      <c r="C9" s="617" t="s">
        <v>801</v>
      </c>
      <c r="D9" s="618"/>
      <c r="E9" s="618"/>
      <c r="F9" s="619"/>
      <c r="G9" s="617" t="s">
        <v>105</v>
      </c>
      <c r="H9" s="618"/>
      <c r="I9" s="618"/>
      <c r="J9" s="619"/>
      <c r="O9" s="19"/>
      <c r="P9" s="21"/>
    </row>
    <row r="10" spans="1:16" ht="53.25" customHeight="1" x14ac:dyDescent="0.2">
      <c r="A10" s="590"/>
      <c r="B10" s="590"/>
      <c r="C10" s="267" t="s">
        <v>202</v>
      </c>
      <c r="D10" s="267" t="s">
        <v>14</v>
      </c>
      <c r="E10" s="263" t="s">
        <v>828</v>
      </c>
      <c r="F10" s="263" t="s">
        <v>221</v>
      </c>
      <c r="G10" s="267" t="s">
        <v>202</v>
      </c>
      <c r="H10" s="289" t="s">
        <v>15</v>
      </c>
      <c r="I10" s="290" t="s">
        <v>114</v>
      </c>
      <c r="J10" s="267" t="s">
        <v>222</v>
      </c>
    </row>
    <row r="11" spans="1:16" x14ac:dyDescent="0.2">
      <c r="A11" s="5">
        <v>1</v>
      </c>
      <c r="B11" s="5">
        <v>2</v>
      </c>
      <c r="C11" s="5">
        <v>3</v>
      </c>
      <c r="D11" s="5">
        <v>4</v>
      </c>
      <c r="E11" s="5">
        <v>5</v>
      </c>
      <c r="F11" s="7">
        <v>6</v>
      </c>
      <c r="G11" s="5">
        <v>7</v>
      </c>
      <c r="H11" s="105">
        <v>8</v>
      </c>
      <c r="I11" s="5">
        <v>9</v>
      </c>
      <c r="J11" s="5">
        <v>10</v>
      </c>
    </row>
    <row r="12" spans="1:16" x14ac:dyDescent="0.2">
      <c r="A12" s="8">
        <v>1</v>
      </c>
      <c r="B12" s="19" t="s">
        <v>524</v>
      </c>
      <c r="C12" s="19"/>
      <c r="D12" s="19"/>
      <c r="E12" s="19"/>
      <c r="F12" s="107"/>
      <c r="G12" s="19"/>
      <c r="H12" s="26"/>
      <c r="I12" s="26"/>
      <c r="J12" s="26"/>
    </row>
    <row r="13" spans="1:16" x14ac:dyDescent="0.2">
      <c r="A13" s="8">
        <v>2</v>
      </c>
      <c r="B13" s="19" t="s">
        <v>525</v>
      </c>
      <c r="C13" s="19"/>
      <c r="D13" s="19"/>
      <c r="E13" s="19"/>
      <c r="F13" s="25"/>
      <c r="G13" s="19"/>
      <c r="H13" s="26"/>
      <c r="I13" s="26"/>
      <c r="J13" s="26"/>
    </row>
    <row r="14" spans="1:16" x14ac:dyDescent="0.2">
      <c r="A14" s="8">
        <v>3</v>
      </c>
      <c r="B14" s="19" t="s">
        <v>526</v>
      </c>
      <c r="C14" s="19"/>
      <c r="D14" s="19"/>
      <c r="E14" s="689" t="s">
        <v>562</v>
      </c>
      <c r="F14" s="690"/>
      <c r="G14" s="690"/>
      <c r="H14" s="691"/>
      <c r="I14" s="26"/>
      <c r="J14" s="26"/>
    </row>
    <row r="15" spans="1:16" x14ac:dyDescent="0.2">
      <c r="A15" s="8">
        <v>4</v>
      </c>
      <c r="B15" s="19" t="s">
        <v>527</v>
      </c>
      <c r="C15" s="19"/>
      <c r="D15" s="19"/>
      <c r="E15" s="692"/>
      <c r="F15" s="693"/>
      <c r="G15" s="693"/>
      <c r="H15" s="694"/>
      <c r="I15" s="26"/>
      <c r="J15" s="26"/>
    </row>
    <row r="16" spans="1:16" x14ac:dyDescent="0.2">
      <c r="A16" s="8">
        <v>5</v>
      </c>
      <c r="B16" s="19" t="s">
        <v>528</v>
      </c>
      <c r="C16" s="19"/>
      <c r="D16" s="19"/>
      <c r="E16" s="19"/>
      <c r="F16" s="25"/>
      <c r="G16" s="19"/>
      <c r="H16" s="26"/>
      <c r="I16" s="26"/>
      <c r="J16" s="26"/>
    </row>
    <row r="17" spans="1:10" x14ac:dyDescent="0.2">
      <c r="A17" s="8">
        <v>6</v>
      </c>
      <c r="B17" s="19" t="s">
        <v>529</v>
      </c>
      <c r="C17" s="19"/>
      <c r="D17" s="19"/>
      <c r="E17" s="19"/>
      <c r="F17" s="25"/>
      <c r="G17" s="19"/>
      <c r="H17" s="26"/>
      <c r="I17" s="26"/>
      <c r="J17" s="26"/>
    </row>
    <row r="18" spans="1:10" x14ac:dyDescent="0.2">
      <c r="A18" s="8">
        <v>7</v>
      </c>
      <c r="B18" s="19" t="s">
        <v>530</v>
      </c>
      <c r="C18" s="19"/>
      <c r="D18" s="19"/>
      <c r="E18" s="19"/>
      <c r="F18" s="25"/>
      <c r="G18" s="19"/>
      <c r="H18" s="26"/>
      <c r="I18" s="26"/>
      <c r="J18" s="26"/>
    </row>
    <row r="19" spans="1:10" x14ac:dyDescent="0.2">
      <c r="A19" s="8">
        <v>8</v>
      </c>
      <c r="B19" s="19" t="s">
        <v>531</v>
      </c>
      <c r="C19" s="19"/>
      <c r="D19" s="19"/>
      <c r="E19" s="19"/>
      <c r="F19" s="25"/>
      <c r="G19" s="19"/>
      <c r="H19" s="26"/>
      <c r="I19" s="26"/>
      <c r="J19" s="26"/>
    </row>
    <row r="20" spans="1:10" x14ac:dyDescent="0.2">
      <c r="A20" s="3"/>
      <c r="B20" s="27" t="s">
        <v>532</v>
      </c>
      <c r="C20" s="19"/>
      <c r="D20" s="19"/>
      <c r="E20" s="19"/>
      <c r="F20" s="25"/>
      <c r="G20" s="19"/>
      <c r="H20" s="26"/>
      <c r="I20" s="26"/>
      <c r="J20" s="26"/>
    </row>
    <row r="21" spans="1:10" x14ac:dyDescent="0.2">
      <c r="A21" s="12"/>
      <c r="B21" s="28"/>
      <c r="C21" s="28"/>
      <c r="D21" s="21"/>
      <c r="E21" s="21"/>
      <c r="F21" s="21"/>
      <c r="G21" s="21"/>
      <c r="H21" s="21"/>
      <c r="I21" s="21"/>
      <c r="J21" s="21"/>
    </row>
    <row r="22" spans="1:10" x14ac:dyDescent="0.2">
      <c r="A22" s="12"/>
      <c r="B22" s="28"/>
      <c r="C22" s="28"/>
      <c r="D22" s="21"/>
      <c r="E22" s="21"/>
      <c r="F22" s="21"/>
      <c r="G22" s="21"/>
      <c r="H22" s="21"/>
      <c r="I22" s="21"/>
      <c r="J22" s="21"/>
    </row>
    <row r="23" spans="1:10" x14ac:dyDescent="0.2">
      <c r="A23" s="12"/>
      <c r="B23" s="28"/>
      <c r="C23" s="28"/>
      <c r="D23" s="21"/>
      <c r="E23" s="21"/>
      <c r="F23" s="21"/>
      <c r="G23" s="21"/>
      <c r="H23" s="21"/>
      <c r="I23" s="21"/>
      <c r="J23" s="21"/>
    </row>
    <row r="24" spans="1:10" x14ac:dyDescent="0.2">
      <c r="A24" s="15" t="s">
        <v>12</v>
      </c>
      <c r="B24" s="15"/>
      <c r="C24" s="15"/>
      <c r="D24" s="15"/>
      <c r="E24" s="15"/>
      <c r="F24" s="15"/>
      <c r="G24" s="15"/>
      <c r="I24" s="687" t="s">
        <v>761</v>
      </c>
      <c r="J24" s="687"/>
    </row>
    <row r="25" spans="1:10" ht="12.75" customHeight="1" x14ac:dyDescent="0.2">
      <c r="B25" s="475"/>
      <c r="C25" s="475"/>
      <c r="D25" s="475"/>
      <c r="E25" s="475"/>
      <c r="F25" s="475"/>
      <c r="G25" s="475"/>
      <c r="H25" s="475"/>
      <c r="I25" s="687" t="s">
        <v>759</v>
      </c>
      <c r="J25" s="687"/>
    </row>
    <row r="26" spans="1:10" ht="12.75" customHeight="1" x14ac:dyDescent="0.2">
      <c r="B26" s="87"/>
      <c r="C26" s="87"/>
      <c r="D26" s="87"/>
      <c r="E26" s="87"/>
      <c r="F26" s="87"/>
      <c r="G26" s="87"/>
      <c r="H26" s="87"/>
      <c r="I26" s="687" t="s">
        <v>536</v>
      </c>
      <c r="J26" s="687"/>
    </row>
    <row r="27" spans="1:10" x14ac:dyDescent="0.2">
      <c r="A27" s="15"/>
      <c r="B27" s="15"/>
      <c r="C27" s="15"/>
      <c r="E27" s="15"/>
      <c r="I27" s="474" t="s">
        <v>83</v>
      </c>
      <c r="J27" s="31"/>
    </row>
    <row r="31" spans="1:10" x14ac:dyDescent="0.2">
      <c r="A31" s="684"/>
      <c r="B31" s="684"/>
      <c r="C31" s="684"/>
      <c r="D31" s="684"/>
      <c r="E31" s="684"/>
      <c r="F31" s="684"/>
      <c r="G31" s="684"/>
      <c r="H31" s="684"/>
      <c r="I31" s="684"/>
      <c r="J31" s="684"/>
    </row>
    <row r="33" spans="1:10" x14ac:dyDescent="0.2">
      <c r="A33" s="684"/>
      <c r="B33" s="684"/>
      <c r="C33" s="684"/>
      <c r="D33" s="684"/>
      <c r="E33" s="684"/>
      <c r="F33" s="684"/>
      <c r="G33" s="684"/>
      <c r="H33" s="684"/>
      <c r="I33" s="684"/>
      <c r="J33" s="684"/>
    </row>
  </sheetData>
  <mergeCells count="16">
    <mergeCell ref="E1:I1"/>
    <mergeCell ref="A2:J2"/>
    <mergeCell ref="A3:J3"/>
    <mergeCell ref="A5:J5"/>
    <mergeCell ref="A8:B8"/>
    <mergeCell ref="H8:J8"/>
    <mergeCell ref="I25:J25"/>
    <mergeCell ref="A31:J31"/>
    <mergeCell ref="A33:J33"/>
    <mergeCell ref="A9:A10"/>
    <mergeCell ref="B9:B10"/>
    <mergeCell ref="C9:F9"/>
    <mergeCell ref="G9:J9"/>
    <mergeCell ref="I24:J24"/>
    <mergeCell ref="I26:J26"/>
    <mergeCell ref="E14:H15"/>
  </mergeCells>
  <printOptions horizontalCentered="1"/>
  <pageMargins left="0.36" right="0.23" top="1.34" bottom="0" header="0.93"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
  <sheetViews>
    <sheetView zoomScaleNormal="100" zoomScaleSheetLayoutView="110" workbookViewId="0">
      <selection activeCell="A2" sqref="A2"/>
    </sheetView>
  </sheetViews>
  <sheetFormatPr defaultRowHeight="12.75" x14ac:dyDescent="0.2"/>
  <cols>
    <col min="1" max="1" width="5.85546875" style="16" customWidth="1"/>
    <col min="2" max="2" width="13.5703125" style="16" customWidth="1"/>
    <col min="3" max="3" width="11" style="16" customWidth="1"/>
    <col min="4" max="4" width="10" style="16" customWidth="1"/>
    <col min="5" max="5" width="13.140625" style="16" customWidth="1"/>
    <col min="6" max="6" width="14.85546875" style="16" customWidth="1"/>
    <col min="7" max="7" width="13.28515625" style="16" customWidth="1"/>
    <col min="8" max="8" width="14.7109375" style="16" customWidth="1"/>
    <col min="9" max="9" width="16.7109375" style="16" customWidth="1"/>
    <col min="10" max="10" width="19.28515625" style="16" customWidth="1"/>
    <col min="11" max="16384" width="9.140625" style="16"/>
  </cols>
  <sheetData>
    <row r="1" spans="1:16" customFormat="1" x14ac:dyDescent="0.2">
      <c r="E1" s="605"/>
      <c r="F1" s="605"/>
      <c r="G1" s="605"/>
      <c r="H1" s="605"/>
      <c r="I1" s="605"/>
      <c r="J1" s="49" t="s">
        <v>398</v>
      </c>
    </row>
    <row r="2" spans="1:16" customFormat="1" ht="15" x14ac:dyDescent="0.2">
      <c r="A2" s="675" t="s">
        <v>0</v>
      </c>
      <c r="B2" s="675"/>
      <c r="C2" s="675"/>
      <c r="D2" s="675"/>
      <c r="E2" s="675"/>
      <c r="F2" s="675"/>
      <c r="G2" s="675"/>
      <c r="H2" s="675"/>
      <c r="I2" s="675"/>
      <c r="J2" s="675"/>
    </row>
    <row r="3" spans="1:16" customFormat="1" ht="20.25" x14ac:dyDescent="0.3">
      <c r="A3" s="555" t="s">
        <v>789</v>
      </c>
      <c r="B3" s="555"/>
      <c r="C3" s="555"/>
      <c r="D3" s="555"/>
      <c r="E3" s="555"/>
      <c r="F3" s="555"/>
      <c r="G3" s="555"/>
      <c r="H3" s="555"/>
      <c r="I3" s="555"/>
      <c r="J3" s="555"/>
    </row>
    <row r="4" spans="1:16" customFormat="1" ht="14.25" customHeight="1" x14ac:dyDescent="0.2"/>
    <row r="5" spans="1:16" ht="31.5" customHeight="1" x14ac:dyDescent="0.25">
      <c r="A5" s="683" t="s">
        <v>804</v>
      </c>
      <c r="B5" s="683"/>
      <c r="C5" s="683"/>
      <c r="D5" s="683"/>
      <c r="E5" s="683"/>
      <c r="F5" s="683"/>
      <c r="G5" s="683"/>
      <c r="H5" s="683"/>
      <c r="I5" s="683"/>
      <c r="J5" s="683"/>
    </row>
    <row r="6" spans="1:16" ht="13.5" customHeight="1" x14ac:dyDescent="0.2">
      <c r="A6" s="1"/>
      <c r="B6" s="1"/>
      <c r="C6" s="1"/>
      <c r="D6" s="1"/>
      <c r="E6" s="1"/>
      <c r="F6" s="1"/>
      <c r="G6" s="1"/>
      <c r="H6" s="1"/>
      <c r="I6" s="1"/>
      <c r="J6" s="1"/>
    </row>
    <row r="7" spans="1:16" ht="0.75" customHeight="1" x14ac:dyDescent="0.2"/>
    <row r="8" spans="1:16" x14ac:dyDescent="0.2">
      <c r="A8" s="604" t="s">
        <v>523</v>
      </c>
      <c r="B8" s="604"/>
      <c r="C8" s="29"/>
      <c r="H8" s="666" t="s">
        <v>827</v>
      </c>
      <c r="I8" s="666"/>
      <c r="J8" s="666"/>
    </row>
    <row r="9" spans="1:16" s="291" customFormat="1" x14ac:dyDescent="0.2">
      <c r="A9" s="590" t="s">
        <v>541</v>
      </c>
      <c r="B9" s="590" t="s">
        <v>3</v>
      </c>
      <c r="C9" s="617" t="s">
        <v>801</v>
      </c>
      <c r="D9" s="618"/>
      <c r="E9" s="618"/>
      <c r="F9" s="619"/>
      <c r="G9" s="617" t="s">
        <v>105</v>
      </c>
      <c r="H9" s="618"/>
      <c r="I9" s="618"/>
      <c r="J9" s="619"/>
      <c r="O9" s="150"/>
      <c r="P9" s="292"/>
    </row>
    <row r="10" spans="1:16" s="291" customFormat="1" ht="38.25" x14ac:dyDescent="0.2">
      <c r="A10" s="590"/>
      <c r="B10" s="590"/>
      <c r="C10" s="267" t="s">
        <v>202</v>
      </c>
      <c r="D10" s="267" t="s">
        <v>14</v>
      </c>
      <c r="E10" s="263" t="s">
        <v>400</v>
      </c>
      <c r="F10" s="263" t="s">
        <v>221</v>
      </c>
      <c r="G10" s="267" t="s">
        <v>202</v>
      </c>
      <c r="H10" s="289" t="s">
        <v>15</v>
      </c>
      <c r="I10" s="290" t="s">
        <v>114</v>
      </c>
      <c r="J10" s="267" t="s">
        <v>222</v>
      </c>
    </row>
    <row r="11" spans="1:16" x14ac:dyDescent="0.2">
      <c r="A11" s="5">
        <v>1</v>
      </c>
      <c r="B11" s="5">
        <v>2</v>
      </c>
      <c r="C11" s="5">
        <v>3</v>
      </c>
      <c r="D11" s="5">
        <v>4</v>
      </c>
      <c r="E11" s="5">
        <v>5</v>
      </c>
      <c r="F11" s="7">
        <v>6</v>
      </c>
      <c r="G11" s="5">
        <v>7</v>
      </c>
      <c r="H11" s="105">
        <v>8</v>
      </c>
      <c r="I11" s="5">
        <v>9</v>
      </c>
      <c r="J11" s="5">
        <v>10</v>
      </c>
    </row>
    <row r="12" spans="1:16" x14ac:dyDescent="0.2">
      <c r="A12" s="8">
        <v>1</v>
      </c>
      <c r="B12" s="19" t="s">
        <v>524</v>
      </c>
      <c r="C12" s="19"/>
      <c r="D12" s="19"/>
      <c r="E12" s="19"/>
      <c r="F12" s="107"/>
      <c r="G12" s="19"/>
      <c r="H12" s="26"/>
      <c r="I12" s="26"/>
      <c r="J12" s="26"/>
    </row>
    <row r="13" spans="1:16" x14ac:dyDescent="0.2">
      <c r="A13" s="8">
        <v>2</v>
      </c>
      <c r="B13" s="19" t="s">
        <v>525</v>
      </c>
      <c r="C13" s="19"/>
      <c r="D13" s="19"/>
      <c r="E13" s="19"/>
      <c r="F13" s="25"/>
      <c r="G13" s="19"/>
      <c r="H13" s="26"/>
      <c r="I13" s="26"/>
      <c r="J13" s="26"/>
    </row>
    <row r="14" spans="1:16" x14ac:dyDescent="0.2">
      <c r="A14" s="8">
        <v>3</v>
      </c>
      <c r="B14" s="19" t="s">
        <v>526</v>
      </c>
      <c r="C14" s="19"/>
      <c r="D14" s="19"/>
      <c r="E14" s="696" t="s">
        <v>562</v>
      </c>
      <c r="F14" s="697"/>
      <c r="G14" s="697"/>
      <c r="H14" s="698"/>
      <c r="I14" s="26"/>
      <c r="J14" s="26"/>
    </row>
    <row r="15" spans="1:16" x14ac:dyDescent="0.2">
      <c r="A15" s="8">
        <v>4</v>
      </c>
      <c r="B15" s="19" t="s">
        <v>527</v>
      </c>
      <c r="C15" s="19"/>
      <c r="D15" s="19"/>
      <c r="E15" s="699"/>
      <c r="F15" s="700"/>
      <c r="G15" s="700"/>
      <c r="H15" s="701"/>
      <c r="I15" s="26"/>
      <c r="J15" s="26"/>
    </row>
    <row r="16" spans="1:16" x14ac:dyDescent="0.2">
      <c r="A16" s="8">
        <v>5</v>
      </c>
      <c r="B16" s="19" t="s">
        <v>528</v>
      </c>
      <c r="C16" s="19"/>
      <c r="D16" s="19"/>
      <c r="E16" s="19"/>
      <c r="F16" s="25"/>
      <c r="G16" s="19"/>
      <c r="H16" s="26"/>
      <c r="I16" s="26"/>
      <c r="J16" s="26"/>
    </row>
    <row r="17" spans="1:10" x14ac:dyDescent="0.2">
      <c r="A17" s="8">
        <v>6</v>
      </c>
      <c r="B17" s="19" t="s">
        <v>529</v>
      </c>
      <c r="C17" s="19"/>
      <c r="D17" s="19"/>
      <c r="E17" s="19"/>
      <c r="F17" s="25"/>
      <c r="G17" s="19"/>
      <c r="H17" s="26"/>
      <c r="I17" s="26"/>
      <c r="J17" s="26"/>
    </row>
    <row r="18" spans="1:10" x14ac:dyDescent="0.2">
      <c r="A18" s="8">
        <v>7</v>
      </c>
      <c r="B18" s="19" t="s">
        <v>530</v>
      </c>
      <c r="C18" s="19"/>
      <c r="D18" s="19"/>
      <c r="E18" s="19"/>
      <c r="F18" s="25"/>
      <c r="G18" s="19"/>
      <c r="H18" s="26"/>
      <c r="I18" s="26"/>
      <c r="J18" s="26"/>
    </row>
    <row r="19" spans="1:10" x14ac:dyDescent="0.2">
      <c r="A19" s="8">
        <v>8</v>
      </c>
      <c r="B19" s="19" t="s">
        <v>531</v>
      </c>
      <c r="C19" s="19"/>
      <c r="D19" s="19"/>
      <c r="E19" s="19"/>
      <c r="F19" s="25"/>
      <c r="G19" s="19"/>
      <c r="H19" s="26"/>
      <c r="I19" s="26"/>
      <c r="J19" s="26"/>
    </row>
    <row r="20" spans="1:10" x14ac:dyDescent="0.2">
      <c r="A20" s="3"/>
      <c r="B20" s="27" t="s">
        <v>532</v>
      </c>
      <c r="C20" s="19"/>
      <c r="D20" s="19"/>
      <c r="E20" s="19"/>
      <c r="F20" s="25"/>
      <c r="G20" s="19"/>
      <c r="H20" s="26"/>
      <c r="I20" s="26"/>
      <c r="J20" s="26"/>
    </row>
    <row r="21" spans="1:10" x14ac:dyDescent="0.2">
      <c r="A21" s="12"/>
      <c r="B21" s="28"/>
      <c r="C21" s="28"/>
      <c r="D21" s="21"/>
      <c r="E21" s="21"/>
      <c r="F21" s="21"/>
      <c r="G21" s="21"/>
      <c r="H21" s="21"/>
      <c r="I21" s="21"/>
      <c r="J21" s="21"/>
    </row>
    <row r="22" spans="1:10" x14ac:dyDescent="0.2">
      <c r="A22" s="12"/>
      <c r="B22" s="28"/>
      <c r="C22" s="28"/>
      <c r="D22" s="21"/>
      <c r="E22" s="21"/>
      <c r="F22" s="21"/>
      <c r="G22" s="21"/>
      <c r="H22" s="21"/>
      <c r="I22" s="21"/>
      <c r="J22" s="21"/>
    </row>
    <row r="23" spans="1:10" x14ac:dyDescent="0.2">
      <c r="A23" s="12"/>
      <c r="B23" s="28"/>
      <c r="C23" s="28"/>
      <c r="D23" s="21"/>
      <c r="E23" s="21"/>
      <c r="F23" s="21"/>
      <c r="G23" s="21"/>
      <c r="H23" s="21"/>
      <c r="I23" s="21"/>
      <c r="J23" s="21"/>
    </row>
    <row r="24" spans="1:10" ht="15.75" customHeight="1" x14ac:dyDescent="0.2">
      <c r="A24" s="15" t="s">
        <v>12</v>
      </c>
      <c r="B24" s="15"/>
      <c r="C24" s="15"/>
      <c r="D24" s="15"/>
      <c r="E24" s="15"/>
      <c r="F24" s="15"/>
      <c r="G24" s="15"/>
      <c r="I24" s="686" t="s">
        <v>761</v>
      </c>
      <c r="J24" s="686"/>
    </row>
    <row r="25" spans="1:10" ht="12.75" customHeight="1" x14ac:dyDescent="0.2">
      <c r="B25" s="87"/>
      <c r="C25" s="87"/>
      <c r="D25" s="87"/>
      <c r="E25" s="87"/>
      <c r="F25" s="87"/>
      <c r="G25" s="87"/>
      <c r="H25" s="33"/>
      <c r="I25" s="686" t="s">
        <v>759</v>
      </c>
      <c r="J25" s="686"/>
    </row>
    <row r="26" spans="1:10" ht="12.75" customHeight="1" x14ac:dyDescent="0.2">
      <c r="B26" s="87"/>
      <c r="C26" s="87"/>
      <c r="D26" s="87"/>
      <c r="E26" s="87"/>
      <c r="F26" s="87"/>
      <c r="G26" s="87"/>
      <c r="H26" s="33"/>
      <c r="I26" s="686" t="s">
        <v>536</v>
      </c>
      <c r="J26" s="686"/>
    </row>
    <row r="27" spans="1:10" x14ac:dyDescent="0.2">
      <c r="A27" s="15"/>
      <c r="B27" s="15"/>
      <c r="C27" s="15"/>
      <c r="E27" s="15"/>
      <c r="H27" s="695" t="s">
        <v>542</v>
      </c>
      <c r="I27" s="695"/>
      <c r="J27" s="695"/>
    </row>
    <row r="31" spans="1:10" x14ac:dyDescent="0.2">
      <c r="A31" s="684"/>
      <c r="B31" s="684"/>
      <c r="C31" s="684"/>
      <c r="D31" s="684"/>
      <c r="E31" s="684"/>
      <c r="F31" s="684"/>
      <c r="G31" s="684"/>
      <c r="H31" s="684"/>
      <c r="I31" s="684"/>
      <c r="J31" s="684"/>
    </row>
    <row r="33" spans="1:10" x14ac:dyDescent="0.2">
      <c r="A33" s="684"/>
      <c r="B33" s="684"/>
      <c r="C33" s="684"/>
      <c r="D33" s="684"/>
      <c r="E33" s="684"/>
      <c r="F33" s="684"/>
      <c r="G33" s="684"/>
      <c r="H33" s="684"/>
      <c r="I33" s="684"/>
      <c r="J33" s="684"/>
    </row>
  </sheetData>
  <mergeCells count="17">
    <mergeCell ref="I26:J26"/>
    <mergeCell ref="H27:J27"/>
    <mergeCell ref="A31:J31"/>
    <mergeCell ref="A33:J33"/>
    <mergeCell ref="A9:A10"/>
    <mergeCell ref="B9:B10"/>
    <mergeCell ref="C9:F9"/>
    <mergeCell ref="G9:J9"/>
    <mergeCell ref="I24:J24"/>
    <mergeCell ref="I25:J25"/>
    <mergeCell ref="E14:H15"/>
    <mergeCell ref="E1:I1"/>
    <mergeCell ref="A2:J2"/>
    <mergeCell ref="A3:J3"/>
    <mergeCell ref="A5:J5"/>
    <mergeCell ref="A8:B8"/>
    <mergeCell ref="H8:J8"/>
  </mergeCells>
  <printOptions horizontalCentered="1"/>
  <pageMargins left="0.52" right="0.21" top="1.24" bottom="0" header="0.67"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
  <sheetViews>
    <sheetView zoomScaleNormal="100" zoomScaleSheetLayoutView="110" workbookViewId="0">
      <selection activeCell="A2" sqref="A2"/>
    </sheetView>
  </sheetViews>
  <sheetFormatPr defaultRowHeight="12.75" x14ac:dyDescent="0.2"/>
  <cols>
    <col min="1" max="1" width="5.28515625" style="16" customWidth="1"/>
    <col min="2" max="2" width="14" style="16" customWidth="1"/>
    <col min="3" max="3" width="11" style="16" customWidth="1"/>
    <col min="4" max="4" width="10" style="16" customWidth="1"/>
    <col min="5" max="5" width="13.140625" style="16" customWidth="1"/>
    <col min="6" max="6" width="15" style="16" customWidth="1"/>
    <col min="7" max="7" width="13.28515625" style="16" customWidth="1"/>
    <col min="8" max="8" width="14.7109375" style="16" customWidth="1"/>
    <col min="9" max="9" width="16.7109375" style="16" customWidth="1"/>
    <col min="10" max="10" width="19.28515625" style="16" customWidth="1"/>
    <col min="11" max="16384" width="9.140625" style="16"/>
  </cols>
  <sheetData>
    <row r="1" spans="1:16" customFormat="1" x14ac:dyDescent="0.2">
      <c r="E1" s="605"/>
      <c r="F1" s="605"/>
      <c r="G1" s="605"/>
      <c r="H1" s="605"/>
      <c r="I1" s="605"/>
      <c r="J1" s="49" t="s">
        <v>478</v>
      </c>
    </row>
    <row r="2" spans="1:16" customFormat="1" ht="15" x14ac:dyDescent="0.2">
      <c r="A2" s="675" t="s">
        <v>0</v>
      </c>
      <c r="B2" s="675"/>
      <c r="C2" s="675"/>
      <c r="D2" s="675"/>
      <c r="E2" s="675"/>
      <c r="F2" s="675"/>
      <c r="G2" s="675"/>
      <c r="H2" s="675"/>
      <c r="I2" s="675"/>
      <c r="J2" s="675"/>
    </row>
    <row r="3" spans="1:16" customFormat="1" ht="20.25" x14ac:dyDescent="0.3">
      <c r="A3" s="555" t="s">
        <v>789</v>
      </c>
      <c r="B3" s="555"/>
      <c r="C3" s="555"/>
      <c r="D3" s="555"/>
      <c r="E3" s="555"/>
      <c r="F3" s="555"/>
      <c r="G3" s="555"/>
      <c r="H3" s="555"/>
      <c r="I3" s="555"/>
      <c r="J3" s="555"/>
    </row>
    <row r="4" spans="1:16" customFormat="1" ht="14.25" customHeight="1" x14ac:dyDescent="0.2"/>
    <row r="5" spans="1:16" ht="31.5" customHeight="1" x14ac:dyDescent="0.25">
      <c r="A5" s="683" t="s">
        <v>805</v>
      </c>
      <c r="B5" s="683"/>
      <c r="C5" s="683"/>
      <c r="D5" s="683"/>
      <c r="E5" s="683"/>
      <c r="F5" s="683"/>
      <c r="G5" s="683"/>
      <c r="H5" s="683"/>
      <c r="I5" s="683"/>
      <c r="J5" s="683"/>
    </row>
    <row r="6" spans="1:16" ht="13.5" customHeight="1" x14ac:dyDescent="0.2">
      <c r="A6" s="1"/>
      <c r="B6" s="1"/>
      <c r="C6" s="1"/>
      <c r="D6" s="1"/>
      <c r="E6" s="1"/>
      <c r="F6" s="1"/>
      <c r="G6" s="1"/>
      <c r="H6" s="1"/>
      <c r="I6" s="1"/>
      <c r="J6" s="1"/>
    </row>
    <row r="7" spans="1:16" ht="0.75" customHeight="1" x14ac:dyDescent="0.2"/>
    <row r="8" spans="1:16" x14ac:dyDescent="0.2">
      <c r="A8" s="604" t="s">
        <v>523</v>
      </c>
      <c r="B8" s="604"/>
      <c r="C8" s="29"/>
      <c r="H8" s="666" t="s">
        <v>827</v>
      </c>
      <c r="I8" s="666"/>
      <c r="J8" s="666"/>
    </row>
    <row r="9" spans="1:16" s="291" customFormat="1" x14ac:dyDescent="0.2">
      <c r="A9" s="590" t="s">
        <v>538</v>
      </c>
      <c r="B9" s="590" t="s">
        <v>3</v>
      </c>
      <c r="C9" s="617" t="s">
        <v>801</v>
      </c>
      <c r="D9" s="618"/>
      <c r="E9" s="618"/>
      <c r="F9" s="619"/>
      <c r="G9" s="617" t="s">
        <v>105</v>
      </c>
      <c r="H9" s="618"/>
      <c r="I9" s="618"/>
      <c r="J9" s="619"/>
      <c r="O9" s="150"/>
      <c r="P9" s="292"/>
    </row>
    <row r="10" spans="1:16" s="291" customFormat="1" ht="53.25" customHeight="1" x14ac:dyDescent="0.2">
      <c r="A10" s="590"/>
      <c r="B10" s="590"/>
      <c r="C10" s="267" t="s">
        <v>202</v>
      </c>
      <c r="D10" s="267" t="s">
        <v>14</v>
      </c>
      <c r="E10" s="263" t="s">
        <v>401</v>
      </c>
      <c r="F10" s="263" t="s">
        <v>221</v>
      </c>
      <c r="G10" s="267" t="s">
        <v>202</v>
      </c>
      <c r="H10" s="289" t="s">
        <v>15</v>
      </c>
      <c r="I10" s="290" t="s">
        <v>114</v>
      </c>
      <c r="J10" s="267" t="s">
        <v>222</v>
      </c>
    </row>
    <row r="11" spans="1:16" x14ac:dyDescent="0.2">
      <c r="A11" s="5">
        <v>1</v>
      </c>
      <c r="B11" s="5">
        <v>2</v>
      </c>
      <c r="C11" s="5">
        <v>3</v>
      </c>
      <c r="D11" s="5">
        <v>4</v>
      </c>
      <c r="E11" s="5">
        <v>5</v>
      </c>
      <c r="F11" s="7">
        <v>6</v>
      </c>
      <c r="G11" s="5">
        <v>7</v>
      </c>
      <c r="H11" s="105">
        <v>8</v>
      </c>
      <c r="I11" s="5">
        <v>9</v>
      </c>
      <c r="J11" s="5">
        <v>10</v>
      </c>
    </row>
    <row r="12" spans="1:16" x14ac:dyDescent="0.2">
      <c r="A12" s="8">
        <v>1</v>
      </c>
      <c r="B12" s="19" t="s">
        <v>524</v>
      </c>
      <c r="C12" s="19"/>
      <c r="D12" s="19"/>
      <c r="E12" s="19"/>
      <c r="F12" s="107"/>
      <c r="G12" s="19"/>
      <c r="H12" s="26"/>
      <c r="I12" s="26"/>
      <c r="J12" s="26"/>
    </row>
    <row r="13" spans="1:16" x14ac:dyDescent="0.2">
      <c r="A13" s="8">
        <v>2</v>
      </c>
      <c r="B13" s="19" t="s">
        <v>525</v>
      </c>
      <c r="C13" s="19"/>
      <c r="D13" s="19"/>
      <c r="E13" s="19"/>
      <c r="F13" s="25"/>
      <c r="G13" s="19"/>
      <c r="H13" s="26"/>
      <c r="I13" s="26"/>
      <c r="J13" s="26"/>
    </row>
    <row r="14" spans="1:16" x14ac:dyDescent="0.2">
      <c r="A14" s="8">
        <v>3</v>
      </c>
      <c r="B14" s="19" t="s">
        <v>526</v>
      </c>
      <c r="C14" s="19"/>
      <c r="D14" s="19"/>
      <c r="E14" s="696" t="s">
        <v>562</v>
      </c>
      <c r="F14" s="697"/>
      <c r="G14" s="697"/>
      <c r="H14" s="698"/>
      <c r="I14" s="26"/>
      <c r="J14" s="26"/>
    </row>
    <row r="15" spans="1:16" x14ac:dyDescent="0.2">
      <c r="A15" s="8">
        <v>4</v>
      </c>
      <c r="B15" s="19" t="s">
        <v>527</v>
      </c>
      <c r="C15" s="19"/>
      <c r="D15" s="19"/>
      <c r="E15" s="699"/>
      <c r="F15" s="700"/>
      <c r="G15" s="700"/>
      <c r="H15" s="701"/>
      <c r="I15" s="26"/>
      <c r="J15" s="26"/>
    </row>
    <row r="16" spans="1:16" x14ac:dyDescent="0.2">
      <c r="A16" s="8">
        <v>5</v>
      </c>
      <c r="B16" s="19" t="s">
        <v>528</v>
      </c>
      <c r="C16" s="19"/>
      <c r="D16" s="19"/>
      <c r="E16" s="19"/>
      <c r="F16" s="25"/>
      <c r="G16" s="19"/>
      <c r="H16" s="26"/>
      <c r="I16" s="26"/>
      <c r="J16" s="26"/>
    </row>
    <row r="17" spans="1:10" x14ac:dyDescent="0.2">
      <c r="A17" s="8">
        <v>6</v>
      </c>
      <c r="B17" s="19" t="s">
        <v>529</v>
      </c>
      <c r="C17" s="19"/>
      <c r="D17" s="19"/>
      <c r="E17" s="19"/>
      <c r="F17" s="25"/>
      <c r="G17" s="19"/>
      <c r="H17" s="26"/>
      <c r="I17" s="26"/>
      <c r="J17" s="26"/>
    </row>
    <row r="18" spans="1:10" x14ac:dyDescent="0.2">
      <c r="A18" s="8">
        <v>7</v>
      </c>
      <c r="B18" s="19" t="s">
        <v>530</v>
      </c>
      <c r="C18" s="19"/>
      <c r="D18" s="19"/>
      <c r="E18" s="19"/>
      <c r="F18" s="25"/>
      <c r="G18" s="19"/>
      <c r="H18" s="26"/>
      <c r="I18" s="26"/>
      <c r="J18" s="26"/>
    </row>
    <row r="19" spans="1:10" x14ac:dyDescent="0.2">
      <c r="A19" s="8">
        <v>8</v>
      </c>
      <c r="B19" s="19" t="s">
        <v>531</v>
      </c>
      <c r="C19" s="19"/>
      <c r="D19" s="19"/>
      <c r="E19" s="19"/>
      <c r="F19" s="25"/>
      <c r="G19" s="19"/>
      <c r="H19" s="26"/>
      <c r="I19" s="26"/>
      <c r="J19" s="26"/>
    </row>
    <row r="20" spans="1:10" x14ac:dyDescent="0.2">
      <c r="A20" s="3"/>
      <c r="B20" s="27" t="s">
        <v>532</v>
      </c>
      <c r="C20" s="19"/>
      <c r="D20" s="19"/>
      <c r="E20" s="19"/>
      <c r="F20" s="25"/>
      <c r="G20" s="19"/>
      <c r="H20" s="26"/>
      <c r="I20" s="26"/>
      <c r="J20" s="26"/>
    </row>
    <row r="21" spans="1:10" x14ac:dyDescent="0.2">
      <c r="A21" s="12"/>
      <c r="B21" s="28"/>
      <c r="C21" s="28"/>
      <c r="D21" s="21"/>
      <c r="E21" s="21"/>
      <c r="F21" s="21"/>
      <c r="G21" s="21"/>
      <c r="H21" s="21"/>
      <c r="I21" s="21"/>
      <c r="J21" s="21"/>
    </row>
    <row r="22" spans="1:10" x14ac:dyDescent="0.2">
      <c r="A22" s="12"/>
      <c r="B22" s="28"/>
      <c r="C22" s="28"/>
      <c r="D22" s="21"/>
      <c r="E22" s="21"/>
      <c r="F22" s="21"/>
      <c r="G22" s="21"/>
      <c r="H22" s="21"/>
      <c r="I22" s="21"/>
      <c r="J22" s="21"/>
    </row>
    <row r="23" spans="1:10" x14ac:dyDescent="0.2">
      <c r="A23" s="12"/>
      <c r="B23" s="28"/>
      <c r="C23" s="28"/>
      <c r="D23" s="21"/>
      <c r="E23" s="21"/>
      <c r="F23" s="21"/>
      <c r="G23" s="21"/>
      <c r="H23" s="21"/>
      <c r="I23" s="21"/>
      <c r="J23" s="21"/>
    </row>
    <row r="24" spans="1:10" ht="15.75" customHeight="1" x14ac:dyDescent="0.2">
      <c r="A24" s="15" t="s">
        <v>12</v>
      </c>
      <c r="B24" s="15"/>
      <c r="C24" s="15"/>
      <c r="D24" s="15"/>
      <c r="E24" s="15"/>
      <c r="F24" s="15"/>
      <c r="G24" s="15"/>
      <c r="I24" s="686" t="s">
        <v>761</v>
      </c>
      <c r="J24" s="686"/>
    </row>
    <row r="25" spans="1:10" ht="12.75" customHeight="1" x14ac:dyDescent="0.2">
      <c r="B25" s="87"/>
      <c r="C25" s="87"/>
      <c r="D25" s="87"/>
      <c r="E25" s="87"/>
      <c r="F25" s="87"/>
      <c r="G25" s="87"/>
      <c r="H25" s="33"/>
      <c r="I25" s="686" t="s">
        <v>759</v>
      </c>
      <c r="J25" s="686"/>
    </row>
    <row r="26" spans="1:10" ht="12.75" customHeight="1" x14ac:dyDescent="0.2">
      <c r="B26" s="87"/>
      <c r="C26" s="87"/>
      <c r="D26" s="87"/>
      <c r="E26" s="87"/>
      <c r="F26" s="87"/>
      <c r="G26" s="87"/>
      <c r="H26" s="33"/>
      <c r="I26" s="686" t="s">
        <v>536</v>
      </c>
      <c r="J26" s="686"/>
    </row>
    <row r="27" spans="1:10" x14ac:dyDescent="0.2">
      <c r="A27" s="15"/>
      <c r="B27" s="15"/>
      <c r="C27" s="15"/>
      <c r="E27" s="15"/>
      <c r="H27" s="695" t="s">
        <v>542</v>
      </c>
      <c r="I27" s="695"/>
      <c r="J27" s="695"/>
    </row>
    <row r="31" spans="1:10" x14ac:dyDescent="0.2">
      <c r="A31" s="684"/>
      <c r="B31" s="684"/>
      <c r="C31" s="684"/>
      <c r="D31" s="684"/>
      <c r="E31" s="684"/>
      <c r="F31" s="684"/>
      <c r="G31" s="684"/>
      <c r="H31" s="684"/>
      <c r="I31" s="684"/>
      <c r="J31" s="684"/>
    </row>
    <row r="33" spans="1:10" x14ac:dyDescent="0.2">
      <c r="A33" s="684"/>
      <c r="B33" s="684"/>
      <c r="C33" s="684"/>
      <c r="D33" s="684"/>
      <c r="E33" s="684"/>
      <c r="F33" s="684"/>
      <c r="G33" s="684"/>
      <c r="H33" s="684"/>
      <c r="I33" s="684"/>
      <c r="J33" s="684"/>
    </row>
  </sheetData>
  <mergeCells count="17">
    <mergeCell ref="A33:J33"/>
    <mergeCell ref="H8:J8"/>
    <mergeCell ref="I24:J24"/>
    <mergeCell ref="I26:J26"/>
    <mergeCell ref="H27:J27"/>
    <mergeCell ref="A31:J31"/>
    <mergeCell ref="E14:H15"/>
    <mergeCell ref="A9:A10"/>
    <mergeCell ref="B9:B10"/>
    <mergeCell ref="I25:J25"/>
    <mergeCell ref="C9:F9"/>
    <mergeCell ref="G9:J9"/>
    <mergeCell ref="E1:I1"/>
    <mergeCell ref="A2:J2"/>
    <mergeCell ref="A3:J3"/>
    <mergeCell ref="A5:J5"/>
    <mergeCell ref="A8:B8"/>
  </mergeCells>
  <printOptions horizontalCentered="1"/>
  <pageMargins left="0.51" right="0.28000000000000003" top="1.04" bottom="0"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zoomScaleNormal="100" zoomScaleSheetLayoutView="100" workbookViewId="0">
      <selection activeCell="A2" sqref="A2"/>
    </sheetView>
  </sheetViews>
  <sheetFormatPr defaultRowHeight="12.75" x14ac:dyDescent="0.2"/>
  <cols>
    <col min="1" max="1" width="5.28515625" style="16" customWidth="1"/>
    <col min="2" max="2" width="10.85546875" style="16" customWidth="1"/>
    <col min="3" max="3" width="10.5703125" style="16" customWidth="1"/>
    <col min="4" max="4" width="9.85546875" style="16" customWidth="1"/>
    <col min="5" max="5" width="8.7109375" style="16" customWidth="1"/>
    <col min="6" max="6" width="11.7109375" style="16" customWidth="1"/>
    <col min="7" max="7" width="15.140625" style="16" customWidth="1"/>
    <col min="8" max="8" width="12.42578125" style="16" customWidth="1"/>
    <col min="9" max="9" width="12.140625" style="16" customWidth="1"/>
    <col min="10" max="10" width="9" style="16" customWidth="1"/>
    <col min="11" max="11" width="12" style="16" customWidth="1"/>
    <col min="12" max="12" width="14.140625" style="16" customWidth="1"/>
    <col min="13" max="16384" width="9.140625" style="16"/>
  </cols>
  <sheetData>
    <row r="1" spans="1:18" customFormat="1" ht="15" x14ac:dyDescent="0.2">
      <c r="D1" s="31"/>
      <c r="E1" s="31"/>
      <c r="F1" s="31"/>
      <c r="G1" s="31"/>
      <c r="H1" s="31"/>
      <c r="I1" s="31"/>
      <c r="J1" s="31"/>
      <c r="K1" s="31"/>
      <c r="L1" s="49" t="s">
        <v>62</v>
      </c>
      <c r="M1" s="410"/>
      <c r="N1" s="44"/>
      <c r="O1" s="44"/>
    </row>
    <row r="2" spans="1:18" customFormat="1" ht="15" x14ac:dyDescent="0.2">
      <c r="A2" s="675" t="s">
        <v>0</v>
      </c>
      <c r="B2" s="675"/>
      <c r="C2" s="675"/>
      <c r="D2" s="675"/>
      <c r="E2" s="675"/>
      <c r="F2" s="675"/>
      <c r="G2" s="675"/>
      <c r="H2" s="675"/>
      <c r="I2" s="675"/>
      <c r="J2" s="675"/>
      <c r="K2" s="675"/>
      <c r="L2" s="675"/>
      <c r="M2" s="46"/>
      <c r="N2" s="46"/>
      <c r="O2" s="46"/>
    </row>
    <row r="3" spans="1:18" customFormat="1" ht="20.25" x14ac:dyDescent="0.3">
      <c r="A3" s="555" t="s">
        <v>789</v>
      </c>
      <c r="B3" s="555"/>
      <c r="C3" s="555"/>
      <c r="D3" s="555"/>
      <c r="E3" s="555"/>
      <c r="F3" s="555"/>
      <c r="G3" s="555"/>
      <c r="H3" s="555"/>
      <c r="I3" s="555"/>
      <c r="J3" s="555"/>
      <c r="K3" s="555"/>
      <c r="L3" s="555"/>
      <c r="M3" s="45"/>
      <c r="N3" s="45"/>
      <c r="O3" s="45"/>
    </row>
    <row r="4" spans="1:18" customFormat="1" ht="10.5" customHeight="1" x14ac:dyDescent="0.2"/>
    <row r="5" spans="1:18" ht="19.5" customHeight="1" x14ac:dyDescent="0.25">
      <c r="A5" s="683" t="s">
        <v>806</v>
      </c>
      <c r="B5" s="683"/>
      <c r="C5" s="683"/>
      <c r="D5" s="683"/>
      <c r="E5" s="683"/>
      <c r="F5" s="683"/>
      <c r="G5" s="683"/>
      <c r="H5" s="683"/>
      <c r="I5" s="683"/>
      <c r="J5" s="683"/>
      <c r="K5" s="683"/>
      <c r="L5" s="683"/>
    </row>
    <row r="6" spans="1:18" x14ac:dyDescent="0.2">
      <c r="A6" s="22"/>
      <c r="B6" s="22"/>
      <c r="C6" s="22"/>
      <c r="D6" s="22"/>
      <c r="E6" s="22"/>
      <c r="F6" s="22"/>
      <c r="G6" s="22"/>
      <c r="H6" s="22"/>
      <c r="I6" s="22"/>
      <c r="J6" s="22"/>
      <c r="K6" s="22"/>
      <c r="L6" s="22"/>
    </row>
    <row r="7" spans="1:18" x14ac:dyDescent="0.2">
      <c r="A7" s="604" t="s">
        <v>523</v>
      </c>
      <c r="B7" s="604"/>
      <c r="F7" s="702" t="s">
        <v>17</v>
      </c>
      <c r="G7" s="702"/>
      <c r="H7" s="702"/>
      <c r="I7" s="702"/>
      <c r="J7" s="702"/>
      <c r="K7" s="702"/>
      <c r="L7" s="702"/>
    </row>
    <row r="8" spans="1:18" x14ac:dyDescent="0.2">
      <c r="A8" s="15"/>
      <c r="F8" s="17"/>
      <c r="G8" s="104"/>
      <c r="H8" s="104"/>
      <c r="I8" s="666" t="s">
        <v>831</v>
      </c>
      <c r="J8" s="666"/>
      <c r="K8" s="666"/>
      <c r="L8" s="666"/>
    </row>
    <row r="9" spans="1:18" s="293" customFormat="1" x14ac:dyDescent="0.2">
      <c r="A9" s="590" t="s">
        <v>543</v>
      </c>
      <c r="B9" s="590" t="s">
        <v>3</v>
      </c>
      <c r="C9" s="599" t="s">
        <v>18</v>
      </c>
      <c r="D9" s="682"/>
      <c r="E9" s="682"/>
      <c r="F9" s="682"/>
      <c r="G9" s="682"/>
      <c r="H9" s="599" t="s">
        <v>40</v>
      </c>
      <c r="I9" s="682"/>
      <c r="J9" s="682"/>
      <c r="K9" s="682"/>
      <c r="L9" s="682"/>
      <c r="Q9" s="160"/>
      <c r="R9" s="294"/>
    </row>
    <row r="10" spans="1:18" s="293" customFormat="1" ht="63.75" x14ac:dyDescent="0.2">
      <c r="A10" s="590"/>
      <c r="B10" s="590"/>
      <c r="C10" s="267" t="s">
        <v>807</v>
      </c>
      <c r="D10" s="267" t="s">
        <v>832</v>
      </c>
      <c r="E10" s="267" t="s">
        <v>69</v>
      </c>
      <c r="F10" s="267" t="s">
        <v>70</v>
      </c>
      <c r="G10" s="267" t="s">
        <v>402</v>
      </c>
      <c r="H10" s="267" t="s">
        <v>807</v>
      </c>
      <c r="I10" s="267" t="s">
        <v>832</v>
      </c>
      <c r="J10" s="267" t="s">
        <v>69</v>
      </c>
      <c r="K10" s="267" t="s">
        <v>70</v>
      </c>
      <c r="L10" s="267" t="s">
        <v>403</v>
      </c>
    </row>
    <row r="11" spans="1:18" s="15" customFormat="1" x14ac:dyDescent="0.2">
      <c r="A11" s="5">
        <v>1</v>
      </c>
      <c r="B11" s="5">
        <v>2</v>
      </c>
      <c r="C11" s="5">
        <v>3</v>
      </c>
      <c r="D11" s="5">
        <v>4</v>
      </c>
      <c r="E11" s="5">
        <v>5</v>
      </c>
      <c r="F11" s="5">
        <v>6</v>
      </c>
      <c r="G11" s="5">
        <v>7</v>
      </c>
      <c r="H11" s="5">
        <v>8</v>
      </c>
      <c r="I11" s="5">
        <v>9</v>
      </c>
      <c r="J11" s="5">
        <v>10</v>
      </c>
      <c r="K11" s="5">
        <v>11</v>
      </c>
      <c r="L11" s="5">
        <v>12</v>
      </c>
    </row>
    <row r="12" spans="1:18" x14ac:dyDescent="0.2">
      <c r="A12" s="8">
        <v>1</v>
      </c>
      <c r="B12" s="19" t="s">
        <v>524</v>
      </c>
      <c r="C12" s="334">
        <v>1052.8763010049047</v>
      </c>
      <c r="D12" s="334">
        <v>-38.887185550923604</v>
      </c>
      <c r="E12" s="334">
        <v>754.9181127897848</v>
      </c>
      <c r="F12" s="334">
        <f>T5_PLAN_vs_PRFM!H12*0.0001</f>
        <v>714.61360000000002</v>
      </c>
      <c r="G12" s="334">
        <f>(D12+E12)-F12</f>
        <v>1.4173272388611622</v>
      </c>
      <c r="H12" s="422">
        <v>0</v>
      </c>
      <c r="I12" s="422">
        <v>0</v>
      </c>
      <c r="J12" s="422">
        <v>0</v>
      </c>
      <c r="K12" s="334">
        <v>0</v>
      </c>
      <c r="L12" s="334">
        <v>0</v>
      </c>
      <c r="N12" s="452"/>
    </row>
    <row r="13" spans="1:18" x14ac:dyDescent="0.2">
      <c r="A13" s="8">
        <v>2</v>
      </c>
      <c r="B13" s="19" t="s">
        <v>525</v>
      </c>
      <c r="C13" s="334">
        <v>792.64686528233585</v>
      </c>
      <c r="D13" s="334">
        <v>-29.275809225806242</v>
      </c>
      <c r="E13" s="334">
        <v>568.33217261758114</v>
      </c>
      <c r="F13" s="334">
        <f>T5_PLAN_vs_PRFM!H13*0.0001</f>
        <v>538.69080000000008</v>
      </c>
      <c r="G13" s="334">
        <f t="shared" ref="G13:G19" si="0">(D13+E13)-F13</f>
        <v>0.36556339177479913</v>
      </c>
      <c r="H13" s="422">
        <v>0</v>
      </c>
      <c r="I13" s="422">
        <v>0</v>
      </c>
      <c r="J13" s="422">
        <v>0</v>
      </c>
      <c r="K13" s="334">
        <v>0</v>
      </c>
      <c r="L13" s="334">
        <v>0</v>
      </c>
      <c r="N13" s="452"/>
    </row>
    <row r="14" spans="1:18" x14ac:dyDescent="0.2">
      <c r="A14" s="8">
        <v>3</v>
      </c>
      <c r="B14" s="19" t="s">
        <v>526</v>
      </c>
      <c r="C14" s="334">
        <v>450.55736221571777</v>
      </c>
      <c r="D14" s="334">
        <v>-16.640993561251879</v>
      </c>
      <c r="E14" s="334">
        <v>323.05211282920561</v>
      </c>
      <c r="F14" s="334">
        <f>T5_PLAN_vs_PRFM!H14*0.0001</f>
        <v>306.4504</v>
      </c>
      <c r="G14" s="334">
        <f t="shared" si="0"/>
        <v>-3.9280732046279354E-2</v>
      </c>
      <c r="H14" s="422">
        <v>0</v>
      </c>
      <c r="I14" s="422">
        <v>0</v>
      </c>
      <c r="J14" s="422">
        <v>0</v>
      </c>
      <c r="K14" s="334">
        <v>0</v>
      </c>
      <c r="L14" s="334">
        <v>0</v>
      </c>
      <c r="N14" s="452"/>
    </row>
    <row r="15" spans="1:18" x14ac:dyDescent="0.2">
      <c r="A15" s="8">
        <v>4</v>
      </c>
      <c r="B15" s="19" t="s">
        <v>527</v>
      </c>
      <c r="C15" s="334">
        <v>639.82022962678263</v>
      </c>
      <c r="D15" s="334">
        <v>-23.631273650080324</v>
      </c>
      <c r="E15" s="334">
        <v>458.754632252215</v>
      </c>
      <c r="F15" s="334">
        <f>T5_PLAN_vs_PRFM!H15*0.0001</f>
        <v>435.25600000000003</v>
      </c>
      <c r="G15" s="334">
        <f t="shared" si="0"/>
        <v>-0.13264139786537044</v>
      </c>
      <c r="H15" s="422">
        <v>0</v>
      </c>
      <c r="I15" s="422">
        <v>0</v>
      </c>
      <c r="J15" s="422">
        <v>0</v>
      </c>
      <c r="K15" s="334">
        <v>0</v>
      </c>
      <c r="L15" s="334">
        <v>0</v>
      </c>
      <c r="N15" s="452"/>
    </row>
    <row r="16" spans="1:18" x14ac:dyDescent="0.2">
      <c r="A16" s="8">
        <v>5</v>
      </c>
      <c r="B16" s="19" t="s">
        <v>528</v>
      </c>
      <c r="C16" s="334">
        <v>663.83077209131193</v>
      </c>
      <c r="D16" s="334">
        <v>-24.518084777945315</v>
      </c>
      <c r="E16" s="334">
        <v>475.97032357994391</v>
      </c>
      <c r="F16" s="334">
        <f>T5_PLAN_vs_PRFM!H16*0.0001</f>
        <v>451.80360000000002</v>
      </c>
      <c r="G16" s="334">
        <f t="shared" si="0"/>
        <v>-0.35136119800142751</v>
      </c>
      <c r="H16" s="422">
        <v>0</v>
      </c>
      <c r="I16" s="422">
        <v>0</v>
      </c>
      <c r="J16" s="422">
        <v>0</v>
      </c>
      <c r="K16" s="334">
        <v>0</v>
      </c>
      <c r="L16" s="334">
        <v>0</v>
      </c>
      <c r="N16" s="452"/>
    </row>
    <row r="17" spans="1:17" x14ac:dyDescent="0.2">
      <c r="A17" s="8">
        <v>6</v>
      </c>
      <c r="B17" s="19" t="s">
        <v>529</v>
      </c>
      <c r="C17" s="334">
        <v>525.16755370277292</v>
      </c>
      <c r="D17" s="334">
        <v>-19.396664248851046</v>
      </c>
      <c r="E17" s="334">
        <v>376.54803148416426</v>
      </c>
      <c r="F17" s="334">
        <f>T5_PLAN_vs_PRFM!H17*0.0001</f>
        <v>356.81479999999999</v>
      </c>
      <c r="G17" s="334">
        <f t="shared" si="0"/>
        <v>0.33656723531322541</v>
      </c>
      <c r="H17" s="422">
        <v>0</v>
      </c>
      <c r="I17" s="422">
        <v>0</v>
      </c>
      <c r="J17" s="422">
        <v>0</v>
      </c>
      <c r="K17" s="334">
        <v>0</v>
      </c>
      <c r="L17" s="334">
        <v>0</v>
      </c>
      <c r="N17" s="452"/>
    </row>
    <row r="18" spans="1:17" x14ac:dyDescent="0.2">
      <c r="A18" s="8">
        <v>7</v>
      </c>
      <c r="B18" s="19" t="s">
        <v>530</v>
      </c>
      <c r="C18" s="334">
        <v>783.15475977884876</v>
      </c>
      <c r="D18" s="334">
        <v>-28.925225527008251</v>
      </c>
      <c r="E18" s="334">
        <v>561.52628063743612</v>
      </c>
      <c r="F18" s="334">
        <f>T5_PLAN_vs_PRFM!H18*0.0001</f>
        <v>532.85239999999999</v>
      </c>
      <c r="G18" s="334">
        <f t="shared" si="0"/>
        <v>-0.25134488957212398</v>
      </c>
      <c r="H18" s="422">
        <v>0</v>
      </c>
      <c r="I18" s="422">
        <v>0</v>
      </c>
      <c r="J18" s="422">
        <v>0</v>
      </c>
      <c r="K18" s="334">
        <v>0</v>
      </c>
      <c r="L18" s="334">
        <v>0</v>
      </c>
      <c r="N18" s="452"/>
    </row>
    <row r="19" spans="1:17" x14ac:dyDescent="0.2">
      <c r="A19" s="8">
        <v>8</v>
      </c>
      <c r="B19" s="19" t="s">
        <v>531</v>
      </c>
      <c r="C19" s="334">
        <v>779.86615629732557</v>
      </c>
      <c r="D19" s="334">
        <v>-28.803763458133353</v>
      </c>
      <c r="E19" s="334">
        <v>559.16833380966932</v>
      </c>
      <c r="F19" s="334">
        <f>T5_PLAN_vs_PRFM!H19*0.0001</f>
        <v>530.80240000000003</v>
      </c>
      <c r="G19" s="334">
        <f t="shared" si="0"/>
        <v>-0.43782964846411687</v>
      </c>
      <c r="H19" s="422">
        <v>0</v>
      </c>
      <c r="I19" s="422">
        <v>0</v>
      </c>
      <c r="J19" s="422">
        <v>0</v>
      </c>
      <c r="K19" s="334">
        <v>0</v>
      </c>
      <c r="L19" s="334">
        <v>0</v>
      </c>
      <c r="N19" s="452"/>
    </row>
    <row r="20" spans="1:17" x14ac:dyDescent="0.2">
      <c r="A20" s="3"/>
      <c r="B20" s="27" t="s">
        <v>532</v>
      </c>
      <c r="C20" s="19">
        <f>SUM(C12:C19)</f>
        <v>5687.92</v>
      </c>
      <c r="D20" s="334">
        <f t="shared" ref="D20:L20" si="1">SUM(D12:D19)</f>
        <v>-210.07900000000001</v>
      </c>
      <c r="E20" s="19">
        <f t="shared" si="1"/>
        <v>4078.2700000000004</v>
      </c>
      <c r="F20" s="334">
        <f t="shared" si="1"/>
        <v>3867.2840000000001</v>
      </c>
      <c r="G20" s="334">
        <f t="shared" si="1"/>
        <v>0.90699999999986858</v>
      </c>
      <c r="H20" s="334">
        <f t="shared" si="1"/>
        <v>0</v>
      </c>
      <c r="I20" s="334">
        <f t="shared" si="1"/>
        <v>0</v>
      </c>
      <c r="J20" s="334">
        <f t="shared" si="1"/>
        <v>0</v>
      </c>
      <c r="K20" s="334">
        <f t="shared" si="1"/>
        <v>0</v>
      </c>
      <c r="L20" s="334">
        <f t="shared" si="1"/>
        <v>0</v>
      </c>
      <c r="N20" s="452"/>
      <c r="O20" s="453"/>
      <c r="P20" s="453"/>
      <c r="Q20" s="453"/>
    </row>
    <row r="21" spans="1:17" x14ac:dyDescent="0.2">
      <c r="A21" s="21" t="s">
        <v>405</v>
      </c>
      <c r="B21" s="21"/>
      <c r="C21" s="21"/>
      <c r="D21" s="21"/>
      <c r="E21" s="21"/>
      <c r="F21" s="21"/>
      <c r="G21" s="21"/>
      <c r="H21" s="21"/>
      <c r="I21" s="21"/>
      <c r="J21" s="21"/>
      <c r="K21" s="21"/>
      <c r="L21" s="21"/>
    </row>
    <row r="22" spans="1:17" x14ac:dyDescent="0.2">
      <c r="A22" s="20" t="s">
        <v>404</v>
      </c>
      <c r="B22" s="21"/>
      <c r="C22" s="21"/>
      <c r="D22" s="21"/>
      <c r="E22" s="21"/>
      <c r="F22" s="21"/>
      <c r="G22" s="21"/>
      <c r="H22" s="21"/>
      <c r="I22" s="21"/>
      <c r="J22" s="21"/>
      <c r="K22" s="21"/>
      <c r="L22" s="21"/>
    </row>
    <row r="23" spans="1:17" ht="15.75" customHeight="1" x14ac:dyDescent="0.2">
      <c r="A23" s="477"/>
      <c r="B23" s="703"/>
      <c r="C23" s="703"/>
      <c r="D23" s="703"/>
      <c r="E23" s="703"/>
      <c r="F23" s="703"/>
      <c r="G23" s="703"/>
      <c r="H23" s="703"/>
      <c r="I23" s="703"/>
      <c r="J23" s="703"/>
      <c r="K23" s="15"/>
      <c r="L23" s="15"/>
    </row>
    <row r="24" spans="1:17" ht="15.75" customHeight="1" x14ac:dyDescent="0.2">
      <c r="A24" s="477"/>
      <c r="B24" s="529"/>
      <c r="C24" s="531"/>
      <c r="D24" s="531"/>
      <c r="E24" s="531"/>
      <c r="F24" s="529"/>
      <c r="G24" s="529"/>
      <c r="H24" s="529"/>
      <c r="I24" s="504"/>
      <c r="J24" s="504"/>
      <c r="K24" s="15"/>
      <c r="L24" s="15"/>
    </row>
    <row r="25" spans="1:17" x14ac:dyDescent="0.2">
      <c r="C25" s="531"/>
      <c r="D25" s="531"/>
      <c r="E25" s="531"/>
      <c r="I25" s="87" t="s">
        <v>11</v>
      </c>
      <c r="J25" s="553" t="s">
        <v>761</v>
      </c>
      <c r="K25" s="553"/>
      <c r="L25" s="553"/>
    </row>
    <row r="26" spans="1:17" ht="12.75" customHeight="1" x14ac:dyDescent="0.2">
      <c r="B26" s="87"/>
      <c r="C26" s="531"/>
      <c r="D26" s="531"/>
      <c r="E26" s="531"/>
      <c r="F26" s="87"/>
      <c r="G26" s="87"/>
      <c r="H26" s="87"/>
      <c r="I26" s="87"/>
      <c r="J26" s="704" t="s">
        <v>759</v>
      </c>
      <c r="K26" s="704"/>
      <c r="L26" s="704"/>
    </row>
    <row r="27" spans="1:17" ht="12.75" customHeight="1" x14ac:dyDescent="0.2">
      <c r="B27" s="87"/>
      <c r="C27" s="531"/>
      <c r="D27" s="531"/>
      <c r="E27" s="531"/>
      <c r="F27" s="87"/>
      <c r="G27" s="87"/>
      <c r="H27" s="87"/>
      <c r="I27" s="87"/>
      <c r="J27" s="553" t="s">
        <v>536</v>
      </c>
      <c r="K27" s="553"/>
      <c r="L27" s="553"/>
    </row>
    <row r="28" spans="1:17" x14ac:dyDescent="0.2">
      <c r="A28" s="15" t="s">
        <v>19</v>
      </c>
      <c r="B28" s="15"/>
      <c r="C28" s="531"/>
      <c r="D28" s="531"/>
      <c r="E28" s="531"/>
      <c r="F28" s="15"/>
      <c r="J28" s="604" t="s">
        <v>83</v>
      </c>
      <c r="K28" s="604"/>
      <c r="L28" s="604"/>
    </row>
    <row r="29" spans="1:17" x14ac:dyDescent="0.2">
      <c r="A29" s="15"/>
      <c r="C29" s="531"/>
      <c r="D29" s="531"/>
      <c r="E29" s="531"/>
    </row>
    <row r="30" spans="1:17" x14ac:dyDescent="0.2">
      <c r="A30" s="474"/>
      <c r="B30" s="474"/>
      <c r="C30" s="531"/>
      <c r="D30" s="531"/>
      <c r="E30" s="531"/>
      <c r="F30" s="474"/>
      <c r="G30" s="474"/>
      <c r="H30" s="474"/>
      <c r="I30" s="474"/>
      <c r="J30" s="474"/>
      <c r="K30" s="474"/>
      <c r="L30" s="474"/>
    </row>
    <row r="31" spans="1:17" x14ac:dyDescent="0.2">
      <c r="C31" s="531"/>
      <c r="D31" s="531"/>
      <c r="E31" s="531"/>
    </row>
    <row r="32" spans="1:17" x14ac:dyDescent="0.2">
      <c r="C32" s="531"/>
      <c r="D32" s="531"/>
      <c r="E32" s="531"/>
    </row>
    <row r="33" spans="3:3" x14ac:dyDescent="0.2">
      <c r="C33" s="530"/>
    </row>
  </sheetData>
  <mergeCells count="15">
    <mergeCell ref="J28:L28"/>
    <mergeCell ref="C9:G9"/>
    <mergeCell ref="H9:L9"/>
    <mergeCell ref="I8:L8"/>
    <mergeCell ref="B23:J23"/>
    <mergeCell ref="J25:L25"/>
    <mergeCell ref="J26:L26"/>
    <mergeCell ref="J27:L27"/>
    <mergeCell ref="A9:A10"/>
    <mergeCell ref="B9:B10"/>
    <mergeCell ref="A3:L3"/>
    <mergeCell ref="A2:L2"/>
    <mergeCell ref="A5:L5"/>
    <mergeCell ref="A7:B7"/>
    <mergeCell ref="F7:L7"/>
  </mergeCells>
  <phoneticPr fontId="0" type="noConversion"/>
  <printOptions horizontalCentered="1"/>
  <pageMargins left="0.70866141732283472" right="0.21" top="1.3" bottom="0" header="0.8" footer="0.31496062992125984"/>
  <pageSetup paperSize="9" orientation="landscape" r:id="rId1"/>
  <rowBreaks count="1" manualBreakCount="1">
    <brk id="29"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
  <sheetViews>
    <sheetView zoomScaleNormal="100" zoomScaleSheetLayoutView="100" workbookViewId="0">
      <selection activeCell="A2" sqref="A2"/>
    </sheetView>
  </sheetViews>
  <sheetFormatPr defaultRowHeight="12.75" x14ac:dyDescent="0.2"/>
  <cols>
    <col min="1" max="1" width="4.85546875" style="16" customWidth="1"/>
    <col min="2" max="2" width="12" style="16" customWidth="1"/>
    <col min="3" max="3" width="10.5703125" style="16" customWidth="1"/>
    <col min="4" max="4" width="9.85546875" style="16" customWidth="1"/>
    <col min="5" max="5" width="8.7109375" style="16" customWidth="1"/>
    <col min="6" max="6" width="10.85546875" style="16" customWidth="1"/>
    <col min="7" max="7" width="15.85546875" style="16" customWidth="1"/>
    <col min="8" max="8" width="12.42578125" style="16" customWidth="1"/>
    <col min="9" max="9" width="12.140625" style="16" customWidth="1"/>
    <col min="10" max="10" width="9" style="16" customWidth="1"/>
    <col min="11" max="11" width="12" style="16" customWidth="1"/>
    <col min="12" max="12" width="13.7109375" style="16" customWidth="1"/>
    <col min="13" max="13" width="9.140625" style="16" hidden="1" customWidth="1"/>
    <col min="14" max="16384" width="9.140625" style="16"/>
  </cols>
  <sheetData>
    <row r="1" spans="1:19" customFormat="1" ht="15" x14ac:dyDescent="0.2">
      <c r="D1" s="31"/>
      <c r="E1" s="31"/>
      <c r="F1" s="31"/>
      <c r="G1" s="31"/>
      <c r="H1" s="31"/>
      <c r="I1" s="31"/>
      <c r="J1" s="31"/>
      <c r="K1" s="31"/>
      <c r="L1" s="706" t="s">
        <v>71</v>
      </c>
      <c r="M1" s="706"/>
      <c r="N1" s="706"/>
      <c r="O1" s="44"/>
      <c r="P1" s="44"/>
    </row>
    <row r="2" spans="1:19" customFormat="1" ht="15" x14ac:dyDescent="0.2">
      <c r="A2" s="675" t="s">
        <v>0</v>
      </c>
      <c r="B2" s="675"/>
      <c r="C2" s="675"/>
      <c r="D2" s="675"/>
      <c r="E2" s="675"/>
      <c r="F2" s="675"/>
      <c r="G2" s="675"/>
      <c r="H2" s="675"/>
      <c r="I2" s="675"/>
      <c r="J2" s="675"/>
      <c r="K2" s="675"/>
      <c r="L2" s="675"/>
      <c r="M2" s="46"/>
      <c r="N2" s="46"/>
      <c r="O2" s="46"/>
      <c r="P2" s="46"/>
    </row>
    <row r="3" spans="1:19" customFormat="1" ht="20.25" x14ac:dyDescent="0.3">
      <c r="A3" s="707" t="s">
        <v>789</v>
      </c>
      <c r="B3" s="707"/>
      <c r="C3" s="707"/>
      <c r="D3" s="707"/>
      <c r="E3" s="707"/>
      <c r="F3" s="707"/>
      <c r="G3" s="707"/>
      <c r="H3" s="707"/>
      <c r="I3" s="707"/>
      <c r="J3" s="707"/>
      <c r="K3" s="707"/>
      <c r="L3" s="707"/>
      <c r="M3" s="45"/>
      <c r="N3" s="45"/>
      <c r="O3" s="45"/>
      <c r="P3" s="45"/>
    </row>
    <row r="4" spans="1:19" customFormat="1" ht="10.5" customHeight="1" x14ac:dyDescent="0.2"/>
    <row r="5" spans="1:19" ht="19.5" customHeight="1" x14ac:dyDescent="0.25">
      <c r="A5" s="683" t="s">
        <v>808</v>
      </c>
      <c r="B5" s="683"/>
      <c r="C5" s="683"/>
      <c r="D5" s="683"/>
      <c r="E5" s="683"/>
      <c r="F5" s="683"/>
      <c r="G5" s="683"/>
      <c r="H5" s="683"/>
      <c r="I5" s="683"/>
      <c r="J5" s="683"/>
      <c r="K5" s="683"/>
      <c r="L5" s="683"/>
    </row>
    <row r="6" spans="1:19" x14ac:dyDescent="0.2">
      <c r="A6" s="22"/>
      <c r="B6" s="22"/>
      <c r="C6" s="22"/>
      <c r="D6" s="22"/>
      <c r="E6" s="22"/>
      <c r="F6" s="22"/>
      <c r="G6" s="22"/>
      <c r="H6" s="22"/>
      <c r="I6" s="22"/>
      <c r="J6" s="22"/>
      <c r="K6" s="22"/>
      <c r="L6" s="22"/>
    </row>
    <row r="7" spans="1:19" x14ac:dyDescent="0.2">
      <c r="A7" s="604" t="s">
        <v>523</v>
      </c>
      <c r="B7" s="604"/>
      <c r="F7" s="702" t="s">
        <v>17</v>
      </c>
      <c r="G7" s="702"/>
      <c r="H7" s="702"/>
      <c r="I7" s="702"/>
      <c r="J7" s="702"/>
      <c r="K7" s="702"/>
      <c r="L7" s="702"/>
    </row>
    <row r="8" spans="1:19" x14ac:dyDescent="0.2">
      <c r="A8" s="15"/>
      <c r="F8" s="17"/>
      <c r="G8" s="104"/>
      <c r="H8" s="104"/>
      <c r="I8" s="666" t="s">
        <v>831</v>
      </c>
      <c r="J8" s="666"/>
      <c r="K8" s="666"/>
      <c r="L8" s="666"/>
    </row>
    <row r="9" spans="1:19" s="293" customFormat="1" x14ac:dyDescent="0.2">
      <c r="A9" s="590" t="s">
        <v>539</v>
      </c>
      <c r="B9" s="590" t="s">
        <v>3</v>
      </c>
      <c r="C9" s="599" t="s">
        <v>18</v>
      </c>
      <c r="D9" s="682"/>
      <c r="E9" s="682"/>
      <c r="F9" s="682"/>
      <c r="G9" s="682"/>
      <c r="H9" s="599" t="s">
        <v>40</v>
      </c>
      <c r="I9" s="682"/>
      <c r="J9" s="682"/>
      <c r="K9" s="682"/>
      <c r="L9" s="682"/>
      <c r="R9" s="160"/>
      <c r="S9" s="294"/>
    </row>
    <row r="10" spans="1:19" s="293" customFormat="1" ht="63.75" x14ac:dyDescent="0.2">
      <c r="A10" s="590"/>
      <c r="B10" s="590"/>
      <c r="C10" s="267" t="s">
        <v>807</v>
      </c>
      <c r="D10" s="267" t="s">
        <v>832</v>
      </c>
      <c r="E10" s="267" t="s">
        <v>69</v>
      </c>
      <c r="F10" s="267" t="s">
        <v>70</v>
      </c>
      <c r="G10" s="267" t="s">
        <v>406</v>
      </c>
      <c r="H10" s="267" t="s">
        <v>807</v>
      </c>
      <c r="I10" s="267" t="s">
        <v>832</v>
      </c>
      <c r="J10" s="267" t="s">
        <v>69</v>
      </c>
      <c r="K10" s="267" t="s">
        <v>70</v>
      </c>
      <c r="L10" s="267" t="s">
        <v>407</v>
      </c>
    </row>
    <row r="11" spans="1:19" s="15" customFormat="1" x14ac:dyDescent="0.2">
      <c r="A11" s="5">
        <v>1</v>
      </c>
      <c r="B11" s="5">
        <v>2</v>
      </c>
      <c r="C11" s="5">
        <v>3</v>
      </c>
      <c r="D11" s="5">
        <v>4</v>
      </c>
      <c r="E11" s="5">
        <v>5</v>
      </c>
      <c r="F11" s="5">
        <v>6</v>
      </c>
      <c r="G11" s="5">
        <v>7</v>
      </c>
      <c r="H11" s="5">
        <v>8</v>
      </c>
      <c r="I11" s="5">
        <v>9</v>
      </c>
      <c r="J11" s="5">
        <v>10</v>
      </c>
      <c r="K11" s="5">
        <v>11</v>
      </c>
      <c r="L11" s="5">
        <v>12</v>
      </c>
    </row>
    <row r="12" spans="1:19" x14ac:dyDescent="0.2">
      <c r="A12" s="8">
        <v>1</v>
      </c>
      <c r="B12" s="19" t="s">
        <v>524</v>
      </c>
      <c r="C12" s="334">
        <v>867.09563374442962</v>
      </c>
      <c r="D12" s="334">
        <v>-42.142073375479328</v>
      </c>
      <c r="E12" s="334">
        <v>616.74852212664518</v>
      </c>
      <c r="F12" s="334">
        <f>'T5A_PLAN_vs_PRFM '!H12*0.00015</f>
        <v>589.70339999999999</v>
      </c>
      <c r="G12" s="334">
        <f>(D12+E12)-F12</f>
        <v>-15.096951248834102</v>
      </c>
      <c r="H12" s="422">
        <v>0</v>
      </c>
      <c r="I12" s="422">
        <v>0</v>
      </c>
      <c r="J12" s="422">
        <v>0</v>
      </c>
      <c r="K12" s="334">
        <v>0</v>
      </c>
      <c r="L12" s="334">
        <v>0</v>
      </c>
      <c r="N12" s="452"/>
    </row>
    <row r="13" spans="1:19" x14ac:dyDescent="0.2">
      <c r="A13" s="8">
        <v>2</v>
      </c>
      <c r="B13" s="19" t="s">
        <v>525</v>
      </c>
      <c r="C13" s="334">
        <v>626.39733629337115</v>
      </c>
      <c r="D13" s="334">
        <v>-30.443795910129772</v>
      </c>
      <c r="E13" s="334">
        <v>445.54443176549523</v>
      </c>
      <c r="F13" s="334">
        <f>'T5A_PLAN_vs_PRFM '!H13*0.00015</f>
        <v>426.88619999999997</v>
      </c>
      <c r="G13" s="334">
        <f t="shared" ref="G13:G19" si="0">(D13+E13)-F13</f>
        <v>-11.78556414463452</v>
      </c>
      <c r="H13" s="422">
        <v>0</v>
      </c>
      <c r="I13" s="422">
        <v>0</v>
      </c>
      <c r="J13" s="422">
        <v>0</v>
      </c>
      <c r="K13" s="334">
        <v>0</v>
      </c>
      <c r="L13" s="334">
        <v>0</v>
      </c>
      <c r="N13" s="452"/>
    </row>
    <row r="14" spans="1:19" x14ac:dyDescent="0.2">
      <c r="A14" s="8">
        <v>3</v>
      </c>
      <c r="B14" s="19" t="s">
        <v>526</v>
      </c>
      <c r="C14" s="334">
        <v>381.22581974679679</v>
      </c>
      <c r="D14" s="334">
        <v>-18.528113674174033</v>
      </c>
      <c r="E14" s="334">
        <v>271.15862630978938</v>
      </c>
      <c r="F14" s="334">
        <f>'T5A_PLAN_vs_PRFM '!H14*0.00015</f>
        <v>259.55279999999999</v>
      </c>
      <c r="G14" s="334">
        <f t="shared" si="0"/>
        <v>-6.9222873643846299</v>
      </c>
      <c r="H14" s="422">
        <v>0</v>
      </c>
      <c r="I14" s="422">
        <v>0</v>
      </c>
      <c r="J14" s="422">
        <v>0</v>
      </c>
      <c r="K14" s="334">
        <v>0</v>
      </c>
      <c r="L14" s="334">
        <v>0</v>
      </c>
      <c r="N14" s="452"/>
    </row>
    <row r="15" spans="1:19" x14ac:dyDescent="0.2">
      <c r="A15" s="8">
        <v>4</v>
      </c>
      <c r="B15" s="19" t="s">
        <v>527</v>
      </c>
      <c r="C15" s="334">
        <v>538.54624651586471</v>
      </c>
      <c r="D15" s="334">
        <v>-26.17410877592987</v>
      </c>
      <c r="E15" s="334">
        <v>383.05763367897401</v>
      </c>
      <c r="F15" s="334">
        <f>'T5A_PLAN_vs_PRFM '!H15*0.00015</f>
        <v>366.70139999999998</v>
      </c>
      <c r="G15" s="334">
        <f t="shared" si="0"/>
        <v>-9.817875096955845</v>
      </c>
      <c r="H15" s="422">
        <v>0</v>
      </c>
      <c r="I15" s="422">
        <v>0</v>
      </c>
      <c r="J15" s="422">
        <v>0</v>
      </c>
      <c r="K15" s="334">
        <v>0</v>
      </c>
      <c r="L15" s="334">
        <v>0</v>
      </c>
      <c r="N15" s="453"/>
    </row>
    <row r="16" spans="1:19" x14ac:dyDescent="0.2">
      <c r="A16" s="8">
        <v>5</v>
      </c>
      <c r="B16" s="19" t="s">
        <v>528</v>
      </c>
      <c r="C16" s="334">
        <v>596.50254419601708</v>
      </c>
      <c r="D16" s="334">
        <v>-28.990866760122401</v>
      </c>
      <c r="E16" s="334">
        <v>424.28083853794499</v>
      </c>
      <c r="F16" s="334">
        <f>'T5A_PLAN_vs_PRFM '!H16*0.00015</f>
        <v>406.10699999999997</v>
      </c>
      <c r="G16" s="334">
        <f t="shared" si="0"/>
        <v>-10.817028222177385</v>
      </c>
      <c r="H16" s="422">
        <v>0</v>
      </c>
      <c r="I16" s="422">
        <v>0</v>
      </c>
      <c r="J16" s="422">
        <v>0</v>
      </c>
      <c r="K16" s="334">
        <v>0</v>
      </c>
      <c r="L16" s="334">
        <v>0</v>
      </c>
      <c r="N16" s="453"/>
    </row>
    <row r="17" spans="1:17" x14ac:dyDescent="0.2">
      <c r="A17" s="8">
        <v>6</v>
      </c>
      <c r="B17" s="19" t="s">
        <v>529</v>
      </c>
      <c r="C17" s="334">
        <v>389.43894333200603</v>
      </c>
      <c r="D17" s="334">
        <v>-18.927283089057497</v>
      </c>
      <c r="E17" s="334">
        <v>277.00046386044909</v>
      </c>
      <c r="F17" s="334">
        <f>'T5A_PLAN_vs_PRFM '!H17*0.00015</f>
        <v>265.19219999999996</v>
      </c>
      <c r="G17" s="334">
        <f t="shared" si="0"/>
        <v>-7.1190192286083516</v>
      </c>
      <c r="H17" s="422">
        <v>0</v>
      </c>
      <c r="I17" s="422">
        <v>0</v>
      </c>
      <c r="J17" s="422">
        <v>0</v>
      </c>
      <c r="K17" s="334">
        <v>0</v>
      </c>
      <c r="L17" s="334">
        <v>0</v>
      </c>
      <c r="N17" s="453"/>
    </row>
    <row r="18" spans="1:17" x14ac:dyDescent="0.2">
      <c r="A18" s="8">
        <v>7</v>
      </c>
      <c r="B18" s="19" t="s">
        <v>530</v>
      </c>
      <c r="C18" s="334">
        <v>522.16888698583443</v>
      </c>
      <c r="D18" s="334">
        <v>-25.37814595458488</v>
      </c>
      <c r="E18" s="334">
        <v>371.40873142021803</v>
      </c>
      <c r="F18" s="334">
        <f>'T5A_PLAN_vs_PRFM '!H18*0.00015</f>
        <v>355.58639999999997</v>
      </c>
      <c r="G18" s="334">
        <f t="shared" si="0"/>
        <v>-9.5558145343667888</v>
      </c>
      <c r="H18" s="422">
        <v>0</v>
      </c>
      <c r="I18" s="422">
        <v>0</v>
      </c>
      <c r="J18" s="422">
        <v>0</v>
      </c>
      <c r="K18" s="334">
        <v>0</v>
      </c>
      <c r="L18" s="334">
        <v>0</v>
      </c>
      <c r="N18" s="453"/>
    </row>
    <row r="19" spans="1:17" x14ac:dyDescent="0.2">
      <c r="A19" s="8">
        <v>8</v>
      </c>
      <c r="B19" s="19" t="s">
        <v>531</v>
      </c>
      <c r="C19" s="334">
        <v>559.93458918568058</v>
      </c>
      <c r="D19" s="334">
        <v>-27.213612460522224</v>
      </c>
      <c r="E19" s="334">
        <v>398.27075230048382</v>
      </c>
      <c r="F19" s="334">
        <f>'T5A_PLAN_vs_PRFM '!H19*0.00015</f>
        <v>381.27959999999996</v>
      </c>
      <c r="G19" s="334">
        <f t="shared" si="0"/>
        <v>-10.222460160038338</v>
      </c>
      <c r="H19" s="422">
        <v>0</v>
      </c>
      <c r="I19" s="422">
        <v>0</v>
      </c>
      <c r="J19" s="422">
        <v>0</v>
      </c>
      <c r="K19" s="334">
        <v>0</v>
      </c>
      <c r="L19" s="334">
        <v>0</v>
      </c>
      <c r="N19" s="453"/>
    </row>
    <row r="20" spans="1:17" x14ac:dyDescent="0.2">
      <c r="A20" s="3"/>
      <c r="B20" s="27" t="s">
        <v>532</v>
      </c>
      <c r="C20" s="334">
        <f t="shared" ref="C20:L20" si="1">SUM(C12:C19)</f>
        <v>4481.3100000000004</v>
      </c>
      <c r="D20" s="334">
        <f t="shared" si="1"/>
        <v>-217.798</v>
      </c>
      <c r="E20" s="334">
        <f t="shared" si="1"/>
        <v>3187.4699999999993</v>
      </c>
      <c r="F20" s="334">
        <f t="shared" si="1"/>
        <v>3051.0089999999996</v>
      </c>
      <c r="G20" s="334">
        <f t="shared" si="1"/>
        <v>-81.336999999999961</v>
      </c>
      <c r="H20" s="334">
        <f t="shared" si="1"/>
        <v>0</v>
      </c>
      <c r="I20" s="334">
        <f t="shared" si="1"/>
        <v>0</v>
      </c>
      <c r="J20" s="334">
        <f t="shared" si="1"/>
        <v>0</v>
      </c>
      <c r="K20" s="334">
        <f t="shared" si="1"/>
        <v>0</v>
      </c>
      <c r="L20" s="334">
        <f t="shared" si="1"/>
        <v>0</v>
      </c>
      <c r="N20" s="349"/>
      <c r="P20" s="453"/>
      <c r="Q20" s="453"/>
    </row>
    <row r="21" spans="1:17" x14ac:dyDescent="0.2">
      <c r="A21" s="12"/>
      <c r="B21" s="28"/>
      <c r="C21" s="21"/>
      <c r="D21" s="21"/>
      <c r="E21" s="21"/>
      <c r="F21" s="21"/>
      <c r="G21" s="21"/>
      <c r="H21" s="21"/>
      <c r="I21" s="21"/>
      <c r="J21" s="21"/>
      <c r="K21" s="21"/>
      <c r="L21" s="21"/>
    </row>
    <row r="22" spans="1:17" x14ac:dyDescent="0.2">
      <c r="A22" s="21" t="s">
        <v>405</v>
      </c>
      <c r="B22" s="21"/>
      <c r="C22" s="21"/>
      <c r="D22" s="21"/>
      <c r="E22" s="21"/>
      <c r="F22" s="21"/>
      <c r="G22" s="21"/>
      <c r="H22" s="21"/>
      <c r="I22" s="21"/>
      <c r="J22" s="21"/>
      <c r="K22" s="21"/>
      <c r="L22" s="21"/>
    </row>
    <row r="23" spans="1:17" x14ac:dyDescent="0.2">
      <c r="A23" s="20" t="s">
        <v>174</v>
      </c>
      <c r="B23" s="21"/>
      <c r="C23" s="21"/>
      <c r="D23" s="21"/>
      <c r="E23" s="21"/>
      <c r="F23" s="21"/>
      <c r="G23" s="21"/>
      <c r="H23" s="21"/>
      <c r="I23" s="21"/>
      <c r="J23" s="21"/>
      <c r="K23" s="21"/>
      <c r="L23" s="21"/>
    </row>
    <row r="24" spans="1:17" ht="15.75" customHeight="1" x14ac:dyDescent="0.2">
      <c r="A24" s="15"/>
      <c r="B24" s="705"/>
      <c r="C24" s="705"/>
      <c r="D24" s="705"/>
      <c r="E24" s="705"/>
      <c r="F24" s="705"/>
      <c r="G24" s="705"/>
      <c r="H24" s="705"/>
      <c r="I24" s="705"/>
      <c r="J24" s="705"/>
      <c r="K24" s="15"/>
      <c r="L24" s="15"/>
    </row>
    <row r="25" spans="1:17" x14ac:dyDescent="0.2">
      <c r="A25" s="15"/>
      <c r="B25" s="527"/>
      <c r="C25" s="528"/>
      <c r="D25" s="528"/>
      <c r="E25" s="528"/>
      <c r="F25" s="527"/>
      <c r="G25" s="527"/>
      <c r="H25" s="527"/>
      <c r="I25" s="15"/>
      <c r="J25" s="15"/>
      <c r="K25" s="15"/>
      <c r="L25" s="15"/>
    </row>
    <row r="26" spans="1:17" x14ac:dyDescent="0.2">
      <c r="A26" s="348"/>
      <c r="B26" s="526"/>
      <c r="C26" s="528"/>
      <c r="D26" s="528"/>
      <c r="E26" s="528"/>
      <c r="F26" s="526"/>
      <c r="G26" s="526"/>
      <c r="H26" s="526"/>
      <c r="I26" s="526"/>
      <c r="J26" s="704" t="s">
        <v>761</v>
      </c>
      <c r="K26" s="704"/>
      <c r="L26" s="704"/>
    </row>
    <row r="27" spans="1:17" ht="12.75" customHeight="1" x14ac:dyDescent="0.2">
      <c r="B27" s="87"/>
      <c r="C27" s="528"/>
      <c r="D27" s="528"/>
      <c r="E27" s="528"/>
      <c r="F27" s="87"/>
      <c r="G27" s="87"/>
      <c r="H27" s="87"/>
      <c r="I27" s="87"/>
      <c r="J27" s="704" t="s">
        <v>759</v>
      </c>
      <c r="K27" s="704"/>
      <c r="L27" s="704"/>
    </row>
    <row r="28" spans="1:17" ht="12.75" customHeight="1" x14ac:dyDescent="0.2">
      <c r="B28" s="87"/>
      <c r="C28" s="528"/>
      <c r="D28" s="528"/>
      <c r="E28" s="528"/>
      <c r="F28" s="87"/>
      <c r="G28" s="87"/>
      <c r="H28" s="87"/>
      <c r="I28" s="87"/>
      <c r="J28" s="704" t="s">
        <v>536</v>
      </c>
      <c r="K28" s="704"/>
      <c r="L28" s="704"/>
    </row>
    <row r="29" spans="1:17" x14ac:dyDescent="0.2">
      <c r="A29" s="15" t="s">
        <v>19</v>
      </c>
      <c r="B29" s="15"/>
      <c r="C29" s="528"/>
      <c r="D29" s="528"/>
      <c r="E29" s="528"/>
      <c r="F29" s="15"/>
      <c r="J29" s="604" t="s">
        <v>83</v>
      </c>
      <c r="K29" s="604"/>
      <c r="L29" s="604"/>
    </row>
    <row r="30" spans="1:17" x14ac:dyDescent="0.2">
      <c r="A30" s="15"/>
      <c r="C30" s="528"/>
      <c r="D30" s="528"/>
      <c r="E30" s="528"/>
    </row>
    <row r="31" spans="1:17" x14ac:dyDescent="0.2">
      <c r="A31" s="474"/>
      <c r="B31" s="474"/>
      <c r="C31" s="528"/>
      <c r="D31" s="528"/>
      <c r="E31" s="528"/>
      <c r="F31" s="474"/>
      <c r="G31" s="474"/>
      <c r="H31" s="474"/>
      <c r="I31" s="474"/>
      <c r="J31" s="474"/>
      <c r="K31" s="474"/>
      <c r="L31" s="474"/>
    </row>
    <row r="32" spans="1:17" x14ac:dyDescent="0.2">
      <c r="C32" s="528"/>
      <c r="D32" s="528"/>
      <c r="E32" s="528"/>
    </row>
    <row r="33" spans="3:5" x14ac:dyDescent="0.2">
      <c r="C33" s="349"/>
      <c r="D33" s="528"/>
      <c r="E33" s="528"/>
    </row>
  </sheetData>
  <mergeCells count="16">
    <mergeCell ref="L1:N1"/>
    <mergeCell ref="A2:L2"/>
    <mergeCell ref="A3:L3"/>
    <mergeCell ref="A5:L5"/>
    <mergeCell ref="I8:L8"/>
    <mergeCell ref="A9:A10"/>
    <mergeCell ref="B9:B10"/>
    <mergeCell ref="C9:G9"/>
    <mergeCell ref="H9:L9"/>
    <mergeCell ref="A7:B7"/>
    <mergeCell ref="J27:L27"/>
    <mergeCell ref="J28:L28"/>
    <mergeCell ref="J29:L29"/>
    <mergeCell ref="J26:L26"/>
    <mergeCell ref="F7:L7"/>
    <mergeCell ref="B24:J24"/>
  </mergeCells>
  <phoneticPr fontId="0" type="noConversion"/>
  <printOptions horizontalCentered="1"/>
  <pageMargins left="0.70866141732283472" right="0.22" top="1.19" bottom="0" header="0.67" footer="0.31496062992125984"/>
  <pageSetup paperSize="9" orientation="landscape" r:id="rId1"/>
  <rowBreaks count="1" manualBreakCount="1">
    <brk id="3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workbookViewId="0">
      <selection activeCell="A2" sqref="A2"/>
    </sheetView>
  </sheetViews>
  <sheetFormatPr defaultRowHeight="12.75" x14ac:dyDescent="0.2"/>
  <cols>
    <col min="1" max="1" width="7" customWidth="1"/>
    <col min="2" max="2" width="10.85546875" customWidth="1"/>
    <col min="3" max="3" width="98.28515625" customWidth="1"/>
    <col min="4" max="4" width="3.28515625" hidden="1" customWidth="1"/>
  </cols>
  <sheetData>
    <row r="1" spans="1:7" ht="21.75" customHeight="1" x14ac:dyDescent="0.25">
      <c r="A1" s="551" t="s">
        <v>626</v>
      </c>
      <c r="B1" s="551"/>
      <c r="C1" s="551"/>
      <c r="D1" s="551"/>
      <c r="E1" s="438"/>
      <c r="F1" s="438"/>
      <c r="G1" s="438"/>
    </row>
    <row r="2" spans="1:7" x14ac:dyDescent="0.2">
      <c r="A2" s="3" t="s">
        <v>73</v>
      </c>
      <c r="B2" s="3" t="s">
        <v>627</v>
      </c>
      <c r="C2" s="3" t="s">
        <v>628</v>
      </c>
    </row>
    <row r="3" spans="1:7" x14ac:dyDescent="0.2">
      <c r="A3" s="8">
        <v>1</v>
      </c>
      <c r="B3" s="439" t="s">
        <v>629</v>
      </c>
      <c r="C3" s="439" t="s">
        <v>846</v>
      </c>
    </row>
    <row r="4" spans="1:7" x14ac:dyDescent="0.2">
      <c r="A4" s="8">
        <v>2</v>
      </c>
      <c r="B4" s="439" t="s">
        <v>630</v>
      </c>
      <c r="C4" s="439" t="s">
        <v>847</v>
      </c>
    </row>
    <row r="5" spans="1:7" x14ac:dyDescent="0.2">
      <c r="A5" s="8">
        <v>3</v>
      </c>
      <c r="B5" s="439" t="s">
        <v>863</v>
      </c>
      <c r="C5" s="439" t="s">
        <v>864</v>
      </c>
    </row>
    <row r="6" spans="1:7" x14ac:dyDescent="0.2">
      <c r="A6" s="8">
        <v>4</v>
      </c>
      <c r="B6" s="439" t="s">
        <v>631</v>
      </c>
      <c r="C6" s="439" t="s">
        <v>848</v>
      </c>
    </row>
    <row r="7" spans="1:7" x14ac:dyDescent="0.2">
      <c r="A7" s="8">
        <v>5</v>
      </c>
      <c r="B7" s="439" t="s">
        <v>632</v>
      </c>
      <c r="C7" s="439" t="s">
        <v>849</v>
      </c>
    </row>
    <row r="8" spans="1:7" x14ac:dyDescent="0.2">
      <c r="A8" s="8">
        <v>6</v>
      </c>
      <c r="B8" s="439" t="s">
        <v>633</v>
      </c>
      <c r="C8" s="439" t="s">
        <v>850</v>
      </c>
    </row>
    <row r="9" spans="1:7" x14ac:dyDescent="0.2">
      <c r="A9" s="8">
        <v>7</v>
      </c>
      <c r="B9" s="439" t="s">
        <v>634</v>
      </c>
      <c r="C9" s="439" t="s">
        <v>851</v>
      </c>
    </row>
    <row r="10" spans="1:7" x14ac:dyDescent="0.2">
      <c r="A10" s="8">
        <v>8</v>
      </c>
      <c r="B10" s="439" t="s">
        <v>635</v>
      </c>
      <c r="C10" s="439" t="s">
        <v>852</v>
      </c>
    </row>
    <row r="11" spans="1:7" x14ac:dyDescent="0.2">
      <c r="A11" s="8">
        <v>9</v>
      </c>
      <c r="B11" s="439" t="s">
        <v>636</v>
      </c>
      <c r="C11" s="439" t="s">
        <v>637</v>
      </c>
    </row>
    <row r="12" spans="1:7" x14ac:dyDescent="0.2">
      <c r="A12" s="8">
        <v>10</v>
      </c>
      <c r="B12" s="439" t="s">
        <v>638</v>
      </c>
      <c r="C12" s="439" t="s">
        <v>853</v>
      </c>
    </row>
    <row r="13" spans="1:7" x14ac:dyDescent="0.2">
      <c r="A13" s="8">
        <v>11</v>
      </c>
      <c r="B13" s="439" t="s">
        <v>639</v>
      </c>
      <c r="C13" s="439" t="s">
        <v>854</v>
      </c>
    </row>
    <row r="14" spans="1:7" x14ac:dyDescent="0.2">
      <c r="A14" s="8">
        <v>12</v>
      </c>
      <c r="B14" s="439" t="s">
        <v>640</v>
      </c>
      <c r="C14" s="439" t="s">
        <v>855</v>
      </c>
    </row>
    <row r="15" spans="1:7" x14ac:dyDescent="0.2">
      <c r="A15" s="8">
        <v>13</v>
      </c>
      <c r="B15" s="439" t="s">
        <v>641</v>
      </c>
      <c r="C15" s="439" t="s">
        <v>856</v>
      </c>
    </row>
    <row r="16" spans="1:7" x14ac:dyDescent="0.2">
      <c r="A16" s="8">
        <v>14</v>
      </c>
      <c r="B16" s="439" t="s">
        <v>642</v>
      </c>
      <c r="C16" s="439" t="s">
        <v>857</v>
      </c>
    </row>
    <row r="17" spans="1:3" x14ac:dyDescent="0.2">
      <c r="A17" s="8">
        <v>15</v>
      </c>
      <c r="B17" s="439" t="s">
        <v>643</v>
      </c>
      <c r="C17" s="439" t="s">
        <v>865</v>
      </c>
    </row>
    <row r="18" spans="1:3" x14ac:dyDescent="0.2">
      <c r="A18" s="8">
        <v>16</v>
      </c>
      <c r="B18" s="439" t="s">
        <v>644</v>
      </c>
      <c r="C18" s="439" t="s">
        <v>866</v>
      </c>
    </row>
    <row r="19" spans="1:3" x14ac:dyDescent="0.2">
      <c r="A19" s="8">
        <v>17</v>
      </c>
      <c r="B19" s="439" t="s">
        <v>645</v>
      </c>
      <c r="C19" s="439" t="s">
        <v>858</v>
      </c>
    </row>
    <row r="20" spans="1:3" x14ac:dyDescent="0.2">
      <c r="A20" s="8">
        <v>18</v>
      </c>
      <c r="B20" s="439" t="s">
        <v>646</v>
      </c>
      <c r="C20" s="439" t="s">
        <v>859</v>
      </c>
    </row>
    <row r="21" spans="1:3" x14ac:dyDescent="0.2">
      <c r="A21" s="8">
        <v>19</v>
      </c>
      <c r="B21" s="439" t="s">
        <v>647</v>
      </c>
      <c r="C21" s="439" t="s">
        <v>867</v>
      </c>
    </row>
    <row r="22" spans="1:3" x14ac:dyDescent="0.2">
      <c r="A22" s="8">
        <v>20</v>
      </c>
      <c r="B22" s="439" t="s">
        <v>648</v>
      </c>
      <c r="C22" s="439" t="s">
        <v>868</v>
      </c>
    </row>
    <row r="23" spans="1:3" x14ac:dyDescent="0.2">
      <c r="A23" s="8">
        <v>21</v>
      </c>
      <c r="B23" s="439" t="s">
        <v>649</v>
      </c>
      <c r="C23" s="439" t="s">
        <v>650</v>
      </c>
    </row>
    <row r="24" spans="1:3" x14ac:dyDescent="0.2">
      <c r="A24" s="8">
        <v>22</v>
      </c>
      <c r="B24" s="439" t="s">
        <v>651</v>
      </c>
      <c r="C24" s="439" t="s">
        <v>652</v>
      </c>
    </row>
    <row r="25" spans="1:3" x14ac:dyDescent="0.2">
      <c r="A25" s="8">
        <v>23</v>
      </c>
      <c r="B25" s="439" t="s">
        <v>653</v>
      </c>
      <c r="C25" s="439" t="s">
        <v>860</v>
      </c>
    </row>
    <row r="26" spans="1:3" x14ac:dyDescent="0.2">
      <c r="A26" s="8">
        <v>24</v>
      </c>
      <c r="B26" s="439" t="s">
        <v>654</v>
      </c>
      <c r="C26" s="439" t="s">
        <v>861</v>
      </c>
    </row>
    <row r="27" spans="1:3" x14ac:dyDescent="0.2">
      <c r="A27" s="8">
        <v>25</v>
      </c>
      <c r="B27" s="439" t="s">
        <v>655</v>
      </c>
      <c r="C27" s="439" t="s">
        <v>862</v>
      </c>
    </row>
    <row r="28" spans="1:3" x14ac:dyDescent="0.2">
      <c r="A28" s="8">
        <v>26</v>
      </c>
      <c r="B28" s="439" t="s">
        <v>869</v>
      </c>
      <c r="C28" s="439" t="s">
        <v>870</v>
      </c>
    </row>
    <row r="29" spans="1:3" x14ac:dyDescent="0.2">
      <c r="A29" s="8">
        <v>27</v>
      </c>
      <c r="B29" s="439" t="s">
        <v>871</v>
      </c>
      <c r="C29" s="439" t="s">
        <v>692</v>
      </c>
    </row>
    <row r="30" spans="1:3" x14ac:dyDescent="0.2">
      <c r="A30" s="8">
        <v>28</v>
      </c>
      <c r="B30" s="439" t="s">
        <v>872</v>
      </c>
      <c r="C30" s="439" t="s">
        <v>680</v>
      </c>
    </row>
    <row r="31" spans="1:3" x14ac:dyDescent="0.2">
      <c r="A31" s="8">
        <v>29</v>
      </c>
      <c r="B31" s="439" t="s">
        <v>656</v>
      </c>
      <c r="C31" s="439" t="s">
        <v>657</v>
      </c>
    </row>
    <row r="32" spans="1:3" x14ac:dyDescent="0.2">
      <c r="A32" s="8">
        <v>30</v>
      </c>
      <c r="B32" s="439" t="s">
        <v>658</v>
      </c>
      <c r="C32" s="439" t="s">
        <v>657</v>
      </c>
    </row>
    <row r="33" spans="1:3" x14ac:dyDescent="0.2">
      <c r="A33" s="8">
        <v>31</v>
      </c>
      <c r="B33" s="439" t="s">
        <v>659</v>
      </c>
      <c r="C33" s="439" t="s">
        <v>660</v>
      </c>
    </row>
    <row r="34" spans="1:3" x14ac:dyDescent="0.2">
      <c r="A34" s="8">
        <v>32</v>
      </c>
      <c r="B34" s="439" t="s">
        <v>661</v>
      </c>
      <c r="C34" s="439" t="s">
        <v>662</v>
      </c>
    </row>
    <row r="35" spans="1:3" x14ac:dyDescent="0.2">
      <c r="A35" s="8">
        <v>33</v>
      </c>
      <c r="B35" s="439" t="s">
        <v>663</v>
      </c>
      <c r="C35" s="439" t="s">
        <v>682</v>
      </c>
    </row>
    <row r="36" spans="1:3" x14ac:dyDescent="0.2">
      <c r="A36" s="8">
        <v>34</v>
      </c>
      <c r="B36" s="439" t="s">
        <v>664</v>
      </c>
      <c r="C36" s="439" t="s">
        <v>693</v>
      </c>
    </row>
    <row r="37" spans="1:3" x14ac:dyDescent="0.2">
      <c r="A37" s="8">
        <v>35</v>
      </c>
      <c r="B37" s="439" t="s">
        <v>665</v>
      </c>
      <c r="C37" s="439" t="s">
        <v>694</v>
      </c>
    </row>
    <row r="38" spans="1:3" x14ac:dyDescent="0.2">
      <c r="A38" s="8">
        <v>36</v>
      </c>
      <c r="B38" s="439" t="s">
        <v>666</v>
      </c>
      <c r="C38" s="439" t="s">
        <v>695</v>
      </c>
    </row>
    <row r="39" spans="1:3" x14ac:dyDescent="0.2">
      <c r="A39" s="8">
        <v>37</v>
      </c>
      <c r="B39" s="439" t="s">
        <v>667</v>
      </c>
      <c r="C39" s="439" t="s">
        <v>696</v>
      </c>
    </row>
    <row r="40" spans="1:3" x14ac:dyDescent="0.2">
      <c r="A40" s="8">
        <v>38</v>
      </c>
      <c r="B40" s="439" t="s">
        <v>668</v>
      </c>
      <c r="C40" s="439" t="s">
        <v>873</v>
      </c>
    </row>
    <row r="41" spans="1:3" x14ac:dyDescent="0.2">
      <c r="A41" s="8">
        <v>39</v>
      </c>
      <c r="B41" s="439" t="s">
        <v>669</v>
      </c>
      <c r="C41" s="439" t="s">
        <v>670</v>
      </c>
    </row>
    <row r="42" spans="1:3" x14ac:dyDescent="0.2">
      <c r="A42" s="8">
        <v>40</v>
      </c>
      <c r="B42" s="439" t="s">
        <v>671</v>
      </c>
      <c r="C42" s="439" t="s">
        <v>672</v>
      </c>
    </row>
    <row r="43" spans="1:3" x14ac:dyDescent="0.2">
      <c r="A43" s="8">
        <v>41</v>
      </c>
      <c r="B43" s="439" t="s">
        <v>673</v>
      </c>
      <c r="C43" s="439" t="s">
        <v>674</v>
      </c>
    </row>
    <row r="44" spans="1:3" x14ac:dyDescent="0.2">
      <c r="A44" s="8">
        <v>42</v>
      </c>
      <c r="B44" s="439" t="s">
        <v>675</v>
      </c>
      <c r="C44" s="439" t="s">
        <v>687</v>
      </c>
    </row>
    <row r="45" spans="1:3" x14ac:dyDescent="0.2">
      <c r="A45" s="8">
        <v>43</v>
      </c>
      <c r="B45" s="439" t="s">
        <v>676</v>
      </c>
      <c r="C45" s="439" t="s">
        <v>689</v>
      </c>
    </row>
    <row r="46" spans="1:3" x14ac:dyDescent="0.2">
      <c r="A46" s="8">
        <v>44</v>
      </c>
      <c r="B46" s="439" t="s">
        <v>677</v>
      </c>
      <c r="C46" s="439" t="s">
        <v>874</v>
      </c>
    </row>
    <row r="47" spans="1:3" x14ac:dyDescent="0.2">
      <c r="A47" s="8">
        <v>45</v>
      </c>
      <c r="B47" s="439" t="s">
        <v>875</v>
      </c>
      <c r="C47" s="439" t="s">
        <v>876</v>
      </c>
    </row>
    <row r="48" spans="1:3" x14ac:dyDescent="0.2">
      <c r="A48" s="8">
        <v>46</v>
      </c>
      <c r="B48" s="439" t="s">
        <v>678</v>
      </c>
      <c r="C48" s="439" t="s">
        <v>685</v>
      </c>
    </row>
    <row r="49" spans="1:3" x14ac:dyDescent="0.2">
      <c r="A49" s="8">
        <v>47</v>
      </c>
      <c r="B49" s="439" t="s">
        <v>679</v>
      </c>
      <c r="C49" s="439" t="s">
        <v>691</v>
      </c>
    </row>
    <row r="50" spans="1:3" x14ac:dyDescent="0.2">
      <c r="A50" s="8">
        <v>48</v>
      </c>
      <c r="B50" s="439" t="s">
        <v>681</v>
      </c>
      <c r="C50" s="439" t="s">
        <v>775</v>
      </c>
    </row>
    <row r="51" spans="1:3" x14ac:dyDescent="0.2">
      <c r="A51" s="8">
        <v>49</v>
      </c>
      <c r="B51" s="439" t="s">
        <v>877</v>
      </c>
      <c r="C51" s="439" t="s">
        <v>776</v>
      </c>
    </row>
    <row r="52" spans="1:3" x14ac:dyDescent="0.2">
      <c r="A52" s="8">
        <v>50</v>
      </c>
      <c r="B52" s="439" t="s">
        <v>683</v>
      </c>
      <c r="C52" s="439" t="s">
        <v>777</v>
      </c>
    </row>
    <row r="53" spans="1:3" x14ac:dyDescent="0.2">
      <c r="A53" s="8">
        <v>51</v>
      </c>
      <c r="B53" s="439" t="s">
        <v>878</v>
      </c>
      <c r="C53" s="439" t="s">
        <v>778</v>
      </c>
    </row>
    <row r="54" spans="1:3" x14ac:dyDescent="0.2">
      <c r="A54" s="8">
        <v>52</v>
      </c>
      <c r="B54" s="439" t="s">
        <v>879</v>
      </c>
      <c r="C54" s="439" t="s">
        <v>779</v>
      </c>
    </row>
    <row r="55" spans="1:3" x14ac:dyDescent="0.2">
      <c r="A55" s="8">
        <v>53</v>
      </c>
      <c r="B55" s="439" t="s">
        <v>880</v>
      </c>
      <c r="C55" s="439" t="s">
        <v>780</v>
      </c>
    </row>
    <row r="56" spans="1:3" x14ac:dyDescent="0.2">
      <c r="A56" s="8">
        <v>54</v>
      </c>
      <c r="B56" s="439" t="s">
        <v>881</v>
      </c>
      <c r="C56" s="439" t="s">
        <v>781</v>
      </c>
    </row>
    <row r="57" spans="1:3" x14ac:dyDescent="0.2">
      <c r="A57" s="8">
        <v>55</v>
      </c>
      <c r="B57" s="439" t="s">
        <v>684</v>
      </c>
      <c r="C57" s="439" t="s">
        <v>782</v>
      </c>
    </row>
    <row r="58" spans="1:3" x14ac:dyDescent="0.2">
      <c r="A58" s="8">
        <v>56</v>
      </c>
      <c r="B58" s="439" t="s">
        <v>882</v>
      </c>
      <c r="C58" s="439" t="s">
        <v>783</v>
      </c>
    </row>
    <row r="59" spans="1:3" x14ac:dyDescent="0.2">
      <c r="A59" s="8">
        <v>57</v>
      </c>
      <c r="B59" s="439" t="s">
        <v>686</v>
      </c>
      <c r="C59" s="439" t="s">
        <v>784</v>
      </c>
    </row>
    <row r="60" spans="1:3" x14ac:dyDescent="0.2">
      <c r="A60" s="8">
        <v>58</v>
      </c>
      <c r="B60" s="439" t="s">
        <v>688</v>
      </c>
      <c r="C60" s="439" t="s">
        <v>785</v>
      </c>
    </row>
    <row r="61" spans="1:3" x14ac:dyDescent="0.2">
      <c r="A61" s="8">
        <v>59</v>
      </c>
      <c r="B61" s="439" t="s">
        <v>690</v>
      </c>
      <c r="C61" s="439" t="s">
        <v>786</v>
      </c>
    </row>
    <row r="62" spans="1:3" x14ac:dyDescent="0.2">
      <c r="A62" s="492">
        <v>60</v>
      </c>
      <c r="B62" s="493" t="s">
        <v>754</v>
      </c>
      <c r="C62" s="493" t="s">
        <v>787</v>
      </c>
    </row>
    <row r="63" spans="1:3" x14ac:dyDescent="0.2">
      <c r="A63" s="492">
        <v>61</v>
      </c>
      <c r="B63" s="493" t="s">
        <v>755</v>
      </c>
      <c r="C63" s="493" t="s">
        <v>981</v>
      </c>
    </row>
    <row r="64" spans="1:3" x14ac:dyDescent="0.2">
      <c r="A64" s="492">
        <v>62</v>
      </c>
      <c r="B64" s="493" t="s">
        <v>756</v>
      </c>
      <c r="C64" s="493" t="s">
        <v>982</v>
      </c>
    </row>
    <row r="65" spans="1:3" x14ac:dyDescent="0.2">
      <c r="A65" s="492">
        <v>63</v>
      </c>
      <c r="B65" s="493" t="s">
        <v>757</v>
      </c>
      <c r="C65" s="493" t="s">
        <v>788</v>
      </c>
    </row>
    <row r="66" spans="1:3" x14ac:dyDescent="0.2">
      <c r="A66" s="492">
        <v>64</v>
      </c>
      <c r="B66" s="493" t="s">
        <v>983</v>
      </c>
      <c r="C66" s="493" t="s">
        <v>758</v>
      </c>
    </row>
    <row r="67" spans="1:3" x14ac:dyDescent="0.2">
      <c r="A67" s="492">
        <v>65</v>
      </c>
      <c r="B67" s="493" t="s">
        <v>984</v>
      </c>
      <c r="C67" s="493" t="s">
        <v>985</v>
      </c>
    </row>
  </sheetData>
  <mergeCells count="1">
    <mergeCell ref="A1:D1"/>
  </mergeCells>
  <pageMargins left="0.3" right="0.23" top="0.88" bottom="0.48" header="0.62" footer="0.3"/>
  <pageSetup paperSize="9" scale="85"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zoomScaleNormal="100" zoomScaleSheetLayoutView="90" workbookViewId="0">
      <selection activeCell="A2" sqref="A2"/>
    </sheetView>
  </sheetViews>
  <sheetFormatPr defaultRowHeight="12.75" x14ac:dyDescent="0.2"/>
  <cols>
    <col min="1" max="1" width="5.7109375" style="134" customWidth="1"/>
    <col min="2" max="2" width="12.42578125" style="134" customWidth="1"/>
    <col min="3" max="3" width="13" style="134" customWidth="1"/>
    <col min="4" max="4" width="12" style="134" customWidth="1"/>
    <col min="5" max="5" width="12.42578125" style="134" customWidth="1"/>
    <col min="6" max="6" width="12.7109375" style="134" customWidth="1"/>
    <col min="7" max="7" width="13.140625" style="134" customWidth="1"/>
    <col min="8" max="8" width="12.7109375" style="134" customWidth="1"/>
    <col min="9" max="9" width="12.140625" style="134" customWidth="1"/>
    <col min="10" max="10" width="12.140625" style="245" customWidth="1"/>
    <col min="11" max="11" width="16.5703125" style="134" customWidth="1"/>
    <col min="12" max="12" width="13.140625" style="134" customWidth="1"/>
    <col min="13" max="13" width="12.7109375" style="134" customWidth="1"/>
    <col min="14" max="17" width="9.140625" style="134"/>
    <col min="18" max="18" width="9.5703125" style="134" bestFit="1" customWidth="1"/>
    <col min="19" max="16384" width="9.140625" style="134"/>
  </cols>
  <sheetData>
    <row r="1" spans="1:18" x14ac:dyDescent="0.2">
      <c r="K1" s="607" t="s">
        <v>228</v>
      </c>
      <c r="L1" s="607"/>
      <c r="M1" s="607"/>
    </row>
    <row r="2" spans="1:18" ht="12.75" customHeight="1" x14ac:dyDescent="0.2"/>
    <row r="3" spans="1:18" ht="15.75" x14ac:dyDescent="0.25">
      <c r="A3" s="710" t="s">
        <v>0</v>
      </c>
      <c r="B3" s="710"/>
      <c r="C3" s="710"/>
      <c r="D3" s="710"/>
      <c r="E3" s="710"/>
      <c r="F3" s="710"/>
      <c r="G3" s="710"/>
      <c r="H3" s="710"/>
      <c r="I3" s="710"/>
      <c r="J3" s="710"/>
      <c r="K3" s="710"/>
      <c r="L3" s="710"/>
      <c r="M3" s="710"/>
    </row>
    <row r="4" spans="1:18" ht="20.25" x14ac:dyDescent="0.3">
      <c r="A4" s="711" t="s">
        <v>789</v>
      </c>
      <c r="B4" s="711"/>
      <c r="C4" s="711"/>
      <c r="D4" s="711"/>
      <c r="E4" s="711"/>
      <c r="F4" s="711"/>
      <c r="G4" s="711"/>
      <c r="H4" s="711"/>
      <c r="I4" s="711"/>
      <c r="J4" s="711"/>
      <c r="K4" s="711"/>
      <c r="L4" s="711"/>
      <c r="M4" s="711"/>
    </row>
    <row r="5" spans="1:18" ht="10.5" customHeight="1" x14ac:dyDescent="0.2"/>
    <row r="6" spans="1:18" ht="15.75" x14ac:dyDescent="0.25">
      <c r="A6" s="708" t="s">
        <v>809</v>
      </c>
      <c r="B6" s="708"/>
      <c r="C6" s="708"/>
      <c r="D6" s="708"/>
      <c r="E6" s="708"/>
      <c r="F6" s="708"/>
      <c r="G6" s="708"/>
      <c r="H6" s="708"/>
      <c r="I6" s="708"/>
      <c r="J6" s="708"/>
      <c r="K6" s="708"/>
      <c r="L6" s="708"/>
      <c r="M6" s="708"/>
    </row>
    <row r="7" spans="1:18" ht="15.75" x14ac:dyDescent="0.25">
      <c r="B7" s="135"/>
      <c r="C7" s="135"/>
      <c r="D7" s="135"/>
      <c r="E7" s="135"/>
      <c r="F7" s="135"/>
      <c r="G7" s="135"/>
      <c r="H7" s="135"/>
      <c r="L7" s="712" t="s">
        <v>206</v>
      </c>
      <c r="M7" s="712"/>
    </row>
    <row r="8" spans="1:18" ht="15.75" x14ac:dyDescent="0.25">
      <c r="A8" s="604" t="s">
        <v>523</v>
      </c>
      <c r="B8" s="604"/>
      <c r="C8" s="135"/>
      <c r="D8" s="135"/>
      <c r="E8" s="135"/>
      <c r="F8" s="135"/>
      <c r="G8" s="666" t="s">
        <v>831</v>
      </c>
      <c r="H8" s="666"/>
      <c r="I8" s="666"/>
      <c r="J8" s="666"/>
      <c r="K8" s="666"/>
      <c r="L8" s="666"/>
      <c r="M8" s="666"/>
    </row>
    <row r="9" spans="1:18" ht="15.75" customHeight="1" x14ac:dyDescent="0.2">
      <c r="A9" s="713" t="s">
        <v>22</v>
      </c>
      <c r="B9" s="709" t="s">
        <v>3</v>
      </c>
      <c r="C9" s="709" t="s">
        <v>810</v>
      </c>
      <c r="D9" s="709" t="s">
        <v>832</v>
      </c>
      <c r="E9" s="709" t="s">
        <v>245</v>
      </c>
      <c r="F9" s="709" t="s">
        <v>244</v>
      </c>
      <c r="G9" s="709"/>
      <c r="H9" s="709" t="s">
        <v>203</v>
      </c>
      <c r="I9" s="709"/>
      <c r="J9" s="719" t="s">
        <v>479</v>
      </c>
      <c r="K9" s="709" t="s">
        <v>205</v>
      </c>
      <c r="L9" s="709" t="s">
        <v>452</v>
      </c>
      <c r="M9" s="709" t="s">
        <v>267</v>
      </c>
    </row>
    <row r="10" spans="1:18" x14ac:dyDescent="0.2">
      <c r="A10" s="714"/>
      <c r="B10" s="709"/>
      <c r="C10" s="709"/>
      <c r="D10" s="709"/>
      <c r="E10" s="709"/>
      <c r="F10" s="709"/>
      <c r="G10" s="709"/>
      <c r="H10" s="709"/>
      <c r="I10" s="709"/>
      <c r="J10" s="720"/>
      <c r="K10" s="709"/>
      <c r="L10" s="709"/>
      <c r="M10" s="709"/>
    </row>
    <row r="11" spans="1:18" ht="27" customHeight="1" x14ac:dyDescent="0.2">
      <c r="A11" s="715"/>
      <c r="B11" s="709"/>
      <c r="C11" s="709"/>
      <c r="D11" s="709"/>
      <c r="E11" s="709"/>
      <c r="F11" s="266" t="s">
        <v>204</v>
      </c>
      <c r="G11" s="266" t="s">
        <v>268</v>
      </c>
      <c r="H11" s="266" t="s">
        <v>204</v>
      </c>
      <c r="I11" s="266" t="s">
        <v>268</v>
      </c>
      <c r="J11" s="721"/>
      <c r="K11" s="709"/>
      <c r="L11" s="709"/>
      <c r="M11" s="709"/>
    </row>
    <row r="12" spans="1:18" x14ac:dyDescent="0.2">
      <c r="A12" s="139">
        <v>1</v>
      </c>
      <c r="B12" s="139">
        <v>2</v>
      </c>
      <c r="C12" s="139">
        <v>3</v>
      </c>
      <c r="D12" s="139">
        <v>4</v>
      </c>
      <c r="E12" s="139">
        <v>5</v>
      </c>
      <c r="F12" s="139">
        <v>6</v>
      </c>
      <c r="G12" s="139">
        <v>7</v>
      </c>
      <c r="H12" s="139">
        <v>8</v>
      </c>
      <c r="I12" s="139">
        <v>9</v>
      </c>
      <c r="J12" s="246">
        <v>10</v>
      </c>
      <c r="K12" s="139">
        <v>11</v>
      </c>
      <c r="L12" s="159">
        <v>12</v>
      </c>
      <c r="M12" s="159">
        <v>13</v>
      </c>
    </row>
    <row r="13" spans="1:18" ht="15" x14ac:dyDescent="0.2">
      <c r="A13" s="8">
        <v>1</v>
      </c>
      <c r="B13" s="19" t="s">
        <v>524</v>
      </c>
      <c r="C13" s="498">
        <v>57.599743328976423</v>
      </c>
      <c r="D13" s="498">
        <v>4.6652997825455866</v>
      </c>
      <c r="E13" s="498">
        <v>52.934443546430842</v>
      </c>
      <c r="F13" s="337">
        <f>T6_FG_py_Utlsn!E12+'T6A_FG_Upy_Utlsn '!E12</f>
        <v>1371.66663491643</v>
      </c>
      <c r="G13" s="498">
        <f>F13*3000/100000</f>
        <v>41.149999047492898</v>
      </c>
      <c r="H13" s="337">
        <f>F13</f>
        <v>1371.66663491643</v>
      </c>
      <c r="I13" s="337">
        <f>G13</f>
        <v>41.149999047492898</v>
      </c>
      <c r="J13" s="723" t="s">
        <v>763</v>
      </c>
      <c r="K13" s="498">
        <f>(D13+E13)-I13</f>
        <v>16.449744281483532</v>
      </c>
      <c r="L13" s="716">
        <v>0</v>
      </c>
      <c r="M13" s="716">
        <v>0</v>
      </c>
      <c r="O13" s="497"/>
      <c r="R13" s="497"/>
    </row>
    <row r="14" spans="1:18" ht="15" x14ac:dyDescent="0.2">
      <c r="A14" s="8">
        <v>2</v>
      </c>
      <c r="B14" s="19" t="s">
        <v>525</v>
      </c>
      <c r="C14" s="498">
        <v>42.571758630369921</v>
      </c>
      <c r="D14" s="498">
        <v>3.4481059255160647</v>
      </c>
      <c r="E14" s="498">
        <v>39.12365270485386</v>
      </c>
      <c r="F14" s="337">
        <f>T6_FG_py_Utlsn!E13+'T6A_FG_Upy_Utlsn '!E13</f>
        <v>1013.8766043830764</v>
      </c>
      <c r="G14" s="498">
        <f t="shared" ref="G14:G20" si="0">F14*3000/100000</f>
        <v>30.41629813149229</v>
      </c>
      <c r="H14" s="337">
        <f t="shared" ref="H14:H20" si="1">F14</f>
        <v>1013.8766043830764</v>
      </c>
      <c r="I14" s="337">
        <f t="shared" ref="I14:I20" si="2">G14</f>
        <v>30.41629813149229</v>
      </c>
      <c r="J14" s="724"/>
      <c r="K14" s="498">
        <f t="shared" ref="K14:K20" si="3">(D14+E14)-I14</f>
        <v>12.155460498877638</v>
      </c>
      <c r="L14" s="717"/>
      <c r="M14" s="717"/>
      <c r="O14" s="497"/>
      <c r="R14" s="497"/>
    </row>
    <row r="15" spans="1:18" ht="15" x14ac:dyDescent="0.2">
      <c r="A15" s="8">
        <v>3</v>
      </c>
      <c r="B15" s="19" t="s">
        <v>526</v>
      </c>
      <c r="C15" s="498">
        <v>24.95374902063617</v>
      </c>
      <c r="D15" s="498">
        <v>2.0211326153793099</v>
      </c>
      <c r="E15" s="498">
        <v>22.932616405256862</v>
      </c>
      <c r="F15" s="337">
        <f>T6_FG_py_Utlsn!E14+'T6A_FG_Upy_Utlsn '!E14</f>
        <v>594.210739138995</v>
      </c>
      <c r="G15" s="498">
        <f t="shared" si="0"/>
        <v>17.826322174169849</v>
      </c>
      <c r="H15" s="337">
        <f t="shared" si="1"/>
        <v>594.210739138995</v>
      </c>
      <c r="I15" s="337">
        <f t="shared" si="2"/>
        <v>17.826322174169849</v>
      </c>
      <c r="J15" s="724"/>
      <c r="K15" s="498">
        <f t="shared" si="3"/>
        <v>7.1274268464663244</v>
      </c>
      <c r="L15" s="717"/>
      <c r="M15" s="717"/>
      <c r="O15" s="497"/>
      <c r="R15" s="497"/>
    </row>
    <row r="16" spans="1:18" ht="15" x14ac:dyDescent="0.2">
      <c r="A16" s="8">
        <v>4</v>
      </c>
      <c r="B16" s="19" t="s">
        <v>527</v>
      </c>
      <c r="C16" s="498">
        <v>35.351353498898035</v>
      </c>
      <c r="D16" s="498">
        <v>2.863288137399274</v>
      </c>
      <c r="E16" s="498">
        <v>32.488065361498762</v>
      </c>
      <c r="F16" s="337">
        <f>T6_FG_py_Utlsn!E15+'T6A_FG_Upy_Utlsn '!E15</f>
        <v>841.81226593118902</v>
      </c>
      <c r="G16" s="498">
        <f t="shared" si="0"/>
        <v>25.254367977935672</v>
      </c>
      <c r="H16" s="337">
        <f t="shared" si="1"/>
        <v>841.81226593118902</v>
      </c>
      <c r="I16" s="337">
        <f t="shared" si="2"/>
        <v>25.254367977935672</v>
      </c>
      <c r="J16" s="724"/>
      <c r="K16" s="498">
        <f t="shared" si="3"/>
        <v>10.096985520962363</v>
      </c>
      <c r="L16" s="717"/>
      <c r="M16" s="717"/>
      <c r="O16" s="497"/>
      <c r="R16" s="497"/>
    </row>
    <row r="17" spans="1:18" ht="15" x14ac:dyDescent="0.2">
      <c r="A17" s="8">
        <v>5</v>
      </c>
      <c r="B17" s="19" t="s">
        <v>528</v>
      </c>
      <c r="C17" s="498">
        <v>37.810383690106171</v>
      </c>
      <c r="D17" s="498">
        <v>3.0624576536728845</v>
      </c>
      <c r="E17" s="498">
        <v>34.747926036433292</v>
      </c>
      <c r="F17" s="337">
        <f>T6_FG_py_Utlsn!E16+'T6A_FG_Upy_Utlsn '!E16</f>
        <v>900.25116211788895</v>
      </c>
      <c r="G17" s="498">
        <f t="shared" si="0"/>
        <v>27.007534863536669</v>
      </c>
      <c r="H17" s="337">
        <f t="shared" si="1"/>
        <v>900.25116211788895</v>
      </c>
      <c r="I17" s="337">
        <f t="shared" si="2"/>
        <v>27.007534863536669</v>
      </c>
      <c r="J17" s="724"/>
      <c r="K17" s="498">
        <f t="shared" si="3"/>
        <v>10.802848826569509</v>
      </c>
      <c r="L17" s="717"/>
      <c r="M17" s="717"/>
      <c r="O17" s="497"/>
      <c r="R17" s="497"/>
    </row>
    <row r="18" spans="1:18" s="137" customFormat="1" ht="15" x14ac:dyDescent="0.2">
      <c r="A18" s="8">
        <v>6</v>
      </c>
      <c r="B18" s="19" t="s">
        <v>529</v>
      </c>
      <c r="C18" s="498">
        <v>27.438473720760605</v>
      </c>
      <c r="D18" s="498">
        <v>2.2223832622262836</v>
      </c>
      <c r="E18" s="498">
        <v>25.216090458534325</v>
      </c>
      <c r="F18" s="337">
        <f>T6_FG_py_Utlsn!E17+'T6A_FG_Upy_Utlsn '!E17</f>
        <v>653.54849534461334</v>
      </c>
      <c r="G18" s="498">
        <f t="shared" si="0"/>
        <v>19.606454860338403</v>
      </c>
      <c r="H18" s="337">
        <f t="shared" si="1"/>
        <v>653.54849534461334</v>
      </c>
      <c r="I18" s="337">
        <f t="shared" si="2"/>
        <v>19.606454860338403</v>
      </c>
      <c r="J18" s="724"/>
      <c r="K18" s="498">
        <f t="shared" si="3"/>
        <v>7.8320188604222061</v>
      </c>
      <c r="L18" s="717"/>
      <c r="M18" s="717"/>
      <c r="O18" s="497"/>
      <c r="P18" s="134"/>
      <c r="R18" s="497"/>
    </row>
    <row r="19" spans="1:18" s="137" customFormat="1" ht="15" x14ac:dyDescent="0.2">
      <c r="A19" s="8">
        <v>7</v>
      </c>
      <c r="B19" s="19" t="s">
        <v>530</v>
      </c>
      <c r="C19" s="498">
        <v>39.1601073193319</v>
      </c>
      <c r="D19" s="498">
        <v>3.1717787198790197</v>
      </c>
      <c r="E19" s="498">
        <v>35.988328599452885</v>
      </c>
      <c r="F19" s="337">
        <f>T6_FG_py_Utlsn!E18+'T6A_FG_Upy_Utlsn '!E18</f>
        <v>932.93501205765415</v>
      </c>
      <c r="G19" s="498">
        <f t="shared" si="0"/>
        <v>27.988050361729623</v>
      </c>
      <c r="H19" s="337">
        <f t="shared" si="1"/>
        <v>932.93501205765415</v>
      </c>
      <c r="I19" s="337">
        <f t="shared" si="2"/>
        <v>27.988050361729623</v>
      </c>
      <c r="J19" s="724"/>
      <c r="K19" s="498">
        <f t="shared" si="3"/>
        <v>11.172056957602283</v>
      </c>
      <c r="L19" s="717"/>
      <c r="M19" s="717"/>
      <c r="O19" s="497"/>
      <c r="P19" s="134"/>
      <c r="R19" s="497"/>
    </row>
    <row r="20" spans="1:18" ht="15.75" customHeight="1" x14ac:dyDescent="0.2">
      <c r="A20" s="8">
        <v>8</v>
      </c>
      <c r="B20" s="19" t="s">
        <v>531</v>
      </c>
      <c r="C20" s="498">
        <v>40.194430790920798</v>
      </c>
      <c r="D20" s="498">
        <v>3.2555539033815819</v>
      </c>
      <c r="E20" s="498">
        <v>36.938876887539223</v>
      </c>
      <c r="F20" s="337">
        <f>T6_FG_py_Utlsn!E19+'T6A_FG_Upy_Utlsn '!E19</f>
        <v>957.43908611015308</v>
      </c>
      <c r="G20" s="498">
        <f t="shared" si="0"/>
        <v>28.723172583304592</v>
      </c>
      <c r="H20" s="337">
        <f t="shared" si="1"/>
        <v>957.43908611015308</v>
      </c>
      <c r="I20" s="337">
        <f t="shared" si="2"/>
        <v>28.723172583304592</v>
      </c>
      <c r="J20" s="725"/>
      <c r="K20" s="498">
        <f t="shared" si="3"/>
        <v>11.471258207616213</v>
      </c>
      <c r="L20" s="718"/>
      <c r="M20" s="718"/>
      <c r="O20" s="497"/>
      <c r="R20" s="497"/>
    </row>
    <row r="21" spans="1:18" ht="15.75" customHeight="1" x14ac:dyDescent="0.2">
      <c r="A21" s="3"/>
      <c r="B21" s="27" t="s">
        <v>532</v>
      </c>
      <c r="C21" s="337">
        <f>SUM(C13:C20)</f>
        <v>305.08000000000004</v>
      </c>
      <c r="D21" s="337">
        <f t="shared" ref="D21:M21" si="4">SUM(D13:D20)</f>
        <v>24.710000000000004</v>
      </c>
      <c r="E21" s="337">
        <f t="shared" si="4"/>
        <v>280.37</v>
      </c>
      <c r="F21" s="337">
        <f t="shared" si="4"/>
        <v>7265.74</v>
      </c>
      <c r="G21" s="454">
        <f t="shared" si="4"/>
        <v>217.97220000000002</v>
      </c>
      <c r="H21" s="337">
        <f t="shared" si="4"/>
        <v>7265.74</v>
      </c>
      <c r="I21" s="337">
        <f t="shared" si="4"/>
        <v>217.97220000000002</v>
      </c>
      <c r="J21" s="337"/>
      <c r="K21" s="337">
        <f t="shared" si="4"/>
        <v>87.107800000000069</v>
      </c>
      <c r="L21" s="499">
        <f t="shared" si="4"/>
        <v>0</v>
      </c>
      <c r="M21" s="499">
        <f t="shared" si="4"/>
        <v>0</v>
      </c>
      <c r="O21" s="497"/>
      <c r="R21" s="497"/>
    </row>
    <row r="22" spans="1:18" x14ac:dyDescent="0.2">
      <c r="I22" s="343"/>
      <c r="J22" s="343"/>
      <c r="K22" s="343"/>
      <c r="L22" s="343"/>
    </row>
    <row r="23" spans="1:18" x14ac:dyDescent="0.2">
      <c r="A23" s="193" t="s">
        <v>621</v>
      </c>
      <c r="B23" s="193" t="s">
        <v>764</v>
      </c>
      <c r="I23" s="87"/>
      <c r="J23" s="87"/>
      <c r="K23" s="87"/>
      <c r="L23" s="87"/>
    </row>
    <row r="24" spans="1:18" x14ac:dyDescent="0.2">
      <c r="A24" s="193"/>
      <c r="B24" s="193"/>
      <c r="I24" s="87"/>
      <c r="J24" s="87"/>
      <c r="K24" s="87"/>
      <c r="L24" s="87"/>
      <c r="M24" s="134" t="s">
        <v>11</v>
      </c>
    </row>
    <row r="25" spans="1:18" ht="15.75" customHeight="1" x14ac:dyDescent="0.2">
      <c r="I25" s="87"/>
      <c r="J25" s="87"/>
      <c r="K25" s="87"/>
      <c r="L25" s="87"/>
    </row>
    <row r="26" spans="1:18" s="16" customFormat="1" x14ac:dyDescent="0.2">
      <c r="B26" s="87"/>
      <c r="C26" s="134"/>
      <c r="D26" s="134"/>
      <c r="E26" s="134"/>
      <c r="F26" s="87"/>
      <c r="G26" s="87"/>
      <c r="H26" s="87"/>
      <c r="I26" s="87"/>
      <c r="J26" s="722" t="s">
        <v>761</v>
      </c>
      <c r="K26" s="722"/>
      <c r="L26" s="722"/>
    </row>
    <row r="27" spans="1:18" s="16" customFormat="1" ht="12.75" customHeight="1" x14ac:dyDescent="0.2">
      <c r="B27" s="87"/>
      <c r="C27" s="134"/>
      <c r="D27" s="134"/>
      <c r="E27" s="134"/>
      <c r="F27" s="87"/>
      <c r="G27" s="87"/>
      <c r="H27" s="87"/>
      <c r="I27" s="87"/>
      <c r="J27" s="553" t="s">
        <v>759</v>
      </c>
      <c r="K27" s="553"/>
      <c r="L27" s="553"/>
    </row>
    <row r="28" spans="1:18" s="16" customFormat="1" ht="12.75" customHeight="1" x14ac:dyDescent="0.2">
      <c r="A28" s="15" t="s">
        <v>19</v>
      </c>
      <c r="B28" s="87"/>
      <c r="C28" s="134"/>
      <c r="D28" s="134"/>
      <c r="E28" s="134"/>
      <c r="F28" s="87"/>
      <c r="G28" s="87"/>
      <c r="H28" s="87"/>
      <c r="I28" s="87"/>
      <c r="J28" s="553" t="s">
        <v>536</v>
      </c>
      <c r="K28" s="553"/>
      <c r="L28" s="553"/>
    </row>
    <row r="29" spans="1:18" s="16" customFormat="1" x14ac:dyDescent="0.2">
      <c r="B29" s="15"/>
      <c r="C29" s="134"/>
      <c r="D29" s="134"/>
      <c r="E29" s="134"/>
      <c r="F29" s="15"/>
      <c r="G29" s="16" t="s">
        <v>11</v>
      </c>
      <c r="J29" s="604" t="s">
        <v>20</v>
      </c>
      <c r="K29" s="604"/>
      <c r="L29" s="604"/>
    </row>
    <row r="30" spans="1:18" x14ac:dyDescent="0.2">
      <c r="A30" s="15"/>
      <c r="B30" s="16"/>
      <c r="F30" s="16" t="s">
        <v>11</v>
      </c>
      <c r="G30" s="16"/>
      <c r="H30" s="16"/>
      <c r="I30" s="16"/>
      <c r="J30" s="247"/>
      <c r="K30" s="16"/>
      <c r="L30" s="16"/>
      <c r="M30" s="16"/>
      <c r="N30" s="16"/>
    </row>
  </sheetData>
  <mergeCells count="25">
    <mergeCell ref="M13:M20"/>
    <mergeCell ref="J29:L29"/>
    <mergeCell ref="H9:I10"/>
    <mergeCell ref="K9:K11"/>
    <mergeCell ref="F9:G10"/>
    <mergeCell ref="L9:L11"/>
    <mergeCell ref="J9:J11"/>
    <mergeCell ref="J28:L28"/>
    <mergeCell ref="J27:L27"/>
    <mergeCell ref="L13:L20"/>
    <mergeCell ref="J26:L26"/>
    <mergeCell ref="J13:J20"/>
    <mergeCell ref="K1:M1"/>
    <mergeCell ref="A6:M6"/>
    <mergeCell ref="A8:B8"/>
    <mergeCell ref="B9:B11"/>
    <mergeCell ref="A3:M3"/>
    <mergeCell ref="A4:M4"/>
    <mergeCell ref="G8:M8"/>
    <mergeCell ref="D9:D11"/>
    <mergeCell ref="L7:M7"/>
    <mergeCell ref="E9:E11"/>
    <mergeCell ref="M9:M11"/>
    <mergeCell ref="A9:A11"/>
    <mergeCell ref="C9:C11"/>
  </mergeCells>
  <printOptions horizontalCentered="1"/>
  <pageMargins left="0.51" right="0.22" top="1.24" bottom="0" header="0.94" footer="0.31496062992125984"/>
  <pageSetup paperSize="9" scale="8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0"/>
  <sheetViews>
    <sheetView zoomScaleNormal="100" zoomScaleSheetLayoutView="100" workbookViewId="0">
      <selection activeCell="A2" sqref="A2"/>
    </sheetView>
  </sheetViews>
  <sheetFormatPr defaultRowHeight="12.75" x14ac:dyDescent="0.2"/>
  <cols>
    <col min="1" max="1" width="4.42578125" style="16" customWidth="1"/>
    <col min="2" max="2" width="12.140625" style="16" customWidth="1"/>
    <col min="3" max="3" width="10.5703125" style="16" customWidth="1"/>
    <col min="4" max="4" width="9.85546875" style="16" customWidth="1"/>
    <col min="5" max="5" width="8.7109375" style="16" customWidth="1"/>
    <col min="6" max="6" width="14.28515625" style="16" customWidth="1"/>
    <col min="7" max="7" width="13.85546875" style="16" customWidth="1"/>
    <col min="8" max="8" width="11.5703125" style="16" customWidth="1"/>
    <col min="9" max="9" width="12.140625" style="16" customWidth="1"/>
    <col min="10" max="10" width="9" style="16" customWidth="1"/>
    <col min="11" max="11" width="12" style="16" customWidth="1"/>
    <col min="12" max="12" width="13.7109375" style="16" customWidth="1"/>
    <col min="13" max="13" width="9.140625" style="16" hidden="1" customWidth="1"/>
    <col min="14" max="16384" width="9.140625" style="16"/>
  </cols>
  <sheetData>
    <row r="1" spans="1:19" customFormat="1" ht="15" x14ac:dyDescent="0.2">
      <c r="D1" s="31"/>
      <c r="E1" s="31"/>
      <c r="F1" s="31"/>
      <c r="G1" s="31"/>
      <c r="H1" s="31"/>
      <c r="I1" s="31"/>
      <c r="J1" s="31"/>
      <c r="K1" s="31"/>
      <c r="L1" s="706" t="s">
        <v>480</v>
      </c>
      <c r="M1" s="706"/>
      <c r="N1" s="706"/>
      <c r="O1" s="44"/>
      <c r="P1" s="44"/>
    </row>
    <row r="2" spans="1:19" customFormat="1" ht="15" x14ac:dyDescent="0.2">
      <c r="A2" s="675" t="s">
        <v>0</v>
      </c>
      <c r="B2" s="675"/>
      <c r="C2" s="675"/>
      <c r="D2" s="675"/>
      <c r="E2" s="675"/>
      <c r="F2" s="675"/>
      <c r="G2" s="675"/>
      <c r="H2" s="675"/>
      <c r="I2" s="675"/>
      <c r="J2" s="675"/>
      <c r="K2" s="675"/>
      <c r="L2" s="675"/>
      <c r="M2" s="46"/>
      <c r="N2" s="46"/>
      <c r="O2" s="46"/>
      <c r="P2" s="46"/>
    </row>
    <row r="3" spans="1:19" customFormat="1" ht="20.25" x14ac:dyDescent="0.3">
      <c r="A3" s="707" t="s">
        <v>789</v>
      </c>
      <c r="B3" s="707"/>
      <c r="C3" s="707"/>
      <c r="D3" s="707"/>
      <c r="E3" s="707"/>
      <c r="F3" s="707"/>
      <c r="G3" s="707"/>
      <c r="H3" s="707"/>
      <c r="I3" s="707"/>
      <c r="J3" s="707"/>
      <c r="K3" s="707"/>
      <c r="L3" s="707"/>
      <c r="M3" s="45"/>
      <c r="N3" s="45"/>
      <c r="O3" s="45"/>
      <c r="P3" s="45"/>
    </row>
    <row r="4" spans="1:19" customFormat="1" ht="10.5" customHeight="1" x14ac:dyDescent="0.2"/>
    <row r="5" spans="1:19" ht="19.5" customHeight="1" x14ac:dyDescent="0.25">
      <c r="A5" s="683" t="s">
        <v>811</v>
      </c>
      <c r="B5" s="683"/>
      <c r="C5" s="683"/>
      <c r="D5" s="683"/>
      <c r="E5" s="683"/>
      <c r="F5" s="683"/>
      <c r="G5" s="683"/>
      <c r="H5" s="683"/>
      <c r="I5" s="683"/>
      <c r="J5" s="683"/>
      <c r="K5" s="683"/>
      <c r="L5" s="683"/>
    </row>
    <row r="6" spans="1:19" x14ac:dyDescent="0.2">
      <c r="A6" s="22"/>
      <c r="B6" s="22"/>
      <c r="C6" s="22"/>
      <c r="D6" s="22"/>
      <c r="E6" s="22"/>
      <c r="F6" s="22"/>
      <c r="G6" s="22"/>
      <c r="H6" s="22"/>
      <c r="I6" s="22"/>
      <c r="J6" s="22"/>
      <c r="K6" s="22"/>
      <c r="L6" s="22"/>
    </row>
    <row r="7" spans="1:19" x14ac:dyDescent="0.2">
      <c r="A7" s="604" t="s">
        <v>523</v>
      </c>
      <c r="B7" s="604"/>
      <c r="F7" s="702" t="s">
        <v>17</v>
      </c>
      <c r="G7" s="702"/>
      <c r="H7" s="702"/>
      <c r="I7" s="702"/>
      <c r="J7" s="702"/>
      <c r="K7" s="702"/>
      <c r="L7" s="702"/>
    </row>
    <row r="8" spans="1:19" x14ac:dyDescent="0.2">
      <c r="A8" s="15"/>
      <c r="F8" s="17"/>
      <c r="G8" s="104"/>
      <c r="H8" s="104"/>
      <c r="I8" s="666" t="s">
        <v>831</v>
      </c>
      <c r="J8" s="666"/>
      <c r="K8" s="666"/>
      <c r="L8" s="666"/>
    </row>
    <row r="9" spans="1:19" s="293" customFormat="1" x14ac:dyDescent="0.2">
      <c r="A9" s="590" t="s">
        <v>544</v>
      </c>
      <c r="B9" s="590" t="s">
        <v>3</v>
      </c>
      <c r="C9" s="599" t="s">
        <v>23</v>
      </c>
      <c r="D9" s="682"/>
      <c r="E9" s="682"/>
      <c r="F9" s="682"/>
      <c r="G9" s="682"/>
      <c r="H9" s="599" t="s">
        <v>24</v>
      </c>
      <c r="I9" s="682"/>
      <c r="J9" s="682"/>
      <c r="K9" s="682"/>
      <c r="L9" s="682"/>
      <c r="R9" s="160"/>
      <c r="S9" s="294"/>
    </row>
    <row r="10" spans="1:19" s="293" customFormat="1" ht="63.75" x14ac:dyDescent="0.2">
      <c r="A10" s="590"/>
      <c r="B10" s="590"/>
      <c r="C10" s="267" t="s">
        <v>807</v>
      </c>
      <c r="D10" s="267" t="s">
        <v>832</v>
      </c>
      <c r="E10" s="267" t="s">
        <v>69</v>
      </c>
      <c r="F10" s="267" t="s">
        <v>70</v>
      </c>
      <c r="G10" s="267" t="s">
        <v>406</v>
      </c>
      <c r="H10" s="267" t="s">
        <v>807</v>
      </c>
      <c r="I10" s="267" t="s">
        <v>832</v>
      </c>
      <c r="J10" s="267" t="s">
        <v>69</v>
      </c>
      <c r="K10" s="267" t="s">
        <v>70</v>
      </c>
      <c r="L10" s="267" t="s">
        <v>407</v>
      </c>
    </row>
    <row r="11" spans="1:19" s="15" customFormat="1" x14ac:dyDescent="0.2">
      <c r="A11" s="5">
        <v>1</v>
      </c>
      <c r="B11" s="5">
        <v>2</v>
      </c>
      <c r="C11" s="5">
        <v>3</v>
      </c>
      <c r="D11" s="5">
        <v>4</v>
      </c>
      <c r="E11" s="5">
        <v>5</v>
      </c>
      <c r="F11" s="5">
        <v>6</v>
      </c>
      <c r="G11" s="5">
        <v>7</v>
      </c>
      <c r="H11" s="5">
        <v>8</v>
      </c>
      <c r="I11" s="5">
        <v>9</v>
      </c>
      <c r="J11" s="5">
        <v>10</v>
      </c>
      <c r="K11" s="5">
        <v>11</v>
      </c>
      <c r="L11" s="5">
        <v>12</v>
      </c>
    </row>
    <row r="12" spans="1:19" x14ac:dyDescent="0.2">
      <c r="A12" s="8">
        <v>1</v>
      </c>
      <c r="B12" s="19" t="s">
        <v>524</v>
      </c>
      <c r="C12" s="334"/>
      <c r="D12" s="19"/>
      <c r="E12" s="334"/>
      <c r="F12" s="334"/>
      <c r="G12" s="334"/>
      <c r="H12" s="25"/>
      <c r="I12" s="25"/>
      <c r="J12" s="25"/>
      <c r="K12" s="19"/>
      <c r="L12" s="19"/>
    </row>
    <row r="13" spans="1:19" x14ac:dyDescent="0.2">
      <c r="A13" s="8">
        <v>2</v>
      </c>
      <c r="B13" s="19" t="s">
        <v>525</v>
      </c>
      <c r="C13" s="334"/>
      <c r="D13" s="19"/>
      <c r="E13" s="334"/>
      <c r="F13" s="334"/>
      <c r="G13" s="334"/>
      <c r="H13" s="25"/>
      <c r="I13" s="25"/>
      <c r="J13" s="25"/>
      <c r="K13" s="19"/>
      <c r="L13" s="19"/>
    </row>
    <row r="14" spans="1:19" x14ac:dyDescent="0.2">
      <c r="A14" s="8">
        <v>3</v>
      </c>
      <c r="B14" s="19" t="s">
        <v>526</v>
      </c>
      <c r="C14" s="334"/>
      <c r="D14" s="19"/>
      <c r="E14" s="334"/>
      <c r="F14" s="334"/>
      <c r="G14" s="334"/>
      <c r="H14" s="25"/>
      <c r="I14" s="25"/>
      <c r="J14" s="25"/>
      <c r="K14" s="19"/>
      <c r="L14" s="19"/>
    </row>
    <row r="15" spans="1:19" x14ac:dyDescent="0.2">
      <c r="A15" s="8">
        <v>4</v>
      </c>
      <c r="B15" s="19" t="s">
        <v>527</v>
      </c>
      <c r="C15" s="334"/>
      <c r="D15" s="19"/>
      <c r="E15" s="334"/>
      <c r="F15" s="334"/>
      <c r="G15" s="334"/>
      <c r="H15" s="25"/>
      <c r="I15" s="25"/>
      <c r="J15" s="25"/>
      <c r="K15" s="19"/>
      <c r="L15" s="19"/>
    </row>
    <row r="16" spans="1:19" x14ac:dyDescent="0.2">
      <c r="A16" s="8">
        <v>5</v>
      </c>
      <c r="B16" s="19" t="s">
        <v>528</v>
      </c>
      <c r="C16" s="334"/>
      <c r="D16" s="19"/>
      <c r="E16" s="334"/>
      <c r="F16" s="727" t="s">
        <v>564</v>
      </c>
      <c r="G16" s="728"/>
      <c r="H16" s="729"/>
      <c r="I16" s="25"/>
      <c r="J16" s="25"/>
      <c r="K16" s="19"/>
      <c r="L16" s="19"/>
    </row>
    <row r="17" spans="1:12" x14ac:dyDescent="0.2">
      <c r="A17" s="8">
        <v>6</v>
      </c>
      <c r="B17" s="19" t="s">
        <v>529</v>
      </c>
      <c r="C17" s="334"/>
      <c r="D17" s="19"/>
      <c r="E17" s="334"/>
      <c r="F17" s="730"/>
      <c r="G17" s="731"/>
      <c r="H17" s="732"/>
      <c r="I17" s="25"/>
      <c r="J17" s="25"/>
      <c r="K17" s="19"/>
      <c r="L17" s="19"/>
    </row>
    <row r="18" spans="1:12" x14ac:dyDescent="0.2">
      <c r="A18" s="8">
        <v>7</v>
      </c>
      <c r="B18" s="19" t="s">
        <v>530</v>
      </c>
      <c r="C18" s="334"/>
      <c r="D18" s="19"/>
      <c r="E18" s="334"/>
      <c r="F18" s="334"/>
      <c r="G18" s="334"/>
      <c r="H18" s="25"/>
      <c r="I18" s="25"/>
      <c r="J18" s="25"/>
      <c r="K18" s="19"/>
      <c r="L18" s="19"/>
    </row>
    <row r="19" spans="1:12" x14ac:dyDescent="0.2">
      <c r="A19" s="8">
        <v>8</v>
      </c>
      <c r="B19" s="19" t="s">
        <v>531</v>
      </c>
      <c r="C19" s="334"/>
      <c r="D19" s="19"/>
      <c r="E19" s="334"/>
      <c r="F19" s="334"/>
      <c r="G19" s="334"/>
      <c r="H19" s="25"/>
      <c r="I19" s="25"/>
      <c r="J19" s="25"/>
      <c r="K19" s="19"/>
      <c r="L19" s="19"/>
    </row>
    <row r="20" spans="1:12" x14ac:dyDescent="0.2">
      <c r="A20" s="3"/>
      <c r="B20" s="27" t="s">
        <v>532</v>
      </c>
      <c r="C20" s="334"/>
      <c r="D20" s="334"/>
      <c r="E20" s="334"/>
      <c r="F20" s="334"/>
      <c r="G20" s="334"/>
      <c r="H20" s="334"/>
      <c r="I20" s="334"/>
      <c r="J20" s="334"/>
      <c r="K20" s="334"/>
      <c r="L20" s="334"/>
    </row>
    <row r="21" spans="1:12" x14ac:dyDescent="0.2">
      <c r="A21" s="21" t="s">
        <v>405</v>
      </c>
      <c r="B21" s="21"/>
      <c r="C21" s="21"/>
      <c r="D21" s="21"/>
      <c r="E21" s="21"/>
      <c r="F21" s="21"/>
      <c r="G21" s="21"/>
      <c r="H21" s="21"/>
      <c r="I21" s="21"/>
      <c r="J21" s="21"/>
      <c r="K21" s="21"/>
      <c r="L21" s="21"/>
    </row>
    <row r="22" spans="1:12" x14ac:dyDescent="0.2">
      <c r="A22" s="20" t="s">
        <v>174</v>
      </c>
      <c r="B22" s="21"/>
      <c r="C22" s="21"/>
      <c r="D22" s="21"/>
      <c r="E22" s="21"/>
      <c r="F22" s="21"/>
      <c r="G22" s="21"/>
      <c r="H22" s="21"/>
      <c r="I22" s="21"/>
      <c r="J22" s="21"/>
      <c r="K22" s="21"/>
      <c r="L22" s="21"/>
    </row>
    <row r="23" spans="1:12" ht="15.75" customHeight="1" x14ac:dyDescent="0.2">
      <c r="A23" s="348"/>
      <c r="B23" s="726"/>
      <c r="C23" s="726"/>
      <c r="D23" s="726"/>
      <c r="E23" s="726"/>
      <c r="F23" s="726"/>
      <c r="G23" s="726"/>
      <c r="H23" s="726"/>
      <c r="I23" s="726"/>
      <c r="J23" s="726"/>
      <c r="K23" s="15"/>
      <c r="L23" s="15"/>
    </row>
    <row r="24" spans="1:12" ht="15.75" customHeight="1" x14ac:dyDescent="0.2">
      <c r="A24" s="348"/>
      <c r="B24" s="360"/>
      <c r="C24" s="360"/>
      <c r="D24" s="360"/>
      <c r="E24" s="360"/>
      <c r="F24" s="360"/>
      <c r="G24" s="360"/>
      <c r="H24" s="360"/>
      <c r="I24" s="360"/>
      <c r="J24" s="360"/>
      <c r="K24" s="15"/>
      <c r="L24" s="15"/>
    </row>
    <row r="25" spans="1:12" x14ac:dyDescent="0.2">
      <c r="B25" s="87"/>
      <c r="C25" s="87"/>
      <c r="D25" s="87"/>
      <c r="E25" s="87"/>
      <c r="F25" s="87"/>
      <c r="G25" s="87"/>
      <c r="H25" s="87"/>
      <c r="I25" s="87"/>
      <c r="J25" s="704" t="s">
        <v>761</v>
      </c>
      <c r="K25" s="704"/>
      <c r="L25" s="704"/>
    </row>
    <row r="26" spans="1:12" ht="12.75" customHeight="1" x14ac:dyDescent="0.2">
      <c r="B26" s="87"/>
      <c r="C26" s="87"/>
      <c r="D26" s="87"/>
      <c r="E26" s="87"/>
      <c r="F26" s="87"/>
      <c r="G26" s="87"/>
      <c r="H26" s="87"/>
      <c r="I26" s="87"/>
      <c r="J26" s="704" t="s">
        <v>759</v>
      </c>
      <c r="K26" s="704"/>
      <c r="L26" s="704"/>
    </row>
    <row r="27" spans="1:12" ht="12.75" customHeight="1" x14ac:dyDescent="0.2">
      <c r="B27" s="87"/>
      <c r="C27" s="87"/>
      <c r="D27" s="87"/>
      <c r="E27" s="87"/>
      <c r="F27" s="87"/>
      <c r="G27" s="87"/>
      <c r="H27" s="87"/>
      <c r="I27" s="87"/>
      <c r="J27" s="704" t="s">
        <v>536</v>
      </c>
      <c r="K27" s="704"/>
      <c r="L27" s="704"/>
    </row>
    <row r="28" spans="1:12" x14ac:dyDescent="0.2">
      <c r="A28" s="15" t="s">
        <v>19</v>
      </c>
      <c r="B28" s="15"/>
      <c r="C28" s="15"/>
      <c r="D28" s="15"/>
      <c r="E28" s="15"/>
      <c r="F28" s="15"/>
      <c r="J28" s="726" t="s">
        <v>601</v>
      </c>
      <c r="K28" s="726"/>
      <c r="L28" s="726"/>
    </row>
    <row r="29" spans="1:12" x14ac:dyDescent="0.2">
      <c r="A29" s="15"/>
    </row>
    <row r="30" spans="1:12" x14ac:dyDescent="0.2">
      <c r="A30" s="688"/>
      <c r="B30" s="688"/>
      <c r="C30" s="688"/>
      <c r="D30" s="688"/>
      <c r="E30" s="688"/>
      <c r="F30" s="688"/>
      <c r="G30" s="688"/>
      <c r="H30" s="688"/>
      <c r="I30" s="688"/>
      <c r="J30" s="688"/>
      <c r="K30" s="688"/>
      <c r="L30" s="688"/>
    </row>
  </sheetData>
  <mergeCells count="18">
    <mergeCell ref="L1:N1"/>
    <mergeCell ref="A2:L2"/>
    <mergeCell ref="A3:L3"/>
    <mergeCell ref="A5:L5"/>
    <mergeCell ref="A7:B7"/>
    <mergeCell ref="F7:L7"/>
    <mergeCell ref="A30:L30"/>
    <mergeCell ref="I8:L8"/>
    <mergeCell ref="A9:A10"/>
    <mergeCell ref="B9:B10"/>
    <mergeCell ref="C9:G9"/>
    <mergeCell ref="H9:L9"/>
    <mergeCell ref="J25:L25"/>
    <mergeCell ref="J26:L26"/>
    <mergeCell ref="J27:L27"/>
    <mergeCell ref="J28:L28"/>
    <mergeCell ref="F16:H17"/>
    <mergeCell ref="B23:J23"/>
  </mergeCells>
  <printOptions horizontalCentered="1"/>
  <pageMargins left="0.54" right="0.25" top="1.27" bottom="0" header="0.91" footer="0.31496062992125984"/>
  <pageSetup paperSize="9" orientation="landscape" r:id="rId1"/>
  <rowBreaks count="1" manualBreakCount="1">
    <brk id="2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0"/>
  <sheetViews>
    <sheetView zoomScaleNormal="100" zoomScaleSheetLayoutView="100" workbookViewId="0">
      <selection activeCell="A2" sqref="A2"/>
    </sheetView>
  </sheetViews>
  <sheetFormatPr defaultRowHeight="12.75" x14ac:dyDescent="0.2"/>
  <cols>
    <col min="1" max="1" width="7.42578125" style="16" customWidth="1"/>
    <col min="2" max="2" width="13" style="16" customWidth="1"/>
    <col min="3" max="5" width="9.28515625" style="16" customWidth="1"/>
    <col min="6" max="8" width="8.5703125" style="16" customWidth="1"/>
    <col min="9" max="9" width="9.28515625" style="16" customWidth="1"/>
    <col min="10" max="10" width="7.140625" style="16" customWidth="1"/>
    <col min="11" max="12" width="8.7109375" style="16" customWidth="1"/>
    <col min="13" max="13" width="7.85546875" style="16" customWidth="1"/>
    <col min="14" max="14" width="8.85546875" style="16" customWidth="1"/>
    <col min="15" max="15" width="10.5703125" style="16" customWidth="1"/>
    <col min="16" max="16" width="11.85546875" style="16" customWidth="1"/>
    <col min="17" max="17" width="13.140625" style="16" customWidth="1"/>
    <col min="18" max="18" width="9.140625" style="16"/>
    <col min="19" max="19" width="9.5703125" style="16" bestFit="1" customWidth="1"/>
    <col min="20" max="16384" width="9.140625" style="16"/>
  </cols>
  <sheetData>
    <row r="1" spans="1:21" customFormat="1" ht="15" x14ac:dyDescent="0.2">
      <c r="H1" s="31"/>
      <c r="I1" s="31"/>
      <c r="J1" s="31"/>
      <c r="K1" s="31"/>
      <c r="L1" s="31"/>
      <c r="M1" s="31"/>
      <c r="N1" s="31"/>
      <c r="O1" s="31"/>
      <c r="P1" s="733" t="s">
        <v>63</v>
      </c>
      <c r="Q1" s="733"/>
      <c r="S1" s="16"/>
      <c r="T1" s="44"/>
      <c r="U1" s="44"/>
    </row>
    <row r="2" spans="1:21" customFormat="1" ht="15" x14ac:dyDescent="0.2">
      <c r="A2" s="675" t="s">
        <v>0</v>
      </c>
      <c r="B2" s="675"/>
      <c r="C2" s="675"/>
      <c r="D2" s="675"/>
      <c r="E2" s="675"/>
      <c r="F2" s="675"/>
      <c r="G2" s="675"/>
      <c r="H2" s="675"/>
      <c r="I2" s="675"/>
      <c r="J2" s="675"/>
      <c r="K2" s="675"/>
      <c r="L2" s="675"/>
      <c r="M2" s="675"/>
      <c r="N2" s="675"/>
      <c r="O2" s="675"/>
      <c r="P2" s="675"/>
      <c r="Q2" s="675"/>
      <c r="R2" s="46"/>
      <c r="S2" s="46"/>
      <c r="T2" s="46"/>
      <c r="U2" s="46"/>
    </row>
    <row r="3" spans="1:21" customFormat="1" ht="20.25" x14ac:dyDescent="0.3">
      <c r="A3" s="555" t="s">
        <v>789</v>
      </c>
      <c r="B3" s="555"/>
      <c r="C3" s="555"/>
      <c r="D3" s="555"/>
      <c r="E3" s="555"/>
      <c r="F3" s="555"/>
      <c r="G3" s="555"/>
      <c r="H3" s="555"/>
      <c r="I3" s="555"/>
      <c r="J3" s="555"/>
      <c r="K3" s="555"/>
      <c r="L3" s="555"/>
      <c r="M3" s="555"/>
      <c r="N3" s="555"/>
      <c r="O3" s="555"/>
      <c r="P3" s="555"/>
      <c r="Q3" s="555"/>
      <c r="R3" s="45"/>
      <c r="S3" s="45"/>
      <c r="T3" s="45"/>
      <c r="U3" s="45"/>
    </row>
    <row r="4" spans="1:21" customFormat="1" ht="10.5" customHeight="1" x14ac:dyDescent="0.2"/>
    <row r="5" spans="1:21" x14ac:dyDescent="0.2">
      <c r="A5" s="24"/>
      <c r="B5" s="24"/>
      <c r="C5" s="24"/>
      <c r="D5" s="24"/>
      <c r="E5" s="23"/>
      <c r="F5" s="23"/>
      <c r="G5" s="23"/>
      <c r="H5" s="23"/>
      <c r="I5" s="23"/>
      <c r="J5" s="23"/>
      <c r="K5" s="23"/>
      <c r="L5" s="23"/>
      <c r="M5" s="23"/>
      <c r="N5" s="24"/>
      <c r="O5" s="24"/>
      <c r="P5" s="23"/>
      <c r="Q5" s="21"/>
    </row>
    <row r="6" spans="1:21" ht="18" customHeight="1" x14ac:dyDescent="0.25">
      <c r="A6" s="683" t="s">
        <v>812</v>
      </c>
      <c r="B6" s="683"/>
      <c r="C6" s="683"/>
      <c r="D6" s="683"/>
      <c r="E6" s="683"/>
      <c r="F6" s="683"/>
      <c r="G6" s="683"/>
      <c r="H6" s="683"/>
      <c r="I6" s="683"/>
      <c r="J6" s="683"/>
      <c r="K6" s="683"/>
      <c r="L6" s="683"/>
      <c r="M6" s="683"/>
      <c r="N6" s="683"/>
      <c r="O6" s="683"/>
      <c r="P6" s="683"/>
      <c r="Q6" s="683"/>
    </row>
    <row r="7" spans="1:21" ht="9.75" customHeight="1" x14ac:dyDescent="0.2"/>
    <row r="8" spans="1:21" ht="0.75" customHeight="1" x14ac:dyDescent="0.2"/>
    <row r="9" spans="1:21" x14ac:dyDescent="0.2">
      <c r="A9" s="604" t="s">
        <v>523</v>
      </c>
      <c r="B9" s="604"/>
      <c r="P9" s="605" t="s">
        <v>21</v>
      </c>
      <c r="Q9" s="735"/>
      <c r="R9" s="19"/>
      <c r="S9" s="21"/>
    </row>
    <row r="10" spans="1:21" ht="15.75" x14ac:dyDescent="0.25">
      <c r="A10" s="14"/>
      <c r="N10" s="734" t="s">
        <v>831</v>
      </c>
      <c r="O10" s="734"/>
      <c r="P10" s="734"/>
      <c r="Q10" s="734"/>
    </row>
    <row r="11" spans="1:21" s="291" customFormat="1" ht="28.5" customHeight="1" x14ac:dyDescent="0.2">
      <c r="A11" s="621" t="s">
        <v>2</v>
      </c>
      <c r="B11" s="621" t="s">
        <v>3</v>
      </c>
      <c r="C11" s="590" t="s">
        <v>813</v>
      </c>
      <c r="D11" s="590"/>
      <c r="E11" s="590"/>
      <c r="F11" s="590" t="s">
        <v>833</v>
      </c>
      <c r="G11" s="590"/>
      <c r="H11" s="590"/>
      <c r="I11" s="627" t="s">
        <v>415</v>
      </c>
      <c r="J11" s="628"/>
      <c r="K11" s="739"/>
      <c r="L11" s="627" t="s">
        <v>92</v>
      </c>
      <c r="M11" s="628"/>
      <c r="N11" s="739"/>
      <c r="O11" s="736" t="s">
        <v>835</v>
      </c>
      <c r="P11" s="737"/>
      <c r="Q11" s="738"/>
    </row>
    <row r="12" spans="1:21" s="291" customFormat="1" ht="34.5" customHeight="1" x14ac:dyDescent="0.2">
      <c r="A12" s="623"/>
      <c r="B12" s="623"/>
      <c r="C12" s="267" t="s">
        <v>115</v>
      </c>
      <c r="D12" s="267" t="s">
        <v>410</v>
      </c>
      <c r="E12" s="267" t="s">
        <v>16</v>
      </c>
      <c r="F12" s="267" t="s">
        <v>115</v>
      </c>
      <c r="G12" s="267" t="s">
        <v>411</v>
      </c>
      <c r="H12" s="267" t="s">
        <v>16</v>
      </c>
      <c r="I12" s="267" t="s">
        <v>115</v>
      </c>
      <c r="J12" s="267" t="s">
        <v>411</v>
      </c>
      <c r="K12" s="267" t="s">
        <v>16</v>
      </c>
      <c r="L12" s="267" t="s">
        <v>115</v>
      </c>
      <c r="M12" s="267" t="s">
        <v>411</v>
      </c>
      <c r="N12" s="267" t="s">
        <v>16</v>
      </c>
      <c r="O12" s="267" t="s">
        <v>259</v>
      </c>
      <c r="P12" s="267" t="s">
        <v>412</v>
      </c>
      <c r="Q12" s="267" t="s">
        <v>116</v>
      </c>
    </row>
    <row r="13" spans="1:21" s="72" customFormat="1" x14ac:dyDescent="0.2">
      <c r="A13" s="69">
        <v>1</v>
      </c>
      <c r="B13" s="69">
        <v>2</v>
      </c>
      <c r="C13" s="69">
        <v>3</v>
      </c>
      <c r="D13" s="69">
        <v>4</v>
      </c>
      <c r="E13" s="69">
        <v>5</v>
      </c>
      <c r="F13" s="69">
        <v>6</v>
      </c>
      <c r="G13" s="69">
        <v>7</v>
      </c>
      <c r="H13" s="69">
        <v>8</v>
      </c>
      <c r="I13" s="69">
        <v>9</v>
      </c>
      <c r="J13" s="69">
        <v>10</v>
      </c>
      <c r="K13" s="69">
        <v>11</v>
      </c>
      <c r="L13" s="69">
        <v>12</v>
      </c>
      <c r="M13" s="69">
        <v>13</v>
      </c>
      <c r="N13" s="69">
        <v>14</v>
      </c>
      <c r="O13" s="69">
        <v>15</v>
      </c>
      <c r="P13" s="69">
        <v>16</v>
      </c>
      <c r="Q13" s="69">
        <v>17</v>
      </c>
    </row>
    <row r="14" spans="1:21" x14ac:dyDescent="0.2">
      <c r="A14" s="8">
        <v>1</v>
      </c>
      <c r="B14" s="19" t="s">
        <v>524</v>
      </c>
      <c r="C14" s="532">
        <v>391.88355353194896</v>
      </c>
      <c r="D14" s="532">
        <v>50.675012335458767</v>
      </c>
      <c r="E14" s="532">
        <f>SUM(C14:D14)</f>
        <v>442.55856586740771</v>
      </c>
      <c r="F14" s="532">
        <v>1.110644630379722E-3</v>
      </c>
      <c r="G14" s="532">
        <v>0</v>
      </c>
      <c r="H14" s="532">
        <f>SUM(F14:G14)</f>
        <v>1.110644630379722E-3</v>
      </c>
      <c r="I14" s="334">
        <v>391.87985138318106</v>
      </c>
      <c r="J14" s="334">
        <v>50.675012335458767</v>
      </c>
      <c r="K14" s="334">
        <f>SUM(I14:J14)</f>
        <v>442.55486371863981</v>
      </c>
      <c r="L14" s="334">
        <f>(('enrolment vs availed_PY'!L11*44*3.47)/100000)+(('enrolment vs availed_PY'!L11*120*3.72)/100000)</f>
        <v>261.04311920000004</v>
      </c>
      <c r="M14" s="334">
        <f>'enrolment vs availed_PY'!Q11*0.5/100000</f>
        <v>35.73068</v>
      </c>
      <c r="N14" s="334">
        <f>SUM(L14:M14)</f>
        <v>296.77379920000004</v>
      </c>
      <c r="O14" s="334">
        <f>(F14+I14)-L14</f>
        <v>130.83784282781141</v>
      </c>
      <c r="P14" s="334">
        <f>(G14+J14)-M14</f>
        <v>14.944332335458768</v>
      </c>
      <c r="Q14" s="334">
        <f>SUM(O14:P14)</f>
        <v>145.78217516327018</v>
      </c>
    </row>
    <row r="15" spans="1:21" x14ac:dyDescent="0.2">
      <c r="A15" s="8">
        <v>2</v>
      </c>
      <c r="B15" s="19" t="s">
        <v>525</v>
      </c>
      <c r="C15" s="532">
        <v>295.02541748382919</v>
      </c>
      <c r="D15" s="532">
        <v>38.150150817819558</v>
      </c>
      <c r="E15" s="532">
        <f t="shared" ref="E15:E21" si="0">SUM(C15:D15)</f>
        <v>333.17556830164875</v>
      </c>
      <c r="F15" s="532">
        <v>8.3613714533502833E-4</v>
      </c>
      <c r="G15" s="532">
        <v>0</v>
      </c>
      <c r="H15" s="532">
        <f t="shared" ref="H15:H21" si="1">SUM(F15:G15)</f>
        <v>8.3613714533502833E-4</v>
      </c>
      <c r="I15" s="334">
        <v>295.02263036001142</v>
      </c>
      <c r="J15" s="334">
        <v>38.150150817819558</v>
      </c>
      <c r="K15" s="334">
        <f t="shared" ref="K15:K21" si="2">SUM(I15:J15)</f>
        <v>333.17278117783098</v>
      </c>
      <c r="L15" s="334">
        <f>(('enrolment vs availed_PY'!L12*44*3.47)/100000)+(('enrolment vs availed_PY'!L12*120*3.72)/100000)</f>
        <v>196.7798076</v>
      </c>
      <c r="M15" s="334">
        <f>'enrolment vs availed_PY'!Q12*0.5/100000</f>
        <v>26.934539999999998</v>
      </c>
      <c r="N15" s="334">
        <f t="shared" ref="N15:N21" si="3">SUM(L15:M15)</f>
        <v>223.7143476</v>
      </c>
      <c r="O15" s="334">
        <f t="shared" ref="O15:O21" si="4">(F15+I15)-L15</f>
        <v>98.243658897156735</v>
      </c>
      <c r="P15" s="334">
        <f t="shared" ref="P15:P21" si="5">(G15+J15)-M15</f>
        <v>11.215610817819559</v>
      </c>
      <c r="Q15" s="334">
        <f t="shared" ref="Q15:Q21" si="6">SUM(O15:P15)</f>
        <v>109.4592697149763</v>
      </c>
    </row>
    <row r="16" spans="1:21" x14ac:dyDescent="0.2">
      <c r="A16" s="8">
        <v>3</v>
      </c>
      <c r="B16" s="19" t="s">
        <v>526</v>
      </c>
      <c r="C16" s="532">
        <v>167.6987315666197</v>
      </c>
      <c r="D16" s="532">
        <v>21.685358352468899</v>
      </c>
      <c r="E16" s="532">
        <f t="shared" si="0"/>
        <v>189.38408991908861</v>
      </c>
      <c r="F16" s="532">
        <v>4.7527816377415769E-4</v>
      </c>
      <c r="G16" s="532">
        <v>0</v>
      </c>
      <c r="H16" s="532">
        <f t="shared" si="1"/>
        <v>4.7527816377415769E-4</v>
      </c>
      <c r="I16" s="334">
        <v>167.69714730607379</v>
      </c>
      <c r="J16" s="334">
        <v>21.685358352468899</v>
      </c>
      <c r="K16" s="334">
        <f t="shared" si="2"/>
        <v>189.3825056585427</v>
      </c>
      <c r="L16" s="334">
        <f>(('enrolment vs availed_PY'!L13*44*3.47)/100000)+(('enrolment vs availed_PY'!L13*120*3.72)/100000)</f>
        <v>111.9440888</v>
      </c>
      <c r="M16" s="334">
        <f>'enrolment vs availed_PY'!Q13*0.5/100000</f>
        <v>15.322520000000001</v>
      </c>
      <c r="N16" s="334">
        <f t="shared" si="3"/>
        <v>127.2666088</v>
      </c>
      <c r="O16" s="334">
        <f t="shared" si="4"/>
        <v>55.753533784237561</v>
      </c>
      <c r="P16" s="334">
        <f t="shared" si="5"/>
        <v>6.3628383524688985</v>
      </c>
      <c r="Q16" s="334">
        <f t="shared" si="6"/>
        <v>62.11637213670646</v>
      </c>
    </row>
    <row r="17" spans="1:25" x14ac:dyDescent="0.2">
      <c r="A17" s="8">
        <v>4</v>
      </c>
      <c r="B17" s="19" t="s">
        <v>527</v>
      </c>
      <c r="C17" s="532">
        <v>238.14290906582303</v>
      </c>
      <c r="D17" s="532">
        <v>30.794593816830751</v>
      </c>
      <c r="E17" s="532">
        <f t="shared" si="0"/>
        <v>268.9375028826538</v>
      </c>
      <c r="F17" s="532">
        <v>6.7492534665759981E-4</v>
      </c>
      <c r="G17" s="532">
        <v>0</v>
      </c>
      <c r="H17" s="532">
        <f t="shared" si="1"/>
        <v>6.7492534665759981E-4</v>
      </c>
      <c r="I17" s="334">
        <v>238.14065931466752</v>
      </c>
      <c r="J17" s="334">
        <v>30.794593816830751</v>
      </c>
      <c r="K17" s="334">
        <f t="shared" si="2"/>
        <v>268.93525313149826</v>
      </c>
      <c r="L17" s="334">
        <f>(('enrolment vs availed_PY'!L14*44*3.47)/100000)+(('enrolment vs availed_PY'!L14*120*3.72)/100000)</f>
        <v>158.99583200000001</v>
      </c>
      <c r="M17" s="334">
        <f>'enrolment vs availed_PY'!Q14*0.5/100000</f>
        <v>21.762799999999999</v>
      </c>
      <c r="N17" s="334">
        <f t="shared" si="3"/>
        <v>180.75863200000001</v>
      </c>
      <c r="O17" s="334">
        <f t="shared" si="4"/>
        <v>79.145502240014167</v>
      </c>
      <c r="P17" s="334">
        <f t="shared" si="5"/>
        <v>9.0317938168307528</v>
      </c>
      <c r="Q17" s="334">
        <f t="shared" si="6"/>
        <v>88.177296056844924</v>
      </c>
    </row>
    <row r="18" spans="1:25" x14ac:dyDescent="0.2">
      <c r="A18" s="8">
        <v>5</v>
      </c>
      <c r="B18" s="19" t="s">
        <v>528</v>
      </c>
      <c r="C18" s="532">
        <v>247.07970125522741</v>
      </c>
      <c r="D18" s="532">
        <v>31.950222958079152</v>
      </c>
      <c r="E18" s="532">
        <f t="shared" si="0"/>
        <v>279.02992421330657</v>
      </c>
      <c r="F18" s="532">
        <v>7.0025327932669108E-4</v>
      </c>
      <c r="G18" s="532">
        <v>0</v>
      </c>
      <c r="H18" s="532">
        <f t="shared" si="1"/>
        <v>7.0025327932669108E-4</v>
      </c>
      <c r="I18" s="334">
        <v>247.07736707762965</v>
      </c>
      <c r="J18" s="334">
        <v>31.950222958079152</v>
      </c>
      <c r="K18" s="334">
        <f t="shared" si="2"/>
        <v>279.02759003570878</v>
      </c>
      <c r="L18" s="334">
        <f>(('enrolment vs availed_PY'!L15*44*3.47)/100000)+(('enrolment vs availed_PY'!L15*120*3.72)/100000)</f>
        <v>165.04054920000002</v>
      </c>
      <c r="M18" s="334">
        <f>'enrolment vs availed_PY'!Q15*0.5/100000</f>
        <v>22.59018</v>
      </c>
      <c r="N18" s="334">
        <f t="shared" si="3"/>
        <v>187.63072920000002</v>
      </c>
      <c r="O18" s="334">
        <f t="shared" si="4"/>
        <v>82.03751813090895</v>
      </c>
      <c r="P18" s="334">
        <f t="shared" si="5"/>
        <v>9.360042958079152</v>
      </c>
      <c r="Q18" s="334">
        <f t="shared" si="6"/>
        <v>91.397561088988098</v>
      </c>
    </row>
    <row r="19" spans="1:25" x14ac:dyDescent="0.2">
      <c r="A19" s="8">
        <v>6</v>
      </c>
      <c r="B19" s="19" t="s">
        <v>529</v>
      </c>
      <c r="C19" s="532">
        <v>195.46885702365583</v>
      </c>
      <c r="D19" s="532">
        <v>25.276352252083562</v>
      </c>
      <c r="E19" s="532">
        <f t="shared" si="0"/>
        <v>220.7452092757394</v>
      </c>
      <c r="F19" s="532">
        <v>5.5398200435601019E-4</v>
      </c>
      <c r="G19" s="532">
        <v>0</v>
      </c>
      <c r="H19" s="532">
        <f t="shared" si="1"/>
        <v>5.5398200435601019E-4</v>
      </c>
      <c r="I19" s="334">
        <v>195.46701041697463</v>
      </c>
      <c r="J19" s="334">
        <v>25.276352252083562</v>
      </c>
      <c r="K19" s="334">
        <f t="shared" si="2"/>
        <v>220.7433626690582</v>
      </c>
      <c r="L19" s="334">
        <f>(('enrolment vs availed_PY'!L16*44*3.47)/100000)+(('enrolment vs availed_PY'!L16*120*3.72)/100000)</f>
        <v>130.3418356</v>
      </c>
      <c r="M19" s="334">
        <f>'enrolment vs availed_PY'!Q16*0.5/100000</f>
        <v>17.84074</v>
      </c>
      <c r="N19" s="334">
        <f t="shared" si="3"/>
        <v>148.18257560000001</v>
      </c>
      <c r="O19" s="334">
        <f t="shared" si="4"/>
        <v>65.125728798978997</v>
      </c>
      <c r="P19" s="334">
        <f t="shared" si="5"/>
        <v>7.4356122520835619</v>
      </c>
      <c r="Q19" s="334">
        <f t="shared" si="6"/>
        <v>72.561341051062556</v>
      </c>
    </row>
    <row r="20" spans="1:25" x14ac:dyDescent="0.2">
      <c r="A20" s="8">
        <v>7</v>
      </c>
      <c r="B20" s="19" t="s">
        <v>530</v>
      </c>
      <c r="C20" s="532">
        <v>291.49242882062504</v>
      </c>
      <c r="D20" s="532">
        <v>37.693295095053664</v>
      </c>
      <c r="E20" s="532">
        <f t="shared" si="0"/>
        <v>329.18572391567869</v>
      </c>
      <c r="F20" s="532">
        <v>8.2612423498802602E-4</v>
      </c>
      <c r="G20" s="532">
        <v>0</v>
      </c>
      <c r="H20" s="532">
        <f t="shared" si="1"/>
        <v>8.2612423498802602E-4</v>
      </c>
      <c r="I20" s="334">
        <v>291.48967507317508</v>
      </c>
      <c r="J20" s="334">
        <v>37.693295095053664</v>
      </c>
      <c r="K20" s="334">
        <f t="shared" si="2"/>
        <v>329.18297016822874</v>
      </c>
      <c r="L20" s="334">
        <f>(('enrolment vs availed_PY'!L17*44*3.47)/100000)+(('enrolment vs availed_PY'!L17*120*3.72)/100000)</f>
        <v>194.64708280000002</v>
      </c>
      <c r="M20" s="334">
        <f>'enrolment vs availed_PY'!Q17*0.5/100000</f>
        <v>26.642620000000001</v>
      </c>
      <c r="N20" s="334">
        <f t="shared" si="3"/>
        <v>221.28970280000001</v>
      </c>
      <c r="O20" s="334">
        <f t="shared" si="4"/>
        <v>96.843418397410062</v>
      </c>
      <c r="P20" s="334">
        <f t="shared" si="5"/>
        <v>11.050675095053663</v>
      </c>
      <c r="Q20" s="334">
        <f t="shared" si="6"/>
        <v>107.89409349246372</v>
      </c>
    </row>
    <row r="21" spans="1:25" x14ac:dyDescent="0.2">
      <c r="A21" s="8">
        <v>8</v>
      </c>
      <c r="B21" s="19" t="s">
        <v>531</v>
      </c>
      <c r="C21" s="532">
        <v>290.26840125227079</v>
      </c>
      <c r="D21" s="532">
        <v>37.53501437220563</v>
      </c>
      <c r="E21" s="532">
        <f t="shared" si="0"/>
        <v>327.80341562447643</v>
      </c>
      <c r="F21" s="532">
        <v>8.2265519518276518E-4</v>
      </c>
      <c r="G21" s="532">
        <v>0</v>
      </c>
      <c r="H21" s="532">
        <f t="shared" si="1"/>
        <v>8.2265519518276518E-4</v>
      </c>
      <c r="I21" s="334">
        <v>290.26565906828688</v>
      </c>
      <c r="J21" s="334">
        <v>37.53501437220563</v>
      </c>
      <c r="K21" s="334">
        <f t="shared" si="2"/>
        <v>327.80067344049252</v>
      </c>
      <c r="L21" s="334">
        <f>(('enrolment vs availed_PY'!L18*44*3.47)/100000)+(('enrolment vs availed_PY'!L18*120*3.72)/100000)</f>
        <v>193.89823280000002</v>
      </c>
      <c r="M21" s="334">
        <f>'enrolment vs availed_PY'!Q18*0.5/100000</f>
        <v>26.540120000000002</v>
      </c>
      <c r="N21" s="334">
        <f t="shared" si="3"/>
        <v>220.43835280000002</v>
      </c>
      <c r="O21" s="334">
        <f t="shared" si="4"/>
        <v>96.368248923482042</v>
      </c>
      <c r="P21" s="334">
        <f t="shared" si="5"/>
        <v>10.994894372205628</v>
      </c>
      <c r="Q21" s="334">
        <f t="shared" si="6"/>
        <v>107.36314329568768</v>
      </c>
    </row>
    <row r="22" spans="1:25" x14ac:dyDescent="0.2">
      <c r="A22" s="3"/>
      <c r="B22" s="27" t="s">
        <v>532</v>
      </c>
      <c r="C22" s="532">
        <f>SUM(C14:C21)</f>
        <v>2117.06</v>
      </c>
      <c r="D22" s="532">
        <f t="shared" ref="D22:Q22" si="7">SUM(D14:D21)</f>
        <v>273.75999999999993</v>
      </c>
      <c r="E22" s="532">
        <f t="shared" si="7"/>
        <v>2390.8199999999997</v>
      </c>
      <c r="F22" s="532">
        <f t="shared" si="7"/>
        <v>6.0000000000000001E-3</v>
      </c>
      <c r="G22" s="532">
        <f t="shared" si="7"/>
        <v>0</v>
      </c>
      <c r="H22" s="532">
        <f t="shared" si="7"/>
        <v>6.0000000000000001E-3</v>
      </c>
      <c r="I22" s="334">
        <f t="shared" si="7"/>
        <v>2117.04</v>
      </c>
      <c r="J22" s="334">
        <f t="shared" si="7"/>
        <v>273.75999999999993</v>
      </c>
      <c r="K22" s="334">
        <f t="shared" si="7"/>
        <v>2390.7999999999997</v>
      </c>
      <c r="L22" s="334">
        <f t="shared" si="7"/>
        <v>1412.6905479999998</v>
      </c>
      <c r="M22" s="334">
        <f t="shared" si="7"/>
        <v>193.36420000000001</v>
      </c>
      <c r="N22" s="334">
        <f t="shared" si="7"/>
        <v>1606.0547480000002</v>
      </c>
      <c r="O22" s="334">
        <f t="shared" si="7"/>
        <v>704.35545199999979</v>
      </c>
      <c r="P22" s="334">
        <f t="shared" si="7"/>
        <v>80.39579999999998</v>
      </c>
      <c r="Q22" s="334">
        <f t="shared" si="7"/>
        <v>784.75125199999991</v>
      </c>
      <c r="S22" s="452"/>
      <c r="U22" s="453"/>
      <c r="V22" s="456"/>
      <c r="W22" s="453"/>
      <c r="X22" s="456"/>
      <c r="Y22" s="453"/>
    </row>
    <row r="23" spans="1:25" x14ac:dyDescent="0.2">
      <c r="A23" s="12"/>
      <c r="B23" s="28"/>
      <c r="C23" s="28"/>
      <c r="D23" s="28"/>
      <c r="E23" s="21"/>
      <c r="F23" s="21"/>
      <c r="G23" s="21"/>
      <c r="H23" s="21"/>
      <c r="I23" s="21"/>
      <c r="J23" s="21"/>
      <c r="K23" s="21"/>
      <c r="L23" s="21"/>
      <c r="M23" s="21"/>
      <c r="N23" s="21"/>
      <c r="O23" s="21"/>
      <c r="P23" s="21"/>
      <c r="Q23" s="21"/>
    </row>
    <row r="24" spans="1:25" ht="11.25" customHeight="1" x14ac:dyDescent="0.2">
      <c r="A24" s="21" t="s">
        <v>405</v>
      </c>
      <c r="B24" s="21"/>
      <c r="C24" s="21"/>
      <c r="D24" s="21"/>
      <c r="E24" s="21"/>
      <c r="F24" s="21"/>
      <c r="G24" s="21"/>
      <c r="H24" s="21"/>
      <c r="I24" s="21"/>
      <c r="J24" s="21"/>
      <c r="K24" s="21" t="s">
        <v>11</v>
      </c>
      <c r="L24" s="21"/>
      <c r="M24" s="21"/>
      <c r="N24" s="21" t="s">
        <v>11</v>
      </c>
      <c r="O24" s="21"/>
      <c r="S24" s="16" t="s">
        <v>11</v>
      </c>
    </row>
    <row r="25" spans="1:25" ht="14.25" customHeight="1" x14ac:dyDescent="0.2">
      <c r="A25" s="740" t="s">
        <v>408</v>
      </c>
      <c r="B25" s="740"/>
      <c r="C25" s="740"/>
      <c r="D25" s="740"/>
      <c r="E25" s="740"/>
      <c r="F25" s="740"/>
      <c r="G25" s="740"/>
      <c r="H25" s="740"/>
      <c r="I25" s="740"/>
      <c r="J25" s="740"/>
      <c r="K25" s="740"/>
      <c r="L25" s="740"/>
      <c r="M25" s="740"/>
      <c r="N25" s="740"/>
      <c r="O25" s="740"/>
      <c r="P25" s="740"/>
      <c r="Q25" s="740"/>
    </row>
    <row r="26" spans="1:25" ht="15.75" customHeight="1" x14ac:dyDescent="0.2">
      <c r="A26" s="288"/>
      <c r="B26" s="741"/>
      <c r="C26" s="741"/>
      <c r="D26" s="741"/>
      <c r="E26" s="741"/>
      <c r="F26" s="741"/>
      <c r="G26" s="741"/>
      <c r="H26" s="741"/>
      <c r="I26" s="741"/>
      <c r="J26" s="741"/>
      <c r="K26" s="741"/>
      <c r="L26" s="741"/>
      <c r="M26" s="741"/>
      <c r="N26" s="741"/>
      <c r="O26" s="43"/>
      <c r="P26" s="43"/>
      <c r="Q26" s="43"/>
    </row>
    <row r="27" spans="1:25" x14ac:dyDescent="0.2">
      <c r="A27" s="15" t="s">
        <v>12</v>
      </c>
      <c r="B27" s="15"/>
      <c r="C27" s="521"/>
      <c r="D27" s="521"/>
      <c r="E27" s="521"/>
      <c r="F27" s="523"/>
      <c r="G27" s="521"/>
      <c r="H27" s="521"/>
      <c r="I27" s="521"/>
      <c r="J27" s="349"/>
      <c r="K27" s="15"/>
      <c r="L27" s="15"/>
      <c r="M27" s="15" t="s">
        <v>11</v>
      </c>
      <c r="O27" s="553" t="s">
        <v>761</v>
      </c>
      <c r="P27" s="553"/>
      <c r="Q27" s="553"/>
    </row>
    <row r="28" spans="1:25" ht="12.75" customHeight="1" x14ac:dyDescent="0.2">
      <c r="B28" s="87"/>
      <c r="C28" s="521"/>
      <c r="D28" s="521"/>
      <c r="E28" s="33"/>
      <c r="F28" s="523"/>
      <c r="G28" s="521"/>
      <c r="H28" s="33"/>
      <c r="I28" s="521"/>
      <c r="J28" s="349"/>
      <c r="K28" s="87"/>
      <c r="L28" s="87"/>
      <c r="M28" s="87"/>
      <c r="N28" s="87"/>
      <c r="O28" s="553" t="s">
        <v>759</v>
      </c>
      <c r="P28" s="553"/>
      <c r="Q28" s="553"/>
    </row>
    <row r="29" spans="1:25" ht="12.75" customHeight="1" x14ac:dyDescent="0.2">
      <c r="B29" s="87"/>
      <c r="C29" s="521"/>
      <c r="D29" s="521"/>
      <c r="E29" s="33"/>
      <c r="F29" s="523"/>
      <c r="G29" s="521"/>
      <c r="H29" s="33"/>
      <c r="I29" s="521"/>
      <c r="J29" s="349"/>
      <c r="K29" s="87"/>
      <c r="L29" s="87"/>
      <c r="M29" s="87"/>
      <c r="N29" s="87"/>
      <c r="O29" s="553" t="s">
        <v>536</v>
      </c>
      <c r="P29" s="553"/>
      <c r="Q29" s="553"/>
    </row>
    <row r="30" spans="1:25" x14ac:dyDescent="0.2">
      <c r="A30" s="15"/>
      <c r="B30" s="15"/>
      <c r="C30" s="521"/>
      <c r="D30" s="521"/>
      <c r="E30" s="521"/>
      <c r="F30" s="523"/>
      <c r="G30" s="521"/>
      <c r="H30" s="521"/>
      <c r="I30" s="521"/>
      <c r="J30" s="349"/>
      <c r="K30" s="15"/>
      <c r="L30" s="15"/>
      <c r="M30" s="15"/>
      <c r="O30" s="604" t="s">
        <v>602</v>
      </c>
      <c r="P30" s="604"/>
      <c r="Q30" s="604"/>
      <c r="R30" s="604"/>
    </row>
    <row r="31" spans="1:25" x14ac:dyDescent="0.2">
      <c r="C31" s="521"/>
      <c r="D31" s="521"/>
      <c r="E31" s="521"/>
      <c r="F31" s="523"/>
      <c r="G31" s="521"/>
      <c r="H31" s="521"/>
      <c r="I31" s="521"/>
      <c r="J31" s="349"/>
    </row>
    <row r="32" spans="1:25" x14ac:dyDescent="0.2">
      <c r="C32" s="521"/>
      <c r="D32" s="521"/>
      <c r="E32" s="521"/>
      <c r="F32" s="523"/>
      <c r="G32" s="521"/>
      <c r="H32" s="521"/>
      <c r="I32" s="521"/>
      <c r="J32" s="349"/>
      <c r="L32" s="349"/>
      <c r="O32" s="349"/>
      <c r="P32" s="351"/>
      <c r="Q32" s="349"/>
    </row>
    <row r="33" spans="3:18" x14ac:dyDescent="0.2">
      <c r="C33" s="521"/>
      <c r="D33" s="521"/>
      <c r="E33" s="521"/>
      <c r="F33" s="523"/>
      <c r="G33" s="521"/>
      <c r="H33" s="521"/>
      <c r="I33" s="521"/>
      <c r="J33" s="349"/>
      <c r="L33" s="349"/>
      <c r="O33" s="349"/>
      <c r="P33" s="351"/>
      <c r="Q33" s="349"/>
    </row>
    <row r="34" spans="3:18" x14ac:dyDescent="0.2">
      <c r="C34" s="521"/>
      <c r="D34" s="521"/>
      <c r="E34" s="521"/>
      <c r="F34" s="523"/>
      <c r="G34" s="521"/>
      <c r="H34" s="521"/>
      <c r="I34" s="521"/>
      <c r="J34" s="349"/>
      <c r="K34" s="16" t="s">
        <v>11</v>
      </c>
      <c r="L34" s="349"/>
      <c r="O34" s="349"/>
      <c r="P34" s="351"/>
      <c r="Q34" s="349"/>
    </row>
    <row r="35" spans="3:18" x14ac:dyDescent="0.2">
      <c r="C35" s="521"/>
      <c r="D35" s="521"/>
      <c r="E35" s="521"/>
      <c r="F35" s="521"/>
      <c r="G35" s="521"/>
      <c r="H35" s="521"/>
      <c r="I35" s="521"/>
      <c r="J35" s="349"/>
      <c r="L35" s="349"/>
      <c r="O35" s="349"/>
      <c r="P35" s="351"/>
      <c r="Q35" s="349"/>
    </row>
    <row r="36" spans="3:18" x14ac:dyDescent="0.2">
      <c r="C36" s="15"/>
      <c r="I36" s="521"/>
      <c r="J36" s="349"/>
      <c r="L36" s="349"/>
      <c r="O36" s="349"/>
      <c r="P36" s="351"/>
      <c r="Q36" s="349"/>
    </row>
    <row r="37" spans="3:18" x14ac:dyDescent="0.2">
      <c r="C37" s="15"/>
      <c r="I37" s="350"/>
      <c r="L37" s="349"/>
      <c r="O37" s="349"/>
      <c r="P37" s="351"/>
      <c r="Q37" s="349"/>
    </row>
    <row r="38" spans="3:18" x14ac:dyDescent="0.2">
      <c r="I38" s="350"/>
      <c r="L38" s="349"/>
      <c r="O38" s="349"/>
      <c r="P38" s="351"/>
      <c r="Q38" s="349"/>
    </row>
    <row r="39" spans="3:18" x14ac:dyDescent="0.2">
      <c r="I39" s="350"/>
      <c r="L39" s="349"/>
      <c r="O39" s="349"/>
      <c r="P39" s="351"/>
      <c r="Q39" s="349"/>
    </row>
    <row r="40" spans="3:18" x14ac:dyDescent="0.2">
      <c r="I40" s="350"/>
      <c r="L40" s="349"/>
      <c r="O40" s="349"/>
      <c r="P40" s="351"/>
      <c r="Q40" s="349"/>
      <c r="R40" s="349"/>
    </row>
  </sheetData>
  <mergeCells count="20">
    <mergeCell ref="O29:Q29"/>
    <mergeCell ref="O30:R30"/>
    <mergeCell ref="O11:Q11"/>
    <mergeCell ref="L11:N11"/>
    <mergeCell ref="C11:E11"/>
    <mergeCell ref="F11:H11"/>
    <mergeCell ref="A25:Q25"/>
    <mergeCell ref="O27:Q27"/>
    <mergeCell ref="O28:Q28"/>
    <mergeCell ref="B26:N26"/>
    <mergeCell ref="A11:A12"/>
    <mergeCell ref="B11:B12"/>
    <mergeCell ref="I11:K11"/>
    <mergeCell ref="P1:Q1"/>
    <mergeCell ref="A2:Q2"/>
    <mergeCell ref="A3:Q3"/>
    <mergeCell ref="N10:Q10"/>
    <mergeCell ref="A6:Q6"/>
    <mergeCell ref="A9:B9"/>
    <mergeCell ref="P9:Q9"/>
  </mergeCells>
  <phoneticPr fontId="0" type="noConversion"/>
  <printOptions horizontalCentered="1"/>
  <pageMargins left="0.6" right="0.3" top="1.3" bottom="0" header="0.93" footer="0.31496062992125984"/>
  <pageSetup paperSize="9" scale="87"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1"/>
  <sheetViews>
    <sheetView zoomScaleNormal="100" zoomScaleSheetLayoutView="100" workbookViewId="0">
      <selection activeCell="A2" sqref="A2"/>
    </sheetView>
  </sheetViews>
  <sheetFormatPr defaultRowHeight="12.75" x14ac:dyDescent="0.2"/>
  <cols>
    <col min="1" max="1" width="7.42578125" style="16" customWidth="1"/>
    <col min="2" max="2" width="13.140625" style="16" customWidth="1"/>
    <col min="3" max="3" width="8.7109375" style="16" customWidth="1"/>
    <col min="4" max="4" width="8.140625" style="16" customWidth="1"/>
    <col min="5" max="5" width="9.42578125" style="16" customWidth="1"/>
    <col min="6" max="6" width="9.28515625" style="16" customWidth="1"/>
    <col min="7" max="7" width="9.7109375" style="16" customWidth="1"/>
    <col min="8" max="8" width="9.42578125" style="16" customWidth="1"/>
    <col min="9" max="9" width="9.28515625" style="16" customWidth="1"/>
    <col min="10" max="10" width="7.140625" style="16" customWidth="1"/>
    <col min="11" max="11" width="8.5703125" style="16" customWidth="1"/>
    <col min="12" max="12" width="8.7109375" style="16" customWidth="1"/>
    <col min="13" max="13" width="7.85546875" style="16" customWidth="1"/>
    <col min="14" max="14" width="8.85546875" style="16" customWidth="1"/>
    <col min="15" max="15" width="12.28515625" style="16" customWidth="1"/>
    <col min="16" max="16" width="11.85546875" style="16" customWidth="1"/>
    <col min="17" max="17" width="12.42578125" style="16" customWidth="1"/>
    <col min="18" max="16384" width="9.140625" style="16"/>
  </cols>
  <sheetData>
    <row r="1" spans="1:21" customFormat="1" ht="15" x14ac:dyDescent="0.2">
      <c r="H1" s="31"/>
      <c r="I1" s="31"/>
      <c r="J1" s="31"/>
      <c r="K1" s="31"/>
      <c r="L1" s="31"/>
      <c r="M1" s="31"/>
      <c r="N1" s="31"/>
      <c r="O1" s="31"/>
      <c r="P1" s="668" t="s">
        <v>90</v>
      </c>
      <c r="Q1" s="668"/>
      <c r="R1" s="670"/>
      <c r="S1" s="16"/>
      <c r="T1" s="44"/>
      <c r="U1" s="44"/>
    </row>
    <row r="2" spans="1:21" customFormat="1" ht="15" x14ac:dyDescent="0.2">
      <c r="A2" s="675" t="s">
        <v>0</v>
      </c>
      <c r="B2" s="675"/>
      <c r="C2" s="675"/>
      <c r="D2" s="675"/>
      <c r="E2" s="675"/>
      <c r="F2" s="675"/>
      <c r="G2" s="675"/>
      <c r="H2" s="675"/>
      <c r="I2" s="675"/>
      <c r="J2" s="675"/>
      <c r="K2" s="675"/>
      <c r="L2" s="675"/>
      <c r="M2" s="675"/>
      <c r="N2" s="675"/>
      <c r="O2" s="675"/>
      <c r="P2" s="675"/>
      <c r="Q2" s="675"/>
      <c r="R2" s="670"/>
      <c r="S2" s="46"/>
      <c r="T2" s="46"/>
      <c r="U2" s="46"/>
    </row>
    <row r="3" spans="1:21" customFormat="1" ht="20.25" x14ac:dyDescent="0.3">
      <c r="A3" s="555" t="s">
        <v>789</v>
      </c>
      <c r="B3" s="555"/>
      <c r="C3" s="555"/>
      <c r="D3" s="555"/>
      <c r="E3" s="555"/>
      <c r="F3" s="555"/>
      <c r="G3" s="555"/>
      <c r="H3" s="555"/>
      <c r="I3" s="555"/>
      <c r="J3" s="555"/>
      <c r="K3" s="555"/>
      <c r="L3" s="555"/>
      <c r="M3" s="555"/>
      <c r="N3" s="555"/>
      <c r="O3" s="555"/>
      <c r="P3" s="555"/>
      <c r="Q3" s="555"/>
      <c r="R3" s="670"/>
      <c r="S3" s="45"/>
      <c r="T3" s="45"/>
      <c r="U3" s="45"/>
    </row>
    <row r="4" spans="1:21" customFormat="1" ht="10.5" customHeight="1" x14ac:dyDescent="0.2">
      <c r="R4" s="670"/>
    </row>
    <row r="5" spans="1:21" ht="9" customHeight="1" x14ac:dyDescent="0.2">
      <c r="A5" s="24"/>
      <c r="B5" s="24"/>
      <c r="C5" s="24"/>
      <c r="D5" s="24"/>
      <c r="E5" s="23"/>
      <c r="F5" s="23"/>
      <c r="G5" s="23"/>
      <c r="H5" s="23"/>
      <c r="I5" s="23"/>
      <c r="J5" s="23"/>
      <c r="K5" s="23"/>
      <c r="L5" s="23"/>
      <c r="M5" s="23"/>
      <c r="N5" s="24"/>
      <c r="O5" s="24"/>
      <c r="P5" s="23"/>
      <c r="Q5" s="21"/>
      <c r="R5" s="670"/>
    </row>
    <row r="6" spans="1:21" ht="18.600000000000001" customHeight="1" x14ac:dyDescent="0.25">
      <c r="A6" s="556" t="s">
        <v>814</v>
      </c>
      <c r="B6" s="556"/>
      <c r="C6" s="556"/>
      <c r="D6" s="556"/>
      <c r="E6" s="556"/>
      <c r="F6" s="556"/>
      <c r="G6" s="556"/>
      <c r="H6" s="556"/>
      <c r="I6" s="556"/>
      <c r="J6" s="556"/>
      <c r="K6" s="556"/>
      <c r="L6" s="556"/>
      <c r="M6" s="556"/>
      <c r="N6" s="556"/>
      <c r="O6" s="556"/>
      <c r="P6" s="556"/>
      <c r="Q6" s="556"/>
      <c r="R6" s="670"/>
    </row>
    <row r="7" spans="1:21" ht="5.45" customHeight="1" x14ac:dyDescent="0.2">
      <c r="R7" s="670"/>
    </row>
    <row r="8" spans="1:21" x14ac:dyDescent="0.2">
      <c r="A8" s="604" t="s">
        <v>523</v>
      </c>
      <c r="B8" s="604"/>
      <c r="Q8" s="30" t="s">
        <v>21</v>
      </c>
      <c r="R8" s="670"/>
    </row>
    <row r="9" spans="1:21" ht="15.75" x14ac:dyDescent="0.25">
      <c r="A9" s="14"/>
      <c r="N9" s="666" t="s">
        <v>831</v>
      </c>
      <c r="O9" s="666"/>
      <c r="P9" s="666"/>
      <c r="Q9" s="666"/>
      <c r="R9" s="670"/>
      <c r="S9" s="21"/>
    </row>
    <row r="10" spans="1:21" ht="37.15" customHeight="1" x14ac:dyDescent="0.2">
      <c r="A10" s="621" t="s">
        <v>2</v>
      </c>
      <c r="B10" s="621" t="s">
        <v>3</v>
      </c>
      <c r="C10" s="590" t="s">
        <v>815</v>
      </c>
      <c r="D10" s="590"/>
      <c r="E10" s="590"/>
      <c r="F10" s="590" t="s">
        <v>834</v>
      </c>
      <c r="G10" s="590"/>
      <c r="H10" s="590"/>
      <c r="I10" s="627" t="s">
        <v>415</v>
      </c>
      <c r="J10" s="628"/>
      <c r="K10" s="739"/>
      <c r="L10" s="627" t="s">
        <v>92</v>
      </c>
      <c r="M10" s="628"/>
      <c r="N10" s="739"/>
      <c r="O10" s="736" t="s">
        <v>836</v>
      </c>
      <c r="P10" s="737"/>
      <c r="Q10" s="738"/>
      <c r="R10" s="670"/>
    </row>
    <row r="11" spans="1:21" ht="32.25" customHeight="1" x14ac:dyDescent="0.2">
      <c r="A11" s="623"/>
      <c r="B11" s="623"/>
      <c r="C11" s="267" t="s">
        <v>115</v>
      </c>
      <c r="D11" s="267" t="s">
        <v>410</v>
      </c>
      <c r="E11" s="271" t="s">
        <v>16</v>
      </c>
      <c r="F11" s="267" t="s">
        <v>115</v>
      </c>
      <c r="G11" s="267" t="s">
        <v>411</v>
      </c>
      <c r="H11" s="271" t="s">
        <v>16</v>
      </c>
      <c r="I11" s="267" t="s">
        <v>115</v>
      </c>
      <c r="J11" s="267" t="s">
        <v>411</v>
      </c>
      <c r="K11" s="271" t="s">
        <v>16</v>
      </c>
      <c r="L11" s="267" t="s">
        <v>115</v>
      </c>
      <c r="M11" s="267" t="s">
        <v>411</v>
      </c>
      <c r="N11" s="271" t="s">
        <v>16</v>
      </c>
      <c r="O11" s="267" t="s">
        <v>259</v>
      </c>
      <c r="P11" s="267" t="s">
        <v>412</v>
      </c>
      <c r="Q11" s="267" t="s">
        <v>116</v>
      </c>
    </row>
    <row r="12" spans="1:21" s="72" customFormat="1" x14ac:dyDescent="0.2">
      <c r="A12" s="69">
        <v>1</v>
      </c>
      <c r="B12" s="69">
        <v>2</v>
      </c>
      <c r="C12" s="69">
        <v>3</v>
      </c>
      <c r="D12" s="69">
        <v>4</v>
      </c>
      <c r="E12" s="69">
        <v>5</v>
      </c>
      <c r="F12" s="69">
        <v>6</v>
      </c>
      <c r="G12" s="69">
        <v>7</v>
      </c>
      <c r="H12" s="69">
        <v>8</v>
      </c>
      <c r="I12" s="69">
        <v>9</v>
      </c>
      <c r="J12" s="69">
        <v>10</v>
      </c>
      <c r="K12" s="69">
        <v>11</v>
      </c>
      <c r="L12" s="69">
        <v>12</v>
      </c>
      <c r="M12" s="69">
        <v>13</v>
      </c>
      <c r="N12" s="69">
        <v>14</v>
      </c>
      <c r="O12" s="69">
        <v>15</v>
      </c>
      <c r="P12" s="69">
        <v>16</v>
      </c>
      <c r="Q12" s="69">
        <v>17</v>
      </c>
    </row>
    <row r="13" spans="1:21" x14ac:dyDescent="0.2">
      <c r="A13" s="8">
        <v>1</v>
      </c>
      <c r="B13" s="19" t="s">
        <v>524</v>
      </c>
      <c r="C13" s="334">
        <v>311.517531350399</v>
      </c>
      <c r="D13" s="334">
        <v>37.430941030158564</v>
      </c>
      <c r="E13" s="334">
        <f>SUM(C13:D13)</f>
        <v>348.94847238055758</v>
      </c>
      <c r="F13" s="532">
        <v>6.9656959270390706E-3</v>
      </c>
      <c r="G13" s="334">
        <v>0</v>
      </c>
      <c r="H13" s="532">
        <f>SUM(F13:G13)</f>
        <v>6.9656959270390706E-3</v>
      </c>
      <c r="I13" s="334">
        <v>311.51869229972016</v>
      </c>
      <c r="J13" s="334">
        <v>37.429973572390921</v>
      </c>
      <c r="K13" s="334">
        <f>SUM(I13:J13)</f>
        <v>348.94866587211106</v>
      </c>
      <c r="L13" s="334">
        <f>(('enrolment vs availed_UPY'!L11*43*5.2)/100000)+(('enrolment vs availed_UPY'!L11*113*5.56)/100000)</f>
        <v>214.68227879999998</v>
      </c>
      <c r="M13" s="334">
        <f>(('enrolment vs availed_UPY'!L11*43*0.58)/100000)+(('enrolment vs availed_UPY'!L11*113*0.62)/100000)</f>
        <v>23.940950000000001</v>
      </c>
      <c r="N13" s="334">
        <f>SUM(L13:M13)</f>
        <v>238.62322879999999</v>
      </c>
      <c r="O13" s="334">
        <f>(F13+I13)-L13</f>
        <v>96.843379195647202</v>
      </c>
      <c r="P13" s="334">
        <f>(G13+J13)-M13</f>
        <v>13.48902357239092</v>
      </c>
      <c r="Q13" s="334">
        <f>(H13+K13)-N13</f>
        <v>110.33240276803809</v>
      </c>
    </row>
    <row r="14" spans="1:21" x14ac:dyDescent="0.2">
      <c r="A14" s="8">
        <v>2</v>
      </c>
      <c r="B14" s="19" t="s">
        <v>525</v>
      </c>
      <c r="C14" s="334">
        <v>225.04294134652625</v>
      </c>
      <c r="D14" s="334">
        <v>27.040433423698119</v>
      </c>
      <c r="E14" s="334">
        <f t="shared" ref="E14:E20" si="0">SUM(C14:D14)</f>
        <v>252.08337477022437</v>
      </c>
      <c r="F14" s="532">
        <v>5.0320785900911467E-3</v>
      </c>
      <c r="G14" s="334">
        <v>0</v>
      </c>
      <c r="H14" s="532">
        <f t="shared" ref="H14:H20" si="1">SUM(F14:G14)</f>
        <v>5.0320785900911467E-3</v>
      </c>
      <c r="I14" s="334">
        <v>225.04378002629127</v>
      </c>
      <c r="J14" s="334">
        <v>27.039734523893941</v>
      </c>
      <c r="K14" s="334">
        <f t="shared" ref="K14:K20" si="2">SUM(I14:J14)</f>
        <v>252.08351455018521</v>
      </c>
      <c r="L14" s="334">
        <f>(('enrolment vs availed_UPY'!L12*43*5.2)/100000)+(('enrolment vs availed_UPY'!L12*113*5.56)/100000)</f>
        <v>155.4084684</v>
      </c>
      <c r="M14" s="334">
        <f>(('enrolment vs availed_UPY'!L12*43*0.58)/100000)+(('enrolment vs availed_UPY'!L12*113*0.62)/100000)</f>
        <v>17.330850000000002</v>
      </c>
      <c r="N14" s="334">
        <f t="shared" ref="N14:N20" si="3">SUM(L14:M14)</f>
        <v>172.7393184</v>
      </c>
      <c r="O14" s="334">
        <f t="shared" ref="O14:O20" si="4">(F14+I14)-L14</f>
        <v>69.64034370488136</v>
      </c>
      <c r="P14" s="334">
        <f t="shared" ref="P14:P20" si="5">(G14+J14)-M14</f>
        <v>9.7088845238939392</v>
      </c>
      <c r="Q14" s="334">
        <f t="shared" ref="Q14:Q20" si="6">(H14+K14)-N14</f>
        <v>79.349228228775303</v>
      </c>
    </row>
    <row r="15" spans="1:21" x14ac:dyDescent="0.2">
      <c r="A15" s="8">
        <v>3</v>
      </c>
      <c r="B15" s="19" t="s">
        <v>526</v>
      </c>
      <c r="C15" s="334">
        <v>136.96127812535798</v>
      </c>
      <c r="D15" s="334">
        <v>16.456825086864743</v>
      </c>
      <c r="E15" s="334">
        <f t="shared" si="0"/>
        <v>153.41810321222272</v>
      </c>
      <c r="F15" s="532">
        <v>3.0625262503340953E-3</v>
      </c>
      <c r="G15" s="334">
        <v>0</v>
      </c>
      <c r="H15" s="532">
        <f t="shared" si="1"/>
        <v>3.0625262503340953E-3</v>
      </c>
      <c r="I15" s="334">
        <v>136.9617885463997</v>
      </c>
      <c r="J15" s="334">
        <v>16.456399735996641</v>
      </c>
      <c r="K15" s="334">
        <f t="shared" si="2"/>
        <v>153.41818828239633</v>
      </c>
      <c r="L15" s="334">
        <f>(('enrolment vs availed_UPY'!L13*43*5.2)/100000)+(('enrolment vs availed_UPY'!L13*113*5.56)/100000)</f>
        <v>94.490529600000002</v>
      </c>
      <c r="M15" s="334">
        <f>(('enrolment vs availed_UPY'!L13*43*0.58)/100000)+(('enrolment vs availed_UPY'!L13*113*0.62)/100000)</f>
        <v>10.5374</v>
      </c>
      <c r="N15" s="334">
        <f t="shared" si="3"/>
        <v>105.02792960000001</v>
      </c>
      <c r="O15" s="334">
        <f t="shared" si="4"/>
        <v>42.474321472650047</v>
      </c>
      <c r="P15" s="334">
        <f t="shared" si="5"/>
        <v>5.9189997359966409</v>
      </c>
      <c r="Q15" s="334">
        <f t="shared" si="6"/>
        <v>48.393321208646668</v>
      </c>
    </row>
    <row r="16" spans="1:21" x14ac:dyDescent="0.2">
      <c r="A16" s="8">
        <v>4</v>
      </c>
      <c r="B16" s="19" t="s">
        <v>527</v>
      </c>
      <c r="C16" s="334">
        <v>193.4810771773459</v>
      </c>
      <c r="D16" s="334">
        <v>23.248061702603486</v>
      </c>
      <c r="E16" s="334">
        <f t="shared" si="0"/>
        <v>216.72913887994937</v>
      </c>
      <c r="F16" s="532">
        <v>4.3263386988561673E-3</v>
      </c>
      <c r="G16" s="334">
        <v>0</v>
      </c>
      <c r="H16" s="532">
        <f t="shared" si="1"/>
        <v>4.3263386988561673E-3</v>
      </c>
      <c r="I16" s="334">
        <v>193.4817982337957</v>
      </c>
      <c r="J16" s="334">
        <v>23.247460822228643</v>
      </c>
      <c r="K16" s="334">
        <f t="shared" si="2"/>
        <v>216.72925905602435</v>
      </c>
      <c r="L16" s="334">
        <f>(('enrolment vs availed_UPY'!L14*43*5.2)/100000)+(('enrolment vs availed_UPY'!L14*113*5.56)/100000)</f>
        <v>133.4981148</v>
      </c>
      <c r="M16" s="334">
        <f>(('enrolment vs availed_UPY'!L14*43*0.58)/100000)+(('enrolment vs availed_UPY'!L14*113*0.62)/100000)</f>
        <v>14.887450000000001</v>
      </c>
      <c r="N16" s="334">
        <f t="shared" si="3"/>
        <v>148.3855648</v>
      </c>
      <c r="O16" s="334">
        <f t="shared" si="4"/>
        <v>59.988009772494564</v>
      </c>
      <c r="P16" s="334">
        <f t="shared" si="5"/>
        <v>8.3600108222286416</v>
      </c>
      <c r="Q16" s="334">
        <f t="shared" si="6"/>
        <v>68.348020594723209</v>
      </c>
    </row>
    <row r="17" spans="1:25" x14ac:dyDescent="0.2">
      <c r="A17" s="8">
        <v>5</v>
      </c>
      <c r="B17" s="19" t="s">
        <v>528</v>
      </c>
      <c r="C17" s="334">
        <v>214.30277443531099</v>
      </c>
      <c r="D17" s="334">
        <v>25.749929635468089</v>
      </c>
      <c r="E17" s="334">
        <f t="shared" si="0"/>
        <v>240.05270407077907</v>
      </c>
      <c r="F17" s="532">
        <v>4.7919228062902617E-3</v>
      </c>
      <c r="G17" s="334">
        <v>0</v>
      </c>
      <c r="H17" s="532">
        <f t="shared" si="1"/>
        <v>4.7919228062902617E-3</v>
      </c>
      <c r="I17" s="334">
        <v>214.30357308911204</v>
      </c>
      <c r="J17" s="334">
        <v>25.749264090633883</v>
      </c>
      <c r="K17" s="334">
        <f t="shared" si="2"/>
        <v>240.05283717974592</v>
      </c>
      <c r="L17" s="334">
        <f>(('enrolment vs availed_UPY'!L15*43*5.2)/100000)+(('enrolment vs availed_UPY'!L15*113*5.56)/100000)</f>
        <v>147.843774</v>
      </c>
      <c r="M17" s="334">
        <f>(('enrolment vs availed_UPY'!L15*43*0.58)/100000)+(('enrolment vs availed_UPY'!L15*113*0.62)/100000)</f>
        <v>16.48725</v>
      </c>
      <c r="N17" s="334">
        <f t="shared" si="3"/>
        <v>164.33102399999999</v>
      </c>
      <c r="O17" s="334">
        <f t="shared" si="4"/>
        <v>66.464591011918316</v>
      </c>
      <c r="P17" s="334">
        <f t="shared" si="5"/>
        <v>9.2620140906338833</v>
      </c>
      <c r="Q17" s="334">
        <f t="shared" si="6"/>
        <v>75.726605102552213</v>
      </c>
    </row>
    <row r="18" spans="1:25" x14ac:dyDescent="0.2">
      <c r="A18" s="8">
        <v>6</v>
      </c>
      <c r="B18" s="19" t="s">
        <v>529</v>
      </c>
      <c r="C18" s="334">
        <v>139.91196993416278</v>
      </c>
      <c r="D18" s="334">
        <v>16.811370690172417</v>
      </c>
      <c r="E18" s="334">
        <f t="shared" si="0"/>
        <v>156.72334062433521</v>
      </c>
      <c r="F18" s="532">
        <v>3.1285052718852784E-3</v>
      </c>
      <c r="G18" s="334">
        <v>0</v>
      </c>
      <c r="H18" s="532">
        <f t="shared" si="1"/>
        <v>3.1285052718852784E-3</v>
      </c>
      <c r="I18" s="334">
        <v>139.9124913517081</v>
      </c>
      <c r="J18" s="334">
        <v>16.810936175551323</v>
      </c>
      <c r="K18" s="334">
        <f t="shared" si="2"/>
        <v>156.72342752725942</v>
      </c>
      <c r="L18" s="334">
        <f>(('enrolment vs availed_UPY'!L16*43*5.2)/100000)+(('enrolment vs availed_UPY'!L16*113*5.56)/100000)</f>
        <v>96.54356039999999</v>
      </c>
      <c r="M18" s="334">
        <f>(('enrolment vs availed_UPY'!L16*43*0.58)/100000)+(('enrolment vs availed_UPY'!L16*113*0.62)/100000)</f>
        <v>10.766349999999999</v>
      </c>
      <c r="N18" s="334">
        <f t="shared" si="3"/>
        <v>107.30991039999999</v>
      </c>
      <c r="O18" s="334">
        <f t="shared" si="4"/>
        <v>43.372059456979997</v>
      </c>
      <c r="P18" s="334">
        <f t="shared" si="5"/>
        <v>6.0445861755513235</v>
      </c>
      <c r="Q18" s="334">
        <f t="shared" si="6"/>
        <v>49.416645632531313</v>
      </c>
    </row>
    <row r="19" spans="1:25" x14ac:dyDescent="0.2">
      <c r="A19" s="8">
        <v>7</v>
      </c>
      <c r="B19" s="19" t="s">
        <v>530</v>
      </c>
      <c r="C19" s="334">
        <v>187.59725720145528</v>
      </c>
      <c r="D19" s="334">
        <v>22.541080886484007</v>
      </c>
      <c r="E19" s="334">
        <f t="shared" si="0"/>
        <v>210.13833808793927</v>
      </c>
      <c r="F19" s="532">
        <v>4.1947733880249374E-3</v>
      </c>
      <c r="G19" s="334">
        <v>0</v>
      </c>
      <c r="H19" s="532">
        <f t="shared" si="1"/>
        <v>4.1947733880249374E-3</v>
      </c>
      <c r="I19" s="334">
        <v>187.5979563303533</v>
      </c>
      <c r="J19" s="334">
        <v>22.540498279069006</v>
      </c>
      <c r="K19" s="334">
        <f t="shared" si="2"/>
        <v>210.1384546094223</v>
      </c>
      <c r="L19" s="334">
        <f>(('enrolment vs availed_UPY'!L17*43*5.2)/100000)+(('enrolment vs availed_UPY'!L17*113*5.56)/100000)</f>
        <v>129.45168480000001</v>
      </c>
      <c r="M19" s="334">
        <f>(('enrolment vs availed_UPY'!L17*43*0.58)/100000)+(('enrolment vs availed_UPY'!L17*113*0.62)/100000)</f>
        <v>14.436199999999999</v>
      </c>
      <c r="N19" s="334">
        <f t="shared" si="3"/>
        <v>143.88788479999999</v>
      </c>
      <c r="O19" s="334">
        <f t="shared" si="4"/>
        <v>58.150466303741325</v>
      </c>
      <c r="P19" s="334">
        <f t="shared" si="5"/>
        <v>8.1042982790690061</v>
      </c>
      <c r="Q19" s="334">
        <f t="shared" si="6"/>
        <v>66.254764582810338</v>
      </c>
    </row>
    <row r="20" spans="1:25" x14ac:dyDescent="0.2">
      <c r="A20" s="8">
        <v>8</v>
      </c>
      <c r="B20" s="19" t="s">
        <v>531</v>
      </c>
      <c r="C20" s="334">
        <v>201.16517042944182</v>
      </c>
      <c r="D20" s="334">
        <v>24.171357544550563</v>
      </c>
      <c r="E20" s="334">
        <f t="shared" si="0"/>
        <v>225.33652797399239</v>
      </c>
      <c r="F20" s="532">
        <v>4.4981590674790404E-3</v>
      </c>
      <c r="G20" s="334">
        <v>0</v>
      </c>
      <c r="H20" s="532">
        <f t="shared" si="1"/>
        <v>4.4981590674790404E-3</v>
      </c>
      <c r="I20" s="334">
        <v>201.16592012261975</v>
      </c>
      <c r="J20" s="334">
        <v>24.170732800235633</v>
      </c>
      <c r="K20" s="334">
        <f t="shared" si="2"/>
        <v>225.33665292285539</v>
      </c>
      <c r="L20" s="334">
        <f>(('enrolment vs availed_UPY'!L18*43*5.2)/100000)+(('enrolment vs availed_UPY'!L18*113*5.56)/100000)</f>
        <v>138.80532719999999</v>
      </c>
      <c r="M20" s="334">
        <f>(('enrolment vs availed_UPY'!L18*43*0.58)/100000)+(('enrolment vs availed_UPY'!L18*113*0.62)/100000)</f>
        <v>15.479299999999999</v>
      </c>
      <c r="N20" s="334">
        <f t="shared" si="3"/>
        <v>154.28462719999999</v>
      </c>
      <c r="O20" s="334">
        <f t="shared" si="4"/>
        <v>62.36509108168724</v>
      </c>
      <c r="P20" s="334">
        <f t="shared" si="5"/>
        <v>8.6914328002356349</v>
      </c>
      <c r="Q20" s="334">
        <f t="shared" si="6"/>
        <v>71.056523881922885</v>
      </c>
    </row>
    <row r="21" spans="1:25" x14ac:dyDescent="0.2">
      <c r="A21" s="3"/>
      <c r="B21" s="27" t="s">
        <v>532</v>
      </c>
      <c r="C21" s="334">
        <f>SUM(C13:C20)</f>
        <v>1609.9799999999998</v>
      </c>
      <c r="D21" s="334">
        <f t="shared" ref="D21:Q21" si="7">SUM(D13:D20)</f>
        <v>193.45</v>
      </c>
      <c r="E21" s="334">
        <f t="shared" si="7"/>
        <v>1803.4299999999998</v>
      </c>
      <c r="F21" s="532">
        <f t="shared" si="7"/>
        <v>3.599999999999999E-2</v>
      </c>
      <c r="G21" s="334">
        <f t="shared" si="7"/>
        <v>0</v>
      </c>
      <c r="H21" s="532">
        <f t="shared" si="7"/>
        <v>3.599999999999999E-2</v>
      </c>
      <c r="I21" s="334">
        <f t="shared" si="7"/>
        <v>1609.9859999999999</v>
      </c>
      <c r="J21" s="334">
        <f t="shared" si="7"/>
        <v>193.44499999999999</v>
      </c>
      <c r="K21" s="334">
        <f t="shared" si="7"/>
        <v>1803.431</v>
      </c>
      <c r="L21" s="334">
        <f t="shared" si="7"/>
        <v>1110.7237379999999</v>
      </c>
      <c r="M21" s="334">
        <f t="shared" si="7"/>
        <v>123.86575000000001</v>
      </c>
      <c r="N21" s="334">
        <f t="shared" si="7"/>
        <v>1234.5894879999998</v>
      </c>
      <c r="O21" s="334">
        <f t="shared" si="7"/>
        <v>499.29826200000002</v>
      </c>
      <c r="P21" s="334">
        <f t="shared" si="7"/>
        <v>69.579249999999988</v>
      </c>
      <c r="Q21" s="334">
        <f t="shared" si="7"/>
        <v>568.87751200000002</v>
      </c>
      <c r="S21" s="452"/>
      <c r="U21" s="453"/>
      <c r="V21" s="456"/>
      <c r="X21" s="456"/>
      <c r="Y21" s="456"/>
    </row>
    <row r="22" spans="1:25" x14ac:dyDescent="0.2">
      <c r="A22" s="12"/>
      <c r="B22" s="28"/>
      <c r="C22" s="28"/>
      <c r="D22" s="28"/>
      <c r="E22" s="21"/>
      <c r="F22" s="21" t="s">
        <v>11</v>
      </c>
      <c r="G22" s="21"/>
      <c r="H22" s="21"/>
      <c r="I22" s="21"/>
      <c r="J22" s="21"/>
      <c r="K22" s="21"/>
      <c r="L22" s="21"/>
      <c r="M22" s="21"/>
      <c r="N22" s="21"/>
      <c r="O22" s="21"/>
      <c r="P22" s="21"/>
      <c r="Q22" s="21"/>
    </row>
    <row r="23" spans="1:25" ht="11.25" customHeight="1" x14ac:dyDescent="0.2">
      <c r="A23" s="21" t="s">
        <v>405</v>
      </c>
      <c r="B23" s="21"/>
      <c r="C23" s="21"/>
      <c r="D23" s="21"/>
      <c r="E23" s="21" t="s">
        <v>11</v>
      </c>
      <c r="F23" s="21"/>
      <c r="G23" s="21"/>
      <c r="H23" s="21"/>
      <c r="I23" s="21"/>
      <c r="J23" s="21"/>
      <c r="K23" s="21"/>
      <c r="L23" s="21"/>
      <c r="M23" s="21"/>
      <c r="N23" s="21"/>
      <c r="O23" s="21"/>
    </row>
    <row r="24" spans="1:25" ht="14.25" customHeight="1" x14ac:dyDescent="0.2">
      <c r="A24" s="740" t="s">
        <v>409</v>
      </c>
      <c r="B24" s="740"/>
      <c r="C24" s="740"/>
      <c r="D24" s="740"/>
      <c r="E24" s="740"/>
      <c r="F24" s="740"/>
      <c r="G24" s="740"/>
      <c r="H24" s="740"/>
      <c r="I24" s="740"/>
      <c r="J24" s="740"/>
      <c r="K24" s="740"/>
      <c r="L24" s="740"/>
      <c r="M24" s="740"/>
      <c r="N24" s="740"/>
      <c r="O24" s="740"/>
      <c r="P24" s="740"/>
      <c r="Q24" s="740"/>
    </row>
    <row r="25" spans="1:25" ht="15.75" customHeight="1" x14ac:dyDescent="0.2">
      <c r="A25" s="288"/>
      <c r="B25" s="741"/>
      <c r="C25" s="741"/>
      <c r="D25" s="741"/>
      <c r="E25" s="741"/>
      <c r="F25" s="741"/>
      <c r="G25" s="741"/>
      <c r="H25" s="741"/>
      <c r="I25" s="741"/>
      <c r="J25" s="741"/>
      <c r="K25" s="741"/>
      <c r="L25" s="741"/>
      <c r="M25" s="741"/>
      <c r="N25" s="741"/>
      <c r="O25" s="43"/>
      <c r="P25" s="43"/>
      <c r="Q25" s="43"/>
      <c r="X25" s="16" t="s">
        <v>11</v>
      </c>
    </row>
    <row r="26" spans="1:25" x14ac:dyDescent="0.2">
      <c r="A26" s="15" t="s">
        <v>12</v>
      </c>
      <c r="B26" s="15"/>
      <c r="C26" s="523"/>
      <c r="D26" s="523"/>
      <c r="E26" s="523"/>
      <c r="F26" s="523"/>
      <c r="G26" s="523"/>
      <c r="H26" s="523"/>
      <c r="I26" s="523"/>
      <c r="J26" s="523"/>
      <c r="K26" s="523"/>
      <c r="L26" s="523"/>
      <c r="M26" s="523"/>
      <c r="O26" s="553" t="s">
        <v>761</v>
      </c>
      <c r="P26" s="553"/>
      <c r="Q26" s="553"/>
    </row>
    <row r="27" spans="1:25" ht="12.75" customHeight="1" x14ac:dyDescent="0.2">
      <c r="B27" s="87"/>
      <c r="C27" s="523"/>
      <c r="D27" s="523"/>
      <c r="E27" s="533"/>
      <c r="F27" s="523"/>
      <c r="G27" s="533"/>
      <c r="H27" s="533"/>
      <c r="I27" s="523"/>
      <c r="J27" s="523"/>
      <c r="K27" s="533"/>
      <c r="L27" s="533"/>
      <c r="M27" s="533" t="s">
        <v>11</v>
      </c>
      <c r="N27" s="87"/>
      <c r="O27" s="553" t="s">
        <v>759</v>
      </c>
      <c r="P27" s="553"/>
      <c r="Q27" s="553"/>
    </row>
    <row r="28" spans="1:25" ht="12.75" customHeight="1" x14ac:dyDescent="0.2">
      <c r="B28" s="87"/>
      <c r="C28" s="523"/>
      <c r="D28" s="523"/>
      <c r="E28" s="533"/>
      <c r="F28" s="523"/>
      <c r="G28" s="533"/>
      <c r="H28" s="533"/>
      <c r="I28" s="523"/>
      <c r="J28" s="523"/>
      <c r="K28" s="533"/>
      <c r="L28" s="533"/>
      <c r="M28" s="533"/>
      <c r="N28" s="87"/>
      <c r="O28" s="553" t="s">
        <v>536</v>
      </c>
      <c r="P28" s="553"/>
      <c r="Q28" s="553"/>
      <c r="R28" s="434"/>
    </row>
    <row r="29" spans="1:25" x14ac:dyDescent="0.2">
      <c r="A29" s="15"/>
      <c r="B29" s="15"/>
      <c r="C29" s="523"/>
      <c r="D29" s="523"/>
      <c r="E29" s="523"/>
      <c r="F29" s="523"/>
      <c r="G29" s="523"/>
      <c r="H29" s="523"/>
      <c r="I29" s="523"/>
      <c r="J29" s="523"/>
      <c r="K29" s="523"/>
      <c r="L29" s="523"/>
      <c r="M29" s="523"/>
      <c r="O29" s="726" t="s">
        <v>602</v>
      </c>
      <c r="P29" s="726"/>
      <c r="Q29" s="726"/>
      <c r="R29" s="726"/>
    </row>
    <row r="30" spans="1:25" x14ac:dyDescent="0.2">
      <c r="C30" s="523"/>
      <c r="D30" s="523"/>
      <c r="E30" s="523"/>
      <c r="F30" s="523"/>
      <c r="G30" s="523"/>
      <c r="H30" s="523"/>
      <c r="I30" s="523"/>
      <c r="J30" s="523"/>
      <c r="K30" s="523"/>
      <c r="L30" s="523"/>
      <c r="M30" s="523"/>
    </row>
    <row r="31" spans="1:25" x14ac:dyDescent="0.2">
      <c r="C31" s="523"/>
      <c r="D31" s="523"/>
      <c r="E31" s="523"/>
      <c r="F31" s="523"/>
      <c r="G31" s="523"/>
      <c r="H31" s="523"/>
      <c r="I31" s="523"/>
      <c r="J31" s="523"/>
      <c r="K31" s="523"/>
      <c r="L31" s="523" t="s">
        <v>11</v>
      </c>
      <c r="M31" s="523"/>
    </row>
    <row r="32" spans="1:25" x14ac:dyDescent="0.2">
      <c r="C32" s="523"/>
      <c r="D32" s="523"/>
      <c r="E32" s="523"/>
      <c r="F32" s="523"/>
      <c r="G32" s="523"/>
      <c r="H32" s="523"/>
      <c r="I32" s="523"/>
      <c r="J32" s="523"/>
      <c r="K32" s="523"/>
      <c r="L32" s="523"/>
      <c r="M32" s="523"/>
    </row>
    <row r="33" spans="3:13" x14ac:dyDescent="0.2">
      <c r="C33" s="523"/>
      <c r="D33" s="523"/>
      <c r="E33" s="523"/>
      <c r="F33" s="523"/>
      <c r="G33" s="523"/>
      <c r="H33" s="534"/>
      <c r="I33" s="523"/>
      <c r="J33" s="523"/>
      <c r="K33" s="523"/>
      <c r="L33" s="534"/>
      <c r="M33" s="523"/>
    </row>
    <row r="34" spans="3:13" x14ac:dyDescent="0.2">
      <c r="C34" s="523"/>
      <c r="D34" s="523"/>
      <c r="E34" s="523"/>
      <c r="F34" s="523"/>
      <c r="G34" s="523"/>
      <c r="H34" s="534"/>
      <c r="I34" s="523"/>
      <c r="J34" s="523"/>
      <c r="K34" s="523"/>
      <c r="L34" s="534"/>
      <c r="M34" s="523"/>
    </row>
    <row r="35" spans="3:13" x14ac:dyDescent="0.2">
      <c r="H35" s="350"/>
      <c r="L35" s="350"/>
    </row>
    <row r="36" spans="3:13" x14ac:dyDescent="0.2">
      <c r="H36" s="350"/>
      <c r="L36" s="350"/>
    </row>
    <row r="37" spans="3:13" x14ac:dyDescent="0.2">
      <c r="H37" s="350"/>
      <c r="L37" s="350"/>
    </row>
    <row r="38" spans="3:13" x14ac:dyDescent="0.2">
      <c r="H38" s="350"/>
      <c r="L38" s="350"/>
    </row>
    <row r="39" spans="3:13" x14ac:dyDescent="0.2">
      <c r="H39" s="350"/>
      <c r="L39" s="350"/>
    </row>
    <row r="40" spans="3:13" x14ac:dyDescent="0.2">
      <c r="H40" s="350"/>
      <c r="L40" s="350"/>
    </row>
    <row r="41" spans="3:13" x14ac:dyDescent="0.2">
      <c r="H41" s="350"/>
      <c r="L41" s="350"/>
    </row>
  </sheetData>
  <mergeCells count="20">
    <mergeCell ref="L10:N10"/>
    <mergeCell ref="O10:Q10"/>
    <mergeCell ref="A8:B8"/>
    <mergeCell ref="A6:Q6"/>
    <mergeCell ref="R1:R10"/>
    <mergeCell ref="P1:Q1"/>
    <mergeCell ref="A2:Q2"/>
    <mergeCell ref="A3:Q3"/>
    <mergeCell ref="N9:Q9"/>
    <mergeCell ref="A10:A11"/>
    <mergeCell ref="B10:B11"/>
    <mergeCell ref="C10:E10"/>
    <mergeCell ref="F10:H10"/>
    <mergeCell ref="I10:K10"/>
    <mergeCell ref="O26:Q26"/>
    <mergeCell ref="O27:Q27"/>
    <mergeCell ref="O28:Q28"/>
    <mergeCell ref="O29:R29"/>
    <mergeCell ref="A24:Q24"/>
    <mergeCell ref="B25:N25"/>
  </mergeCells>
  <phoneticPr fontId="0" type="noConversion"/>
  <printOptions horizontalCentered="1"/>
  <pageMargins left="0.55000000000000004" right="0.27" top="1.3" bottom="0" header="0.85" footer="0.31496062992125984"/>
  <pageSetup paperSize="9" scale="87"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8"/>
  <sheetViews>
    <sheetView zoomScaleNormal="100" zoomScaleSheetLayoutView="80" workbookViewId="0">
      <selection activeCell="A2" sqref="A2"/>
    </sheetView>
  </sheetViews>
  <sheetFormatPr defaultRowHeight="12.75" x14ac:dyDescent="0.2"/>
  <cols>
    <col min="1" max="1" width="4.7109375" customWidth="1"/>
    <col min="2" max="2" width="13.7109375" customWidth="1"/>
    <col min="3" max="3" width="14.7109375" customWidth="1"/>
    <col min="4" max="4" width="13" customWidth="1"/>
    <col min="5" max="5" width="12.42578125" customWidth="1"/>
    <col min="6" max="6" width="9.28515625" customWidth="1"/>
    <col min="7" max="7" width="11.5703125" customWidth="1"/>
    <col min="9" max="10" width="9.28515625" bestFit="1" customWidth="1"/>
    <col min="11" max="11" width="10.42578125" bestFit="1" customWidth="1"/>
    <col min="13" max="14" width="9.28515625" bestFit="1" customWidth="1"/>
    <col min="15" max="15" width="10.42578125" bestFit="1" customWidth="1"/>
    <col min="20" max="20" width="10.42578125" customWidth="1"/>
    <col min="21" max="21" width="11.140625" customWidth="1"/>
    <col min="22" max="22" width="11.85546875" customWidth="1"/>
  </cols>
  <sheetData>
    <row r="1" spans="1:24" ht="15" x14ac:dyDescent="0.2">
      <c r="U1" s="668" t="s">
        <v>64</v>
      </c>
      <c r="V1" s="668"/>
      <c r="W1" s="44"/>
    </row>
    <row r="3" spans="1:24" ht="15" x14ac:dyDescent="0.2">
      <c r="A3" s="675" t="s">
        <v>0</v>
      </c>
      <c r="B3" s="675"/>
      <c r="C3" s="675"/>
      <c r="D3" s="675"/>
      <c r="E3" s="675"/>
      <c r="F3" s="675"/>
      <c r="G3" s="675"/>
      <c r="H3" s="675"/>
      <c r="I3" s="675"/>
      <c r="J3" s="675"/>
      <c r="K3" s="675"/>
      <c r="L3" s="675"/>
      <c r="M3" s="675"/>
      <c r="N3" s="675"/>
      <c r="O3" s="675"/>
      <c r="P3" s="675"/>
      <c r="Q3" s="675"/>
      <c r="R3" s="675"/>
      <c r="S3" s="675"/>
      <c r="T3" s="675"/>
      <c r="U3" s="675"/>
      <c r="V3" s="675"/>
    </row>
    <row r="4" spans="1:24" ht="20.25" x14ac:dyDescent="0.3">
      <c r="A4" s="656" t="s">
        <v>789</v>
      </c>
      <c r="B4" s="656"/>
      <c r="C4" s="656"/>
      <c r="D4" s="656"/>
      <c r="E4" s="656"/>
      <c r="F4" s="656"/>
      <c r="G4" s="656"/>
      <c r="H4" s="656"/>
      <c r="I4" s="656"/>
      <c r="J4" s="656"/>
      <c r="K4" s="656"/>
      <c r="L4" s="656"/>
      <c r="M4" s="656"/>
      <c r="N4" s="656"/>
      <c r="O4" s="656"/>
      <c r="P4" s="656"/>
      <c r="Q4" s="656"/>
      <c r="R4" s="656"/>
      <c r="S4" s="656"/>
      <c r="T4" s="656"/>
      <c r="U4" s="656"/>
      <c r="V4" s="656"/>
    </row>
    <row r="5" spans="1:24" ht="15.75" x14ac:dyDescent="0.25">
      <c r="A5" s="745"/>
      <c r="B5" s="745"/>
      <c r="C5" s="745"/>
      <c r="D5" s="745"/>
      <c r="E5" s="745"/>
      <c r="F5" s="745"/>
      <c r="G5" s="745"/>
      <c r="H5" s="745"/>
      <c r="I5" s="745"/>
      <c r="J5" s="745"/>
      <c r="K5" s="745"/>
      <c r="L5" s="745"/>
      <c r="M5" s="745"/>
      <c r="N5" s="745"/>
      <c r="O5" s="745"/>
      <c r="P5" s="745"/>
      <c r="Q5" s="745"/>
    </row>
    <row r="6" spans="1:24" ht="15.75" x14ac:dyDescent="0.25">
      <c r="A6" s="556" t="s">
        <v>256</v>
      </c>
      <c r="B6" s="556"/>
      <c r="C6" s="556"/>
      <c r="D6" s="556"/>
      <c r="E6" s="556"/>
      <c r="F6" s="556"/>
      <c r="G6" s="556"/>
      <c r="H6" s="556"/>
      <c r="I6" s="556"/>
      <c r="J6" s="556"/>
      <c r="K6" s="556"/>
      <c r="L6" s="556"/>
      <c r="M6" s="556"/>
      <c r="N6" s="556"/>
      <c r="O6" s="556"/>
      <c r="P6" s="556"/>
      <c r="Q6" s="556"/>
      <c r="R6" s="556"/>
      <c r="S6" s="556"/>
      <c r="T6" s="556"/>
      <c r="U6" s="556"/>
      <c r="V6" s="556"/>
    </row>
    <row r="7" spans="1:24" x14ac:dyDescent="0.2">
      <c r="A7" s="31"/>
      <c r="B7" s="31"/>
      <c r="C7" s="151"/>
      <c r="D7" s="31"/>
      <c r="E7" s="31"/>
      <c r="F7" s="31"/>
      <c r="G7" s="31"/>
      <c r="H7" s="31"/>
      <c r="I7" s="31"/>
      <c r="J7" s="31"/>
      <c r="K7" s="31"/>
      <c r="L7" s="31"/>
      <c r="M7" s="31"/>
      <c r="N7" s="31"/>
      <c r="O7" s="31"/>
      <c r="P7" s="31"/>
      <c r="Q7" s="31"/>
      <c r="U7" s="31"/>
    </row>
    <row r="9" spans="1:24" ht="15.75" x14ac:dyDescent="0.25">
      <c r="A9" s="15" t="s">
        <v>523</v>
      </c>
      <c r="B9" s="41"/>
      <c r="C9" s="41"/>
      <c r="D9" s="41"/>
      <c r="E9" s="41"/>
      <c r="F9" s="41"/>
      <c r="G9" s="41"/>
      <c r="H9" s="41"/>
      <c r="I9" s="41"/>
      <c r="J9" s="41"/>
      <c r="K9" s="41"/>
      <c r="L9" s="41"/>
      <c r="M9" s="41"/>
      <c r="N9" s="41"/>
      <c r="O9" s="41"/>
      <c r="U9" s="31" t="s">
        <v>246</v>
      </c>
      <c r="V9" s="31"/>
      <c r="W9" s="31"/>
      <c r="X9" s="31"/>
    </row>
    <row r="10" spans="1:24" x14ac:dyDescent="0.2">
      <c r="S10" s="734" t="s">
        <v>831</v>
      </c>
      <c r="T10" s="734"/>
      <c r="U10" s="734"/>
      <c r="V10" s="734"/>
    </row>
    <row r="11" spans="1:24" s="281" customFormat="1" ht="28.5" customHeight="1" x14ac:dyDescent="0.2">
      <c r="A11" s="621" t="s">
        <v>545</v>
      </c>
      <c r="B11" s="621" t="s">
        <v>223</v>
      </c>
      <c r="C11" s="621" t="s">
        <v>413</v>
      </c>
      <c r="D11" s="621" t="s">
        <v>414</v>
      </c>
      <c r="E11" s="606" t="s">
        <v>816</v>
      </c>
      <c r="F11" s="606"/>
      <c r="G11" s="606"/>
      <c r="H11" s="599" t="s">
        <v>834</v>
      </c>
      <c r="I11" s="682"/>
      <c r="J11" s="600"/>
      <c r="K11" s="627" t="s">
        <v>416</v>
      </c>
      <c r="L11" s="628"/>
      <c r="M11" s="739"/>
      <c r="N11" s="617" t="s">
        <v>175</v>
      </c>
      <c r="O11" s="618"/>
      <c r="P11" s="619"/>
      <c r="Q11" s="590" t="s">
        <v>837</v>
      </c>
      <c r="R11" s="590"/>
      <c r="S11" s="590"/>
      <c r="T11" s="621" t="s">
        <v>277</v>
      </c>
      <c r="U11" s="621" t="s">
        <v>467</v>
      </c>
      <c r="V11" s="621" t="s">
        <v>417</v>
      </c>
    </row>
    <row r="12" spans="1:24" s="281" customFormat="1" ht="48.75" customHeight="1" x14ac:dyDescent="0.2">
      <c r="A12" s="623"/>
      <c r="B12" s="623"/>
      <c r="C12" s="623"/>
      <c r="D12" s="623"/>
      <c r="E12" s="267" t="s">
        <v>194</v>
      </c>
      <c r="F12" s="267" t="s">
        <v>224</v>
      </c>
      <c r="G12" s="267" t="s">
        <v>16</v>
      </c>
      <c r="H12" s="267" t="s">
        <v>194</v>
      </c>
      <c r="I12" s="267" t="s">
        <v>224</v>
      </c>
      <c r="J12" s="267" t="s">
        <v>16</v>
      </c>
      <c r="K12" s="267" t="s">
        <v>194</v>
      </c>
      <c r="L12" s="267" t="s">
        <v>224</v>
      </c>
      <c r="M12" s="267" t="s">
        <v>16</v>
      </c>
      <c r="N12" s="267" t="s">
        <v>194</v>
      </c>
      <c r="O12" s="267" t="s">
        <v>224</v>
      </c>
      <c r="P12" s="267" t="s">
        <v>16</v>
      </c>
      <c r="Q12" s="267" t="s">
        <v>260</v>
      </c>
      <c r="R12" s="267" t="s">
        <v>238</v>
      </c>
      <c r="S12" s="267" t="s">
        <v>239</v>
      </c>
      <c r="T12" s="623"/>
      <c r="U12" s="623"/>
      <c r="V12" s="623"/>
    </row>
    <row r="13" spans="1:24" x14ac:dyDescent="0.2">
      <c r="A13" s="150">
        <v>1</v>
      </c>
      <c r="B13" s="108">
        <v>2</v>
      </c>
      <c r="C13" s="8">
        <v>3</v>
      </c>
      <c r="D13" s="108">
        <v>4</v>
      </c>
      <c r="E13" s="108">
        <v>5</v>
      </c>
      <c r="F13" s="8">
        <v>6</v>
      </c>
      <c r="G13" s="108">
        <v>7</v>
      </c>
      <c r="H13" s="108">
        <v>8</v>
      </c>
      <c r="I13" s="8">
        <v>9</v>
      </c>
      <c r="J13" s="108">
        <v>10</v>
      </c>
      <c r="K13" s="108">
        <v>11</v>
      </c>
      <c r="L13" s="8">
        <v>12</v>
      </c>
      <c r="M13" s="108">
        <v>13</v>
      </c>
      <c r="N13" s="108">
        <v>14</v>
      </c>
      <c r="O13" s="8">
        <v>15</v>
      </c>
      <c r="P13" s="108">
        <v>16</v>
      </c>
      <c r="Q13" s="108">
        <v>17</v>
      </c>
      <c r="R13" s="8">
        <v>18</v>
      </c>
      <c r="S13" s="108">
        <v>19</v>
      </c>
      <c r="T13" s="108">
        <v>20</v>
      </c>
      <c r="U13" s="8">
        <v>21</v>
      </c>
      <c r="V13" s="108">
        <v>22</v>
      </c>
    </row>
    <row r="14" spans="1:24" ht="18.75" customHeight="1" x14ac:dyDescent="0.2">
      <c r="A14" s="8">
        <v>1</v>
      </c>
      <c r="B14" s="19" t="s">
        <v>524</v>
      </c>
      <c r="C14" s="9">
        <v>1159</v>
      </c>
      <c r="D14" s="398">
        <v>1159</v>
      </c>
      <c r="E14" s="354">
        <f>C14*9000/100000</f>
        <v>104.31</v>
      </c>
      <c r="F14" s="354">
        <f>C14*1000/100000</f>
        <v>11.59</v>
      </c>
      <c r="G14" s="354">
        <f>SUM(E14:F14)</f>
        <v>115.9</v>
      </c>
      <c r="H14" s="354">
        <v>0.81226917936380649</v>
      </c>
      <c r="I14" s="354">
        <v>0.46809302325581398</v>
      </c>
      <c r="J14" s="354">
        <f>SUM(H14:I14)</f>
        <v>1.2803622026196204</v>
      </c>
      <c r="K14" s="354">
        <v>103.87897351447782</v>
      </c>
      <c r="L14" s="334">
        <v>11.147839989021545</v>
      </c>
      <c r="M14" s="354">
        <f>SUM(K14:L14)</f>
        <v>115.02681350349937</v>
      </c>
      <c r="N14" s="354">
        <f>D14*900*7/100000</f>
        <v>73.016999999999996</v>
      </c>
      <c r="O14" s="354">
        <f>D14*700/100000</f>
        <v>8.1129999999999995</v>
      </c>
      <c r="P14" s="354">
        <f>SUM(N14:O14)</f>
        <v>81.13</v>
      </c>
      <c r="Q14" s="354">
        <f>(H14+K14)-N14</f>
        <v>31.674242693841634</v>
      </c>
      <c r="R14" s="354">
        <f>(I14+L14)-O14</f>
        <v>3.5029330122773601</v>
      </c>
      <c r="S14" s="354">
        <f>(J14+M14)-P14</f>
        <v>35.177175706118987</v>
      </c>
      <c r="T14" s="742" t="s">
        <v>563</v>
      </c>
      <c r="U14" s="9">
        <f>D14</f>
        <v>1159</v>
      </c>
      <c r="V14" s="9">
        <f>U14</f>
        <v>1159</v>
      </c>
      <c r="W14" s="21"/>
    </row>
    <row r="15" spans="1:24" ht="18.75" customHeight="1" x14ac:dyDescent="0.2">
      <c r="A15" s="8">
        <v>2</v>
      </c>
      <c r="B15" s="19" t="s">
        <v>525</v>
      </c>
      <c r="C15" s="9">
        <v>1014</v>
      </c>
      <c r="D15" s="398">
        <v>1014</v>
      </c>
      <c r="E15" s="354">
        <f t="shared" ref="E15:E21" si="0">C15*9000/100000</f>
        <v>91.26</v>
      </c>
      <c r="F15" s="354">
        <f t="shared" ref="F15:F21" si="1">C15*1000/100000</f>
        <v>10.14</v>
      </c>
      <c r="G15" s="354">
        <f t="shared" ref="G15:G21" si="2">SUM(E15:F15)</f>
        <v>101.4</v>
      </c>
      <c r="H15" s="354">
        <v>0.66117936380646891</v>
      </c>
      <c r="I15" s="354">
        <v>0.38102325581395352</v>
      </c>
      <c r="J15" s="354">
        <f t="shared" ref="J15:J21" si="3">SUM(H15:I15)</f>
        <v>1.0422026196204224</v>
      </c>
      <c r="K15" s="354">
        <v>90.882898312062579</v>
      </c>
      <c r="L15" s="354">
        <v>9.7531576780568141</v>
      </c>
      <c r="M15" s="354">
        <f t="shared" ref="M15:M21" si="4">SUM(K15:L15)</f>
        <v>100.63605599011939</v>
      </c>
      <c r="N15" s="354">
        <f t="shared" ref="N15:N21" si="5">D15*900*7/100000</f>
        <v>63.881999999999998</v>
      </c>
      <c r="O15" s="354">
        <f t="shared" ref="O15:O21" si="6">D15*700/100000</f>
        <v>7.0979999999999999</v>
      </c>
      <c r="P15" s="354">
        <f t="shared" ref="P15:P21" si="7">SUM(N15:O15)</f>
        <v>70.98</v>
      </c>
      <c r="Q15" s="354">
        <f t="shared" ref="Q15:Q21" si="8">(H15+K15)-N15</f>
        <v>27.66207767586905</v>
      </c>
      <c r="R15" s="354">
        <f t="shared" ref="R15:R21" si="9">(I15+L15)-O15</f>
        <v>3.0361809338707682</v>
      </c>
      <c r="S15" s="354">
        <f t="shared" ref="S15:S21" si="10">(J15+M15)-P15</f>
        <v>30.69825860973981</v>
      </c>
      <c r="T15" s="743"/>
      <c r="U15" s="9">
        <f t="shared" ref="U15:U21" si="11">D15</f>
        <v>1014</v>
      </c>
      <c r="V15" s="9">
        <f t="shared" ref="V15:V21" si="12">U15</f>
        <v>1014</v>
      </c>
      <c r="W15" s="21"/>
    </row>
    <row r="16" spans="1:24" ht="18.75" customHeight="1" x14ac:dyDescent="0.2">
      <c r="A16" s="8">
        <v>3</v>
      </c>
      <c r="B16" s="19" t="s">
        <v>526</v>
      </c>
      <c r="C16" s="9">
        <v>670</v>
      </c>
      <c r="D16" s="398">
        <v>670</v>
      </c>
      <c r="E16" s="354">
        <f t="shared" si="0"/>
        <v>60.3</v>
      </c>
      <c r="F16" s="354">
        <f t="shared" si="1"/>
        <v>6.7</v>
      </c>
      <c r="G16" s="354">
        <f t="shared" si="2"/>
        <v>67</v>
      </c>
      <c r="H16" s="354">
        <v>0.4984672547447207</v>
      </c>
      <c r="I16" s="354">
        <v>0.28725581395348837</v>
      </c>
      <c r="J16" s="354">
        <f t="shared" si="3"/>
        <v>0.78572306869820907</v>
      </c>
      <c r="K16" s="354">
        <v>60.050830245642921</v>
      </c>
      <c r="L16" s="354">
        <v>6.4443941265266913</v>
      </c>
      <c r="M16" s="354">
        <f t="shared" si="4"/>
        <v>66.495224372169616</v>
      </c>
      <c r="N16" s="354">
        <f t="shared" si="5"/>
        <v>42.21</v>
      </c>
      <c r="O16" s="354">
        <f t="shared" si="6"/>
        <v>4.6900000000000004</v>
      </c>
      <c r="P16" s="354">
        <f t="shared" si="7"/>
        <v>46.9</v>
      </c>
      <c r="Q16" s="354">
        <f t="shared" si="8"/>
        <v>18.339297500387637</v>
      </c>
      <c r="R16" s="354">
        <f t="shared" si="9"/>
        <v>2.0416499404801796</v>
      </c>
      <c r="S16" s="354">
        <f t="shared" si="10"/>
        <v>20.380947440867821</v>
      </c>
      <c r="T16" s="743"/>
      <c r="U16" s="9">
        <f t="shared" si="11"/>
        <v>670</v>
      </c>
      <c r="V16" s="9">
        <f t="shared" si="12"/>
        <v>670</v>
      </c>
      <c r="W16" s="21"/>
    </row>
    <row r="17" spans="1:23" ht="18.75" customHeight="1" x14ac:dyDescent="0.2">
      <c r="A17" s="8">
        <v>4</v>
      </c>
      <c r="B17" s="19" t="s">
        <v>527</v>
      </c>
      <c r="C17" s="9">
        <v>791</v>
      </c>
      <c r="D17" s="398">
        <v>785</v>
      </c>
      <c r="E17" s="354">
        <f t="shared" si="0"/>
        <v>71.19</v>
      </c>
      <c r="F17" s="354">
        <f t="shared" si="1"/>
        <v>7.91</v>
      </c>
      <c r="G17" s="354">
        <f t="shared" si="2"/>
        <v>79.099999999999994</v>
      </c>
      <c r="H17" s="354">
        <v>0.54753916065223196</v>
      </c>
      <c r="I17" s="354">
        <v>0.31553488372093025</v>
      </c>
      <c r="J17" s="354">
        <f t="shared" si="3"/>
        <v>0.86307404437316215</v>
      </c>
      <c r="K17" s="354">
        <v>70.89583093179634</v>
      </c>
      <c r="L17" s="354">
        <v>7.6082324687800194</v>
      </c>
      <c r="M17" s="354">
        <f t="shared" si="4"/>
        <v>78.504063400576356</v>
      </c>
      <c r="N17" s="354">
        <f t="shared" si="5"/>
        <v>49.454999999999998</v>
      </c>
      <c r="O17" s="354">
        <f t="shared" si="6"/>
        <v>5.4950000000000001</v>
      </c>
      <c r="P17" s="354">
        <f t="shared" si="7"/>
        <v>54.949999999999996</v>
      </c>
      <c r="Q17" s="354">
        <f t="shared" si="8"/>
        <v>21.988370092448577</v>
      </c>
      <c r="R17" s="354">
        <f t="shared" si="9"/>
        <v>2.4287673525009499</v>
      </c>
      <c r="S17" s="354">
        <f t="shared" si="10"/>
        <v>24.417137444949525</v>
      </c>
      <c r="T17" s="743"/>
      <c r="U17" s="9">
        <f t="shared" si="11"/>
        <v>785</v>
      </c>
      <c r="V17" s="9">
        <f t="shared" si="12"/>
        <v>785</v>
      </c>
      <c r="W17" s="21"/>
    </row>
    <row r="18" spans="1:23" ht="18.75" customHeight="1" x14ac:dyDescent="0.2">
      <c r="A18" s="8">
        <v>5</v>
      </c>
      <c r="B18" s="19" t="s">
        <v>528</v>
      </c>
      <c r="C18" s="9">
        <v>990</v>
      </c>
      <c r="D18" s="398">
        <v>990</v>
      </c>
      <c r="E18" s="354">
        <f t="shared" si="0"/>
        <v>89.1</v>
      </c>
      <c r="F18" s="354">
        <f t="shared" si="1"/>
        <v>9.9</v>
      </c>
      <c r="G18" s="354">
        <f t="shared" si="2"/>
        <v>99</v>
      </c>
      <c r="H18" s="354">
        <v>0.68700668270515908</v>
      </c>
      <c r="I18" s="354">
        <v>0.39590697674418607</v>
      </c>
      <c r="J18" s="354">
        <f t="shared" si="3"/>
        <v>1.0829136594493451</v>
      </c>
      <c r="K18" s="354">
        <v>88.731823795800736</v>
      </c>
      <c r="L18" s="354">
        <v>9.5223137093454095</v>
      </c>
      <c r="M18" s="354">
        <f t="shared" si="4"/>
        <v>98.254137505146147</v>
      </c>
      <c r="N18" s="354">
        <f t="shared" si="5"/>
        <v>62.37</v>
      </c>
      <c r="O18" s="354">
        <f t="shared" si="6"/>
        <v>6.93</v>
      </c>
      <c r="P18" s="354">
        <f t="shared" si="7"/>
        <v>69.3</v>
      </c>
      <c r="Q18" s="354">
        <f t="shared" si="8"/>
        <v>27.048830478505899</v>
      </c>
      <c r="R18" s="354">
        <f t="shared" si="9"/>
        <v>2.9882206860895959</v>
      </c>
      <c r="S18" s="354">
        <f t="shared" si="10"/>
        <v>30.037051164595496</v>
      </c>
      <c r="T18" s="743"/>
      <c r="U18" s="9">
        <f t="shared" si="11"/>
        <v>990</v>
      </c>
      <c r="V18" s="9">
        <f t="shared" si="12"/>
        <v>990</v>
      </c>
      <c r="W18" s="21"/>
    </row>
    <row r="19" spans="1:23" ht="18.75" customHeight="1" x14ac:dyDescent="0.2">
      <c r="A19" s="8">
        <v>6</v>
      </c>
      <c r="B19" s="19" t="s">
        <v>529</v>
      </c>
      <c r="C19" s="9">
        <v>610</v>
      </c>
      <c r="D19" s="398">
        <v>610</v>
      </c>
      <c r="E19" s="354">
        <f t="shared" si="0"/>
        <v>54.9</v>
      </c>
      <c r="F19" s="354">
        <f t="shared" si="1"/>
        <v>6.1</v>
      </c>
      <c r="G19" s="354">
        <f t="shared" si="2"/>
        <v>61</v>
      </c>
      <c r="H19" s="354">
        <v>0.3693306602512697</v>
      </c>
      <c r="I19" s="354">
        <v>0.21283720930232558</v>
      </c>
      <c r="J19" s="354">
        <f t="shared" si="3"/>
        <v>0.58216786955359523</v>
      </c>
      <c r="K19" s="354">
        <v>54.673143954988333</v>
      </c>
      <c r="L19" s="354">
        <v>5.8672842047481808</v>
      </c>
      <c r="M19" s="354">
        <f t="shared" si="4"/>
        <v>60.540428159736514</v>
      </c>
      <c r="N19" s="354">
        <f t="shared" si="5"/>
        <v>38.43</v>
      </c>
      <c r="O19" s="354">
        <f t="shared" si="6"/>
        <v>4.2699999999999996</v>
      </c>
      <c r="P19" s="354">
        <f t="shared" si="7"/>
        <v>42.7</v>
      </c>
      <c r="Q19" s="354">
        <f t="shared" si="8"/>
        <v>16.612474615239606</v>
      </c>
      <c r="R19" s="354">
        <f t="shared" si="9"/>
        <v>1.8101214140505064</v>
      </c>
      <c r="S19" s="354">
        <f t="shared" si="10"/>
        <v>18.422596029290105</v>
      </c>
      <c r="T19" s="743"/>
      <c r="U19" s="9">
        <f t="shared" si="11"/>
        <v>610</v>
      </c>
      <c r="V19" s="9">
        <f t="shared" si="12"/>
        <v>610</v>
      </c>
      <c r="W19" s="21"/>
    </row>
    <row r="20" spans="1:23" ht="18.75" customHeight="1" x14ac:dyDescent="0.2">
      <c r="A20" s="8">
        <v>7</v>
      </c>
      <c r="B20" s="19" t="s">
        <v>530</v>
      </c>
      <c r="C20" s="9">
        <v>873</v>
      </c>
      <c r="D20" s="398">
        <v>869</v>
      </c>
      <c r="E20" s="354">
        <f t="shared" si="0"/>
        <v>78.569999999999993</v>
      </c>
      <c r="F20" s="354">
        <f t="shared" si="1"/>
        <v>8.73</v>
      </c>
      <c r="G20" s="354">
        <f t="shared" si="2"/>
        <v>87.3</v>
      </c>
      <c r="H20" s="354">
        <v>0.56045282010157715</v>
      </c>
      <c r="I20" s="354">
        <v>0.32297674418604649</v>
      </c>
      <c r="J20" s="354">
        <f t="shared" si="3"/>
        <v>0.88342956428762365</v>
      </c>
      <c r="K20" s="354">
        <v>78.245335529024274</v>
      </c>
      <c r="L20" s="354">
        <v>8.396949361877315</v>
      </c>
      <c r="M20" s="354">
        <f t="shared" si="4"/>
        <v>86.642284890901593</v>
      </c>
      <c r="N20" s="354">
        <f t="shared" si="5"/>
        <v>54.747</v>
      </c>
      <c r="O20" s="354">
        <f t="shared" si="6"/>
        <v>6.0830000000000002</v>
      </c>
      <c r="P20" s="354">
        <f t="shared" si="7"/>
        <v>60.83</v>
      </c>
      <c r="Q20" s="354">
        <f t="shared" si="8"/>
        <v>24.058788349125848</v>
      </c>
      <c r="R20" s="354">
        <f t="shared" si="9"/>
        <v>2.6369261060633615</v>
      </c>
      <c r="S20" s="354">
        <f t="shared" si="10"/>
        <v>26.695714455189218</v>
      </c>
      <c r="T20" s="743"/>
      <c r="U20" s="9">
        <f t="shared" si="11"/>
        <v>869</v>
      </c>
      <c r="V20" s="9">
        <f t="shared" si="12"/>
        <v>869</v>
      </c>
      <c r="W20" s="21"/>
    </row>
    <row r="21" spans="1:23" ht="18.75" customHeight="1" x14ac:dyDescent="0.2">
      <c r="A21" s="8">
        <v>8</v>
      </c>
      <c r="B21" s="19" t="s">
        <v>531</v>
      </c>
      <c r="C21" s="9">
        <v>1180</v>
      </c>
      <c r="D21" s="398">
        <v>1178</v>
      </c>
      <c r="E21" s="354">
        <f t="shared" si="0"/>
        <v>106.2</v>
      </c>
      <c r="F21" s="354">
        <f t="shared" si="1"/>
        <v>11.8</v>
      </c>
      <c r="G21" s="354">
        <f t="shared" si="2"/>
        <v>118</v>
      </c>
      <c r="H21" s="354">
        <v>0.69475487837476624</v>
      </c>
      <c r="I21" s="354">
        <v>0.40037209302325583</v>
      </c>
      <c r="J21" s="354">
        <f t="shared" si="3"/>
        <v>1.0951269713980221</v>
      </c>
      <c r="K21" s="354">
        <v>105.76116371620694</v>
      </c>
      <c r="L21" s="354">
        <v>11.349828461644025</v>
      </c>
      <c r="M21" s="354">
        <f t="shared" si="4"/>
        <v>117.11099217785096</v>
      </c>
      <c r="N21" s="354">
        <f t="shared" si="5"/>
        <v>74.213999999999999</v>
      </c>
      <c r="O21" s="354">
        <f t="shared" si="6"/>
        <v>8.2460000000000004</v>
      </c>
      <c r="P21" s="354">
        <f t="shared" si="7"/>
        <v>82.46</v>
      </c>
      <c r="Q21" s="354">
        <f t="shared" si="8"/>
        <v>32.241918594581705</v>
      </c>
      <c r="R21" s="354">
        <f t="shared" si="9"/>
        <v>3.5042005546672801</v>
      </c>
      <c r="S21" s="354">
        <f t="shared" si="10"/>
        <v>35.746119149248983</v>
      </c>
      <c r="T21" s="744"/>
      <c r="U21" s="9">
        <f t="shared" si="11"/>
        <v>1178</v>
      </c>
      <c r="V21" s="9">
        <f t="shared" si="12"/>
        <v>1178</v>
      </c>
      <c r="W21" s="21"/>
    </row>
    <row r="22" spans="1:23" ht="18.75" customHeight="1" x14ac:dyDescent="0.2">
      <c r="A22" s="3"/>
      <c r="B22" s="27" t="s">
        <v>532</v>
      </c>
      <c r="C22" s="9">
        <f>SUM(C14:C21)</f>
        <v>7287</v>
      </c>
      <c r="D22" s="9">
        <f t="shared" ref="D22:V22" si="13">SUM(D14:D21)</f>
        <v>7275</v>
      </c>
      <c r="E22" s="354">
        <f t="shared" si="13"/>
        <v>655.82999999999993</v>
      </c>
      <c r="F22" s="354">
        <f t="shared" si="13"/>
        <v>72.87</v>
      </c>
      <c r="G22" s="354">
        <f t="shared" si="13"/>
        <v>728.69999999999993</v>
      </c>
      <c r="H22" s="354">
        <f t="shared" si="13"/>
        <v>4.8310000000000004</v>
      </c>
      <c r="I22" s="354">
        <f t="shared" si="13"/>
        <v>2.7839999999999998</v>
      </c>
      <c r="J22" s="354">
        <f t="shared" si="13"/>
        <v>7.6150000000000002</v>
      </c>
      <c r="K22" s="354">
        <f t="shared" si="13"/>
        <v>653.12</v>
      </c>
      <c r="L22" s="354">
        <f t="shared" si="13"/>
        <v>70.09</v>
      </c>
      <c r="M22" s="354">
        <f t="shared" si="13"/>
        <v>723.21</v>
      </c>
      <c r="N22" s="354">
        <f t="shared" si="13"/>
        <v>458.32500000000005</v>
      </c>
      <c r="O22" s="354">
        <f t="shared" si="13"/>
        <v>50.925000000000004</v>
      </c>
      <c r="P22" s="354">
        <f>SUM(P14:P21)</f>
        <v>509.24999999999994</v>
      </c>
      <c r="Q22" s="354">
        <f t="shared" si="13"/>
        <v>199.62599999999998</v>
      </c>
      <c r="R22" s="354">
        <f t="shared" si="13"/>
        <v>21.948999999999998</v>
      </c>
      <c r="S22" s="354">
        <f t="shared" si="13"/>
        <v>221.57499999999996</v>
      </c>
      <c r="T22" s="9"/>
      <c r="U22" s="9">
        <f t="shared" si="13"/>
        <v>7275</v>
      </c>
      <c r="V22" s="9">
        <f t="shared" si="13"/>
        <v>7275</v>
      </c>
    </row>
    <row r="24" spans="1:23" x14ac:dyDescent="0.2">
      <c r="I24" s="355"/>
    </row>
    <row r="25" spans="1:23" x14ac:dyDescent="0.2">
      <c r="D25" s="358"/>
    </row>
    <row r="26" spans="1:23" ht="12.75" customHeight="1" x14ac:dyDescent="0.2">
      <c r="A26" s="15" t="s">
        <v>12</v>
      </c>
      <c r="B26" s="15"/>
      <c r="C26" s="15"/>
      <c r="D26" s="358"/>
      <c r="E26" s="15"/>
      <c r="F26" s="15"/>
      <c r="G26" s="15"/>
      <c r="H26" s="15"/>
      <c r="I26" s="15"/>
      <c r="J26" s="15"/>
      <c r="M26" s="15"/>
      <c r="N26" s="16"/>
      <c r="O26" s="16"/>
      <c r="Q26" s="87"/>
      <c r="S26" s="553" t="s">
        <v>761</v>
      </c>
      <c r="T26" s="553"/>
      <c r="U26" s="553"/>
      <c r="V26" s="553"/>
    </row>
    <row r="27" spans="1:23" ht="12.75" customHeight="1" x14ac:dyDescent="0.2">
      <c r="B27" s="87"/>
      <c r="C27" s="87"/>
      <c r="D27" s="358"/>
      <c r="E27" s="87"/>
      <c r="F27" s="87"/>
      <c r="G27" s="87"/>
      <c r="H27" s="87"/>
      <c r="I27" s="87"/>
      <c r="J27" s="87"/>
      <c r="M27" s="87"/>
      <c r="N27" s="87" t="s">
        <v>11</v>
      </c>
      <c r="O27" s="87"/>
      <c r="P27" s="87"/>
      <c r="Q27" s="87"/>
      <c r="S27" s="553" t="s">
        <v>759</v>
      </c>
      <c r="T27" s="553"/>
      <c r="U27" s="553"/>
      <c r="V27" s="553"/>
    </row>
    <row r="28" spans="1:23" ht="12.75" customHeight="1" x14ac:dyDescent="0.2">
      <c r="B28" s="87"/>
      <c r="C28" s="87"/>
      <c r="D28" s="358"/>
      <c r="E28" s="87"/>
      <c r="F28" s="87"/>
      <c r="G28" s="87"/>
      <c r="H28" s="87"/>
      <c r="I28" s="87"/>
      <c r="J28" s="87"/>
      <c r="M28" s="87"/>
      <c r="N28" s="87"/>
      <c r="O28" s="87"/>
      <c r="P28" s="87"/>
      <c r="Q28" s="87"/>
      <c r="S28" s="553" t="s">
        <v>536</v>
      </c>
      <c r="T28" s="553"/>
      <c r="U28" s="553"/>
      <c r="V28" s="553"/>
    </row>
    <row r="29" spans="1:23" x14ac:dyDescent="0.2">
      <c r="D29" s="358"/>
      <c r="S29" s="604" t="s">
        <v>603</v>
      </c>
      <c r="T29" s="604"/>
      <c r="U29" s="604"/>
    </row>
    <row r="30" spans="1:23" x14ac:dyDescent="0.2">
      <c r="D30" s="358"/>
    </row>
    <row r="31" spans="1:23" x14ac:dyDescent="0.2">
      <c r="D31" s="358"/>
      <c r="S31" s="16"/>
      <c r="T31" s="16"/>
    </row>
    <row r="32" spans="1:23" x14ac:dyDescent="0.2">
      <c r="D32" s="358"/>
      <c r="N32" s="521" t="s">
        <v>443</v>
      </c>
    </row>
    <row r="33" spans="4:20" x14ac:dyDescent="0.2">
      <c r="D33" s="358"/>
      <c r="I33" s="358"/>
      <c r="J33" s="358"/>
      <c r="M33" s="358"/>
      <c r="N33" s="358"/>
      <c r="O33" s="355"/>
      <c r="P33" s="355"/>
    </row>
    <row r="34" spans="4:20" x14ac:dyDescent="0.2">
      <c r="I34" s="358"/>
      <c r="J34" s="358"/>
      <c r="M34" s="358"/>
      <c r="N34" s="358"/>
      <c r="O34" s="355"/>
      <c r="P34" s="355"/>
    </row>
    <row r="35" spans="4:20" x14ac:dyDescent="0.2">
      <c r="I35" s="358"/>
      <c r="J35" s="358"/>
      <c r="M35" s="358"/>
      <c r="N35" s="358"/>
      <c r="O35" s="355"/>
      <c r="P35" s="355"/>
    </row>
    <row r="36" spans="4:20" x14ac:dyDescent="0.2">
      <c r="I36" s="358"/>
      <c r="J36" s="358"/>
      <c r="M36" s="358"/>
      <c r="N36" s="358"/>
      <c r="O36" s="355"/>
      <c r="P36" s="355"/>
    </row>
    <row r="37" spans="4:20" x14ac:dyDescent="0.2">
      <c r="D37" s="494"/>
      <c r="G37" s="13"/>
      <c r="H37" s="13"/>
      <c r="I37" s="495"/>
      <c r="J37" s="495"/>
      <c r="K37" s="358"/>
      <c r="M37" s="358"/>
      <c r="N37" s="358"/>
      <c r="O37" s="355"/>
      <c r="P37" s="355"/>
    </row>
    <row r="38" spans="4:20" x14ac:dyDescent="0.2">
      <c r="D38" s="13"/>
      <c r="G38" s="13"/>
      <c r="H38" s="13"/>
      <c r="I38" s="495"/>
      <c r="J38" s="495"/>
      <c r="K38" s="358"/>
      <c r="M38" s="358"/>
      <c r="N38" s="358"/>
      <c r="O38" s="355"/>
      <c r="P38" s="355"/>
    </row>
    <row r="39" spans="4:20" x14ac:dyDescent="0.2">
      <c r="D39" s="496"/>
      <c r="E39" s="495"/>
      <c r="G39" s="13"/>
      <c r="H39" s="13"/>
      <c r="I39" s="495"/>
      <c r="J39" s="495"/>
      <c r="K39" s="358"/>
      <c r="M39" s="358"/>
      <c r="N39" s="358"/>
      <c r="O39" s="355"/>
      <c r="P39" s="355"/>
    </row>
    <row r="40" spans="4:20" x14ac:dyDescent="0.2">
      <c r="D40" s="496"/>
      <c r="E40" s="495"/>
      <c r="F40" s="13"/>
      <c r="G40" s="13"/>
      <c r="H40" s="13"/>
      <c r="I40" s="495"/>
      <c r="J40" s="495"/>
      <c r="K40" s="358"/>
      <c r="M40" s="358"/>
      <c r="N40" s="358"/>
      <c r="O40" s="355"/>
      <c r="P40" s="355"/>
      <c r="T40" s="16"/>
    </row>
    <row r="41" spans="4:20" x14ac:dyDescent="0.2">
      <c r="D41" s="496"/>
      <c r="E41" s="495"/>
      <c r="F41" s="13"/>
      <c r="G41" s="13"/>
      <c r="H41" s="13"/>
      <c r="I41" s="495"/>
      <c r="J41" s="495"/>
      <c r="K41" s="358"/>
      <c r="M41" s="358"/>
      <c r="N41" s="358"/>
      <c r="O41" s="355"/>
      <c r="P41" s="355"/>
    </row>
    <row r="42" spans="4:20" x14ac:dyDescent="0.2">
      <c r="D42" s="496"/>
      <c r="E42" s="495"/>
      <c r="F42" s="13"/>
      <c r="G42" s="13"/>
      <c r="H42" s="13"/>
      <c r="I42" s="495"/>
      <c r="J42" s="495"/>
      <c r="K42" s="358"/>
    </row>
    <row r="43" spans="4:20" x14ac:dyDescent="0.2">
      <c r="D43" s="496"/>
      <c r="E43" s="495"/>
      <c r="F43" s="13"/>
      <c r="G43" s="13"/>
      <c r="H43" s="13"/>
      <c r="I43" s="13"/>
      <c r="J43" s="13"/>
    </row>
    <row r="44" spans="4:20" x14ac:dyDescent="0.2">
      <c r="D44" s="496"/>
      <c r="E44" s="495"/>
      <c r="F44" s="13"/>
      <c r="G44" s="13"/>
      <c r="H44" s="13"/>
      <c r="I44" s="13"/>
      <c r="J44" s="13"/>
    </row>
    <row r="45" spans="4:20" x14ac:dyDescent="0.2">
      <c r="D45" s="496"/>
      <c r="E45" s="495"/>
      <c r="F45" s="13"/>
      <c r="G45" s="13"/>
      <c r="H45" s="13"/>
      <c r="I45" s="13"/>
      <c r="J45" s="13"/>
    </row>
    <row r="46" spans="4:20" x14ac:dyDescent="0.2">
      <c r="D46" s="496"/>
      <c r="E46" s="495"/>
      <c r="F46" s="13"/>
      <c r="G46" s="13"/>
      <c r="H46" s="13"/>
      <c r="I46" s="13"/>
      <c r="J46" s="13"/>
    </row>
    <row r="47" spans="4:20" x14ac:dyDescent="0.2">
      <c r="D47" s="496"/>
      <c r="E47" s="495"/>
      <c r="F47" s="13"/>
      <c r="G47" s="13"/>
      <c r="H47" s="13"/>
      <c r="I47" s="13"/>
      <c r="J47" s="13"/>
    </row>
    <row r="48" spans="4:20" x14ac:dyDescent="0.2">
      <c r="D48" s="13"/>
      <c r="E48" s="13"/>
      <c r="F48" s="13"/>
      <c r="G48" s="13"/>
      <c r="H48" s="13"/>
      <c r="I48" s="13"/>
      <c r="J48" s="13"/>
    </row>
  </sheetData>
  <mergeCells count="23">
    <mergeCell ref="U1:V1"/>
    <mergeCell ref="A5:Q5"/>
    <mergeCell ref="D11:D12"/>
    <mergeCell ref="U11:U12"/>
    <mergeCell ref="T11:T12"/>
    <mergeCell ref="C11:C12"/>
    <mergeCell ref="A11:A12"/>
    <mergeCell ref="A3:V3"/>
    <mergeCell ref="A4:V4"/>
    <mergeCell ref="A6:V6"/>
    <mergeCell ref="S10:V10"/>
    <mergeCell ref="B11:B12"/>
    <mergeCell ref="V11:V12"/>
    <mergeCell ref="E11:G11"/>
    <mergeCell ref="S28:V28"/>
    <mergeCell ref="S26:V26"/>
    <mergeCell ref="K11:M11"/>
    <mergeCell ref="S29:U29"/>
    <mergeCell ref="H11:J11"/>
    <mergeCell ref="Q11:S11"/>
    <mergeCell ref="N11:P11"/>
    <mergeCell ref="S27:V27"/>
    <mergeCell ref="T14:T21"/>
  </mergeCells>
  <printOptions horizontalCentered="1"/>
  <pageMargins left="0.34" right="0.19" top="1.7" bottom="0" header="1.27" footer="0.31496062992125984"/>
  <pageSetup paperSize="9" scale="64"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3"/>
  <sheetViews>
    <sheetView zoomScaleNormal="100" zoomScaleSheetLayoutView="80" workbookViewId="0">
      <selection activeCell="A2" sqref="A2"/>
    </sheetView>
  </sheetViews>
  <sheetFormatPr defaultRowHeight="12.75" x14ac:dyDescent="0.2"/>
  <cols>
    <col min="1" max="1" width="5.28515625" customWidth="1"/>
    <col min="2" max="2" width="11.5703125" customWidth="1"/>
    <col min="3" max="3" width="13.7109375" customWidth="1"/>
    <col min="4" max="4" width="11.140625" customWidth="1"/>
    <col min="5" max="10" width="8.7109375" customWidth="1"/>
    <col min="20" max="22" width="12" customWidth="1"/>
  </cols>
  <sheetData>
    <row r="1" spans="1:23" ht="15" x14ac:dyDescent="0.2">
      <c r="T1" s="668" t="s">
        <v>225</v>
      </c>
      <c r="U1" s="668"/>
      <c r="V1" s="668"/>
    </row>
    <row r="2" spans="1:23" ht="15" x14ac:dyDescent="0.2">
      <c r="A2" s="675" t="s">
        <v>0</v>
      </c>
      <c r="B2" s="675"/>
      <c r="C2" s="675"/>
      <c r="D2" s="675"/>
      <c r="E2" s="675"/>
      <c r="F2" s="675"/>
      <c r="G2" s="675"/>
      <c r="H2" s="675"/>
      <c r="I2" s="675"/>
      <c r="J2" s="675"/>
      <c r="K2" s="675"/>
      <c r="L2" s="675"/>
      <c r="M2" s="675"/>
      <c r="N2" s="675"/>
      <c r="O2" s="675"/>
      <c r="P2" s="675"/>
      <c r="Q2" s="675"/>
      <c r="R2" s="675"/>
      <c r="S2" s="675"/>
      <c r="T2" s="675"/>
      <c r="U2" s="675"/>
      <c r="V2" s="675"/>
    </row>
    <row r="3" spans="1:23" ht="20.25" x14ac:dyDescent="0.3">
      <c r="A3" s="656" t="s">
        <v>789</v>
      </c>
      <c r="B3" s="656"/>
      <c r="C3" s="656"/>
      <c r="D3" s="656"/>
      <c r="E3" s="656"/>
      <c r="F3" s="656"/>
      <c r="G3" s="656"/>
      <c r="H3" s="656"/>
      <c r="I3" s="656"/>
      <c r="J3" s="656"/>
      <c r="K3" s="656"/>
      <c r="L3" s="656"/>
      <c r="M3" s="656"/>
      <c r="N3" s="656"/>
      <c r="O3" s="656"/>
      <c r="P3" s="656"/>
      <c r="Q3" s="656"/>
      <c r="R3" s="656"/>
      <c r="S3" s="656"/>
      <c r="T3" s="656"/>
      <c r="U3" s="656"/>
      <c r="V3" s="656"/>
    </row>
    <row r="5" spans="1:23" ht="15.75" x14ac:dyDescent="0.25">
      <c r="A5" s="556" t="s">
        <v>481</v>
      </c>
      <c r="B5" s="556"/>
      <c r="C5" s="556"/>
      <c r="D5" s="556"/>
      <c r="E5" s="556"/>
      <c r="F5" s="556"/>
      <c r="G5" s="556"/>
      <c r="H5" s="556"/>
      <c r="I5" s="556"/>
      <c r="J5" s="556"/>
      <c r="K5" s="556"/>
      <c r="L5" s="556"/>
      <c r="M5" s="556"/>
      <c r="N5" s="556"/>
      <c r="O5" s="556"/>
      <c r="P5" s="556"/>
      <c r="Q5" s="556"/>
      <c r="R5" s="556"/>
      <c r="S5" s="556"/>
      <c r="T5" s="556"/>
      <c r="U5" s="556"/>
      <c r="V5" s="556"/>
    </row>
    <row r="6" spans="1:23" x14ac:dyDescent="0.2">
      <c r="A6" s="31"/>
      <c r="B6" s="31"/>
      <c r="C6" s="151"/>
      <c r="D6" s="31"/>
      <c r="E6" s="31"/>
      <c r="F6" s="31"/>
      <c r="G6" s="31"/>
      <c r="H6" s="31"/>
      <c r="I6" s="31"/>
      <c r="J6" s="31"/>
      <c r="K6" s="31"/>
      <c r="L6" s="31"/>
      <c r="M6" s="31"/>
      <c r="N6" s="31"/>
      <c r="O6" s="31"/>
      <c r="P6" s="31"/>
      <c r="Q6" s="31"/>
      <c r="U6" s="31"/>
    </row>
    <row r="7" spans="1:23" ht="15.75" x14ac:dyDescent="0.25">
      <c r="A7" s="745" t="s">
        <v>547</v>
      </c>
      <c r="B7" s="745"/>
      <c r="C7" s="745"/>
      <c r="D7" s="745"/>
      <c r="E7" s="745"/>
      <c r="F7" s="745"/>
      <c r="G7" s="745"/>
      <c r="H7" s="745"/>
      <c r="I7" s="745"/>
      <c r="J7" s="745"/>
      <c r="K7" s="745"/>
      <c r="L7" s="745"/>
      <c r="M7" s="745"/>
      <c r="N7" s="745"/>
      <c r="O7" s="745"/>
      <c r="P7" s="745"/>
      <c r="Q7" s="745"/>
    </row>
    <row r="8" spans="1:23" ht="15.75" x14ac:dyDescent="0.25">
      <c r="A8" s="48"/>
      <c r="B8" s="41"/>
      <c r="C8" s="41"/>
      <c r="D8" s="41"/>
      <c r="E8" s="41"/>
      <c r="F8" s="41"/>
      <c r="G8" s="41"/>
      <c r="H8" s="41"/>
      <c r="I8" s="41"/>
      <c r="J8" s="41"/>
      <c r="K8" s="41"/>
      <c r="L8" s="41"/>
      <c r="M8" s="41"/>
      <c r="N8" s="41"/>
      <c r="O8" s="41"/>
      <c r="Q8" s="31"/>
      <c r="R8" s="31"/>
      <c r="S8" s="31"/>
      <c r="U8" s="31" t="s">
        <v>246</v>
      </c>
    </row>
    <row r="9" spans="1:23" x14ac:dyDescent="0.2">
      <c r="T9" s="747" t="s">
        <v>831</v>
      </c>
      <c r="U9" s="747"/>
      <c r="V9" s="747"/>
      <c r="W9" s="747"/>
    </row>
    <row r="10" spans="1:23" s="281" customFormat="1" ht="28.5" customHeight="1" x14ac:dyDescent="0.2">
      <c r="A10" s="621" t="s">
        <v>546</v>
      </c>
      <c r="B10" s="621" t="s">
        <v>223</v>
      </c>
      <c r="C10" s="621" t="s">
        <v>413</v>
      </c>
      <c r="D10" s="621" t="s">
        <v>414</v>
      </c>
      <c r="E10" s="606" t="s">
        <v>816</v>
      </c>
      <c r="F10" s="606"/>
      <c r="G10" s="606"/>
      <c r="H10" s="599" t="s">
        <v>834</v>
      </c>
      <c r="I10" s="682"/>
      <c r="J10" s="600"/>
      <c r="K10" s="627" t="s">
        <v>416</v>
      </c>
      <c r="L10" s="628"/>
      <c r="M10" s="739"/>
      <c r="N10" s="617" t="s">
        <v>175</v>
      </c>
      <c r="O10" s="618"/>
      <c r="P10" s="619"/>
      <c r="Q10" s="590" t="s">
        <v>837</v>
      </c>
      <c r="R10" s="590"/>
      <c r="S10" s="590"/>
      <c r="T10" s="621" t="s">
        <v>277</v>
      </c>
      <c r="U10" s="621" t="s">
        <v>467</v>
      </c>
      <c r="V10" s="621" t="s">
        <v>417</v>
      </c>
    </row>
    <row r="11" spans="1:23" s="281" customFormat="1" ht="56.25" customHeight="1" x14ac:dyDescent="0.2">
      <c r="A11" s="623"/>
      <c r="B11" s="623"/>
      <c r="C11" s="623"/>
      <c r="D11" s="623"/>
      <c r="E11" s="267" t="s">
        <v>194</v>
      </c>
      <c r="F11" s="267" t="s">
        <v>224</v>
      </c>
      <c r="G11" s="267" t="s">
        <v>16</v>
      </c>
      <c r="H11" s="267" t="s">
        <v>194</v>
      </c>
      <c r="I11" s="267" t="s">
        <v>224</v>
      </c>
      <c r="J11" s="267" t="s">
        <v>16</v>
      </c>
      <c r="K11" s="267" t="s">
        <v>194</v>
      </c>
      <c r="L11" s="267" t="s">
        <v>224</v>
      </c>
      <c r="M11" s="267" t="s">
        <v>16</v>
      </c>
      <c r="N11" s="267" t="s">
        <v>194</v>
      </c>
      <c r="O11" s="267" t="s">
        <v>224</v>
      </c>
      <c r="P11" s="267" t="s">
        <v>16</v>
      </c>
      <c r="Q11" s="267" t="s">
        <v>260</v>
      </c>
      <c r="R11" s="267" t="s">
        <v>238</v>
      </c>
      <c r="S11" s="267" t="s">
        <v>239</v>
      </c>
      <c r="T11" s="623"/>
      <c r="U11" s="623"/>
      <c r="V11" s="623"/>
    </row>
    <row r="12" spans="1:23" x14ac:dyDescent="0.2">
      <c r="A12" s="150">
        <v>1</v>
      </c>
      <c r="B12" s="108">
        <v>2</v>
      </c>
      <c r="C12" s="8">
        <v>3</v>
      </c>
      <c r="D12" s="150">
        <v>4</v>
      </c>
      <c r="E12" s="108">
        <v>5</v>
      </c>
      <c r="F12" s="8">
        <v>6</v>
      </c>
      <c r="G12" s="150">
        <v>7</v>
      </c>
      <c r="H12" s="108">
        <v>8</v>
      </c>
      <c r="I12" s="8">
        <v>9</v>
      </c>
      <c r="J12" s="150">
        <v>10</v>
      </c>
      <c r="K12" s="108">
        <v>11</v>
      </c>
      <c r="L12" s="8">
        <v>12</v>
      </c>
      <c r="M12" s="150">
        <v>13</v>
      </c>
      <c r="N12" s="108">
        <v>14</v>
      </c>
      <c r="O12" s="8">
        <v>15</v>
      </c>
      <c r="P12" s="150">
        <v>16</v>
      </c>
      <c r="Q12" s="108">
        <v>17</v>
      </c>
      <c r="R12" s="8">
        <v>18</v>
      </c>
      <c r="S12" s="150">
        <v>19</v>
      </c>
      <c r="T12" s="108">
        <v>20</v>
      </c>
      <c r="U12" s="150">
        <v>21</v>
      </c>
      <c r="V12" s="108">
        <v>22</v>
      </c>
    </row>
    <row r="13" spans="1:23" ht="18.75" customHeight="1" x14ac:dyDescent="0.2">
      <c r="A13" s="8">
        <v>1</v>
      </c>
      <c r="B13" s="19" t="s">
        <v>524</v>
      </c>
      <c r="C13" s="9">
        <v>629</v>
      </c>
      <c r="D13" s="398">
        <v>619</v>
      </c>
      <c r="E13" s="354">
        <f>C13*9000/100000</f>
        <v>56.61</v>
      </c>
      <c r="F13" s="354">
        <f>C13*1000/100000</f>
        <v>6.29</v>
      </c>
      <c r="G13" s="354">
        <f>SUM(E13:F13)</f>
        <v>62.9</v>
      </c>
      <c r="H13" s="354">
        <v>0.57301042502004806</v>
      </c>
      <c r="I13" s="354">
        <v>0.30819486768243787</v>
      </c>
      <c r="J13" s="354">
        <f>SUM(H13:I13)</f>
        <v>0.88120529270248593</v>
      </c>
      <c r="K13" s="354">
        <v>55.680203154236835</v>
      </c>
      <c r="L13" s="354">
        <v>5.9823095429029669</v>
      </c>
      <c r="M13" s="354">
        <f>SUM(K13:L13)</f>
        <v>61.662512697139803</v>
      </c>
      <c r="N13" s="354">
        <f>D13*900*7/100000</f>
        <v>38.997</v>
      </c>
      <c r="O13" s="354">
        <f>D13*700/100000</f>
        <v>4.3330000000000002</v>
      </c>
      <c r="P13" s="354">
        <f>SUM(N13:O13)</f>
        <v>43.33</v>
      </c>
      <c r="Q13" s="354">
        <f>(H13+K13)-N13</f>
        <v>17.256213579256887</v>
      </c>
      <c r="R13" s="354">
        <f>(I13+L13)-O13</f>
        <v>1.9575044105854049</v>
      </c>
      <c r="S13" s="354">
        <f>(J13+M13)-P13</f>
        <v>19.213717989842294</v>
      </c>
      <c r="T13" s="746" t="s">
        <v>563</v>
      </c>
      <c r="U13" s="9">
        <f>D13</f>
        <v>619</v>
      </c>
      <c r="V13" s="9">
        <f>U13</f>
        <v>619</v>
      </c>
    </row>
    <row r="14" spans="1:23" ht="18.75" customHeight="1" x14ac:dyDescent="0.2">
      <c r="A14" s="8">
        <v>2</v>
      </c>
      <c r="B14" s="19" t="s">
        <v>525</v>
      </c>
      <c r="C14" s="9">
        <v>512</v>
      </c>
      <c r="D14" s="398">
        <v>503</v>
      </c>
      <c r="E14" s="354">
        <f t="shared" ref="E14:E20" si="0">C14*9000/100000</f>
        <v>46.08</v>
      </c>
      <c r="F14" s="354">
        <f t="shared" ref="F14:F20" si="1">C14*1000/100000</f>
        <v>5.12</v>
      </c>
      <c r="G14" s="354">
        <f t="shared" ref="G14:G20" si="2">SUM(E14:F14)</f>
        <v>51.199999999999996</v>
      </c>
      <c r="H14" s="354">
        <v>0.46642502004811548</v>
      </c>
      <c r="I14" s="354">
        <v>0.25086768243785085</v>
      </c>
      <c r="J14" s="354">
        <f t="shared" ref="J14:J20" si="3">SUM(H14:I14)</f>
        <v>0.71729270248596633</v>
      </c>
      <c r="K14" s="354">
        <v>45.323154236835073</v>
      </c>
      <c r="L14" s="354">
        <v>4.8695429029671216</v>
      </c>
      <c r="M14" s="354">
        <f t="shared" ref="M14:M20" si="4">SUM(K14:L14)</f>
        <v>50.192697139802192</v>
      </c>
      <c r="N14" s="354">
        <f t="shared" ref="N14:N20" si="5">D14*900*7/100000</f>
        <v>31.689</v>
      </c>
      <c r="O14" s="354">
        <f t="shared" ref="O14:O20" si="6">D14*700/100000</f>
        <v>3.5209999999999999</v>
      </c>
      <c r="P14" s="354">
        <f t="shared" ref="P14:P20" si="7">SUM(N14:O14)</f>
        <v>35.21</v>
      </c>
      <c r="Q14" s="354">
        <f t="shared" ref="Q14:Q20" si="8">(H14+K14)-N14</f>
        <v>14.100579256883186</v>
      </c>
      <c r="R14" s="354">
        <f t="shared" ref="R14:R20" si="9">(I14+L14)-O14</f>
        <v>1.5994105854049723</v>
      </c>
      <c r="S14" s="354">
        <f t="shared" ref="S14:S20" si="10">(J14+M14)-P14</f>
        <v>15.699989842288154</v>
      </c>
      <c r="T14" s="673"/>
      <c r="U14" s="9">
        <f t="shared" ref="U14:U20" si="11">D14</f>
        <v>503</v>
      </c>
      <c r="V14" s="9">
        <f t="shared" ref="V14:V20" si="12">U14</f>
        <v>503</v>
      </c>
    </row>
    <row r="15" spans="1:23" ht="18.75" customHeight="1" x14ac:dyDescent="0.2">
      <c r="A15" s="8">
        <v>3</v>
      </c>
      <c r="B15" s="19" t="s">
        <v>526</v>
      </c>
      <c r="C15" s="9">
        <v>386</v>
      </c>
      <c r="D15" s="398">
        <v>378</v>
      </c>
      <c r="E15" s="354">
        <f t="shared" si="0"/>
        <v>34.74</v>
      </c>
      <c r="F15" s="354">
        <f t="shared" si="1"/>
        <v>3.86</v>
      </c>
      <c r="G15" s="354">
        <f t="shared" si="2"/>
        <v>38.6</v>
      </c>
      <c r="H15" s="354">
        <v>0.35164073777064958</v>
      </c>
      <c r="I15" s="354">
        <v>0.18913071371291101</v>
      </c>
      <c r="J15" s="354">
        <f t="shared" si="3"/>
        <v>0.54077145148356065</v>
      </c>
      <c r="K15" s="354">
        <v>34.16940924886395</v>
      </c>
      <c r="L15" s="354">
        <v>3.6711788291900564</v>
      </c>
      <c r="M15" s="354">
        <f t="shared" si="4"/>
        <v>37.840588078054004</v>
      </c>
      <c r="N15" s="354">
        <f t="shared" si="5"/>
        <v>23.814</v>
      </c>
      <c r="O15" s="354">
        <f t="shared" si="6"/>
        <v>2.6459999999999999</v>
      </c>
      <c r="P15" s="354">
        <f t="shared" si="7"/>
        <v>26.46</v>
      </c>
      <c r="Q15" s="354">
        <f t="shared" si="8"/>
        <v>10.707049986634601</v>
      </c>
      <c r="R15" s="354">
        <f t="shared" si="9"/>
        <v>1.2143095429029676</v>
      </c>
      <c r="S15" s="354">
        <f t="shared" si="10"/>
        <v>11.921359529537561</v>
      </c>
      <c r="T15" s="673"/>
      <c r="U15" s="9">
        <f t="shared" si="11"/>
        <v>378</v>
      </c>
      <c r="V15" s="9">
        <f t="shared" si="12"/>
        <v>378</v>
      </c>
    </row>
    <row r="16" spans="1:23" ht="18.75" customHeight="1" x14ac:dyDescent="0.2">
      <c r="A16" s="8">
        <v>4</v>
      </c>
      <c r="B16" s="19" t="s">
        <v>527</v>
      </c>
      <c r="C16" s="9">
        <v>424</v>
      </c>
      <c r="D16" s="398">
        <v>417</v>
      </c>
      <c r="E16" s="354">
        <f t="shared" si="0"/>
        <v>38.159999999999997</v>
      </c>
      <c r="F16" s="354">
        <f t="shared" si="1"/>
        <v>4.24</v>
      </c>
      <c r="G16" s="354">
        <f t="shared" si="2"/>
        <v>42.4</v>
      </c>
      <c r="H16" s="354">
        <v>0.38625821972734559</v>
      </c>
      <c r="I16" s="354">
        <v>0.20774979951884526</v>
      </c>
      <c r="J16" s="354">
        <f t="shared" si="3"/>
        <v>0.59400801924619084</v>
      </c>
      <c r="K16" s="354">
        <v>37.53323710237904</v>
      </c>
      <c r="L16" s="354">
        <v>4.0325902165196474</v>
      </c>
      <c r="M16" s="354">
        <f t="shared" si="4"/>
        <v>41.565827318898684</v>
      </c>
      <c r="N16" s="354">
        <f t="shared" si="5"/>
        <v>26.271000000000001</v>
      </c>
      <c r="O16" s="354">
        <f t="shared" si="6"/>
        <v>2.919</v>
      </c>
      <c r="P16" s="354">
        <f t="shared" si="7"/>
        <v>29.19</v>
      </c>
      <c r="Q16" s="354">
        <f t="shared" si="8"/>
        <v>11.648495322106385</v>
      </c>
      <c r="R16" s="354">
        <f t="shared" si="9"/>
        <v>1.3213400160384929</v>
      </c>
      <c r="S16" s="354">
        <f t="shared" si="10"/>
        <v>12.969835338144872</v>
      </c>
      <c r="T16" s="673"/>
      <c r="U16" s="9">
        <f t="shared" si="11"/>
        <v>417</v>
      </c>
      <c r="V16" s="9">
        <f t="shared" si="12"/>
        <v>417</v>
      </c>
    </row>
    <row r="17" spans="1:22" ht="18.75" customHeight="1" x14ac:dyDescent="0.2">
      <c r="A17" s="8">
        <v>5</v>
      </c>
      <c r="B17" s="19" t="s">
        <v>528</v>
      </c>
      <c r="C17" s="9">
        <v>532</v>
      </c>
      <c r="D17" s="398">
        <v>518</v>
      </c>
      <c r="E17" s="354">
        <f t="shared" si="0"/>
        <v>47.88</v>
      </c>
      <c r="F17" s="354">
        <f t="shared" si="1"/>
        <v>5.32</v>
      </c>
      <c r="G17" s="354">
        <f t="shared" si="2"/>
        <v>53.2</v>
      </c>
      <c r="H17" s="354">
        <v>0.48464474739374497</v>
      </c>
      <c r="I17" s="354">
        <v>0.26066720128307941</v>
      </c>
      <c r="J17" s="354">
        <f t="shared" si="3"/>
        <v>0.74531194867682438</v>
      </c>
      <c r="K17" s="354">
        <v>47.093589949211449</v>
      </c>
      <c r="L17" s="354">
        <v>5.0597594226142748</v>
      </c>
      <c r="M17" s="354">
        <f t="shared" si="4"/>
        <v>52.153349371825726</v>
      </c>
      <c r="N17" s="354">
        <f t="shared" si="5"/>
        <v>32.634</v>
      </c>
      <c r="O17" s="354">
        <f t="shared" si="6"/>
        <v>3.6259999999999999</v>
      </c>
      <c r="P17" s="354">
        <f t="shared" si="7"/>
        <v>36.26</v>
      </c>
      <c r="Q17" s="354">
        <f t="shared" si="8"/>
        <v>14.944234696605193</v>
      </c>
      <c r="R17" s="354">
        <f t="shared" si="9"/>
        <v>1.6944266238973547</v>
      </c>
      <c r="S17" s="354">
        <f t="shared" si="10"/>
        <v>16.63866132050255</v>
      </c>
      <c r="T17" s="673"/>
      <c r="U17" s="9">
        <f t="shared" si="11"/>
        <v>518</v>
      </c>
      <c r="V17" s="9">
        <f t="shared" si="12"/>
        <v>518</v>
      </c>
    </row>
    <row r="18" spans="1:22" ht="18.75" customHeight="1" x14ac:dyDescent="0.2">
      <c r="A18" s="8">
        <v>6</v>
      </c>
      <c r="B18" s="19" t="s">
        <v>529</v>
      </c>
      <c r="C18" s="9">
        <v>286</v>
      </c>
      <c r="D18" s="398">
        <v>277</v>
      </c>
      <c r="E18" s="354">
        <f t="shared" si="0"/>
        <v>25.74</v>
      </c>
      <c r="F18" s="354">
        <f t="shared" si="1"/>
        <v>2.86</v>
      </c>
      <c r="G18" s="354">
        <f t="shared" si="2"/>
        <v>28.599999999999998</v>
      </c>
      <c r="H18" s="354">
        <v>0.26054210104250197</v>
      </c>
      <c r="I18" s="354">
        <v>0.14013311948676827</v>
      </c>
      <c r="J18" s="354">
        <f t="shared" si="3"/>
        <v>0.40067522052927024</v>
      </c>
      <c r="K18" s="354">
        <v>25.317230686982089</v>
      </c>
      <c r="L18" s="354">
        <v>2.7200962309542902</v>
      </c>
      <c r="M18" s="354">
        <f t="shared" si="4"/>
        <v>28.03732691793638</v>
      </c>
      <c r="N18" s="354">
        <f t="shared" si="5"/>
        <v>17.451000000000001</v>
      </c>
      <c r="O18" s="354">
        <f t="shared" si="6"/>
        <v>1.9390000000000001</v>
      </c>
      <c r="P18" s="354">
        <f t="shared" si="7"/>
        <v>19.39</v>
      </c>
      <c r="Q18" s="354">
        <f t="shared" si="8"/>
        <v>8.1267727880245921</v>
      </c>
      <c r="R18" s="354">
        <f t="shared" si="9"/>
        <v>0.92122935044105825</v>
      </c>
      <c r="S18" s="354">
        <f t="shared" si="10"/>
        <v>9.0480021384656482</v>
      </c>
      <c r="T18" s="673"/>
      <c r="U18" s="9">
        <f t="shared" si="11"/>
        <v>277</v>
      </c>
      <c r="V18" s="9">
        <f t="shared" si="12"/>
        <v>277</v>
      </c>
    </row>
    <row r="19" spans="1:22" ht="18.75" customHeight="1" x14ac:dyDescent="0.2">
      <c r="A19" s="8">
        <v>7</v>
      </c>
      <c r="B19" s="19" t="s">
        <v>530</v>
      </c>
      <c r="C19" s="9">
        <v>434</v>
      </c>
      <c r="D19" s="398">
        <v>431</v>
      </c>
      <c r="E19" s="354">
        <f t="shared" si="0"/>
        <v>39.06</v>
      </c>
      <c r="F19" s="354">
        <f t="shared" si="1"/>
        <v>4.34</v>
      </c>
      <c r="G19" s="354">
        <f t="shared" si="2"/>
        <v>43.400000000000006</v>
      </c>
      <c r="H19" s="354">
        <v>0.39536808340016039</v>
      </c>
      <c r="I19" s="354">
        <v>0.21264955894145951</v>
      </c>
      <c r="J19" s="354">
        <f t="shared" si="3"/>
        <v>0.60801764234161992</v>
      </c>
      <c r="K19" s="354">
        <v>38.418454958567231</v>
      </c>
      <c r="L19" s="354">
        <v>4.1276984763432232</v>
      </c>
      <c r="M19" s="354">
        <f t="shared" si="4"/>
        <v>42.546153434910451</v>
      </c>
      <c r="N19" s="354">
        <f t="shared" si="5"/>
        <v>27.152999999999999</v>
      </c>
      <c r="O19" s="354">
        <f t="shared" si="6"/>
        <v>3.0169999999999999</v>
      </c>
      <c r="P19" s="354">
        <f t="shared" si="7"/>
        <v>30.169999999999998</v>
      </c>
      <c r="Q19" s="354">
        <f t="shared" si="8"/>
        <v>11.66082304196739</v>
      </c>
      <c r="R19" s="354">
        <f t="shared" si="9"/>
        <v>1.3233480352846825</v>
      </c>
      <c r="S19" s="354">
        <f t="shared" si="10"/>
        <v>12.984171077252075</v>
      </c>
      <c r="T19" s="673"/>
      <c r="U19" s="9">
        <f t="shared" si="11"/>
        <v>431</v>
      </c>
      <c r="V19" s="9">
        <f t="shared" si="12"/>
        <v>431</v>
      </c>
    </row>
    <row r="20" spans="1:22" ht="18.75" customHeight="1" x14ac:dyDescent="0.2">
      <c r="A20" s="8">
        <v>8</v>
      </c>
      <c r="B20" s="19" t="s">
        <v>531</v>
      </c>
      <c r="C20" s="9">
        <v>538</v>
      </c>
      <c r="D20" s="398">
        <v>525</v>
      </c>
      <c r="E20" s="354">
        <f t="shared" si="0"/>
        <v>48.42</v>
      </c>
      <c r="F20" s="354">
        <f t="shared" si="1"/>
        <v>5.38</v>
      </c>
      <c r="G20" s="354">
        <f t="shared" si="2"/>
        <v>53.800000000000004</v>
      </c>
      <c r="H20" s="354">
        <v>0.49011066559743388</v>
      </c>
      <c r="I20" s="354">
        <v>0.26360705693664799</v>
      </c>
      <c r="J20" s="354">
        <f t="shared" si="3"/>
        <v>0.75371772253408187</v>
      </c>
      <c r="K20" s="354">
        <v>47.624720662924361</v>
      </c>
      <c r="L20" s="354">
        <v>5.1168243785084204</v>
      </c>
      <c r="M20" s="354">
        <f t="shared" si="4"/>
        <v>52.741545041432779</v>
      </c>
      <c r="N20" s="354">
        <f t="shared" si="5"/>
        <v>33.075000000000003</v>
      </c>
      <c r="O20" s="354">
        <f t="shared" si="6"/>
        <v>3.6749999999999998</v>
      </c>
      <c r="P20" s="354">
        <f t="shared" si="7"/>
        <v>36.75</v>
      </c>
      <c r="Q20" s="354">
        <f t="shared" si="8"/>
        <v>15.039831328521792</v>
      </c>
      <c r="R20" s="354">
        <f t="shared" si="9"/>
        <v>1.7054314354450684</v>
      </c>
      <c r="S20" s="354">
        <f t="shared" si="10"/>
        <v>16.745262763966863</v>
      </c>
      <c r="T20" s="674"/>
      <c r="U20" s="9">
        <f t="shared" si="11"/>
        <v>525</v>
      </c>
      <c r="V20" s="9">
        <f t="shared" si="12"/>
        <v>525</v>
      </c>
    </row>
    <row r="21" spans="1:22" ht="18.75" customHeight="1" x14ac:dyDescent="0.2">
      <c r="A21" s="3"/>
      <c r="B21" s="27" t="s">
        <v>532</v>
      </c>
      <c r="C21" s="9">
        <f>SUM(C13:C20)</f>
        <v>3741</v>
      </c>
      <c r="D21" s="9">
        <f t="shared" ref="D21:V21" si="13">SUM(D13:D20)</f>
        <v>3668</v>
      </c>
      <c r="E21" s="354">
        <f t="shared" si="13"/>
        <v>336.69</v>
      </c>
      <c r="F21" s="354">
        <f t="shared" si="13"/>
        <v>37.410000000000004</v>
      </c>
      <c r="G21" s="354">
        <f t="shared" si="13"/>
        <v>374.10000000000008</v>
      </c>
      <c r="H21" s="354">
        <f t="shared" si="13"/>
        <v>3.4080000000000004</v>
      </c>
      <c r="I21" s="354">
        <f t="shared" si="13"/>
        <v>1.833</v>
      </c>
      <c r="J21" s="354">
        <f t="shared" si="13"/>
        <v>5.2409999999999997</v>
      </c>
      <c r="K21" s="354">
        <f t="shared" si="13"/>
        <v>331.16</v>
      </c>
      <c r="L21" s="354">
        <f t="shared" si="13"/>
        <v>35.58</v>
      </c>
      <c r="M21" s="354">
        <f t="shared" si="13"/>
        <v>366.74</v>
      </c>
      <c r="N21" s="354">
        <f t="shared" si="13"/>
        <v>231.084</v>
      </c>
      <c r="O21" s="354">
        <f t="shared" si="13"/>
        <v>25.676000000000002</v>
      </c>
      <c r="P21" s="354">
        <f t="shared" si="13"/>
        <v>256.76</v>
      </c>
      <c r="Q21" s="354">
        <f t="shared" si="13"/>
        <v>103.48400000000004</v>
      </c>
      <c r="R21" s="354">
        <f t="shared" si="13"/>
        <v>11.737000000000002</v>
      </c>
      <c r="S21" s="354">
        <f t="shared" si="13"/>
        <v>115.22100000000002</v>
      </c>
      <c r="T21" s="9"/>
      <c r="U21" s="9">
        <f t="shared" si="13"/>
        <v>3668</v>
      </c>
      <c r="V21" s="9">
        <f t="shared" si="13"/>
        <v>3668</v>
      </c>
    </row>
    <row r="23" spans="1:22" x14ac:dyDescent="0.2">
      <c r="I23" s="355"/>
    </row>
    <row r="24" spans="1:22" x14ac:dyDescent="0.2">
      <c r="A24" s="16"/>
      <c r="B24" s="16"/>
      <c r="D24" s="358"/>
      <c r="F24" s="358"/>
      <c r="Q24" s="355"/>
    </row>
    <row r="25" spans="1:22" x14ac:dyDescent="0.2">
      <c r="D25" s="358"/>
      <c r="F25" s="358"/>
      <c r="G25" s="521" t="s">
        <v>11</v>
      </c>
      <c r="N25" s="16"/>
    </row>
    <row r="26" spans="1:22" ht="12.75" customHeight="1" x14ac:dyDescent="0.2">
      <c r="A26" s="15" t="s">
        <v>12</v>
      </c>
      <c r="B26" s="15"/>
      <c r="D26" s="358"/>
      <c r="E26" s="15"/>
      <c r="F26" s="358"/>
      <c r="G26" s="15"/>
      <c r="J26" s="15"/>
      <c r="M26" s="15"/>
      <c r="N26" s="16"/>
      <c r="O26" s="16"/>
      <c r="Q26" s="455"/>
      <c r="S26" s="553" t="s">
        <v>761</v>
      </c>
      <c r="T26" s="553"/>
      <c r="U26" s="553"/>
      <c r="V26" s="553"/>
    </row>
    <row r="27" spans="1:22" ht="12.75" customHeight="1" x14ac:dyDescent="0.2">
      <c r="B27" s="87"/>
      <c r="D27" s="358"/>
      <c r="E27" s="87" t="s">
        <v>11</v>
      </c>
      <c r="F27" s="358"/>
      <c r="G27" s="87"/>
      <c r="J27" s="87"/>
      <c r="M27" s="87"/>
      <c r="N27" s="87"/>
      <c r="O27" s="87"/>
      <c r="P27" s="87"/>
      <c r="Q27" s="87"/>
      <c r="S27" s="553" t="s">
        <v>759</v>
      </c>
      <c r="T27" s="553"/>
      <c r="U27" s="553"/>
      <c r="V27" s="553"/>
    </row>
    <row r="28" spans="1:22" ht="12.75" customHeight="1" x14ac:dyDescent="0.2">
      <c r="B28" s="87"/>
      <c r="D28" s="358"/>
      <c r="E28" s="87"/>
      <c r="F28" s="358"/>
      <c r="G28" s="87"/>
      <c r="J28" s="87"/>
      <c r="M28" s="87"/>
      <c r="N28" s="87"/>
      <c r="O28" s="87"/>
      <c r="P28" s="87"/>
      <c r="Q28" s="87"/>
      <c r="S28" s="553" t="s">
        <v>536</v>
      </c>
      <c r="T28" s="553"/>
      <c r="U28" s="553"/>
      <c r="V28" s="553"/>
    </row>
    <row r="29" spans="1:22" x14ac:dyDescent="0.2">
      <c r="D29" s="358"/>
      <c r="F29" s="358"/>
      <c r="S29" s="604" t="s">
        <v>604</v>
      </c>
      <c r="T29" s="604"/>
      <c r="U29" s="604"/>
    </row>
    <row r="30" spans="1:22" x14ac:dyDescent="0.2">
      <c r="D30" s="358"/>
      <c r="F30" s="358"/>
    </row>
    <row r="31" spans="1:22" x14ac:dyDescent="0.2">
      <c r="D31" s="358"/>
      <c r="E31" s="355"/>
      <c r="F31" s="358"/>
    </row>
    <row r="32" spans="1:22" x14ac:dyDescent="0.2">
      <c r="D32" s="358"/>
      <c r="F32" s="358"/>
    </row>
    <row r="33" spans="4:16" x14ac:dyDescent="0.2">
      <c r="D33" s="358"/>
      <c r="E33" s="13"/>
      <c r="F33" s="459"/>
      <c r="G33" s="459"/>
      <c r="I33" s="13"/>
      <c r="J33" s="13"/>
      <c r="K33" s="355"/>
      <c r="M33" s="355"/>
      <c r="N33" s="355"/>
      <c r="P33" s="16" t="s">
        <v>11</v>
      </c>
    </row>
    <row r="34" spans="4:16" x14ac:dyDescent="0.2">
      <c r="D34" s="358"/>
      <c r="E34" s="495"/>
      <c r="F34" s="13"/>
      <c r="G34" s="13"/>
      <c r="I34" s="13"/>
      <c r="J34" s="13"/>
      <c r="N34" s="355"/>
    </row>
    <row r="35" spans="4:16" x14ac:dyDescent="0.2">
      <c r="D35" s="495"/>
      <c r="E35" s="495"/>
      <c r="F35" s="13"/>
      <c r="G35" s="13"/>
      <c r="I35" s="13"/>
      <c r="J35" s="13"/>
      <c r="N35" s="355"/>
    </row>
    <row r="36" spans="4:16" x14ac:dyDescent="0.2">
      <c r="D36" s="495"/>
      <c r="E36" s="495"/>
      <c r="F36" s="13"/>
      <c r="G36" s="13"/>
      <c r="H36" s="13"/>
      <c r="I36" s="13"/>
      <c r="J36" s="13"/>
      <c r="N36" s="355"/>
    </row>
    <row r="37" spans="4:16" x14ac:dyDescent="0.2">
      <c r="D37" s="495"/>
      <c r="E37" s="495"/>
      <c r="F37" s="13"/>
      <c r="G37" s="13"/>
      <c r="H37" s="13"/>
      <c r="I37" s="13"/>
      <c r="J37" s="13"/>
      <c r="N37" s="355"/>
    </row>
    <row r="38" spans="4:16" x14ac:dyDescent="0.2">
      <c r="D38" s="495"/>
      <c r="E38" s="495"/>
      <c r="F38" s="13"/>
      <c r="G38" s="13"/>
      <c r="H38" s="13"/>
      <c r="I38" s="13"/>
      <c r="J38" s="13"/>
      <c r="N38" s="355"/>
    </row>
    <row r="39" spans="4:16" x14ac:dyDescent="0.2">
      <c r="D39" s="495"/>
      <c r="E39" s="495"/>
      <c r="F39" s="13"/>
      <c r="G39" s="13"/>
      <c r="H39" s="13"/>
      <c r="I39" s="13"/>
      <c r="J39" s="13"/>
      <c r="N39" s="355"/>
    </row>
    <row r="40" spans="4:16" x14ac:dyDescent="0.2">
      <c r="D40" s="495"/>
      <c r="E40" s="495"/>
      <c r="F40" s="13"/>
      <c r="G40" s="13"/>
      <c r="H40" s="13"/>
      <c r="I40" s="13"/>
      <c r="J40" s="13"/>
      <c r="N40" s="355"/>
    </row>
    <row r="41" spans="4:16" x14ac:dyDescent="0.2">
      <c r="D41" s="495"/>
      <c r="E41" s="495"/>
      <c r="F41" s="13"/>
      <c r="G41" s="13"/>
      <c r="H41" s="13"/>
      <c r="I41" s="13"/>
      <c r="J41" s="13"/>
      <c r="N41" s="355"/>
    </row>
    <row r="42" spans="4:16" x14ac:dyDescent="0.2">
      <c r="D42" s="495"/>
      <c r="E42" s="495"/>
      <c r="F42" s="13"/>
      <c r="G42" s="13"/>
      <c r="H42" s="13"/>
      <c r="I42" s="13"/>
      <c r="J42" s="13"/>
    </row>
    <row r="43" spans="4:16" x14ac:dyDescent="0.2">
      <c r="D43" s="13"/>
      <c r="E43" s="13"/>
      <c r="F43" s="13"/>
      <c r="G43" s="13"/>
      <c r="H43" s="13"/>
      <c r="I43" s="13"/>
      <c r="J43" s="13"/>
      <c r="K43" s="16"/>
    </row>
  </sheetData>
  <mergeCells count="23">
    <mergeCell ref="T1:V1"/>
    <mergeCell ref="A7:Q7"/>
    <mergeCell ref="T9:W9"/>
    <mergeCell ref="A10:A11"/>
    <mergeCell ref="B10:B11"/>
    <mergeCell ref="C10:C11"/>
    <mergeCell ref="U10:U11"/>
    <mergeCell ref="A2:V2"/>
    <mergeCell ref="A3:V3"/>
    <mergeCell ref="A5:V5"/>
    <mergeCell ref="H10:J10"/>
    <mergeCell ref="K10:M10"/>
    <mergeCell ref="D10:D11"/>
    <mergeCell ref="E10:G10"/>
    <mergeCell ref="S29:U29"/>
    <mergeCell ref="T10:T11"/>
    <mergeCell ref="V10:V11"/>
    <mergeCell ref="N10:P10"/>
    <mergeCell ref="Q10:S10"/>
    <mergeCell ref="T13:T20"/>
    <mergeCell ref="S28:V28"/>
    <mergeCell ref="S26:V26"/>
    <mergeCell ref="S27:V27"/>
  </mergeCells>
  <printOptions horizontalCentered="1"/>
  <pageMargins left="0.43" right="0.21" top="1.97" bottom="0" header="1.27" footer="0.31496062992125984"/>
  <pageSetup paperSize="9" scale="67"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zoomScaleNormal="100" zoomScaleSheetLayoutView="100" workbookViewId="0">
      <selection activeCell="A2" sqref="A2"/>
    </sheetView>
  </sheetViews>
  <sheetFormatPr defaultRowHeight="12.75" x14ac:dyDescent="0.2"/>
  <cols>
    <col min="1" max="1" width="5.42578125" style="16" customWidth="1"/>
    <col min="2" max="2" width="11.42578125" style="16" customWidth="1"/>
    <col min="3" max="3" width="19.28515625" style="16" customWidth="1"/>
    <col min="4" max="4" width="17.85546875" style="16" customWidth="1"/>
    <col min="5" max="5" width="20.42578125" style="16" customWidth="1"/>
    <col min="6" max="6" width="22.5703125" style="16" customWidth="1"/>
    <col min="7" max="7" width="17.140625" style="16" customWidth="1"/>
    <col min="8" max="8" width="30.140625" style="16" customWidth="1"/>
    <col min="9" max="16384" width="9.140625" style="16"/>
  </cols>
  <sheetData>
    <row r="1" spans="1:21" customFormat="1" ht="15" x14ac:dyDescent="0.2">
      <c r="H1" s="42" t="s">
        <v>65</v>
      </c>
      <c r="I1" s="44"/>
    </row>
    <row r="2" spans="1:21" customFormat="1" ht="15" x14ac:dyDescent="0.2">
      <c r="A2" s="675" t="s">
        <v>0</v>
      </c>
      <c r="B2" s="675"/>
      <c r="C2" s="675"/>
      <c r="D2" s="675"/>
      <c r="E2" s="675"/>
      <c r="F2" s="675"/>
      <c r="G2" s="675"/>
      <c r="H2" s="675"/>
      <c r="I2" s="46"/>
    </row>
    <row r="3" spans="1:21" customFormat="1" ht="20.25" x14ac:dyDescent="0.3">
      <c r="A3" s="555" t="s">
        <v>789</v>
      </c>
      <c r="B3" s="555"/>
      <c r="C3" s="555"/>
      <c r="D3" s="555"/>
      <c r="E3" s="555"/>
      <c r="F3" s="555"/>
      <c r="G3" s="555"/>
      <c r="H3" s="555"/>
      <c r="I3" s="45"/>
    </row>
    <row r="4" spans="1:21" customFormat="1" ht="10.5" customHeight="1" x14ac:dyDescent="0.2"/>
    <row r="5" spans="1:21" ht="12.75" customHeight="1" x14ac:dyDescent="0.2">
      <c r="A5" s="748" t="s">
        <v>817</v>
      </c>
      <c r="B5" s="748"/>
      <c r="C5" s="748"/>
      <c r="D5" s="748"/>
      <c r="E5" s="748"/>
      <c r="F5" s="748"/>
      <c r="G5" s="748"/>
      <c r="H5" s="748"/>
    </row>
    <row r="7" spans="1:21" ht="0.75" customHeight="1" x14ac:dyDescent="0.2"/>
    <row r="8" spans="1:21" x14ac:dyDescent="0.2">
      <c r="A8" s="15" t="s">
        <v>549</v>
      </c>
      <c r="H8" s="30" t="s">
        <v>21</v>
      </c>
    </row>
    <row r="9" spans="1:21" x14ac:dyDescent="0.2">
      <c r="D9" s="666" t="s">
        <v>831</v>
      </c>
      <c r="E9" s="666"/>
      <c r="F9" s="666"/>
      <c r="G9" s="666"/>
      <c r="H9" s="666"/>
      <c r="T9" s="19"/>
      <c r="U9" s="21"/>
    </row>
    <row r="10" spans="1:21" s="284" customFormat="1" ht="43.5" customHeight="1" x14ac:dyDescent="0.2">
      <c r="A10" s="267" t="s">
        <v>548</v>
      </c>
      <c r="B10" s="267" t="s">
        <v>3</v>
      </c>
      <c r="C10" s="272" t="s">
        <v>816</v>
      </c>
      <c r="D10" s="272" t="s">
        <v>832</v>
      </c>
      <c r="E10" s="272" t="s">
        <v>118</v>
      </c>
      <c r="F10" s="272" t="s">
        <v>596</v>
      </c>
      <c r="G10" s="272" t="s">
        <v>175</v>
      </c>
      <c r="H10" s="295" t="s">
        <v>838</v>
      </c>
    </row>
    <row r="11" spans="1:21" s="115" customFormat="1" ht="15.75" customHeight="1" x14ac:dyDescent="0.2">
      <c r="A11" s="70">
        <v>1</v>
      </c>
      <c r="B11" s="69">
        <v>2</v>
      </c>
      <c r="C11" s="70">
        <v>3</v>
      </c>
      <c r="D11" s="69">
        <v>4</v>
      </c>
      <c r="E11" s="70">
        <v>5</v>
      </c>
      <c r="F11" s="69">
        <v>6</v>
      </c>
      <c r="G11" s="70">
        <v>7</v>
      </c>
      <c r="H11" s="70">
        <v>8</v>
      </c>
    </row>
    <row r="12" spans="1:21" ht="15" customHeight="1" x14ac:dyDescent="0.2">
      <c r="A12" s="8">
        <v>1</v>
      </c>
      <c r="B12" s="19" t="s">
        <v>524</v>
      </c>
      <c r="C12" s="334">
        <v>36.287762776416898</v>
      </c>
      <c r="D12" s="334">
        <v>2.4393230752929571</v>
      </c>
      <c r="E12" s="334">
        <v>33.848439701123944</v>
      </c>
      <c r="F12" s="421">
        <v>1890</v>
      </c>
      <c r="G12" s="334">
        <f>T6B_Pay_FG_FCI_Pry!H13*1890/100000</f>
        <v>25.924499399920524</v>
      </c>
      <c r="H12" s="334">
        <f>(D12+E12)-G12</f>
        <v>10.363263376496374</v>
      </c>
      <c r="J12" s="349"/>
    </row>
    <row r="13" spans="1:21" x14ac:dyDescent="0.2">
      <c r="A13" s="8">
        <v>2</v>
      </c>
      <c r="B13" s="19" t="s">
        <v>525</v>
      </c>
      <c r="C13" s="334">
        <v>26.820152119959026</v>
      </c>
      <c r="D13" s="334">
        <v>1.802894721071127</v>
      </c>
      <c r="E13" s="334">
        <v>25.017257398887899</v>
      </c>
      <c r="F13" s="421">
        <v>1890</v>
      </c>
      <c r="G13" s="334">
        <f>T6B_Pay_FG_FCI_Pry!H14*1890/100000</f>
        <v>19.162267822840143</v>
      </c>
      <c r="H13" s="334">
        <f t="shared" ref="H13:H19" si="0">(D13+E13)-G13</f>
        <v>7.6578842971188834</v>
      </c>
      <c r="J13" s="349"/>
    </row>
    <row r="14" spans="1:21" ht="12" customHeight="1" x14ac:dyDescent="0.2">
      <c r="A14" s="8">
        <v>3</v>
      </c>
      <c r="B14" s="19" t="s">
        <v>526</v>
      </c>
      <c r="C14" s="334">
        <v>15.720829165354241</v>
      </c>
      <c r="D14" s="334">
        <v>1.0567799834358835</v>
      </c>
      <c r="E14" s="334">
        <v>14.664049181918358</v>
      </c>
      <c r="F14" s="421">
        <v>1890</v>
      </c>
      <c r="G14" s="334">
        <f>T6B_Pay_FG_FCI_Pry!H15*1890/100000</f>
        <v>11.230582969727006</v>
      </c>
      <c r="H14" s="334">
        <f t="shared" si="0"/>
        <v>4.4902461956272361</v>
      </c>
      <c r="J14" s="349"/>
    </row>
    <row r="15" spans="1:21" x14ac:dyDescent="0.2">
      <c r="A15" s="8">
        <v>4</v>
      </c>
      <c r="B15" s="19" t="s">
        <v>527</v>
      </c>
      <c r="C15" s="334">
        <v>22.271306354032394</v>
      </c>
      <c r="D15" s="334">
        <v>1.4971138298340194</v>
      </c>
      <c r="E15" s="334">
        <v>20.774192524198373</v>
      </c>
      <c r="F15" s="421">
        <v>1890</v>
      </c>
      <c r="G15" s="334">
        <f>T6B_Pay_FG_FCI_Pry!H16*1890/100000</f>
        <v>15.910251826099472</v>
      </c>
      <c r="H15" s="334">
        <f t="shared" si="0"/>
        <v>6.3610545279329216</v>
      </c>
      <c r="J15" s="349"/>
    </row>
    <row r="16" spans="1:21" x14ac:dyDescent="0.2">
      <c r="A16" s="8">
        <v>5</v>
      </c>
      <c r="B16" s="19" t="s">
        <v>528</v>
      </c>
      <c r="C16" s="334">
        <v>23.820492150381558</v>
      </c>
      <c r="D16" s="334">
        <v>1.6012526461130581</v>
      </c>
      <c r="E16" s="334">
        <v>22.219239504268501</v>
      </c>
      <c r="F16" s="421">
        <v>1890</v>
      </c>
      <c r="G16" s="334">
        <f>T6B_Pay_FG_FCI_Pry!H17*1890/100000</f>
        <v>17.014746964028099</v>
      </c>
      <c r="H16" s="334">
        <f t="shared" si="0"/>
        <v>6.8057451863534588</v>
      </c>
      <c r="J16" s="349"/>
    </row>
    <row r="17" spans="1:11" ht="12.75" customHeight="1" x14ac:dyDescent="0.2">
      <c r="A17" s="8">
        <v>6</v>
      </c>
      <c r="B17" s="19" t="s">
        <v>529</v>
      </c>
      <c r="C17" s="334">
        <v>17.286202468631796</v>
      </c>
      <c r="D17" s="334">
        <v>1.1620069505448638</v>
      </c>
      <c r="E17" s="334">
        <v>16.124195518086935</v>
      </c>
      <c r="F17" s="421">
        <v>1890</v>
      </c>
      <c r="G17" s="334">
        <f>T6B_Pay_FG_FCI_Pry!H18*1890/100000</f>
        <v>12.352066562013192</v>
      </c>
      <c r="H17" s="334">
        <f t="shared" si="0"/>
        <v>4.9341359066186072</v>
      </c>
      <c r="J17" s="349"/>
    </row>
    <row r="18" spans="1:11" ht="12.75" customHeight="1" x14ac:dyDescent="0.2">
      <c r="A18" s="8">
        <v>7</v>
      </c>
      <c r="B18" s="19" t="s">
        <v>530</v>
      </c>
      <c r="C18" s="334">
        <v>24.670816267128593</v>
      </c>
      <c r="D18" s="334">
        <v>1.6584128312762823</v>
      </c>
      <c r="E18" s="334">
        <v>23.01240343585231</v>
      </c>
      <c r="F18" s="421">
        <v>1890</v>
      </c>
      <c r="G18" s="334">
        <f>T6B_Pay_FG_FCI_Pry!H19*1890/100000</f>
        <v>17.632471727889666</v>
      </c>
      <c r="H18" s="334">
        <f t="shared" si="0"/>
        <v>7.0383445392389277</v>
      </c>
      <c r="J18" s="349"/>
    </row>
    <row r="19" spans="1:11" x14ac:dyDescent="0.2">
      <c r="A19" s="8">
        <v>8</v>
      </c>
      <c r="B19" s="19" t="s">
        <v>531</v>
      </c>
      <c r="C19" s="334">
        <v>25.32243869809551</v>
      </c>
      <c r="D19" s="334">
        <v>1.7022159624318105</v>
      </c>
      <c r="E19" s="334">
        <v>23.620222735663702</v>
      </c>
      <c r="F19" s="421">
        <v>1890</v>
      </c>
      <c r="G19" s="334">
        <f>T6B_Pay_FG_FCI_Pry!H20*1890/100000</f>
        <v>18.095598727481892</v>
      </c>
      <c r="H19" s="334">
        <f t="shared" si="0"/>
        <v>7.2268399706136215</v>
      </c>
      <c r="J19" s="349"/>
    </row>
    <row r="20" spans="1:11" x14ac:dyDescent="0.2">
      <c r="A20" s="3"/>
      <c r="B20" s="27" t="s">
        <v>532</v>
      </c>
      <c r="C20" s="334">
        <f>SUM(C12:C19)</f>
        <v>192.20000000000002</v>
      </c>
      <c r="D20" s="334">
        <f>SUM(D12:D19)</f>
        <v>12.920000000000002</v>
      </c>
      <c r="E20" s="334">
        <f>SUM(E12:E19)</f>
        <v>179.28000000000003</v>
      </c>
      <c r="F20" s="19"/>
      <c r="G20" s="334">
        <f>SUM(G12:G19)</f>
        <v>137.322486</v>
      </c>
      <c r="H20" s="334">
        <f>SUM(H12:H19)</f>
        <v>54.877514000000033</v>
      </c>
      <c r="J20" s="349"/>
    </row>
    <row r="21" spans="1:11" x14ac:dyDescent="0.2">
      <c r="E21" s="28"/>
      <c r="F21" s="28"/>
      <c r="G21" s="21"/>
      <c r="H21" s="21"/>
    </row>
    <row r="22" spans="1:11" x14ac:dyDescent="0.2">
      <c r="E22" s="538"/>
      <c r="F22" s="538"/>
      <c r="G22" s="28"/>
      <c r="H22" s="21"/>
    </row>
    <row r="23" spans="1:11" x14ac:dyDescent="0.2">
      <c r="A23" s="31" t="s">
        <v>12</v>
      </c>
      <c r="C23" s="536"/>
      <c r="D23" s="536"/>
      <c r="E23" s="538"/>
      <c r="F23" s="356"/>
      <c r="H23" s="473" t="s">
        <v>762</v>
      </c>
      <c r="I23" s="33"/>
    </row>
    <row r="24" spans="1:11" x14ac:dyDescent="0.2">
      <c r="C24" s="536"/>
      <c r="D24" s="536"/>
      <c r="E24" s="538"/>
      <c r="F24" s="539"/>
      <c r="G24" s="33"/>
      <c r="H24" s="473" t="s">
        <v>759</v>
      </c>
    </row>
    <row r="25" spans="1:11" x14ac:dyDescent="0.2">
      <c r="C25" s="536"/>
      <c r="D25" s="536"/>
      <c r="E25" s="538"/>
      <c r="F25" s="539"/>
      <c r="G25" s="33"/>
      <c r="H25" s="473" t="s">
        <v>744</v>
      </c>
    </row>
    <row r="26" spans="1:11" x14ac:dyDescent="0.2">
      <c r="C26" s="536"/>
      <c r="D26" s="536"/>
      <c r="E26" s="538"/>
      <c r="F26" s="356"/>
      <c r="H26" s="695" t="s">
        <v>83</v>
      </c>
      <c r="I26" s="695"/>
      <c r="J26" s="695"/>
      <c r="K26" s="695"/>
    </row>
    <row r="27" spans="1:11" x14ac:dyDescent="0.2">
      <c r="C27" s="536"/>
      <c r="D27" s="536"/>
      <c r="E27" s="538"/>
      <c r="F27" s="356"/>
    </row>
    <row r="28" spans="1:11" x14ac:dyDescent="0.2">
      <c r="C28" s="536"/>
      <c r="D28" s="536"/>
      <c r="E28" s="538"/>
      <c r="F28" s="356"/>
    </row>
    <row r="29" spans="1:11" x14ac:dyDescent="0.2">
      <c r="C29" s="536"/>
      <c r="D29" s="536"/>
      <c r="E29" s="538"/>
      <c r="F29" s="356"/>
    </row>
    <row r="30" spans="1:11" x14ac:dyDescent="0.2">
      <c r="C30" s="536"/>
      <c r="D30" s="536"/>
      <c r="E30" s="538"/>
      <c r="F30" s="356"/>
    </row>
    <row r="31" spans="1:11" x14ac:dyDescent="0.2">
      <c r="C31" s="536"/>
    </row>
  </sheetData>
  <mergeCells count="5">
    <mergeCell ref="A2:H2"/>
    <mergeCell ref="A3:H3"/>
    <mergeCell ref="H26:K26"/>
    <mergeCell ref="D9:H9"/>
    <mergeCell ref="A5:H5"/>
  </mergeCells>
  <phoneticPr fontId="0" type="noConversion"/>
  <printOptions horizontalCentered="1"/>
  <pageMargins left="0.48" right="0.28000000000000003" top="1.41" bottom="0" header="0.87" footer="0.31496062992125984"/>
  <pageSetup paperSize="9" scale="98" orientation="landscape" r:id="rId1"/>
  <colBreaks count="1" manualBreakCount="1">
    <brk id="8" max="32"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2"/>
  <sheetViews>
    <sheetView zoomScaleNormal="100" zoomScaleSheetLayoutView="90" workbookViewId="0">
      <selection activeCell="A2" sqref="A2"/>
    </sheetView>
  </sheetViews>
  <sheetFormatPr defaultRowHeight="12.75" x14ac:dyDescent="0.2"/>
  <cols>
    <col min="1" max="1" width="4.42578125" style="16" customWidth="1"/>
    <col min="2" max="2" width="44.42578125" style="16" customWidth="1"/>
    <col min="3" max="3" width="12.28515625" style="16" customWidth="1"/>
    <col min="4" max="5" width="15.140625" style="16" customWidth="1"/>
    <col min="6" max="6" width="15.85546875" style="16" customWidth="1"/>
    <col min="7" max="7" width="12.5703125" style="16" customWidth="1"/>
    <col min="8" max="8" width="20.42578125" style="16" customWidth="1"/>
    <col min="9" max="16384" width="9.140625" style="16"/>
  </cols>
  <sheetData>
    <row r="1" spans="1:20" customFormat="1" ht="15" x14ac:dyDescent="0.2">
      <c r="D1" s="31"/>
      <c r="E1" s="31"/>
      <c r="F1" s="31"/>
      <c r="G1" s="16"/>
      <c r="H1" s="42" t="s">
        <v>66</v>
      </c>
      <c r="I1" s="31"/>
      <c r="J1" s="16"/>
      <c r="L1" s="16"/>
      <c r="M1" s="44"/>
      <c r="N1" s="44"/>
    </row>
    <row r="2" spans="1:20" customFormat="1" ht="15" x14ac:dyDescent="0.2">
      <c r="A2" s="675" t="s">
        <v>0</v>
      </c>
      <c r="B2" s="675"/>
      <c r="C2" s="675"/>
      <c r="D2" s="675"/>
      <c r="E2" s="675"/>
      <c r="F2" s="675"/>
      <c r="G2" s="675"/>
      <c r="H2" s="675"/>
      <c r="I2" s="46"/>
      <c r="J2" s="46"/>
      <c r="K2" s="46"/>
      <c r="L2" s="46"/>
      <c r="M2" s="46"/>
      <c r="N2" s="46"/>
    </row>
    <row r="3" spans="1:20" customFormat="1" ht="20.25" x14ac:dyDescent="0.3">
      <c r="A3" s="555" t="s">
        <v>789</v>
      </c>
      <c r="B3" s="555"/>
      <c r="C3" s="555"/>
      <c r="D3" s="555"/>
      <c r="E3" s="555"/>
      <c r="F3" s="555"/>
      <c r="G3" s="555"/>
      <c r="H3" s="555"/>
      <c r="I3" s="45"/>
      <c r="J3" s="45"/>
      <c r="K3" s="45"/>
      <c r="L3" s="45"/>
      <c r="M3" s="45"/>
      <c r="N3" s="45"/>
    </row>
    <row r="4" spans="1:20" customFormat="1" ht="10.5" customHeight="1" x14ac:dyDescent="0.2"/>
    <row r="5" spans="1:20" ht="19.5" customHeight="1" x14ac:dyDescent="0.25">
      <c r="A5" s="556" t="s">
        <v>818</v>
      </c>
      <c r="B5" s="675"/>
      <c r="C5" s="675"/>
      <c r="D5" s="675"/>
      <c r="E5" s="675"/>
      <c r="F5" s="675"/>
      <c r="G5" s="675"/>
      <c r="H5" s="675"/>
    </row>
    <row r="7" spans="1:20" s="14" customFormat="1" ht="15.75" hidden="1" customHeight="1" x14ac:dyDescent="0.25">
      <c r="A7" s="16"/>
      <c r="B7" s="16"/>
      <c r="C7" s="16"/>
      <c r="D7" s="16"/>
      <c r="E7" s="16"/>
      <c r="F7" s="16"/>
      <c r="G7" s="16"/>
      <c r="H7" s="16"/>
      <c r="I7" s="16"/>
      <c r="J7" s="16"/>
    </row>
    <row r="8" spans="1:20" s="14" customFormat="1" ht="15.75" x14ac:dyDescent="0.25">
      <c r="A8" s="604" t="s">
        <v>523</v>
      </c>
      <c r="B8" s="604"/>
      <c r="C8" s="16"/>
      <c r="D8" s="16"/>
      <c r="E8" s="16"/>
      <c r="F8" s="16"/>
      <c r="G8" s="16"/>
      <c r="H8" s="30" t="s">
        <v>25</v>
      </c>
      <c r="I8" s="16"/>
    </row>
    <row r="9" spans="1:20" s="14" customFormat="1" ht="15.75" x14ac:dyDescent="0.25">
      <c r="A9" s="15"/>
      <c r="B9" s="16"/>
      <c r="C9" s="16"/>
      <c r="D9" s="104"/>
      <c r="E9" s="104"/>
      <c r="G9" s="104" t="s">
        <v>831</v>
      </c>
      <c r="H9" s="104"/>
      <c r="J9" s="104"/>
      <c r="K9" s="104"/>
      <c r="L9" s="104"/>
      <c r="S9" s="121"/>
      <c r="T9" s="120"/>
    </row>
    <row r="10" spans="1:20" s="297" customFormat="1" ht="55.5" customHeight="1" x14ac:dyDescent="0.2">
      <c r="A10" s="296" t="s">
        <v>550</v>
      </c>
      <c r="B10" s="267" t="s">
        <v>26</v>
      </c>
      <c r="C10" s="267" t="s">
        <v>819</v>
      </c>
      <c r="D10" s="267" t="s">
        <v>832</v>
      </c>
      <c r="E10" s="267" t="s">
        <v>248</v>
      </c>
      <c r="F10" s="267" t="s">
        <v>249</v>
      </c>
      <c r="G10" s="267" t="s">
        <v>72</v>
      </c>
      <c r="H10" s="267" t="s">
        <v>839</v>
      </c>
    </row>
    <row r="11" spans="1:20" s="33" customFormat="1" ht="14.25" customHeight="1" x14ac:dyDescent="0.2">
      <c r="A11" s="56">
        <v>1</v>
      </c>
      <c r="B11" s="5">
        <v>2</v>
      </c>
      <c r="C11" s="4">
        <v>3</v>
      </c>
      <c r="D11" s="4">
        <v>4</v>
      </c>
      <c r="E11" s="4">
        <v>5</v>
      </c>
      <c r="F11" s="4">
        <v>6</v>
      </c>
      <c r="G11" s="4">
        <v>7</v>
      </c>
      <c r="H11" s="4">
        <v>8</v>
      </c>
    </row>
    <row r="12" spans="1:20" ht="12.75" customHeight="1" x14ac:dyDescent="0.2">
      <c r="A12" s="34" t="s">
        <v>27</v>
      </c>
      <c r="B12" s="27" t="s">
        <v>28</v>
      </c>
      <c r="C12" s="752">
        <v>46.95</v>
      </c>
      <c r="D12" s="752">
        <v>0</v>
      </c>
      <c r="E12" s="752">
        <v>46.95</v>
      </c>
      <c r="F12" s="752">
        <v>0</v>
      </c>
      <c r="G12" s="752">
        <v>41.4</v>
      </c>
      <c r="H12" s="752">
        <f>D16+E16-G16</f>
        <v>5.5500000000000043</v>
      </c>
    </row>
    <row r="13" spans="1:20" x14ac:dyDescent="0.2">
      <c r="A13" s="35"/>
      <c r="B13" s="19" t="s">
        <v>29</v>
      </c>
      <c r="C13" s="753"/>
      <c r="D13" s="753"/>
      <c r="E13" s="753"/>
      <c r="F13" s="753"/>
      <c r="G13" s="753"/>
      <c r="H13" s="753"/>
    </row>
    <row r="14" spans="1:20" x14ac:dyDescent="0.2">
      <c r="A14" s="35"/>
      <c r="B14" s="19" t="s">
        <v>207</v>
      </c>
      <c r="C14" s="753"/>
      <c r="D14" s="753"/>
      <c r="E14" s="753"/>
      <c r="F14" s="753"/>
      <c r="G14" s="753"/>
      <c r="H14" s="753"/>
    </row>
    <row r="15" spans="1:20" s="33" customFormat="1" ht="25.5" x14ac:dyDescent="0.2">
      <c r="A15" s="36"/>
      <c r="B15" s="37" t="s">
        <v>208</v>
      </c>
      <c r="C15" s="754"/>
      <c r="D15" s="754"/>
      <c r="E15" s="754"/>
      <c r="F15" s="754"/>
      <c r="G15" s="754"/>
      <c r="H15" s="754"/>
    </row>
    <row r="16" spans="1:20" s="33" customFormat="1" x14ac:dyDescent="0.2">
      <c r="A16" s="36"/>
      <c r="B16" s="38" t="s">
        <v>30</v>
      </c>
      <c r="C16" s="352">
        <f>SUM(C12)</f>
        <v>46.95</v>
      </c>
      <c r="D16" s="352">
        <f>SUM(D12)</f>
        <v>0</v>
      </c>
      <c r="E16" s="352">
        <f>SUM(E12)</f>
        <v>46.95</v>
      </c>
      <c r="F16" s="352">
        <f>SUM(F12)</f>
        <v>0</v>
      </c>
      <c r="G16" s="352">
        <f>G12</f>
        <v>41.4</v>
      </c>
      <c r="H16" s="352">
        <f>SUM(H12)</f>
        <v>5.5500000000000043</v>
      </c>
    </row>
    <row r="17" spans="1:10" s="33" customFormat="1" ht="25.5" x14ac:dyDescent="0.2">
      <c r="A17" s="32" t="s">
        <v>31</v>
      </c>
      <c r="B17" s="38" t="s">
        <v>247</v>
      </c>
      <c r="C17" s="749">
        <v>46.96</v>
      </c>
      <c r="D17" s="749">
        <v>0</v>
      </c>
      <c r="E17" s="749">
        <v>46.96</v>
      </c>
      <c r="F17" s="749">
        <v>0</v>
      </c>
      <c r="G17" s="749">
        <v>25.96</v>
      </c>
      <c r="H17" s="749">
        <f>D25+E25-G25</f>
        <v>21</v>
      </c>
    </row>
    <row r="18" spans="1:10" x14ac:dyDescent="0.2">
      <c r="A18" s="35"/>
      <c r="B18" s="143" t="s">
        <v>210</v>
      </c>
      <c r="C18" s="750"/>
      <c r="D18" s="750"/>
      <c r="E18" s="750"/>
      <c r="F18" s="750"/>
      <c r="G18" s="750"/>
      <c r="H18" s="750"/>
    </row>
    <row r="19" spans="1:10" x14ac:dyDescent="0.2">
      <c r="A19" s="35"/>
      <c r="B19" s="37" t="s">
        <v>32</v>
      </c>
      <c r="C19" s="750"/>
      <c r="D19" s="750"/>
      <c r="E19" s="750"/>
      <c r="F19" s="750"/>
      <c r="G19" s="750"/>
      <c r="H19" s="750"/>
    </row>
    <row r="20" spans="1:10" x14ac:dyDescent="0.2">
      <c r="A20" s="35"/>
      <c r="B20" s="37" t="s">
        <v>211</v>
      </c>
      <c r="C20" s="750"/>
      <c r="D20" s="750"/>
      <c r="E20" s="750"/>
      <c r="F20" s="750"/>
      <c r="G20" s="750"/>
      <c r="H20" s="750"/>
    </row>
    <row r="21" spans="1:10" s="33" customFormat="1" x14ac:dyDescent="0.2">
      <c r="A21" s="36"/>
      <c r="B21" s="37" t="s">
        <v>33</v>
      </c>
      <c r="C21" s="750"/>
      <c r="D21" s="750"/>
      <c r="E21" s="750"/>
      <c r="F21" s="750"/>
      <c r="G21" s="750"/>
      <c r="H21" s="750"/>
    </row>
    <row r="22" spans="1:10" s="33" customFormat="1" x14ac:dyDescent="0.2">
      <c r="A22" s="36"/>
      <c r="B22" s="37" t="s">
        <v>209</v>
      </c>
      <c r="C22" s="750"/>
      <c r="D22" s="750"/>
      <c r="E22" s="750"/>
      <c r="F22" s="750"/>
      <c r="G22" s="750"/>
      <c r="H22" s="750"/>
    </row>
    <row r="23" spans="1:10" s="33" customFormat="1" x14ac:dyDescent="0.2">
      <c r="A23" s="36"/>
      <c r="B23" s="37" t="s">
        <v>212</v>
      </c>
      <c r="C23" s="750"/>
      <c r="D23" s="750"/>
      <c r="E23" s="750"/>
      <c r="F23" s="750"/>
      <c r="G23" s="750"/>
      <c r="H23" s="750"/>
    </row>
    <row r="24" spans="1:10" s="33" customFormat="1" x14ac:dyDescent="0.2">
      <c r="A24" s="32"/>
      <c r="B24" s="37" t="s">
        <v>213</v>
      </c>
      <c r="C24" s="751"/>
      <c r="D24" s="751"/>
      <c r="E24" s="751"/>
      <c r="F24" s="751"/>
      <c r="G24" s="751"/>
      <c r="H24" s="751"/>
    </row>
    <row r="25" spans="1:10" s="33" customFormat="1" x14ac:dyDescent="0.2">
      <c r="A25" s="152"/>
      <c r="B25" s="234" t="s">
        <v>30</v>
      </c>
      <c r="C25" s="353">
        <f>SUM(C17)</f>
        <v>46.96</v>
      </c>
      <c r="D25" s="353">
        <f>SUM(D17)</f>
        <v>0</v>
      </c>
      <c r="E25" s="353">
        <f>SUM(E17)</f>
        <v>46.96</v>
      </c>
      <c r="F25" s="353">
        <f>SUM(F17)</f>
        <v>0</v>
      </c>
      <c r="G25" s="353">
        <f>G17</f>
        <v>25.96</v>
      </c>
      <c r="H25" s="353">
        <f>SUM(H17)</f>
        <v>21</v>
      </c>
    </row>
    <row r="26" spans="1:10" ht="13.5" thickBot="1" x14ac:dyDescent="0.25">
      <c r="A26" s="39"/>
      <c r="B26" s="40" t="s">
        <v>34</v>
      </c>
      <c r="C26" s="352">
        <f t="shared" ref="C26:H26" si="0">C25+C16</f>
        <v>93.91</v>
      </c>
      <c r="D26" s="352">
        <f t="shared" si="0"/>
        <v>0</v>
      </c>
      <c r="E26" s="352">
        <f t="shared" si="0"/>
        <v>93.91</v>
      </c>
      <c r="F26" s="352">
        <f t="shared" si="0"/>
        <v>0</v>
      </c>
      <c r="G26" s="352">
        <f t="shared" si="0"/>
        <v>67.36</v>
      </c>
      <c r="H26" s="352">
        <f t="shared" si="0"/>
        <v>26.550000000000004</v>
      </c>
    </row>
    <row r="27" spans="1:10" s="33" customFormat="1" ht="15.75" customHeight="1" x14ac:dyDescent="0.2"/>
    <row r="28" spans="1:10" s="33" customFormat="1" ht="16.5" customHeight="1" x14ac:dyDescent="0.2"/>
    <row r="29" spans="1:10" ht="13.15" customHeight="1" x14ac:dyDescent="0.2">
      <c r="B29" s="15" t="s">
        <v>12</v>
      </c>
      <c r="C29" s="15"/>
      <c r="D29" s="15"/>
      <c r="E29" s="15"/>
      <c r="F29" s="15"/>
      <c r="G29" s="553" t="s">
        <v>761</v>
      </c>
      <c r="H29" s="553"/>
    </row>
    <row r="30" spans="1:10" ht="13.9" customHeight="1" x14ac:dyDescent="0.2">
      <c r="C30" s="87"/>
      <c r="D30" s="87"/>
      <c r="E30" s="87"/>
      <c r="F30" s="87"/>
      <c r="G30" s="553" t="s">
        <v>759</v>
      </c>
      <c r="H30" s="553"/>
    </row>
    <row r="31" spans="1:10" ht="12.6" customHeight="1" x14ac:dyDescent="0.2">
      <c r="C31" s="87"/>
      <c r="D31" s="87"/>
      <c r="E31" s="87"/>
      <c r="F31" s="87"/>
      <c r="G31" s="553" t="s">
        <v>536</v>
      </c>
      <c r="H31" s="553"/>
    </row>
    <row r="32" spans="1:10" x14ac:dyDescent="0.2">
      <c r="B32" s="15"/>
      <c r="C32" s="15"/>
      <c r="D32" s="15"/>
      <c r="E32" s="15"/>
      <c r="F32" s="15"/>
      <c r="G32" s="604" t="s">
        <v>83</v>
      </c>
      <c r="H32" s="604"/>
      <c r="I32" s="604"/>
      <c r="J32" s="604"/>
    </row>
  </sheetData>
  <mergeCells count="20">
    <mergeCell ref="C17:C24"/>
    <mergeCell ref="H12:H15"/>
    <mergeCell ref="A5:H5"/>
    <mergeCell ref="G31:H31"/>
    <mergeCell ref="E12:E15"/>
    <mergeCell ref="A8:B8"/>
    <mergeCell ref="H17:H24"/>
    <mergeCell ref="D17:D24"/>
    <mergeCell ref="E17:E24"/>
    <mergeCell ref="A2:H2"/>
    <mergeCell ref="A3:H3"/>
    <mergeCell ref="C12:C15"/>
    <mergeCell ref="D12:D15"/>
    <mergeCell ref="F12:F15"/>
    <mergeCell ref="G12:G15"/>
    <mergeCell ref="F17:F24"/>
    <mergeCell ref="G29:H29"/>
    <mergeCell ref="G17:G24"/>
    <mergeCell ref="G30:H30"/>
    <mergeCell ref="G32:J32"/>
  </mergeCells>
  <phoneticPr fontId="0" type="noConversion"/>
  <printOptions horizontalCentered="1"/>
  <pageMargins left="0.45" right="0.18" top="0.96" bottom="0" header="0.61"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topLeftCell="A4" workbookViewId="0">
      <selection activeCell="A2" sqref="A2"/>
    </sheetView>
  </sheetViews>
  <sheetFormatPr defaultRowHeight="12.75" x14ac:dyDescent="0.2"/>
  <cols>
    <col min="1" max="1" width="7.85546875" style="16" customWidth="1"/>
    <col min="2" max="2" width="19.5703125" style="16" customWidth="1"/>
    <col min="3" max="3" width="34.140625" style="16" customWidth="1"/>
    <col min="4" max="4" width="35.42578125" style="16" customWidth="1"/>
    <col min="5" max="5" width="30.28515625" style="16" customWidth="1"/>
    <col min="6" max="16384" width="9.140625" style="16"/>
  </cols>
  <sheetData>
    <row r="1" spans="1:18" customFormat="1" ht="15" x14ac:dyDescent="0.2">
      <c r="E1" s="42" t="s">
        <v>702</v>
      </c>
      <c r="F1" s="44"/>
    </row>
    <row r="2" spans="1:18" customFormat="1" ht="15" x14ac:dyDescent="0.2">
      <c r="A2" s="675" t="s">
        <v>0</v>
      </c>
      <c r="B2" s="675"/>
      <c r="C2" s="675"/>
      <c r="D2" s="675"/>
      <c r="E2" s="675"/>
      <c r="F2" s="46"/>
    </row>
    <row r="3" spans="1:18" customFormat="1" ht="20.25" x14ac:dyDescent="0.3">
      <c r="B3" s="153"/>
      <c r="C3" s="45" t="s">
        <v>789</v>
      </c>
      <c r="D3" s="45"/>
      <c r="E3" s="45"/>
      <c r="F3" s="45"/>
    </row>
    <row r="4" spans="1:18" customFormat="1" ht="10.5" customHeight="1" x14ac:dyDescent="0.2"/>
    <row r="5" spans="1:18" x14ac:dyDescent="0.2">
      <c r="A5" s="748" t="s">
        <v>820</v>
      </c>
      <c r="B5" s="748"/>
      <c r="C5" s="748"/>
      <c r="D5" s="748"/>
      <c r="E5" s="748"/>
    </row>
    <row r="7" spans="1:18" ht="0.75" customHeight="1" x14ac:dyDescent="0.2"/>
    <row r="8" spans="1:18" x14ac:dyDescent="0.2">
      <c r="A8" s="15" t="s">
        <v>707</v>
      </c>
    </row>
    <row r="9" spans="1:18" x14ac:dyDescent="0.2">
      <c r="D9" s="757" t="s">
        <v>840</v>
      </c>
      <c r="E9" s="757"/>
      <c r="Q9" s="21"/>
      <c r="R9" s="21"/>
    </row>
    <row r="10" spans="1:18" ht="26.25" customHeight="1" x14ac:dyDescent="0.2">
      <c r="A10" s="621" t="s">
        <v>2</v>
      </c>
      <c r="B10" s="621" t="s">
        <v>3</v>
      </c>
      <c r="C10" s="758" t="s">
        <v>703</v>
      </c>
      <c r="D10" s="759"/>
      <c r="E10" s="760"/>
      <c r="Q10" s="21"/>
      <c r="R10" s="21"/>
    </row>
    <row r="11" spans="1:18" ht="56.25" customHeight="1" x14ac:dyDescent="0.2">
      <c r="A11" s="623"/>
      <c r="B11" s="623"/>
      <c r="C11" s="267" t="s">
        <v>704</v>
      </c>
      <c r="D11" s="267" t="s">
        <v>705</v>
      </c>
      <c r="E11" s="267" t="s">
        <v>706</v>
      </c>
    </row>
    <row r="12" spans="1:18" s="115" customFormat="1" ht="15.75" customHeight="1" x14ac:dyDescent="0.2">
      <c r="A12" s="70">
        <v>1</v>
      </c>
      <c r="B12" s="69">
        <v>2</v>
      </c>
      <c r="C12" s="70">
        <v>3</v>
      </c>
      <c r="D12" s="69">
        <v>4</v>
      </c>
      <c r="E12" s="70">
        <v>5</v>
      </c>
    </row>
    <row r="13" spans="1:18" ht="14.25" customHeight="1" x14ac:dyDescent="0.2">
      <c r="A13" s="8">
        <v>1</v>
      </c>
      <c r="B13" s="19" t="s">
        <v>524</v>
      </c>
      <c r="C13" s="150">
        <v>0</v>
      </c>
      <c r="D13" s="18">
        <v>2</v>
      </c>
      <c r="E13" s="746">
        <v>19295</v>
      </c>
    </row>
    <row r="14" spans="1:18" ht="14.25" customHeight="1" x14ac:dyDescent="0.2">
      <c r="A14" s="8">
        <v>2</v>
      </c>
      <c r="B14" s="19" t="s">
        <v>525</v>
      </c>
      <c r="C14" s="150">
        <v>0</v>
      </c>
      <c r="D14" s="18">
        <v>2</v>
      </c>
      <c r="E14" s="755"/>
    </row>
    <row r="15" spans="1:18" ht="14.25" customHeight="1" x14ac:dyDescent="0.2">
      <c r="A15" s="8">
        <v>3</v>
      </c>
      <c r="B15" s="19" t="s">
        <v>526</v>
      </c>
      <c r="C15" s="150">
        <v>0</v>
      </c>
      <c r="D15" s="18">
        <v>2</v>
      </c>
      <c r="E15" s="755"/>
    </row>
    <row r="16" spans="1:18" ht="14.25" customHeight="1" x14ac:dyDescent="0.2">
      <c r="A16" s="8">
        <v>4</v>
      </c>
      <c r="B16" s="19" t="s">
        <v>527</v>
      </c>
      <c r="C16" s="150">
        <v>0</v>
      </c>
      <c r="D16" s="18">
        <v>2</v>
      </c>
      <c r="E16" s="755"/>
    </row>
    <row r="17" spans="1:8" ht="14.25" customHeight="1" x14ac:dyDescent="0.2">
      <c r="A17" s="8">
        <v>5</v>
      </c>
      <c r="B17" s="19" t="s">
        <v>528</v>
      </c>
      <c r="C17" s="150">
        <v>0</v>
      </c>
      <c r="D17" s="18">
        <v>2</v>
      </c>
      <c r="E17" s="755"/>
    </row>
    <row r="18" spans="1:8" ht="14.25" customHeight="1" x14ac:dyDescent="0.2">
      <c r="A18" s="8">
        <v>6</v>
      </c>
      <c r="B18" s="19" t="s">
        <v>529</v>
      </c>
      <c r="C18" s="150">
        <v>0</v>
      </c>
      <c r="D18" s="18">
        <v>2</v>
      </c>
      <c r="E18" s="755"/>
    </row>
    <row r="19" spans="1:8" ht="14.25" customHeight="1" x14ac:dyDescent="0.2">
      <c r="A19" s="8">
        <v>7</v>
      </c>
      <c r="B19" s="19" t="s">
        <v>530</v>
      </c>
      <c r="C19" s="150">
        <v>0</v>
      </c>
      <c r="D19" s="18">
        <v>2</v>
      </c>
      <c r="E19" s="755"/>
    </row>
    <row r="20" spans="1:8" ht="14.25" customHeight="1" x14ac:dyDescent="0.2">
      <c r="A20" s="8">
        <v>8</v>
      </c>
      <c r="B20" s="19" t="s">
        <v>531</v>
      </c>
      <c r="C20" s="150">
        <v>0</v>
      </c>
      <c r="D20" s="18">
        <v>2</v>
      </c>
      <c r="E20" s="756"/>
    </row>
    <row r="21" spans="1:8" x14ac:dyDescent="0.2">
      <c r="A21" s="3" t="s">
        <v>16</v>
      </c>
      <c r="B21" s="19"/>
      <c r="C21" s="150">
        <v>0</v>
      </c>
      <c r="D21" s="18">
        <f>SUM(D13:D20)</f>
        <v>16</v>
      </c>
      <c r="E21" s="535">
        <f>E13</f>
        <v>19295</v>
      </c>
    </row>
    <row r="22" spans="1:8" x14ac:dyDescent="0.2">
      <c r="E22" s="28"/>
    </row>
    <row r="23" spans="1:8" s="33" customFormat="1" ht="15.75" customHeight="1" x14ac:dyDescent="0.2"/>
    <row r="24" spans="1:8" ht="13.15" customHeight="1" x14ac:dyDescent="0.2">
      <c r="B24" s="15" t="s">
        <v>12</v>
      </c>
      <c r="C24" s="15"/>
      <c r="D24" s="15"/>
      <c r="F24" s="123"/>
    </row>
    <row r="25" spans="1:8" ht="13.9" customHeight="1" x14ac:dyDescent="0.2">
      <c r="C25" s="87"/>
      <c r="D25" s="87"/>
      <c r="E25" s="123" t="s">
        <v>761</v>
      </c>
      <c r="F25" s="87"/>
    </row>
    <row r="26" spans="1:8" ht="12.6" customHeight="1" x14ac:dyDescent="0.2">
      <c r="C26" s="87"/>
      <c r="D26" s="87"/>
      <c r="E26" s="123" t="s">
        <v>759</v>
      </c>
      <c r="F26" s="123"/>
    </row>
    <row r="27" spans="1:8" x14ac:dyDescent="0.2">
      <c r="B27" s="15"/>
      <c r="C27" s="15"/>
      <c r="D27" s="15"/>
      <c r="E27" s="123" t="s">
        <v>536</v>
      </c>
      <c r="F27" s="29"/>
      <c r="G27" s="29"/>
      <c r="H27" s="29"/>
    </row>
    <row r="28" spans="1:8" x14ac:dyDescent="0.2">
      <c r="E28" s="29" t="s">
        <v>83</v>
      </c>
    </row>
  </sheetData>
  <mergeCells count="7">
    <mergeCell ref="E13:E20"/>
    <mergeCell ref="A2:E2"/>
    <mergeCell ref="A5:E5"/>
    <mergeCell ref="D9:E9"/>
    <mergeCell ref="A10:A11"/>
    <mergeCell ref="B10:B11"/>
    <mergeCell ref="C10:E10"/>
  </mergeCells>
  <pageMargins left="0.78" right="0.7" top="1.1499999999999999" bottom="0.75" header="0.81" footer="0.3"/>
  <pageSetup paperSize="9" orientation="landscape"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opLeftCell="A3" zoomScaleNormal="100" zoomScaleSheetLayoutView="100" workbookViewId="0">
      <selection activeCell="A2" sqref="A2"/>
    </sheetView>
  </sheetViews>
  <sheetFormatPr defaultRowHeight="12.75" x14ac:dyDescent="0.2"/>
  <cols>
    <col min="1" max="1" width="8.28515625" customWidth="1"/>
    <col min="2" max="2" width="16.28515625" customWidth="1"/>
    <col min="3" max="3" width="14.28515625" customWidth="1"/>
    <col min="4" max="5" width="13.5703125" customWidth="1"/>
    <col min="6" max="6" width="12.85546875" customWidth="1"/>
    <col min="7" max="7" width="15.85546875" customWidth="1"/>
    <col min="8" max="8" width="13.5703125" customWidth="1"/>
    <col min="9" max="9" width="17.85546875" customWidth="1"/>
    <col min="10" max="10" width="13.5703125" customWidth="1"/>
  </cols>
  <sheetData>
    <row r="1" spans="1:11" ht="18" x14ac:dyDescent="0.35">
      <c r="I1" s="762" t="s">
        <v>886</v>
      </c>
      <c r="J1" s="762"/>
    </row>
    <row r="2" spans="1:11" ht="18" x14ac:dyDescent="0.35">
      <c r="A2" s="663" t="s">
        <v>0</v>
      </c>
      <c r="B2" s="663"/>
      <c r="C2" s="663"/>
      <c r="D2" s="663"/>
      <c r="E2" s="663"/>
      <c r="F2" s="663"/>
      <c r="G2" s="663"/>
      <c r="H2" s="663"/>
      <c r="I2" s="663"/>
      <c r="J2" s="663"/>
      <c r="K2" s="215"/>
    </row>
    <row r="3" spans="1:11" ht="21" x14ac:dyDescent="0.35">
      <c r="A3" s="664" t="s">
        <v>789</v>
      </c>
      <c r="B3" s="664"/>
      <c r="C3" s="664"/>
      <c r="D3" s="664"/>
      <c r="E3" s="664"/>
      <c r="F3" s="664"/>
      <c r="G3" s="664"/>
      <c r="H3" s="664"/>
      <c r="I3" s="664"/>
      <c r="J3" s="664"/>
      <c r="K3" s="216"/>
    </row>
    <row r="4" spans="1:11" ht="9.75" customHeight="1" x14ac:dyDescent="0.35">
      <c r="C4" s="187"/>
      <c r="D4" s="187"/>
      <c r="E4" s="187"/>
      <c r="F4" s="187"/>
      <c r="G4" s="187"/>
      <c r="H4" s="187"/>
      <c r="I4" s="187"/>
      <c r="J4" s="216"/>
      <c r="K4" s="216"/>
    </row>
    <row r="5" spans="1:11" ht="20.25" customHeight="1" x14ac:dyDescent="0.2">
      <c r="A5" s="761" t="s">
        <v>887</v>
      </c>
      <c r="B5" s="761"/>
      <c r="C5" s="761"/>
      <c r="D5" s="761"/>
      <c r="E5" s="761"/>
      <c r="F5" s="761"/>
      <c r="G5" s="761"/>
      <c r="H5" s="761"/>
      <c r="I5" s="761"/>
      <c r="J5" s="761"/>
    </row>
    <row r="6" spans="1:11" ht="9.75" customHeight="1" x14ac:dyDescent="0.2">
      <c r="C6" s="262"/>
      <c r="D6" s="218"/>
      <c r="E6" s="218"/>
      <c r="F6" s="218"/>
      <c r="G6" s="218"/>
      <c r="H6" s="218"/>
      <c r="I6" s="218"/>
    </row>
    <row r="7" spans="1:11" s="193" customFormat="1" x14ac:dyDescent="0.2">
      <c r="A7" s="198" t="s">
        <v>523</v>
      </c>
      <c r="C7" s="198"/>
      <c r="D7" s="198"/>
      <c r="E7" s="198"/>
      <c r="F7" s="198"/>
      <c r="G7" s="198"/>
      <c r="H7" s="198"/>
      <c r="I7" s="198"/>
      <c r="J7" s="198"/>
    </row>
    <row r="8" spans="1:11" s="193" customFormat="1" x14ac:dyDescent="0.2">
      <c r="B8" s="198"/>
      <c r="C8" s="198"/>
      <c r="D8" s="198"/>
      <c r="E8" s="198"/>
      <c r="F8" s="198"/>
      <c r="G8" s="198"/>
      <c r="H8" s="198"/>
      <c r="I8" s="198"/>
      <c r="J8" s="198"/>
    </row>
    <row r="9" spans="1:11" s="270" customFormat="1" ht="15" customHeight="1" x14ac:dyDescent="0.2">
      <c r="A9" s="763" t="s">
        <v>73</v>
      </c>
      <c r="B9" s="763" t="s">
        <v>567</v>
      </c>
      <c r="C9" s="763" t="s">
        <v>453</v>
      </c>
      <c r="D9" s="763" t="s">
        <v>599</v>
      </c>
      <c r="E9" s="763" t="s">
        <v>506</v>
      </c>
      <c r="F9" s="768" t="s">
        <v>434</v>
      </c>
      <c r="G9" s="769"/>
      <c r="H9" s="770"/>
      <c r="I9" s="763" t="s">
        <v>457</v>
      </c>
      <c r="J9" s="763" t="s">
        <v>458</v>
      </c>
    </row>
    <row r="10" spans="1:11" s="270" customFormat="1" ht="12.75" customHeight="1" x14ac:dyDescent="0.2">
      <c r="A10" s="764"/>
      <c r="B10" s="764"/>
      <c r="C10" s="764"/>
      <c r="D10" s="764"/>
      <c r="E10" s="766"/>
      <c r="F10" s="763" t="s">
        <v>454</v>
      </c>
      <c r="G10" s="763" t="s">
        <v>455</v>
      </c>
      <c r="H10" s="763" t="s">
        <v>456</v>
      </c>
      <c r="I10" s="764"/>
      <c r="J10" s="766"/>
    </row>
    <row r="11" spans="1:11" s="270" customFormat="1" ht="20.25" customHeight="1" x14ac:dyDescent="0.2">
      <c r="A11" s="764"/>
      <c r="B11" s="764"/>
      <c r="C11" s="764"/>
      <c r="D11" s="764"/>
      <c r="E11" s="766"/>
      <c r="F11" s="764"/>
      <c r="G11" s="764"/>
      <c r="H11" s="764"/>
      <c r="I11" s="764"/>
      <c r="J11" s="766"/>
    </row>
    <row r="12" spans="1:11" s="270" customFormat="1" ht="46.5" customHeight="1" x14ac:dyDescent="0.2">
      <c r="A12" s="765"/>
      <c r="B12" s="765"/>
      <c r="C12" s="765"/>
      <c r="D12" s="765"/>
      <c r="E12" s="767"/>
      <c r="F12" s="765"/>
      <c r="G12" s="765"/>
      <c r="H12" s="765"/>
      <c r="I12" s="765"/>
      <c r="J12" s="767"/>
    </row>
    <row r="13" spans="1:11" ht="15" x14ac:dyDescent="0.25">
      <c r="A13" s="219">
        <v>1</v>
      </c>
      <c r="B13" s="219">
        <v>2</v>
      </c>
      <c r="C13" s="220">
        <v>3</v>
      </c>
      <c r="D13" s="219">
        <v>4</v>
      </c>
      <c r="E13" s="220">
        <v>5</v>
      </c>
      <c r="F13" s="219">
        <v>6</v>
      </c>
      <c r="G13" s="220">
        <v>7</v>
      </c>
      <c r="H13" s="219">
        <v>8</v>
      </c>
      <c r="I13" s="220">
        <v>9</v>
      </c>
      <c r="J13" s="219">
        <v>10</v>
      </c>
    </row>
    <row r="14" spans="1:11" x14ac:dyDescent="0.2">
      <c r="A14" s="8">
        <v>1</v>
      </c>
      <c r="B14" s="19" t="s">
        <v>524</v>
      </c>
      <c r="C14" s="771" t="s">
        <v>587</v>
      </c>
      <c r="D14" s="221">
        <f>'AT-3'!G9</f>
        <v>927</v>
      </c>
      <c r="E14" s="221"/>
      <c r="F14" s="221"/>
      <c r="G14" s="221"/>
      <c r="H14" s="221"/>
      <c r="I14" s="221"/>
      <c r="J14" s="9"/>
    </row>
    <row r="15" spans="1:11" x14ac:dyDescent="0.2">
      <c r="A15" s="8">
        <v>2</v>
      </c>
      <c r="B15" s="19" t="s">
        <v>525</v>
      </c>
      <c r="C15" s="772"/>
      <c r="D15" s="221">
        <f>'AT-3'!G10</f>
        <v>881</v>
      </c>
      <c r="E15" s="221"/>
      <c r="F15" s="221"/>
      <c r="G15" s="221"/>
      <c r="H15" s="221"/>
      <c r="I15" s="221"/>
      <c r="J15" s="9"/>
    </row>
    <row r="16" spans="1:11" x14ac:dyDescent="0.2">
      <c r="A16" s="8">
        <v>3</v>
      </c>
      <c r="B16" s="19" t="s">
        <v>526</v>
      </c>
      <c r="C16" s="772"/>
      <c r="D16" s="221">
        <f>'AT-3'!G11</f>
        <v>676</v>
      </c>
      <c r="E16" s="221"/>
      <c r="F16" s="774" t="s">
        <v>564</v>
      </c>
      <c r="G16" s="775"/>
      <c r="H16" s="775"/>
      <c r="I16" s="776"/>
      <c r="J16" s="9"/>
    </row>
    <row r="17" spans="1:10" x14ac:dyDescent="0.2">
      <c r="A17" s="8">
        <v>4</v>
      </c>
      <c r="B17" s="19" t="s">
        <v>527</v>
      </c>
      <c r="C17" s="772"/>
      <c r="D17" s="221">
        <f>'AT-3'!G12</f>
        <v>815</v>
      </c>
      <c r="E17" s="221"/>
      <c r="F17" s="777"/>
      <c r="G17" s="778"/>
      <c r="H17" s="778"/>
      <c r="I17" s="779"/>
      <c r="J17" s="9"/>
    </row>
    <row r="18" spans="1:10" x14ac:dyDescent="0.2">
      <c r="A18" s="8">
        <v>5</v>
      </c>
      <c r="B18" s="19" t="s">
        <v>528</v>
      </c>
      <c r="C18" s="772"/>
      <c r="D18" s="221">
        <f>'AT-3'!G13</f>
        <v>922</v>
      </c>
      <c r="E18" s="9"/>
      <c r="F18" s="780"/>
      <c r="G18" s="781"/>
      <c r="H18" s="781"/>
      <c r="I18" s="782"/>
      <c r="J18" s="9"/>
    </row>
    <row r="19" spans="1:10" x14ac:dyDescent="0.2">
      <c r="A19" s="8">
        <v>6</v>
      </c>
      <c r="B19" s="19" t="s">
        <v>529</v>
      </c>
      <c r="C19" s="772"/>
      <c r="D19" s="221">
        <f>'AT-3'!G14</f>
        <v>475</v>
      </c>
      <c r="E19" s="9"/>
      <c r="F19" s="9"/>
      <c r="G19" s="9"/>
      <c r="H19" s="9"/>
      <c r="I19" s="9"/>
      <c r="J19" s="9"/>
    </row>
    <row r="20" spans="1:10" x14ac:dyDescent="0.2">
      <c r="A20" s="8">
        <v>7</v>
      </c>
      <c r="B20" s="19" t="s">
        <v>530</v>
      </c>
      <c r="C20" s="772"/>
      <c r="D20" s="221">
        <f>'AT-3'!G15</f>
        <v>719</v>
      </c>
      <c r="E20" s="9"/>
      <c r="F20" s="9"/>
      <c r="G20" s="9"/>
      <c r="H20" s="9"/>
      <c r="I20" s="9"/>
      <c r="J20" s="9"/>
    </row>
    <row r="21" spans="1:10" x14ac:dyDescent="0.2">
      <c r="A21" s="8">
        <v>8</v>
      </c>
      <c r="B21" s="19" t="s">
        <v>531</v>
      </c>
      <c r="C21" s="773"/>
      <c r="D21" s="221">
        <f>'AT-3'!G16</f>
        <v>1153</v>
      </c>
      <c r="E21" s="9"/>
      <c r="F21" s="9"/>
      <c r="G21" s="9"/>
      <c r="H21" s="9"/>
      <c r="I21" s="9"/>
      <c r="J21" s="9"/>
    </row>
    <row r="22" spans="1:10" x14ac:dyDescent="0.2">
      <c r="A22" s="3"/>
      <c r="B22" s="27" t="s">
        <v>532</v>
      </c>
      <c r="C22" s="9"/>
      <c r="D22" s="9">
        <f>SUM(D14:D21)</f>
        <v>6568</v>
      </c>
      <c r="E22" s="9"/>
      <c r="F22" s="9"/>
      <c r="G22" s="9"/>
      <c r="H22" s="9"/>
      <c r="I22" s="9"/>
      <c r="J22" s="9"/>
    </row>
    <row r="23" spans="1:10" x14ac:dyDescent="0.2">
      <c r="A23" s="12"/>
      <c r="B23" s="28"/>
    </row>
    <row r="24" spans="1:10" x14ac:dyDescent="0.2">
      <c r="A24" s="16"/>
      <c r="B24" s="404"/>
    </row>
    <row r="25" spans="1:10" x14ac:dyDescent="0.2">
      <c r="A25" s="16"/>
      <c r="B25" s="404"/>
    </row>
    <row r="26" spans="1:10" x14ac:dyDescent="0.2">
      <c r="A26" s="16"/>
      <c r="B26" s="404"/>
    </row>
    <row r="27" spans="1:10" x14ac:dyDescent="0.2">
      <c r="A27" s="16"/>
      <c r="G27" s="16" t="s">
        <v>11</v>
      </c>
    </row>
    <row r="28" spans="1:10" x14ac:dyDescent="0.2">
      <c r="A28" s="193"/>
      <c r="B28" s="193"/>
      <c r="C28" s="193"/>
      <c r="D28" s="193"/>
      <c r="E28" s="193"/>
      <c r="H28" s="667" t="s">
        <v>761</v>
      </c>
      <c r="I28" s="667"/>
      <c r="J28" s="667"/>
    </row>
    <row r="29" spans="1:10" ht="15" customHeight="1" x14ac:dyDescent="0.2">
      <c r="A29" s="193"/>
      <c r="B29" s="193"/>
      <c r="C29" s="193"/>
      <c r="D29" s="193"/>
      <c r="E29" s="193"/>
      <c r="G29" s="16" t="s">
        <v>11</v>
      </c>
      <c r="H29" s="667" t="s">
        <v>759</v>
      </c>
      <c r="I29" s="667"/>
      <c r="J29" s="667"/>
    </row>
    <row r="30" spans="1:10" ht="15" customHeight="1" x14ac:dyDescent="0.2">
      <c r="A30" s="193"/>
      <c r="B30" s="193"/>
      <c r="C30" s="193"/>
      <c r="D30" s="193"/>
      <c r="E30" s="193"/>
      <c r="H30" s="667" t="s">
        <v>535</v>
      </c>
      <c r="I30" s="667"/>
      <c r="J30" s="667"/>
    </row>
    <row r="31" spans="1:10" x14ac:dyDescent="0.2">
      <c r="A31" s="193" t="s">
        <v>12</v>
      </c>
      <c r="C31" s="193"/>
      <c r="D31" s="193"/>
      <c r="E31" s="193"/>
      <c r="H31" s="195" t="s">
        <v>83</v>
      </c>
    </row>
  </sheetData>
  <mergeCells count="20">
    <mergeCell ref="H30:J30"/>
    <mergeCell ref="F10:F12"/>
    <mergeCell ref="G10:G12"/>
    <mergeCell ref="C14:C21"/>
    <mergeCell ref="H29:J29"/>
    <mergeCell ref="H28:J28"/>
    <mergeCell ref="J9:J12"/>
    <mergeCell ref="F16:I18"/>
    <mergeCell ref="A2:J2"/>
    <mergeCell ref="A3:J3"/>
    <mergeCell ref="A5:J5"/>
    <mergeCell ref="I1:J1"/>
    <mergeCell ref="A9:A12"/>
    <mergeCell ref="H10:H12"/>
    <mergeCell ref="I9:I12"/>
    <mergeCell ref="E9:E12"/>
    <mergeCell ref="B9:B12"/>
    <mergeCell ref="C9:C12"/>
    <mergeCell ref="F9:H9"/>
    <mergeCell ref="D9:D12"/>
  </mergeCells>
  <printOptions horizontalCentered="1"/>
  <pageMargins left="0.70866141732283472" right="0.25" top="0.9"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1"/>
  <sheetViews>
    <sheetView topLeftCell="A10" workbookViewId="0">
      <selection activeCell="F30" sqref="F30"/>
    </sheetView>
  </sheetViews>
  <sheetFormatPr defaultRowHeight="12.75" x14ac:dyDescent="0.2"/>
  <sheetData>
    <row r="1" spans="2:8" ht="24.75" customHeight="1" x14ac:dyDescent="0.2"/>
    <row r="2" spans="2:8" ht="24.75" customHeight="1" x14ac:dyDescent="0.2"/>
    <row r="3" spans="2:8" ht="24.75" customHeight="1" x14ac:dyDescent="0.2"/>
    <row r="4" spans="2:8" ht="24.75" customHeight="1" x14ac:dyDescent="0.2"/>
    <row r="5" spans="2:8" ht="24.75" customHeight="1" x14ac:dyDescent="0.2"/>
    <row r="6" spans="2:8" ht="24.75" customHeight="1" x14ac:dyDescent="0.2"/>
    <row r="10" spans="2:8" x14ac:dyDescent="0.2">
      <c r="B10" s="15"/>
    </row>
    <row r="11" spans="2:8" ht="18.75" customHeight="1" x14ac:dyDescent="0.2"/>
    <row r="12" spans="2:8" ht="12.75" customHeight="1" x14ac:dyDescent="0.2">
      <c r="B12" s="552" t="s">
        <v>845</v>
      </c>
      <c r="C12" s="552"/>
      <c r="D12" s="552"/>
      <c r="E12" s="552"/>
      <c r="F12" s="552"/>
      <c r="G12" s="552"/>
      <c r="H12" s="552"/>
    </row>
    <row r="13" spans="2:8" ht="12.75" customHeight="1" x14ac:dyDescent="0.2">
      <c r="B13" s="552"/>
      <c r="C13" s="552"/>
      <c r="D13" s="552"/>
      <c r="E13" s="552"/>
      <c r="F13" s="552"/>
      <c r="G13" s="552"/>
      <c r="H13" s="552"/>
    </row>
    <row r="14" spans="2:8" ht="12.75" customHeight="1" x14ac:dyDescent="0.2">
      <c r="B14" s="552"/>
      <c r="C14" s="552"/>
      <c r="D14" s="552"/>
      <c r="E14" s="552"/>
      <c r="F14" s="552"/>
      <c r="G14" s="552"/>
      <c r="H14" s="552"/>
    </row>
    <row r="15" spans="2:8" ht="12.75" customHeight="1" x14ac:dyDescent="0.2">
      <c r="B15" s="552"/>
      <c r="C15" s="552"/>
      <c r="D15" s="552"/>
      <c r="E15" s="552"/>
      <c r="F15" s="552"/>
      <c r="G15" s="552"/>
      <c r="H15" s="552"/>
    </row>
    <row r="16" spans="2:8" ht="12.75" customHeight="1" x14ac:dyDescent="0.2">
      <c r="B16" s="552"/>
      <c r="C16" s="552"/>
      <c r="D16" s="552"/>
      <c r="E16" s="552"/>
      <c r="F16" s="552"/>
      <c r="G16" s="552"/>
      <c r="H16" s="552"/>
    </row>
    <row r="17" spans="2:8" ht="12.75" customHeight="1" x14ac:dyDescent="0.2">
      <c r="B17" s="552"/>
      <c r="C17" s="552"/>
      <c r="D17" s="552"/>
      <c r="E17" s="552"/>
      <c r="F17" s="552"/>
      <c r="G17" s="552"/>
      <c r="H17" s="552"/>
    </row>
    <row r="18" spans="2:8" ht="12.75" customHeight="1" x14ac:dyDescent="0.2">
      <c r="B18" s="552"/>
      <c r="C18" s="552"/>
      <c r="D18" s="552"/>
      <c r="E18" s="552"/>
      <c r="F18" s="552"/>
      <c r="G18" s="552"/>
      <c r="H18" s="552"/>
    </row>
    <row r="19" spans="2:8" ht="12.75" customHeight="1" x14ac:dyDescent="0.2">
      <c r="B19" s="552"/>
      <c r="C19" s="552"/>
      <c r="D19" s="552"/>
      <c r="E19" s="552"/>
      <c r="F19" s="552"/>
      <c r="G19" s="552"/>
      <c r="H19" s="552"/>
    </row>
    <row r="20" spans="2:8" ht="12.75" customHeight="1" x14ac:dyDescent="0.2">
      <c r="B20" s="552"/>
      <c r="C20" s="552"/>
      <c r="D20" s="552"/>
      <c r="E20" s="552"/>
      <c r="F20" s="552"/>
      <c r="G20" s="552"/>
      <c r="H20" s="552"/>
    </row>
    <row r="21" spans="2:8" ht="12.75" customHeight="1" x14ac:dyDescent="0.2">
      <c r="B21" s="552"/>
      <c r="C21" s="552"/>
      <c r="D21" s="552"/>
      <c r="E21" s="552"/>
      <c r="F21" s="552"/>
      <c r="G21" s="552"/>
      <c r="H21" s="552"/>
    </row>
  </sheetData>
  <mergeCells count="1">
    <mergeCell ref="B12:H21"/>
  </mergeCells>
  <pageMargins left="0.7" right="0.7" top="0.75" bottom="0.75" header="0.3" footer="0.3"/>
  <pageSetup paperSize="9"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topLeftCell="A3" zoomScaleNormal="100" zoomScaleSheetLayoutView="120" workbookViewId="0">
      <selection activeCell="A2" sqref="A2"/>
    </sheetView>
  </sheetViews>
  <sheetFormatPr defaultRowHeight="12.75" x14ac:dyDescent="0.2"/>
  <cols>
    <col min="1" max="1" width="5.5703125" customWidth="1"/>
    <col min="2" max="2" width="12.85546875" customWidth="1"/>
    <col min="6" max="6" width="11.5703125" customWidth="1"/>
    <col min="7" max="7" width="10.42578125" customWidth="1"/>
    <col min="8" max="8" width="17.140625" customWidth="1"/>
    <col min="9" max="9" width="10.42578125" customWidth="1"/>
    <col min="10" max="10" width="15.85546875" customWidth="1"/>
  </cols>
  <sheetData>
    <row r="1" spans="1:10" x14ac:dyDescent="0.2">
      <c r="J1" s="223" t="s">
        <v>889</v>
      </c>
    </row>
    <row r="2" spans="1:10" ht="18" x14ac:dyDescent="0.35">
      <c r="A2" s="663" t="s">
        <v>0</v>
      </c>
      <c r="B2" s="663"/>
      <c r="C2" s="663"/>
      <c r="D2" s="663"/>
      <c r="E2" s="663"/>
      <c r="F2" s="663"/>
      <c r="G2" s="663"/>
      <c r="H2" s="663"/>
      <c r="I2" s="663"/>
      <c r="J2" s="663"/>
    </row>
    <row r="3" spans="1:10" ht="21" x14ac:dyDescent="0.35">
      <c r="A3" s="664" t="s">
        <v>789</v>
      </c>
      <c r="B3" s="664"/>
      <c r="C3" s="664"/>
      <c r="D3" s="664"/>
      <c r="E3" s="664"/>
      <c r="F3" s="664"/>
      <c r="G3" s="664"/>
      <c r="H3" s="664"/>
      <c r="I3" s="664"/>
      <c r="J3" s="664"/>
    </row>
    <row r="4" spans="1:10" ht="15" x14ac:dyDescent="0.3">
      <c r="A4" s="188"/>
      <c r="B4" s="188"/>
      <c r="C4" s="188"/>
      <c r="D4" s="188"/>
      <c r="E4" s="188"/>
      <c r="F4" s="188"/>
      <c r="G4" s="188"/>
      <c r="H4" s="188"/>
      <c r="I4" s="188"/>
    </row>
    <row r="5" spans="1:10" ht="18" x14ac:dyDescent="0.35">
      <c r="A5" s="663" t="s">
        <v>888</v>
      </c>
      <c r="B5" s="663"/>
      <c r="C5" s="663"/>
      <c r="D5" s="663"/>
      <c r="E5" s="663"/>
      <c r="F5" s="663"/>
      <c r="G5" s="663"/>
      <c r="H5" s="663"/>
      <c r="I5" s="663"/>
    </row>
    <row r="6" spans="1:10" ht="15" x14ac:dyDescent="0.3">
      <c r="A6" s="189" t="s">
        <v>568</v>
      </c>
      <c r="B6" s="189"/>
      <c r="C6" s="189"/>
      <c r="D6" s="189"/>
      <c r="E6" s="189"/>
      <c r="F6" s="189"/>
      <c r="G6" s="189"/>
      <c r="H6" s="666" t="s">
        <v>826</v>
      </c>
      <c r="I6" s="666"/>
      <c r="J6" s="666"/>
    </row>
    <row r="7" spans="1:10" s="281" customFormat="1" ht="17.25" customHeight="1" x14ac:dyDescent="0.2">
      <c r="A7" s="786" t="s">
        <v>2</v>
      </c>
      <c r="B7" s="786" t="s">
        <v>435</v>
      </c>
      <c r="C7" s="590" t="s">
        <v>436</v>
      </c>
      <c r="D7" s="590"/>
      <c r="E7" s="590"/>
      <c r="F7" s="787" t="s">
        <v>439</v>
      </c>
      <c r="G7" s="788"/>
      <c r="H7" s="788"/>
      <c r="I7" s="789"/>
      <c r="J7" s="784" t="s">
        <v>752</v>
      </c>
    </row>
    <row r="8" spans="1:10" s="281" customFormat="1" ht="60.75" customHeight="1" x14ac:dyDescent="0.2">
      <c r="A8" s="786"/>
      <c r="B8" s="786"/>
      <c r="C8" s="267" t="s">
        <v>103</v>
      </c>
      <c r="D8" s="267" t="s">
        <v>437</v>
      </c>
      <c r="E8" s="267" t="s">
        <v>438</v>
      </c>
      <c r="F8" s="369" t="s">
        <v>440</v>
      </c>
      <c r="G8" s="369" t="s">
        <v>441</v>
      </c>
      <c r="H8" s="369" t="s">
        <v>442</v>
      </c>
      <c r="I8" s="369" t="s">
        <v>45</v>
      </c>
      <c r="J8" s="785"/>
    </row>
    <row r="9" spans="1:10" s="434" customFormat="1" ht="15" x14ac:dyDescent="0.2">
      <c r="A9" s="487" t="s">
        <v>293</v>
      </c>
      <c r="B9" s="488" t="s">
        <v>294</v>
      </c>
      <c r="C9" s="487" t="s">
        <v>295</v>
      </c>
      <c r="D9" s="487" t="s">
        <v>296</v>
      </c>
      <c r="E9" s="487" t="s">
        <v>297</v>
      </c>
      <c r="F9" s="487" t="s">
        <v>300</v>
      </c>
      <c r="G9" s="487" t="s">
        <v>321</v>
      </c>
      <c r="H9" s="487" t="s">
        <v>322</v>
      </c>
      <c r="I9" s="487" t="s">
        <v>323</v>
      </c>
      <c r="J9" s="487" t="s">
        <v>351</v>
      </c>
    </row>
    <row r="10" spans="1:10" ht="15" x14ac:dyDescent="0.2">
      <c r="A10" s="483">
        <v>1</v>
      </c>
      <c r="B10" s="19">
        <v>9</v>
      </c>
      <c r="C10" s="485">
        <v>6</v>
      </c>
      <c r="D10" s="486">
        <v>2</v>
      </c>
      <c r="E10" s="486">
        <v>1</v>
      </c>
      <c r="F10" s="486">
        <v>2</v>
      </c>
      <c r="G10" s="486">
        <v>6</v>
      </c>
      <c r="H10" s="486">
        <v>0</v>
      </c>
      <c r="I10" s="486">
        <v>1</v>
      </c>
      <c r="J10" s="489">
        <v>15.7</v>
      </c>
    </row>
    <row r="11" spans="1:10" x14ac:dyDescent="0.2">
      <c r="A11" s="3" t="s">
        <v>592</v>
      </c>
      <c r="B11" s="484">
        <v>9</v>
      </c>
      <c r="C11" s="27">
        <f t="shared" ref="C11:J11" si="0">SUM(C10:C10)</f>
        <v>6</v>
      </c>
      <c r="D11" s="27">
        <f t="shared" si="0"/>
        <v>2</v>
      </c>
      <c r="E11" s="27">
        <f t="shared" si="0"/>
        <v>1</v>
      </c>
      <c r="F11" s="27">
        <f t="shared" si="0"/>
        <v>2</v>
      </c>
      <c r="G11" s="27">
        <f t="shared" si="0"/>
        <v>6</v>
      </c>
      <c r="H11" s="27">
        <f t="shared" si="0"/>
        <v>0</v>
      </c>
      <c r="I11" s="27">
        <f t="shared" si="0"/>
        <v>1</v>
      </c>
      <c r="J11" s="383">
        <f t="shared" si="0"/>
        <v>15.7</v>
      </c>
    </row>
    <row r="12" spans="1:10" x14ac:dyDescent="0.2">
      <c r="A12" s="12"/>
      <c r="B12" s="28"/>
      <c r="C12" s="28"/>
      <c r="D12" s="28"/>
      <c r="E12" s="28"/>
      <c r="F12" s="28"/>
      <c r="G12" s="28"/>
      <c r="H12" s="28"/>
      <c r="I12" s="28"/>
      <c r="J12" s="482"/>
    </row>
    <row r="13" spans="1:10" x14ac:dyDescent="0.2">
      <c r="A13" s="12" t="s">
        <v>621</v>
      </c>
      <c r="B13" s="490" t="s">
        <v>753</v>
      </c>
      <c r="C13" s="28"/>
      <c r="D13" s="28"/>
      <c r="E13" s="28"/>
      <c r="F13" s="28"/>
      <c r="G13" s="28"/>
      <c r="H13" s="28"/>
      <c r="I13" s="28"/>
      <c r="J13" s="482"/>
    </row>
    <row r="14" spans="1:10" x14ac:dyDescent="0.2">
      <c r="A14" s="491">
        <v>1</v>
      </c>
      <c r="B14" s="21" t="s">
        <v>746</v>
      </c>
      <c r="C14" s="28"/>
      <c r="D14" s="28"/>
      <c r="E14" s="28"/>
      <c r="F14" s="28"/>
      <c r="G14" s="28"/>
      <c r="H14" s="28"/>
      <c r="I14" s="28"/>
      <c r="J14" s="482"/>
    </row>
    <row r="15" spans="1:10" x14ac:dyDescent="0.2">
      <c r="A15" s="491">
        <v>2</v>
      </c>
      <c r="B15" s="21" t="s">
        <v>747</v>
      </c>
      <c r="C15" s="28"/>
      <c r="D15" s="28"/>
      <c r="E15" s="28"/>
      <c r="F15" s="28"/>
      <c r="G15" s="28"/>
      <c r="H15" s="28"/>
      <c r="I15" s="28"/>
      <c r="J15" s="482"/>
    </row>
    <row r="16" spans="1:10" x14ac:dyDescent="0.2">
      <c r="A16" s="491">
        <v>3</v>
      </c>
      <c r="B16" s="21" t="s">
        <v>748</v>
      </c>
      <c r="C16" s="28"/>
      <c r="D16" s="28"/>
      <c r="E16" s="28"/>
      <c r="F16" s="28"/>
      <c r="G16" s="28"/>
      <c r="H16" s="28"/>
      <c r="I16" s="28"/>
      <c r="J16" s="482"/>
    </row>
    <row r="17" spans="1:10" x14ac:dyDescent="0.2">
      <c r="A17" s="491">
        <v>4</v>
      </c>
      <c r="B17" s="21" t="s">
        <v>750</v>
      </c>
      <c r="C17" s="28"/>
      <c r="D17" s="28"/>
      <c r="E17" s="28"/>
      <c r="F17" s="28"/>
      <c r="G17" s="28"/>
      <c r="H17" s="28"/>
      <c r="I17" s="28"/>
      <c r="J17" s="482"/>
    </row>
    <row r="18" spans="1:10" x14ac:dyDescent="0.2">
      <c r="A18" s="491">
        <v>5</v>
      </c>
      <c r="B18" s="21" t="s">
        <v>751</v>
      </c>
      <c r="C18" s="28"/>
      <c r="D18" s="28"/>
      <c r="E18" s="28"/>
      <c r="F18" s="28"/>
      <c r="G18" s="28"/>
      <c r="H18" s="28"/>
      <c r="I18" s="28"/>
      <c r="J18" s="482"/>
    </row>
    <row r="19" spans="1:10" x14ac:dyDescent="0.2">
      <c r="A19" s="491">
        <v>6</v>
      </c>
      <c r="B19" s="21" t="s">
        <v>749</v>
      </c>
      <c r="C19" s="28"/>
      <c r="D19" s="28"/>
      <c r="E19" s="28"/>
      <c r="F19" s="28"/>
      <c r="G19" s="28"/>
      <c r="H19" s="28"/>
      <c r="I19" s="28"/>
      <c r="J19" s="482"/>
    </row>
    <row r="20" spans="1:10" ht="12.75" customHeight="1" x14ac:dyDescent="0.2">
      <c r="A20" s="193"/>
      <c r="C20" s="193"/>
      <c r="D20" s="193"/>
      <c r="I20" s="783" t="s">
        <v>761</v>
      </c>
      <c r="J20" s="783"/>
    </row>
    <row r="21" spans="1:10" ht="12.75" customHeight="1" x14ac:dyDescent="0.2">
      <c r="A21" s="193"/>
      <c r="C21" s="193"/>
      <c r="D21" s="193"/>
      <c r="I21" s="783" t="s">
        <v>759</v>
      </c>
      <c r="J21" s="783"/>
    </row>
    <row r="22" spans="1:10" ht="12.75" customHeight="1" x14ac:dyDescent="0.2">
      <c r="A22" s="193"/>
      <c r="B22" s="193"/>
      <c r="C22" s="193"/>
      <c r="D22" s="193"/>
      <c r="I22" s="783" t="s">
        <v>536</v>
      </c>
      <c r="J22" s="783"/>
    </row>
    <row r="23" spans="1:10" x14ac:dyDescent="0.2">
      <c r="A23" s="193" t="s">
        <v>12</v>
      </c>
      <c r="C23" s="193"/>
      <c r="D23" s="193"/>
      <c r="I23" s="437" t="s">
        <v>83</v>
      </c>
      <c r="J23" s="434"/>
    </row>
  </sheetData>
  <mergeCells count="12">
    <mergeCell ref="I22:J22"/>
    <mergeCell ref="J7:J8"/>
    <mergeCell ref="I20:J20"/>
    <mergeCell ref="I21:J21"/>
    <mergeCell ref="A2:J2"/>
    <mergeCell ref="A3:J3"/>
    <mergeCell ref="A5:I5"/>
    <mergeCell ref="A7:A8"/>
    <mergeCell ref="B7:B8"/>
    <mergeCell ref="C7:E7"/>
    <mergeCell ref="F7:I7"/>
    <mergeCell ref="H6:J6"/>
  </mergeCells>
  <printOptions horizontalCentered="1"/>
  <pageMargins left="0.70866141732283472" right="0.21" top="0.95" bottom="0" header="0.85"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topLeftCell="A4" zoomScaleNormal="100" zoomScaleSheetLayoutView="90" workbookViewId="0">
      <selection activeCell="A2" sqref="A2"/>
    </sheetView>
  </sheetViews>
  <sheetFormatPr defaultRowHeight="12.75" x14ac:dyDescent="0.2"/>
  <cols>
    <col min="1" max="1" width="5.28515625" style="193" customWidth="1"/>
    <col min="2" max="2" width="8.5703125" style="193" customWidth="1"/>
    <col min="3" max="3" width="39.42578125" style="193" customWidth="1"/>
    <col min="4" max="7" width="16.7109375" style="193" customWidth="1"/>
    <col min="8" max="8" width="23.5703125" style="193" customWidth="1"/>
    <col min="9" max="16384" width="9.140625" style="193"/>
  </cols>
  <sheetData>
    <row r="1" spans="1:9" x14ac:dyDescent="0.2">
      <c r="A1" s="193" t="s">
        <v>11</v>
      </c>
      <c r="H1" s="207" t="s">
        <v>890</v>
      </c>
    </row>
    <row r="2" spans="1:9" s="196" customFormat="1" ht="15.75" x14ac:dyDescent="0.25">
      <c r="A2" s="710" t="s">
        <v>0</v>
      </c>
      <c r="B2" s="710"/>
      <c r="C2" s="710"/>
      <c r="D2" s="710"/>
      <c r="E2" s="710"/>
      <c r="F2" s="710"/>
      <c r="G2" s="710"/>
      <c r="H2" s="710"/>
    </row>
    <row r="3" spans="1:9" s="196" customFormat="1" ht="20.25" customHeight="1" x14ac:dyDescent="0.3">
      <c r="A3" s="711" t="s">
        <v>789</v>
      </c>
      <c r="B3" s="711"/>
      <c r="C3" s="711"/>
      <c r="D3" s="711"/>
      <c r="E3" s="711"/>
      <c r="F3" s="711"/>
      <c r="G3" s="711"/>
      <c r="H3" s="711"/>
    </row>
    <row r="5" spans="1:9" s="196" customFormat="1" ht="15.75" x14ac:dyDescent="0.25">
      <c r="A5" s="708" t="s">
        <v>891</v>
      </c>
      <c r="B5" s="708"/>
      <c r="C5" s="708"/>
      <c r="D5" s="708"/>
      <c r="E5" s="708"/>
      <c r="F5" s="708"/>
      <c r="G5" s="708"/>
      <c r="H5" s="790"/>
    </row>
    <row r="7" spans="1:9" x14ac:dyDescent="0.2">
      <c r="B7" s="198" t="s">
        <v>523</v>
      </c>
      <c r="C7" s="198"/>
      <c r="D7" s="198"/>
      <c r="E7" s="198"/>
      <c r="F7" s="198"/>
      <c r="G7" s="198"/>
      <c r="H7" s="199"/>
      <c r="I7" s="199"/>
    </row>
    <row r="8" spans="1:9" ht="13.9" customHeight="1" x14ac:dyDescent="0.25">
      <c r="A8" s="208"/>
      <c r="B8" s="208"/>
      <c r="C8" s="208"/>
      <c r="D8" s="208"/>
      <c r="E8" s="208"/>
      <c r="F8" s="208"/>
      <c r="G8" s="208"/>
      <c r="H8" s="199"/>
      <c r="I8" s="199"/>
    </row>
    <row r="9" spans="1:9" s="199" customFormat="1" x14ac:dyDescent="0.2">
      <c r="A9" s="193"/>
      <c r="B9" s="193"/>
      <c r="C9" s="193"/>
      <c r="D9" s="193"/>
      <c r="E9" s="193"/>
      <c r="F9" s="193"/>
      <c r="G9" s="193"/>
      <c r="H9" s="114"/>
      <c r="I9" s="114"/>
    </row>
    <row r="10" spans="1:9" s="199" customFormat="1" ht="39.75" customHeight="1" x14ac:dyDescent="0.2">
      <c r="A10" s="200"/>
      <c r="B10" s="791" t="s">
        <v>315</v>
      </c>
      <c r="C10" s="793" t="s">
        <v>316</v>
      </c>
      <c r="D10" s="793" t="s">
        <v>317</v>
      </c>
      <c r="E10" s="793"/>
      <c r="F10" s="793"/>
      <c r="G10" s="793"/>
      <c r="H10" s="793" t="s">
        <v>77</v>
      </c>
    </row>
    <row r="11" spans="1:9" s="199" customFormat="1" ht="31.5" customHeight="1" x14ac:dyDescent="0.25">
      <c r="A11" s="201"/>
      <c r="B11" s="792"/>
      <c r="C11" s="793"/>
      <c r="D11" s="414" t="s">
        <v>318</v>
      </c>
      <c r="E11" s="414" t="s">
        <v>319</v>
      </c>
      <c r="F11" s="414" t="s">
        <v>320</v>
      </c>
      <c r="G11" s="414" t="s">
        <v>16</v>
      </c>
      <c r="H11" s="793"/>
    </row>
    <row r="12" spans="1:9" s="199" customFormat="1" ht="15" x14ac:dyDescent="0.25">
      <c r="A12" s="201"/>
      <c r="B12" s="209" t="s">
        <v>293</v>
      </c>
      <c r="C12" s="415" t="s">
        <v>294</v>
      </c>
      <c r="D12" s="415" t="s">
        <v>295</v>
      </c>
      <c r="E12" s="415" t="s">
        <v>296</v>
      </c>
      <c r="F12" s="415" t="s">
        <v>297</v>
      </c>
      <c r="G12" s="415" t="s">
        <v>298</v>
      </c>
      <c r="H12" s="415" t="s">
        <v>323</v>
      </c>
    </row>
    <row r="13" spans="1:9" s="210" customFormat="1" ht="15" customHeight="1" x14ac:dyDescent="0.2">
      <c r="B13" s="211" t="s">
        <v>27</v>
      </c>
      <c r="C13" s="794" t="s">
        <v>324</v>
      </c>
      <c r="D13" s="794"/>
      <c r="E13" s="794"/>
      <c r="F13" s="794"/>
      <c r="G13" s="794"/>
      <c r="H13" s="794"/>
    </row>
    <row r="14" spans="1:9" s="213" customFormat="1" x14ac:dyDescent="0.2">
      <c r="B14" s="212"/>
      <c r="C14" s="212" t="s">
        <v>575</v>
      </c>
      <c r="D14" s="379">
        <v>1</v>
      </c>
      <c r="E14" s="379">
        <v>0</v>
      </c>
      <c r="F14" s="379">
        <v>0</v>
      </c>
      <c r="G14" s="379">
        <f>D14+E14+F14</f>
        <v>1</v>
      </c>
      <c r="H14" s="212"/>
    </row>
    <row r="15" spans="1:9" ht="14.25" x14ac:dyDescent="0.2">
      <c r="A15" s="204"/>
      <c r="B15" s="138"/>
      <c r="C15" s="214" t="s">
        <v>576</v>
      </c>
      <c r="D15" s="381">
        <v>0</v>
      </c>
      <c r="E15" s="381">
        <v>0</v>
      </c>
      <c r="F15" s="381">
        <v>0</v>
      </c>
      <c r="G15" s="379">
        <f t="shared" ref="G15:G22" si="0">D15+E15+F15</f>
        <v>0</v>
      </c>
      <c r="H15" s="138"/>
    </row>
    <row r="16" spans="1:9" x14ac:dyDescent="0.2">
      <c r="B16" s="203"/>
      <c r="C16" s="214" t="s">
        <v>577</v>
      </c>
      <c r="D16" s="381">
        <v>0</v>
      </c>
      <c r="E16" s="382">
        <v>8</v>
      </c>
      <c r="F16" s="382">
        <v>0</v>
      </c>
      <c r="G16" s="379">
        <f t="shared" si="0"/>
        <v>8</v>
      </c>
      <c r="H16" s="138"/>
    </row>
    <row r="17" spans="1:8" x14ac:dyDescent="0.2">
      <c r="B17" s="203"/>
      <c r="C17" s="214" t="s">
        <v>578</v>
      </c>
      <c r="D17" s="381">
        <v>0</v>
      </c>
      <c r="E17" s="382">
        <v>0</v>
      </c>
      <c r="F17" s="382">
        <v>58</v>
      </c>
      <c r="G17" s="379">
        <f t="shared" si="0"/>
        <v>58</v>
      </c>
      <c r="H17" s="138"/>
    </row>
    <row r="18" spans="1:8" x14ac:dyDescent="0.2">
      <c r="B18" s="203"/>
      <c r="C18" s="214" t="s">
        <v>579</v>
      </c>
      <c r="D18" s="381">
        <v>1</v>
      </c>
      <c r="E18" s="382">
        <v>8</v>
      </c>
      <c r="F18" s="382">
        <v>58</v>
      </c>
      <c r="G18" s="379">
        <f t="shared" si="0"/>
        <v>67</v>
      </c>
      <c r="H18" s="138"/>
    </row>
    <row r="19" spans="1:8" x14ac:dyDescent="0.2">
      <c r="B19" s="203"/>
      <c r="C19" s="214" t="s">
        <v>583</v>
      </c>
      <c r="D19" s="381">
        <v>0</v>
      </c>
      <c r="E19" s="382">
        <v>8</v>
      </c>
      <c r="F19" s="382">
        <v>0</v>
      </c>
      <c r="G19" s="379">
        <f t="shared" si="0"/>
        <v>8</v>
      </c>
      <c r="H19" s="138"/>
    </row>
    <row r="20" spans="1:8" s="134" customFormat="1" x14ac:dyDescent="0.2">
      <c r="B20" s="138"/>
      <c r="C20" s="134" t="s">
        <v>580</v>
      </c>
      <c r="D20" s="381">
        <v>0</v>
      </c>
      <c r="E20" s="381">
        <v>8</v>
      </c>
      <c r="F20" s="381">
        <v>18</v>
      </c>
      <c r="G20" s="379">
        <f t="shared" si="0"/>
        <v>26</v>
      </c>
      <c r="H20" s="136"/>
    </row>
    <row r="21" spans="1:8" s="134" customFormat="1" x14ac:dyDescent="0.2">
      <c r="B21" s="138"/>
      <c r="C21" s="134" t="s">
        <v>581</v>
      </c>
      <c r="D21" s="381">
        <v>3</v>
      </c>
      <c r="E21" s="381">
        <v>8</v>
      </c>
      <c r="F21" s="381">
        <v>58</v>
      </c>
      <c r="G21" s="379">
        <f t="shared" si="0"/>
        <v>69</v>
      </c>
      <c r="H21" s="136"/>
    </row>
    <row r="22" spans="1:8" s="134" customFormat="1" x14ac:dyDescent="0.2">
      <c r="B22" s="138"/>
      <c r="C22" s="134" t="s">
        <v>582</v>
      </c>
      <c r="D22" s="381">
        <v>2</v>
      </c>
      <c r="E22" s="381">
        <v>8</v>
      </c>
      <c r="F22" s="381">
        <v>58</v>
      </c>
      <c r="G22" s="379">
        <f t="shared" si="0"/>
        <v>68</v>
      </c>
      <c r="H22" s="136"/>
    </row>
    <row r="23" spans="1:8" s="134" customFormat="1" ht="21.75" customHeight="1" x14ac:dyDescent="0.2">
      <c r="B23" s="211" t="s">
        <v>31</v>
      </c>
      <c r="C23" s="794" t="s">
        <v>513</v>
      </c>
      <c r="D23" s="794"/>
      <c r="E23" s="794"/>
      <c r="F23" s="794"/>
      <c r="G23" s="794"/>
      <c r="H23" s="794"/>
    </row>
    <row r="24" spans="1:8" s="134" customFormat="1" x14ac:dyDescent="0.2">
      <c r="A24" s="206" t="s">
        <v>314</v>
      </c>
      <c r="B24" s="205">
        <v>1</v>
      </c>
      <c r="C24" s="212" t="s">
        <v>573</v>
      </c>
      <c r="D24" s="205">
        <v>1</v>
      </c>
      <c r="E24" s="205">
        <v>0</v>
      </c>
      <c r="F24" s="205">
        <v>0</v>
      </c>
      <c r="G24" s="205">
        <f>D24+E24+F24</f>
        <v>1</v>
      </c>
      <c r="H24" s="136"/>
    </row>
    <row r="25" spans="1:8" x14ac:dyDescent="0.2">
      <c r="B25" s="138">
        <v>2</v>
      </c>
      <c r="C25" s="214" t="s">
        <v>574</v>
      </c>
      <c r="D25" s="138">
        <v>3</v>
      </c>
      <c r="E25" s="138">
        <v>8</v>
      </c>
      <c r="F25" s="138">
        <v>19</v>
      </c>
      <c r="G25" s="205">
        <f>D25+E25+F25</f>
        <v>30</v>
      </c>
      <c r="H25" s="138"/>
    </row>
    <row r="26" spans="1:8" x14ac:dyDescent="0.2">
      <c r="B26" s="138">
        <v>3</v>
      </c>
      <c r="C26" s="138" t="s">
        <v>571</v>
      </c>
      <c r="D26" s="138">
        <v>1</v>
      </c>
      <c r="E26" s="138">
        <v>0</v>
      </c>
      <c r="F26" s="138">
        <v>0</v>
      </c>
      <c r="G26" s="205">
        <f>D26+E26+F26</f>
        <v>1</v>
      </c>
      <c r="H26" s="138"/>
    </row>
    <row r="27" spans="1:8" x14ac:dyDescent="0.2">
      <c r="B27" s="138">
        <v>4</v>
      </c>
      <c r="C27" s="138" t="s">
        <v>572</v>
      </c>
      <c r="D27" s="138">
        <v>1</v>
      </c>
      <c r="E27" s="138">
        <v>0</v>
      </c>
      <c r="F27" s="138">
        <v>0</v>
      </c>
      <c r="G27" s="205">
        <f>D27+E27+F27</f>
        <v>1</v>
      </c>
      <c r="H27" s="138"/>
    </row>
    <row r="28" spans="1:8" x14ac:dyDescent="0.2">
      <c r="B28" s="199"/>
      <c r="C28" s="199"/>
      <c r="D28" s="199"/>
      <c r="E28" s="199"/>
      <c r="F28" s="199"/>
      <c r="G28" s="380"/>
      <c r="H28" s="199"/>
    </row>
    <row r="29" spans="1:8" x14ac:dyDescent="0.2">
      <c r="B29" s="199"/>
      <c r="C29" s="199"/>
      <c r="D29" s="199"/>
      <c r="E29" s="199"/>
      <c r="F29" s="199"/>
      <c r="G29" s="380"/>
      <c r="H29" s="199"/>
    </row>
    <row r="30" spans="1:8" x14ac:dyDescent="0.2">
      <c r="B30" s="199"/>
      <c r="C30" s="199"/>
      <c r="D30" s="199"/>
      <c r="E30" s="199"/>
      <c r="F30" s="199"/>
      <c r="G30" s="380"/>
      <c r="H30" s="199"/>
    </row>
    <row r="31" spans="1:8" ht="12.75" customHeight="1" x14ac:dyDescent="0.2">
      <c r="G31" s="667" t="s">
        <v>761</v>
      </c>
      <c r="H31" s="667"/>
    </row>
    <row r="32" spans="1:8" ht="12.75" customHeight="1" x14ac:dyDescent="0.2">
      <c r="G32" s="667" t="s">
        <v>759</v>
      </c>
      <c r="H32" s="667"/>
    </row>
    <row r="33" spans="2:8" ht="12.75" customHeight="1" x14ac:dyDescent="0.2">
      <c r="G33" s="667" t="s">
        <v>535</v>
      </c>
      <c r="H33" s="667"/>
    </row>
    <row r="34" spans="2:8" x14ac:dyDescent="0.2">
      <c r="B34" s="193" t="s">
        <v>12</v>
      </c>
      <c r="G34" s="662" t="s">
        <v>83</v>
      </c>
      <c r="H34" s="662"/>
    </row>
  </sheetData>
  <mergeCells count="13">
    <mergeCell ref="G34:H34"/>
    <mergeCell ref="A2:H2"/>
    <mergeCell ref="A3:H3"/>
    <mergeCell ref="A5:H5"/>
    <mergeCell ref="B10:B11"/>
    <mergeCell ref="C10:C11"/>
    <mergeCell ref="D10:G10"/>
    <mergeCell ref="H10:H11"/>
    <mergeCell ref="C13:H13"/>
    <mergeCell ref="C23:H23"/>
    <mergeCell ref="G31:H31"/>
    <mergeCell ref="G32:H32"/>
    <mergeCell ref="G33:H33"/>
  </mergeCells>
  <printOptions horizontalCentered="1"/>
  <pageMargins left="0.70866141732283472" right="0.25" top="1.1200000000000001" bottom="0" header="0.63" footer="0.31496062992125984"/>
  <pageSetup paperSize="9" scale="97"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5"/>
  <sheetViews>
    <sheetView topLeftCell="A4" zoomScaleNormal="100" zoomScaleSheetLayoutView="100" workbookViewId="0">
      <selection activeCell="A2" sqref="A2"/>
    </sheetView>
  </sheetViews>
  <sheetFormatPr defaultRowHeight="12.75" x14ac:dyDescent="0.2"/>
  <cols>
    <col min="1" max="1" width="5" customWidth="1"/>
    <col min="2" max="2" width="12" customWidth="1"/>
    <col min="3" max="4" width="14" customWidth="1"/>
    <col min="5" max="5" width="11.5703125" customWidth="1"/>
    <col min="6" max="6" width="15" customWidth="1"/>
    <col min="7" max="7" width="9.7109375" customWidth="1"/>
    <col min="8" max="8" width="15.140625" customWidth="1"/>
    <col min="9" max="9" width="16.5703125" customWidth="1"/>
    <col min="10" max="10" width="18.28515625" customWidth="1"/>
    <col min="11" max="11" width="14.140625" customWidth="1"/>
  </cols>
  <sheetData>
    <row r="1" spans="1:19" ht="15" x14ac:dyDescent="0.2">
      <c r="D1" s="605"/>
      <c r="E1" s="605"/>
      <c r="H1" s="44"/>
      <c r="I1" s="668" t="s">
        <v>67</v>
      </c>
      <c r="J1" s="668"/>
      <c r="K1" s="668"/>
    </row>
    <row r="2" spans="1:19" ht="15" x14ac:dyDescent="0.2">
      <c r="A2" s="675" t="s">
        <v>0</v>
      </c>
      <c r="B2" s="675"/>
      <c r="C2" s="675"/>
      <c r="D2" s="675"/>
      <c r="E2" s="675"/>
      <c r="F2" s="675"/>
      <c r="G2" s="675"/>
      <c r="H2" s="675"/>
      <c r="I2" s="675"/>
      <c r="J2" s="675"/>
    </row>
    <row r="3" spans="1:19" ht="20.25" x14ac:dyDescent="0.3">
      <c r="A3" s="555" t="s">
        <v>789</v>
      </c>
      <c r="B3" s="555"/>
      <c r="C3" s="555"/>
      <c r="D3" s="555"/>
      <c r="E3" s="555"/>
      <c r="F3" s="555"/>
      <c r="G3" s="555"/>
      <c r="H3" s="555"/>
      <c r="I3" s="555"/>
      <c r="J3" s="555"/>
    </row>
    <row r="4" spans="1:19" ht="10.5" customHeight="1" x14ac:dyDescent="0.2"/>
    <row r="5" spans="1:19" s="16" customFormat="1" ht="18.75" customHeight="1" x14ac:dyDescent="0.25">
      <c r="A5" s="795" t="s">
        <v>482</v>
      </c>
      <c r="B5" s="795"/>
      <c r="C5" s="795"/>
      <c r="D5" s="795"/>
      <c r="E5" s="795"/>
      <c r="F5" s="795"/>
      <c r="G5" s="795"/>
      <c r="H5" s="795"/>
      <c r="I5" s="795"/>
      <c r="J5" s="795"/>
      <c r="K5" s="795"/>
    </row>
    <row r="6" spans="1:19" s="16" customFormat="1" ht="15.75" customHeight="1" x14ac:dyDescent="0.25">
      <c r="A6" s="47"/>
      <c r="B6" s="47"/>
      <c r="C6" s="47"/>
      <c r="D6" s="47"/>
      <c r="E6" s="47"/>
      <c r="F6" s="47"/>
      <c r="G6" s="47"/>
      <c r="H6" s="47"/>
      <c r="I6" s="47"/>
      <c r="J6" s="47"/>
    </row>
    <row r="7" spans="1:19" s="16" customFormat="1" x14ac:dyDescent="0.2">
      <c r="A7" s="604" t="s">
        <v>523</v>
      </c>
      <c r="B7" s="604"/>
      <c r="E7" s="796"/>
      <c r="F7" s="796"/>
      <c r="G7" s="796"/>
      <c r="H7" s="796"/>
      <c r="I7" s="796" t="s">
        <v>841</v>
      </c>
      <c r="J7" s="796"/>
      <c r="K7" s="796"/>
    </row>
    <row r="8" spans="1:19" s="14" customFormat="1" ht="15.75" hidden="1" x14ac:dyDescent="0.25">
      <c r="C8" s="675" t="s">
        <v>13</v>
      </c>
      <c r="D8" s="675"/>
      <c r="E8" s="675"/>
      <c r="F8" s="675"/>
      <c r="G8" s="675"/>
      <c r="H8" s="675"/>
      <c r="I8" s="675"/>
      <c r="J8" s="675"/>
    </row>
    <row r="9" spans="1:19" s="281" customFormat="1" ht="21.75" customHeight="1" x14ac:dyDescent="0.2">
      <c r="A9" s="621" t="s">
        <v>22</v>
      </c>
      <c r="B9" s="621" t="s">
        <v>57</v>
      </c>
      <c r="C9" s="599" t="s">
        <v>512</v>
      </c>
      <c r="D9" s="600"/>
      <c r="E9" s="599" t="s">
        <v>36</v>
      </c>
      <c r="F9" s="600"/>
      <c r="G9" s="599" t="s">
        <v>37</v>
      </c>
      <c r="H9" s="600"/>
      <c r="I9" s="590" t="s">
        <v>107</v>
      </c>
      <c r="J9" s="590"/>
      <c r="K9" s="621" t="s">
        <v>269</v>
      </c>
      <c r="R9" s="282"/>
      <c r="S9" s="283"/>
    </row>
    <row r="10" spans="1:19" s="293" customFormat="1" ht="38.25" x14ac:dyDescent="0.2">
      <c r="A10" s="623"/>
      <c r="B10" s="623"/>
      <c r="C10" s="267" t="s">
        <v>38</v>
      </c>
      <c r="D10" s="267" t="s">
        <v>551</v>
      </c>
      <c r="E10" s="267" t="s">
        <v>38</v>
      </c>
      <c r="F10" s="267" t="s">
        <v>106</v>
      </c>
      <c r="G10" s="267" t="s">
        <v>38</v>
      </c>
      <c r="H10" s="267" t="s">
        <v>106</v>
      </c>
      <c r="I10" s="267" t="s">
        <v>145</v>
      </c>
      <c r="J10" s="267" t="s">
        <v>146</v>
      </c>
      <c r="K10" s="623"/>
    </row>
    <row r="11" spans="1:19" x14ac:dyDescent="0.2">
      <c r="A11" s="140">
        <v>1</v>
      </c>
      <c r="B11" s="140">
        <v>2</v>
      </c>
      <c r="C11" s="140">
        <v>3</v>
      </c>
      <c r="D11" s="140">
        <v>4</v>
      </c>
      <c r="E11" s="140">
        <v>5</v>
      </c>
      <c r="F11" s="140">
        <v>6</v>
      </c>
      <c r="G11" s="140">
        <v>7</v>
      </c>
      <c r="H11" s="140">
        <v>8</v>
      </c>
      <c r="I11" s="140">
        <v>9</v>
      </c>
      <c r="J11" s="140">
        <v>10</v>
      </c>
      <c r="K11" s="3">
        <v>11</v>
      </c>
    </row>
    <row r="12" spans="1:19" ht="15" customHeight="1" x14ac:dyDescent="0.2">
      <c r="A12" s="8">
        <v>1</v>
      </c>
      <c r="B12" s="18" t="s">
        <v>418</v>
      </c>
      <c r="C12" s="9">
        <v>962</v>
      </c>
      <c r="D12" s="354">
        <v>577.25</v>
      </c>
      <c r="E12" s="9">
        <f>C12</f>
        <v>962</v>
      </c>
      <c r="F12" s="354">
        <f>D12</f>
        <v>577.25</v>
      </c>
      <c r="G12" s="9">
        <v>0</v>
      </c>
      <c r="H12" s="354">
        <v>0</v>
      </c>
      <c r="I12" s="9">
        <f>C12-(E12+G12)</f>
        <v>0</v>
      </c>
      <c r="J12" s="354">
        <f>D12-(F12+H12)</f>
        <v>0</v>
      </c>
      <c r="K12" s="9">
        <v>562</v>
      </c>
    </row>
    <row r="13" spans="1:19" ht="15" customHeight="1" x14ac:dyDescent="0.2">
      <c r="A13" s="8">
        <v>2</v>
      </c>
      <c r="B13" s="18" t="s">
        <v>419</v>
      </c>
      <c r="C13" s="9">
        <v>198</v>
      </c>
      <c r="D13" s="354">
        <v>118.8</v>
      </c>
      <c r="E13" s="9">
        <f t="shared" ref="E13:E22" si="0">C13</f>
        <v>198</v>
      </c>
      <c r="F13" s="354">
        <f t="shared" ref="F13:F22" si="1">D13</f>
        <v>118.8</v>
      </c>
      <c r="G13" s="9">
        <v>0</v>
      </c>
      <c r="H13" s="354">
        <v>0</v>
      </c>
      <c r="I13" s="9">
        <f t="shared" ref="I13:I19" si="2">C13-(E13+G13)</f>
        <v>0</v>
      </c>
      <c r="J13" s="354">
        <f t="shared" ref="J13:J19" si="3">D13-(F13+H13)</f>
        <v>0</v>
      </c>
      <c r="K13" s="9">
        <v>0</v>
      </c>
    </row>
    <row r="14" spans="1:19" ht="15" customHeight="1" x14ac:dyDescent="0.2">
      <c r="A14" s="8">
        <v>3</v>
      </c>
      <c r="B14" s="18" t="s">
        <v>420</v>
      </c>
      <c r="C14" s="9">
        <v>722</v>
      </c>
      <c r="D14" s="354">
        <v>433.2</v>
      </c>
      <c r="E14" s="9">
        <f t="shared" si="0"/>
        <v>722</v>
      </c>
      <c r="F14" s="354">
        <f t="shared" si="1"/>
        <v>433.2</v>
      </c>
      <c r="G14" s="9">
        <v>0</v>
      </c>
      <c r="H14" s="354">
        <v>0</v>
      </c>
      <c r="I14" s="9">
        <f t="shared" si="2"/>
        <v>0</v>
      </c>
      <c r="J14" s="354">
        <f t="shared" si="3"/>
        <v>0</v>
      </c>
      <c r="K14" s="9">
        <v>0</v>
      </c>
    </row>
    <row r="15" spans="1:19" ht="15" customHeight="1" x14ac:dyDescent="0.2">
      <c r="A15" s="8">
        <v>4</v>
      </c>
      <c r="B15" s="18" t="s">
        <v>421</v>
      </c>
      <c r="C15" s="9">
        <v>1002</v>
      </c>
      <c r="D15" s="354">
        <v>1991.2</v>
      </c>
      <c r="E15" s="9">
        <f t="shared" si="0"/>
        <v>1002</v>
      </c>
      <c r="F15" s="354">
        <f t="shared" si="1"/>
        <v>1991.2</v>
      </c>
      <c r="G15" s="9">
        <v>0</v>
      </c>
      <c r="H15" s="354">
        <v>0</v>
      </c>
      <c r="I15" s="9">
        <f t="shared" si="2"/>
        <v>0</v>
      </c>
      <c r="J15" s="354">
        <f t="shared" si="3"/>
        <v>0</v>
      </c>
      <c r="K15" s="9">
        <v>0</v>
      </c>
    </row>
    <row r="16" spans="1:19" ht="15" customHeight="1" x14ac:dyDescent="0.2">
      <c r="A16" s="8">
        <v>5</v>
      </c>
      <c r="B16" s="18" t="s">
        <v>422</v>
      </c>
      <c r="C16" s="9">
        <v>0</v>
      </c>
      <c r="D16" s="354">
        <v>0</v>
      </c>
      <c r="E16" s="9">
        <f t="shared" si="0"/>
        <v>0</v>
      </c>
      <c r="F16" s="354">
        <f t="shared" si="1"/>
        <v>0</v>
      </c>
      <c r="G16" s="9">
        <v>0</v>
      </c>
      <c r="H16" s="354">
        <v>0</v>
      </c>
      <c r="I16" s="9">
        <f t="shared" si="2"/>
        <v>0</v>
      </c>
      <c r="J16" s="354">
        <f t="shared" si="3"/>
        <v>0</v>
      </c>
      <c r="K16" s="9">
        <v>0</v>
      </c>
    </row>
    <row r="17" spans="1:16" ht="15" customHeight="1" x14ac:dyDescent="0.2">
      <c r="A17" s="8">
        <v>6</v>
      </c>
      <c r="B17" s="18" t="s">
        <v>423</v>
      </c>
      <c r="C17" s="9">
        <v>1730</v>
      </c>
      <c r="D17" s="354">
        <v>3499.54</v>
      </c>
      <c r="E17" s="9">
        <v>1991</v>
      </c>
      <c r="F17" s="354">
        <f t="shared" si="1"/>
        <v>3499.54</v>
      </c>
      <c r="G17" s="9">
        <v>0</v>
      </c>
      <c r="H17" s="354">
        <v>0</v>
      </c>
      <c r="I17" s="9">
        <v>0</v>
      </c>
      <c r="J17" s="354">
        <f t="shared" si="3"/>
        <v>0</v>
      </c>
      <c r="K17" s="9">
        <v>0</v>
      </c>
    </row>
    <row r="18" spans="1:16" ht="15" customHeight="1" x14ac:dyDescent="0.2">
      <c r="A18" s="8">
        <v>7</v>
      </c>
      <c r="B18" s="18" t="s">
        <v>424</v>
      </c>
      <c r="C18" s="9">
        <v>0</v>
      </c>
      <c r="D18" s="354">
        <v>0</v>
      </c>
      <c r="E18" s="9">
        <f t="shared" si="0"/>
        <v>0</v>
      </c>
      <c r="F18" s="354">
        <f t="shared" si="1"/>
        <v>0</v>
      </c>
      <c r="G18" s="9">
        <v>0</v>
      </c>
      <c r="H18" s="354">
        <v>0</v>
      </c>
      <c r="I18" s="9">
        <f t="shared" si="2"/>
        <v>0</v>
      </c>
      <c r="J18" s="354">
        <f t="shared" si="3"/>
        <v>0</v>
      </c>
      <c r="K18" s="9">
        <v>0</v>
      </c>
    </row>
    <row r="19" spans="1:16" s="13" customFormat="1" ht="15" customHeight="1" x14ac:dyDescent="0.2">
      <c r="A19" s="8">
        <v>8</v>
      </c>
      <c r="B19" s="18" t="s">
        <v>284</v>
      </c>
      <c r="C19" s="9">
        <v>530</v>
      </c>
      <c r="D19" s="354">
        <v>851.33</v>
      </c>
      <c r="E19" s="9">
        <f t="shared" si="0"/>
        <v>530</v>
      </c>
      <c r="F19" s="354">
        <f t="shared" si="1"/>
        <v>851.33</v>
      </c>
      <c r="G19" s="9">
        <v>0</v>
      </c>
      <c r="H19" s="354">
        <v>0</v>
      </c>
      <c r="I19" s="9">
        <f t="shared" si="2"/>
        <v>0</v>
      </c>
      <c r="J19" s="354">
        <f t="shared" si="3"/>
        <v>0</v>
      </c>
      <c r="K19" s="9">
        <v>0</v>
      </c>
    </row>
    <row r="20" spans="1:16" s="13" customFormat="1" ht="15" customHeight="1" x14ac:dyDescent="0.2">
      <c r="A20" s="8">
        <v>9</v>
      </c>
      <c r="B20" s="18" t="s">
        <v>708</v>
      </c>
      <c r="C20" s="9">
        <v>160</v>
      </c>
      <c r="D20" s="354">
        <v>292.61</v>
      </c>
      <c r="E20" s="9">
        <f t="shared" si="0"/>
        <v>160</v>
      </c>
      <c r="F20" s="354">
        <f t="shared" si="1"/>
        <v>292.61</v>
      </c>
      <c r="G20" s="9">
        <v>0</v>
      </c>
      <c r="H20" s="354">
        <v>0</v>
      </c>
      <c r="I20" s="9">
        <f t="shared" ref="I20:J22" si="4">C20-(E20+G20)</f>
        <v>0</v>
      </c>
      <c r="J20" s="354">
        <f t="shared" si="4"/>
        <v>0</v>
      </c>
      <c r="K20" s="9">
        <v>0</v>
      </c>
    </row>
    <row r="21" spans="1:16" s="13" customFormat="1" ht="15" customHeight="1" x14ac:dyDescent="0.2">
      <c r="A21" s="8">
        <v>10</v>
      </c>
      <c r="B21" s="502" t="s">
        <v>842</v>
      </c>
      <c r="C21" s="9">
        <v>0</v>
      </c>
      <c r="D21" s="354">
        <v>0</v>
      </c>
      <c r="E21" s="9">
        <f t="shared" ref="E21" si="5">C21</f>
        <v>0</v>
      </c>
      <c r="F21" s="354">
        <f t="shared" ref="F21" si="6">D21</f>
        <v>0</v>
      </c>
      <c r="G21" s="9">
        <v>0</v>
      </c>
      <c r="H21" s="354">
        <v>0</v>
      </c>
      <c r="I21" s="9">
        <f t="shared" si="4"/>
        <v>0</v>
      </c>
      <c r="J21" s="354">
        <f t="shared" si="4"/>
        <v>0</v>
      </c>
      <c r="K21" s="9">
        <v>0</v>
      </c>
    </row>
    <row r="22" spans="1:16" s="13" customFormat="1" ht="15" customHeight="1" x14ac:dyDescent="0.2">
      <c r="A22" s="8">
        <v>11</v>
      </c>
      <c r="B22" s="18" t="s">
        <v>625</v>
      </c>
      <c r="C22" s="9">
        <v>0</v>
      </c>
      <c r="D22" s="354">
        <v>0</v>
      </c>
      <c r="E22" s="9">
        <f t="shared" si="0"/>
        <v>0</v>
      </c>
      <c r="F22" s="354">
        <f t="shared" si="1"/>
        <v>0</v>
      </c>
      <c r="G22" s="9">
        <v>0</v>
      </c>
      <c r="H22" s="354">
        <v>0</v>
      </c>
      <c r="I22" s="9">
        <f t="shared" si="4"/>
        <v>0</v>
      </c>
      <c r="J22" s="354">
        <f t="shared" si="4"/>
        <v>0</v>
      </c>
      <c r="K22" s="9">
        <v>0</v>
      </c>
    </row>
    <row r="23" spans="1:16" s="13" customFormat="1" x14ac:dyDescent="0.2">
      <c r="A23" s="558" t="s">
        <v>16</v>
      </c>
      <c r="B23" s="560"/>
      <c r="C23" s="9">
        <f>SUM(C12:C22)</f>
        <v>5304</v>
      </c>
      <c r="D23" s="9">
        <f>SUM(D12:D22)</f>
        <v>7763.9299999999994</v>
      </c>
      <c r="E23" s="9">
        <f>SUM(E12:E22)</f>
        <v>5565</v>
      </c>
      <c r="F23" s="9">
        <f>SUM(F12:F22)</f>
        <v>7763.9299999999994</v>
      </c>
      <c r="G23" s="9">
        <v>0</v>
      </c>
      <c r="H23" s="354">
        <v>0</v>
      </c>
      <c r="I23" s="9">
        <f>SUM(I12:I22)</f>
        <v>0</v>
      </c>
      <c r="J23" s="354">
        <f>SUM(J12:J22)</f>
        <v>0</v>
      </c>
      <c r="K23" s="9">
        <v>562</v>
      </c>
    </row>
    <row r="24" spans="1:16" s="13" customFormat="1" x14ac:dyDescent="0.2">
      <c r="A24" s="20"/>
    </row>
    <row r="25" spans="1:16" s="13" customFormat="1" x14ac:dyDescent="0.2">
      <c r="A25" s="20" t="s">
        <v>621</v>
      </c>
      <c r="B25" s="798" t="s">
        <v>733</v>
      </c>
      <c r="C25" s="798"/>
      <c r="D25" s="798"/>
      <c r="E25" s="798"/>
      <c r="F25" s="798"/>
      <c r="G25" s="798"/>
      <c r="H25" s="798"/>
      <c r="I25" s="798"/>
    </row>
    <row r="26" spans="1:16" s="13" customFormat="1" x14ac:dyDescent="0.2">
      <c r="A26" s="11"/>
      <c r="B26" s="28" t="s">
        <v>731</v>
      </c>
      <c r="C26" s="28"/>
      <c r="D26" s="28"/>
      <c r="E26" s="28"/>
      <c r="F26" s="28"/>
      <c r="G26" s="28"/>
      <c r="H26" s="28"/>
      <c r="I26" s="28"/>
    </row>
    <row r="27" spans="1:16" s="13" customFormat="1" x14ac:dyDescent="0.2">
      <c r="A27" s="11"/>
      <c r="B27" s="28" t="s">
        <v>732</v>
      </c>
      <c r="C27" s="28"/>
      <c r="D27" s="28"/>
      <c r="E27" s="28"/>
      <c r="F27" s="28"/>
      <c r="G27" s="28"/>
      <c r="H27" s="28"/>
      <c r="I27" s="28"/>
    </row>
    <row r="28" spans="1:16" s="13" customFormat="1" x14ac:dyDescent="0.2">
      <c r="A28" s="11"/>
      <c r="B28" s="797"/>
      <c r="C28" s="797"/>
      <c r="D28" s="797"/>
      <c r="E28" s="797"/>
      <c r="F28" s="797"/>
      <c r="G28" s="797"/>
      <c r="H28" s="797"/>
      <c r="I28" s="797"/>
    </row>
    <row r="29" spans="1:16" s="13" customFormat="1" x14ac:dyDescent="0.2">
      <c r="A29" s="11"/>
    </row>
    <row r="30" spans="1:16" s="16" customFormat="1" ht="13.9" customHeight="1" x14ac:dyDescent="0.2">
      <c r="B30" s="87"/>
      <c r="C30" s="87"/>
      <c r="D30" s="87"/>
      <c r="E30" s="87"/>
      <c r="F30" s="87"/>
      <c r="G30" s="87"/>
      <c r="H30" s="87"/>
      <c r="I30" s="553" t="s">
        <v>761</v>
      </c>
      <c r="J30" s="553"/>
      <c r="K30" s="87"/>
      <c r="L30" s="87"/>
      <c r="M30" s="87"/>
      <c r="N30" s="87"/>
      <c r="O30" s="87"/>
      <c r="P30" s="87"/>
    </row>
    <row r="31" spans="1:16" s="16" customFormat="1" ht="13.15" customHeight="1" x14ac:dyDescent="0.2">
      <c r="B31" s="87"/>
      <c r="C31" s="87"/>
      <c r="D31" s="87"/>
      <c r="E31" s="87"/>
      <c r="F31" s="87"/>
      <c r="G31" s="87"/>
      <c r="H31" s="87"/>
      <c r="I31" s="553" t="s">
        <v>759</v>
      </c>
      <c r="J31" s="553"/>
      <c r="K31" s="87"/>
      <c r="L31" s="87"/>
      <c r="M31" s="87"/>
      <c r="N31" s="87"/>
      <c r="O31" s="87"/>
      <c r="P31" s="87"/>
    </row>
    <row r="32" spans="1:16" s="16" customFormat="1" ht="13.15" customHeight="1" x14ac:dyDescent="0.2">
      <c r="B32" s="87"/>
      <c r="C32" s="87"/>
      <c r="D32" s="87"/>
      <c r="E32" s="87"/>
      <c r="F32" s="87"/>
      <c r="G32" s="87"/>
      <c r="H32" s="87"/>
      <c r="I32" s="553" t="s">
        <v>536</v>
      </c>
      <c r="J32" s="553"/>
      <c r="K32" s="87"/>
      <c r="L32" s="87"/>
      <c r="M32" s="87"/>
      <c r="N32" s="87"/>
      <c r="O32" s="87"/>
      <c r="P32" s="87"/>
    </row>
    <row r="33" spans="1:10" s="16" customFormat="1" x14ac:dyDescent="0.2">
      <c r="A33" s="15" t="s">
        <v>19</v>
      </c>
      <c r="B33" s="15"/>
      <c r="C33" s="15"/>
      <c r="D33" s="15"/>
      <c r="E33" s="15"/>
      <c r="F33" s="15"/>
      <c r="H33" s="605" t="s">
        <v>542</v>
      </c>
      <c r="I33" s="605"/>
    </row>
    <row r="34" spans="1:10" s="16" customFormat="1" x14ac:dyDescent="0.2">
      <c r="A34" s="15"/>
    </row>
    <row r="35" spans="1:10" x14ac:dyDescent="0.2">
      <c r="A35" s="670"/>
      <c r="B35" s="670"/>
      <c r="C35" s="670"/>
      <c r="D35" s="670"/>
      <c r="E35" s="670"/>
      <c r="F35" s="670"/>
      <c r="G35" s="670"/>
      <c r="H35" s="670"/>
      <c r="I35" s="670"/>
      <c r="J35" s="670"/>
    </row>
  </sheetData>
  <mergeCells count="24">
    <mergeCell ref="K9:K10"/>
    <mergeCell ref="I30:J30"/>
    <mergeCell ref="H33:I33"/>
    <mergeCell ref="A35:J35"/>
    <mergeCell ref="I32:J32"/>
    <mergeCell ref="A23:B23"/>
    <mergeCell ref="B28:I28"/>
    <mergeCell ref="B25:I25"/>
    <mergeCell ref="I31:J31"/>
    <mergeCell ref="C8:J8"/>
    <mergeCell ref="A9:A10"/>
    <mergeCell ref="B9:B10"/>
    <mergeCell ref="C9:D9"/>
    <mergeCell ref="E9:F9"/>
    <mergeCell ref="G9:H9"/>
    <mergeCell ref="I9:J9"/>
    <mergeCell ref="D1:E1"/>
    <mergeCell ref="A2:J2"/>
    <mergeCell ref="A3:J3"/>
    <mergeCell ref="A5:K5"/>
    <mergeCell ref="A7:B7"/>
    <mergeCell ref="E7:H7"/>
    <mergeCell ref="I7:K7"/>
    <mergeCell ref="I1:K1"/>
  </mergeCells>
  <printOptions horizontalCentered="1"/>
  <pageMargins left="0.42" right="0.15" top="1.21" bottom="0" header="0.82" footer="0.31496062992125984"/>
  <pageSetup paperSize="9" scale="9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8"/>
  <sheetViews>
    <sheetView zoomScaleNormal="100" zoomScaleSheetLayoutView="100" workbookViewId="0">
      <selection activeCell="A2" sqref="A2"/>
    </sheetView>
  </sheetViews>
  <sheetFormatPr defaultRowHeight="12.75" x14ac:dyDescent="0.2"/>
  <cols>
    <col min="1" max="1" width="5" customWidth="1"/>
    <col min="2" max="2" width="10.5703125" customWidth="1"/>
    <col min="3" max="3" width="16.28515625" customWidth="1"/>
    <col min="4" max="4" width="15.85546875" customWidth="1"/>
    <col min="5" max="5" width="11.5703125" customWidth="1"/>
    <col min="6" max="6" width="15" customWidth="1"/>
    <col min="7" max="7" width="9.7109375" customWidth="1"/>
    <col min="8" max="8" width="15.140625" customWidth="1"/>
    <col min="9" max="9" width="16.5703125" customWidth="1"/>
    <col min="10" max="10" width="18.28515625" customWidth="1"/>
    <col min="11" max="11" width="14.140625" customWidth="1"/>
  </cols>
  <sheetData>
    <row r="1" spans="1:19" ht="15" x14ac:dyDescent="0.2">
      <c r="D1" s="605"/>
      <c r="E1" s="605"/>
      <c r="H1" s="44"/>
      <c r="J1" s="668" t="s">
        <v>425</v>
      </c>
      <c r="K1" s="668"/>
    </row>
    <row r="2" spans="1:19" ht="15" x14ac:dyDescent="0.2">
      <c r="A2" s="675" t="s">
        <v>0</v>
      </c>
      <c r="B2" s="675"/>
      <c r="C2" s="675"/>
      <c r="D2" s="675"/>
      <c r="E2" s="675"/>
      <c r="F2" s="675"/>
      <c r="G2" s="675"/>
      <c r="H2" s="675"/>
      <c r="I2" s="675"/>
      <c r="J2" s="675"/>
    </row>
    <row r="3" spans="1:19" ht="20.25" x14ac:dyDescent="0.3">
      <c r="A3" s="555" t="s">
        <v>789</v>
      </c>
      <c r="B3" s="555"/>
      <c r="C3" s="555"/>
      <c r="D3" s="555"/>
      <c r="E3" s="555"/>
      <c r="F3" s="555"/>
      <c r="G3" s="555"/>
      <c r="H3" s="555"/>
      <c r="I3" s="555"/>
      <c r="J3" s="555"/>
    </row>
    <row r="4" spans="1:19" ht="10.5" customHeight="1" x14ac:dyDescent="0.2"/>
    <row r="5" spans="1:19" s="16" customFormat="1" ht="18.75" customHeight="1" x14ac:dyDescent="0.25">
      <c r="A5" s="795" t="s">
        <v>483</v>
      </c>
      <c r="B5" s="795"/>
      <c r="C5" s="795"/>
      <c r="D5" s="795"/>
      <c r="E5" s="795"/>
      <c r="F5" s="795"/>
      <c r="G5" s="795"/>
      <c r="H5" s="795"/>
      <c r="I5" s="795"/>
      <c r="J5" s="795"/>
      <c r="K5" s="795"/>
    </row>
    <row r="6" spans="1:19" s="16" customFormat="1" ht="15.75" customHeight="1" x14ac:dyDescent="0.25">
      <c r="A6" s="47"/>
      <c r="B6" s="47"/>
      <c r="C6" s="47"/>
      <c r="D6" s="47"/>
      <c r="E6" s="47"/>
      <c r="F6" s="47"/>
      <c r="G6" s="47"/>
      <c r="H6" s="47"/>
      <c r="I6" s="47"/>
      <c r="J6" s="47"/>
    </row>
    <row r="7" spans="1:19" s="16" customFormat="1" x14ac:dyDescent="0.2">
      <c r="A7" s="604" t="s">
        <v>523</v>
      </c>
      <c r="B7" s="604"/>
      <c r="E7" s="796"/>
      <c r="F7" s="796"/>
      <c r="G7" s="796"/>
      <c r="H7" s="796"/>
      <c r="I7" s="796" t="s">
        <v>841</v>
      </c>
      <c r="J7" s="796"/>
      <c r="K7" s="796"/>
    </row>
    <row r="8" spans="1:19" s="14" customFormat="1" ht="15.75" hidden="1" x14ac:dyDescent="0.25">
      <c r="C8" s="675" t="s">
        <v>13</v>
      </c>
      <c r="D8" s="675"/>
      <c r="E8" s="675"/>
      <c r="F8" s="675"/>
      <c r="G8" s="675"/>
      <c r="H8" s="675"/>
      <c r="I8" s="675"/>
      <c r="J8" s="675"/>
    </row>
    <row r="9" spans="1:19" s="281" customFormat="1" ht="46.5" customHeight="1" x14ac:dyDescent="0.2">
      <c r="A9" s="621" t="s">
        <v>22</v>
      </c>
      <c r="B9" s="621" t="s">
        <v>35</v>
      </c>
      <c r="C9" s="599" t="s">
        <v>821</v>
      </c>
      <c r="D9" s="600"/>
      <c r="E9" s="599" t="s">
        <v>36</v>
      </c>
      <c r="F9" s="600"/>
      <c r="G9" s="599" t="s">
        <v>37</v>
      </c>
      <c r="H9" s="600"/>
      <c r="I9" s="590" t="s">
        <v>107</v>
      </c>
      <c r="J9" s="590"/>
      <c r="K9" s="621" t="s">
        <v>269</v>
      </c>
      <c r="R9" s="282"/>
      <c r="S9" s="283"/>
    </row>
    <row r="10" spans="1:19" s="293" customFormat="1" ht="38.25" x14ac:dyDescent="0.2">
      <c r="A10" s="623"/>
      <c r="B10" s="623"/>
      <c r="C10" s="267" t="s">
        <v>38</v>
      </c>
      <c r="D10" s="267" t="s">
        <v>106</v>
      </c>
      <c r="E10" s="267" t="s">
        <v>38</v>
      </c>
      <c r="F10" s="267" t="s">
        <v>106</v>
      </c>
      <c r="G10" s="267" t="s">
        <v>38</v>
      </c>
      <c r="H10" s="267" t="s">
        <v>106</v>
      </c>
      <c r="I10" s="267" t="s">
        <v>145</v>
      </c>
      <c r="J10" s="267" t="s">
        <v>146</v>
      </c>
      <c r="K10" s="623"/>
    </row>
    <row r="11" spans="1:19" x14ac:dyDescent="0.2">
      <c r="A11" s="140">
        <v>1</v>
      </c>
      <c r="B11" s="140">
        <v>2</v>
      </c>
      <c r="C11" s="140">
        <v>3</v>
      </c>
      <c r="D11" s="140">
        <v>4</v>
      </c>
      <c r="E11" s="140">
        <v>5</v>
      </c>
      <c r="F11" s="140">
        <v>6</v>
      </c>
      <c r="G11" s="140">
        <v>7</v>
      </c>
      <c r="H11" s="140">
        <v>8</v>
      </c>
      <c r="I11" s="140">
        <v>9</v>
      </c>
      <c r="J11" s="140">
        <v>10</v>
      </c>
      <c r="K11" s="3">
        <v>11</v>
      </c>
    </row>
    <row r="12" spans="1:19" x14ac:dyDescent="0.2">
      <c r="A12" s="8">
        <v>1</v>
      </c>
      <c r="B12" s="19" t="s">
        <v>524</v>
      </c>
      <c r="C12" s="9">
        <v>737</v>
      </c>
      <c r="D12" s="354">
        <v>1078.44</v>
      </c>
      <c r="E12" s="9">
        <v>773</v>
      </c>
      <c r="F12" s="354">
        <f>1068.52+9.92</f>
        <v>1078.44</v>
      </c>
      <c r="G12" s="9">
        <v>0</v>
      </c>
      <c r="H12" s="354">
        <v>0</v>
      </c>
      <c r="I12" s="9">
        <v>0</v>
      </c>
      <c r="J12" s="354">
        <f>D12-(F12+H12)</f>
        <v>0</v>
      </c>
      <c r="K12" s="9">
        <v>88</v>
      </c>
      <c r="L12" s="457"/>
      <c r="M12" s="355"/>
    </row>
    <row r="13" spans="1:19" x14ac:dyDescent="0.2">
      <c r="A13" s="8">
        <v>2</v>
      </c>
      <c r="B13" s="19" t="s">
        <v>525</v>
      </c>
      <c r="C13" s="9">
        <v>708</v>
      </c>
      <c r="D13" s="354">
        <v>1036.5899999999999</v>
      </c>
      <c r="E13" s="9">
        <f>715+28</f>
        <v>743</v>
      </c>
      <c r="F13" s="354">
        <f>988.34+48.25</f>
        <v>1036.5900000000001</v>
      </c>
      <c r="G13" s="9">
        <v>0</v>
      </c>
      <c r="H13" s="354">
        <v>0</v>
      </c>
      <c r="I13" s="9">
        <v>0</v>
      </c>
      <c r="J13" s="354">
        <f t="shared" ref="J13:J19" si="0">D13-(F13+H13)</f>
        <v>0</v>
      </c>
      <c r="K13" s="9">
        <v>29</v>
      </c>
      <c r="L13" s="457"/>
      <c r="M13" s="355"/>
    </row>
    <row r="14" spans="1:19" x14ac:dyDescent="0.2">
      <c r="A14" s="8">
        <v>3</v>
      </c>
      <c r="B14" s="19" t="s">
        <v>526</v>
      </c>
      <c r="C14" s="9">
        <v>545</v>
      </c>
      <c r="D14" s="354">
        <v>798.02</v>
      </c>
      <c r="E14" s="9">
        <f>556+16</f>
        <v>572</v>
      </c>
      <c r="F14" s="354">
        <f>768.56+29.46</f>
        <v>798.02</v>
      </c>
      <c r="G14" s="9">
        <v>0</v>
      </c>
      <c r="H14" s="354">
        <v>0</v>
      </c>
      <c r="I14" s="9">
        <v>0</v>
      </c>
      <c r="J14" s="354">
        <f t="shared" si="0"/>
        <v>0</v>
      </c>
      <c r="K14" s="9">
        <v>54</v>
      </c>
      <c r="L14" s="457"/>
      <c r="M14" s="355"/>
    </row>
    <row r="15" spans="1:19" x14ac:dyDescent="0.2">
      <c r="A15" s="8">
        <v>4</v>
      </c>
      <c r="B15" s="19" t="s">
        <v>527</v>
      </c>
      <c r="C15" s="9">
        <v>633</v>
      </c>
      <c r="D15" s="354">
        <v>926.37</v>
      </c>
      <c r="E15" s="9">
        <f>646+18</f>
        <v>664</v>
      </c>
      <c r="F15" s="354">
        <f>892.96+33.41</f>
        <v>926.37</v>
      </c>
      <c r="G15" s="9">
        <v>0</v>
      </c>
      <c r="H15" s="354">
        <v>0</v>
      </c>
      <c r="I15" s="9">
        <v>0</v>
      </c>
      <c r="J15" s="354">
        <f t="shared" si="0"/>
        <v>0</v>
      </c>
      <c r="K15" s="9">
        <v>105</v>
      </c>
      <c r="L15" s="458"/>
      <c r="M15" s="355"/>
    </row>
    <row r="16" spans="1:19" x14ac:dyDescent="0.2">
      <c r="A16" s="8">
        <v>5</v>
      </c>
      <c r="B16" s="19" t="s">
        <v>528</v>
      </c>
      <c r="C16" s="9">
        <v>785</v>
      </c>
      <c r="D16" s="354">
        <v>1149.5899999999999</v>
      </c>
      <c r="E16" s="9">
        <f>796+28</f>
        <v>824</v>
      </c>
      <c r="F16" s="354">
        <f>1100.31+49.28</f>
        <v>1149.5899999999999</v>
      </c>
      <c r="G16" s="9">
        <v>0</v>
      </c>
      <c r="H16" s="354">
        <v>0</v>
      </c>
      <c r="I16" s="9">
        <v>0</v>
      </c>
      <c r="J16" s="354">
        <f t="shared" si="0"/>
        <v>0</v>
      </c>
      <c r="K16" s="9">
        <v>91</v>
      </c>
      <c r="L16" s="458"/>
      <c r="M16" s="355"/>
    </row>
    <row r="17" spans="1:16" x14ac:dyDescent="0.2">
      <c r="A17" s="8">
        <v>6</v>
      </c>
      <c r="B17" s="19" t="s">
        <v>529</v>
      </c>
      <c r="C17" s="9">
        <v>396</v>
      </c>
      <c r="D17" s="354">
        <v>578.98</v>
      </c>
      <c r="E17" s="9">
        <f>397+18</f>
        <v>415</v>
      </c>
      <c r="F17" s="354">
        <f>548.77+30.21</f>
        <v>578.98</v>
      </c>
      <c r="G17" s="9">
        <v>0</v>
      </c>
      <c r="H17" s="354">
        <v>0</v>
      </c>
      <c r="I17" s="9">
        <v>0</v>
      </c>
      <c r="J17" s="354">
        <f t="shared" si="0"/>
        <v>0</v>
      </c>
      <c r="K17" s="9">
        <v>0</v>
      </c>
      <c r="L17" s="458"/>
      <c r="M17" s="355"/>
    </row>
    <row r="18" spans="1:16" x14ac:dyDescent="0.2">
      <c r="A18" s="8">
        <v>7</v>
      </c>
      <c r="B18" s="19" t="s">
        <v>530</v>
      </c>
      <c r="C18" s="9">
        <v>561</v>
      </c>
      <c r="D18" s="354">
        <v>821.73</v>
      </c>
      <c r="E18" s="9">
        <f>573+16</f>
        <v>589</v>
      </c>
      <c r="F18" s="354">
        <f>792.06+29.67</f>
        <v>821.7299999999999</v>
      </c>
      <c r="G18" s="9">
        <v>0</v>
      </c>
      <c r="H18" s="354">
        <v>0</v>
      </c>
      <c r="I18" s="9">
        <v>0</v>
      </c>
      <c r="J18" s="354">
        <f t="shared" si="0"/>
        <v>0</v>
      </c>
      <c r="K18" s="9">
        <v>43</v>
      </c>
      <c r="L18" s="458"/>
      <c r="M18" s="355"/>
    </row>
    <row r="19" spans="1:16" s="13" customFormat="1" x14ac:dyDescent="0.2">
      <c r="A19" s="8">
        <v>8</v>
      </c>
      <c r="B19" s="19" t="s">
        <v>531</v>
      </c>
      <c r="C19" s="9">
        <v>939</v>
      </c>
      <c r="D19" s="354">
        <v>1374.21</v>
      </c>
      <c r="E19" s="9">
        <f>949+36</f>
        <v>985</v>
      </c>
      <c r="F19" s="354">
        <f>1311.8+62.41</f>
        <v>1374.21</v>
      </c>
      <c r="G19" s="9">
        <v>0</v>
      </c>
      <c r="H19" s="354">
        <v>0</v>
      </c>
      <c r="I19" s="9">
        <v>0</v>
      </c>
      <c r="J19" s="354">
        <f t="shared" si="0"/>
        <v>0</v>
      </c>
      <c r="K19" s="9">
        <v>152</v>
      </c>
      <c r="L19" s="458"/>
      <c r="M19" s="355"/>
    </row>
    <row r="20" spans="1:16" s="13" customFormat="1" x14ac:dyDescent="0.2">
      <c r="A20" s="3"/>
      <c r="B20" s="27" t="s">
        <v>532</v>
      </c>
      <c r="C20" s="27">
        <f>SUM(C12:C19)</f>
        <v>5304</v>
      </c>
      <c r="D20" s="383">
        <f t="shared" ref="D20:K20" si="1">SUM(D12:D19)</f>
        <v>7763.9299999999994</v>
      </c>
      <c r="E20" s="27">
        <f t="shared" si="1"/>
        <v>5565</v>
      </c>
      <c r="F20" s="27">
        <f t="shared" si="1"/>
        <v>7763.9299999999994</v>
      </c>
      <c r="G20" s="27">
        <f t="shared" si="1"/>
        <v>0</v>
      </c>
      <c r="H20" s="383">
        <f t="shared" si="1"/>
        <v>0</v>
      </c>
      <c r="I20" s="27">
        <f t="shared" si="1"/>
        <v>0</v>
      </c>
      <c r="J20" s="383">
        <f t="shared" si="1"/>
        <v>0</v>
      </c>
      <c r="K20" s="27">
        <f t="shared" si="1"/>
        <v>562</v>
      </c>
      <c r="L20" s="459"/>
      <c r="M20" s="459"/>
    </row>
    <row r="21" spans="1:16" s="13" customFormat="1" x14ac:dyDescent="0.2">
      <c r="A21" s="11" t="s">
        <v>39</v>
      </c>
    </row>
    <row r="22" spans="1:16" s="13" customFormat="1" x14ac:dyDescent="0.2">
      <c r="A22" s="11"/>
    </row>
    <row r="23" spans="1:16" s="13" customFormat="1" x14ac:dyDescent="0.2">
      <c r="A23" s="11"/>
      <c r="D23" s="21" t="s">
        <v>11</v>
      </c>
    </row>
    <row r="24" spans="1:16" s="16" customFormat="1" ht="13.9" customHeight="1" x14ac:dyDescent="0.2">
      <c r="B24" s="87"/>
      <c r="C24" s="87"/>
      <c r="D24" s="87"/>
      <c r="E24" s="87"/>
      <c r="F24" s="87"/>
      <c r="G24" s="87"/>
      <c r="H24" s="87"/>
      <c r="I24" s="553" t="s">
        <v>761</v>
      </c>
      <c r="J24" s="553"/>
      <c r="K24" s="87"/>
      <c r="L24" s="87"/>
      <c r="M24" s="87"/>
      <c r="N24" s="87"/>
      <c r="O24" s="87"/>
      <c r="P24" s="87"/>
    </row>
    <row r="25" spans="1:16" s="16" customFormat="1" ht="13.15" customHeight="1" x14ac:dyDescent="0.2">
      <c r="B25" s="87"/>
      <c r="C25" s="87"/>
      <c r="D25" s="87"/>
      <c r="E25" s="87"/>
      <c r="F25" s="87"/>
      <c r="G25" s="87"/>
      <c r="H25" s="87"/>
      <c r="I25" s="553" t="s">
        <v>759</v>
      </c>
      <c r="J25" s="553"/>
      <c r="K25" s="87"/>
      <c r="L25" s="87"/>
      <c r="M25" s="87"/>
      <c r="N25" s="87"/>
      <c r="O25" s="87"/>
      <c r="P25" s="87"/>
    </row>
    <row r="26" spans="1:16" s="16" customFormat="1" ht="13.15" customHeight="1" x14ac:dyDescent="0.2">
      <c r="B26" s="87"/>
      <c r="C26" s="87"/>
      <c r="D26" s="87"/>
      <c r="E26" s="87"/>
      <c r="F26" s="87"/>
      <c r="G26" s="87"/>
      <c r="H26" s="87"/>
      <c r="I26" s="553" t="s">
        <v>536</v>
      </c>
      <c r="J26" s="553"/>
      <c r="K26" s="87"/>
      <c r="L26" s="87"/>
      <c r="M26" s="87"/>
      <c r="N26" s="87"/>
      <c r="O26" s="87"/>
      <c r="P26" s="87"/>
    </row>
    <row r="27" spans="1:16" s="16" customFormat="1" x14ac:dyDescent="0.2">
      <c r="A27" s="15" t="s">
        <v>19</v>
      </c>
      <c r="B27" s="15"/>
      <c r="C27" s="15"/>
      <c r="D27" s="15"/>
      <c r="E27" s="15"/>
      <c r="F27" s="15"/>
      <c r="H27" s="605" t="s">
        <v>605</v>
      </c>
      <c r="I27" s="605"/>
    </row>
    <row r="28" spans="1:16" s="16" customFormat="1" x14ac:dyDescent="0.2">
      <c r="A28" s="15"/>
    </row>
    <row r="29" spans="1:16" x14ac:dyDescent="0.2">
      <c r="A29" s="670"/>
      <c r="B29" s="670"/>
      <c r="C29" s="670"/>
      <c r="D29" s="670"/>
      <c r="E29" s="670"/>
      <c r="F29" s="670"/>
      <c r="G29" s="670"/>
      <c r="H29" s="670"/>
      <c r="I29" s="670"/>
      <c r="J29" s="670"/>
    </row>
    <row r="30" spans="1:16" x14ac:dyDescent="0.2">
      <c r="D30" s="355"/>
      <c r="F30" s="355"/>
    </row>
    <row r="31" spans="1:16" x14ac:dyDescent="0.2">
      <c r="D31" s="355"/>
      <c r="F31" s="355"/>
    </row>
    <row r="32" spans="1:16" x14ac:dyDescent="0.2">
      <c r="D32" s="355"/>
      <c r="F32" s="355"/>
    </row>
    <row r="33" spans="4:6" x14ac:dyDescent="0.2">
      <c r="D33" s="355"/>
      <c r="F33" s="355"/>
    </row>
    <row r="34" spans="4:6" x14ac:dyDescent="0.2">
      <c r="D34" s="355"/>
      <c r="F34" s="355"/>
    </row>
    <row r="35" spans="4:6" x14ac:dyDescent="0.2">
      <c r="D35" s="355"/>
      <c r="F35" s="355"/>
    </row>
    <row r="36" spans="4:6" x14ac:dyDescent="0.2">
      <c r="D36" s="355"/>
      <c r="F36" s="355"/>
    </row>
    <row r="37" spans="4:6" x14ac:dyDescent="0.2">
      <c r="D37" s="355"/>
      <c r="F37" s="355"/>
    </row>
    <row r="38" spans="4:6" x14ac:dyDescent="0.2">
      <c r="D38" s="355"/>
      <c r="E38" s="355"/>
      <c r="F38" s="355"/>
    </row>
  </sheetData>
  <mergeCells count="21">
    <mergeCell ref="D1:E1"/>
    <mergeCell ref="A5:K5"/>
    <mergeCell ref="I7:K7"/>
    <mergeCell ref="K9:K10"/>
    <mergeCell ref="J1:K1"/>
    <mergeCell ref="A2:J2"/>
    <mergeCell ref="A3:J3"/>
    <mergeCell ref="B9:B10"/>
    <mergeCell ref="G9:H9"/>
    <mergeCell ref="A29:J29"/>
    <mergeCell ref="E9:F9"/>
    <mergeCell ref="C9:D9"/>
    <mergeCell ref="H27:I27"/>
    <mergeCell ref="A7:B7"/>
    <mergeCell ref="C8:J8"/>
    <mergeCell ref="I26:J26"/>
    <mergeCell ref="I25:J25"/>
    <mergeCell ref="A9:A10"/>
    <mergeCell ref="E7:H7"/>
    <mergeCell ref="I9:J9"/>
    <mergeCell ref="I24:J24"/>
  </mergeCells>
  <phoneticPr fontId="0" type="noConversion"/>
  <printOptions horizontalCentered="1"/>
  <pageMargins left="0.48" right="0.19" top="1.27" bottom="0" header="0.9" footer="0.31496062992125984"/>
  <pageSetup paperSize="9" scale="96"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5"/>
  <sheetViews>
    <sheetView zoomScaleNormal="100" zoomScaleSheetLayoutView="100" workbookViewId="0">
      <selection activeCell="A2" sqref="A2"/>
    </sheetView>
  </sheetViews>
  <sheetFormatPr defaultRowHeight="12.75" x14ac:dyDescent="0.2"/>
  <cols>
    <col min="1" max="1" width="5.140625" customWidth="1"/>
    <col min="2" max="2" width="14.28515625" customWidth="1"/>
    <col min="3" max="3" width="16.28515625" customWidth="1"/>
    <col min="4" max="4" width="15.85546875" customWidth="1"/>
    <col min="5" max="5" width="9.28515625" customWidth="1"/>
    <col min="6" max="6" width="13.5703125" customWidth="1"/>
    <col min="7" max="7" width="9.7109375" customWidth="1"/>
    <col min="8" max="8" width="12.28515625" customWidth="1"/>
    <col min="9" max="9" width="15.28515625" customWidth="1"/>
    <col min="10" max="10" width="18.28515625" customWidth="1"/>
    <col min="11" max="11" width="15" customWidth="1"/>
  </cols>
  <sheetData>
    <row r="1" spans="1:19" ht="15" x14ac:dyDescent="0.2">
      <c r="D1" s="605"/>
      <c r="E1" s="605"/>
      <c r="H1" s="44"/>
      <c r="J1" s="668" t="s">
        <v>68</v>
      </c>
      <c r="K1" s="668"/>
    </row>
    <row r="2" spans="1:19" ht="15" x14ac:dyDescent="0.2">
      <c r="A2" s="675" t="s">
        <v>0</v>
      </c>
      <c r="B2" s="675"/>
      <c r="C2" s="675"/>
      <c r="D2" s="675"/>
      <c r="E2" s="675"/>
      <c r="F2" s="675"/>
      <c r="G2" s="675"/>
      <c r="H2" s="675"/>
      <c r="I2" s="675"/>
      <c r="J2" s="675"/>
    </row>
    <row r="3" spans="1:19" ht="18" x14ac:dyDescent="0.25">
      <c r="A3" s="707" t="s">
        <v>789</v>
      </c>
      <c r="B3" s="707"/>
      <c r="C3" s="707"/>
      <c r="D3" s="707"/>
      <c r="E3" s="707"/>
      <c r="F3" s="707"/>
      <c r="G3" s="707"/>
      <c r="H3" s="707"/>
      <c r="I3" s="707"/>
      <c r="J3" s="707"/>
    </row>
    <row r="4" spans="1:19" ht="10.5" customHeight="1" x14ac:dyDescent="0.2"/>
    <row r="5" spans="1:19" s="16" customFormat="1" ht="15.75" customHeight="1" x14ac:dyDescent="0.2">
      <c r="A5" s="799" t="s">
        <v>484</v>
      </c>
      <c r="B5" s="799"/>
      <c r="C5" s="799"/>
      <c r="D5" s="799"/>
      <c r="E5" s="799"/>
      <c r="F5" s="799"/>
      <c r="G5" s="799"/>
      <c r="H5" s="799"/>
      <c r="I5" s="799"/>
      <c r="J5" s="799"/>
      <c r="K5" s="799"/>
      <c r="L5" s="799"/>
    </row>
    <row r="6" spans="1:19" s="16" customFormat="1" ht="15.75" customHeight="1" x14ac:dyDescent="0.25">
      <c r="A6" s="47"/>
      <c r="B6" s="47"/>
      <c r="C6" s="47"/>
      <c r="D6" s="47"/>
      <c r="E6" s="47"/>
      <c r="F6" s="47"/>
      <c r="G6" s="47"/>
      <c r="H6" s="47"/>
      <c r="I6" s="47"/>
      <c r="J6" s="47"/>
    </row>
    <row r="7" spans="1:19" s="16" customFormat="1" x14ac:dyDescent="0.2">
      <c r="A7" s="604" t="s">
        <v>523</v>
      </c>
      <c r="B7" s="604"/>
      <c r="I7" s="796" t="s">
        <v>843</v>
      </c>
      <c r="J7" s="796"/>
      <c r="K7" s="796"/>
    </row>
    <row r="8" spans="1:19" s="14" customFormat="1" ht="15.75" hidden="1" x14ac:dyDescent="0.25">
      <c r="C8" s="675" t="s">
        <v>13</v>
      </c>
      <c r="D8" s="675"/>
      <c r="E8" s="675"/>
      <c r="F8" s="675"/>
      <c r="G8" s="675"/>
      <c r="H8" s="675"/>
      <c r="I8" s="675"/>
      <c r="J8" s="675"/>
    </row>
    <row r="9" spans="1:19" s="281" customFormat="1" ht="41.25" customHeight="1" x14ac:dyDescent="0.2">
      <c r="A9" s="621" t="s">
        <v>22</v>
      </c>
      <c r="B9" s="621" t="s">
        <v>35</v>
      </c>
      <c r="C9" s="599" t="s">
        <v>822</v>
      </c>
      <c r="D9" s="600"/>
      <c r="E9" s="599" t="s">
        <v>772</v>
      </c>
      <c r="F9" s="600"/>
      <c r="G9" s="599" t="s">
        <v>37</v>
      </c>
      <c r="H9" s="600"/>
      <c r="I9" s="590" t="s">
        <v>107</v>
      </c>
      <c r="J9" s="590"/>
      <c r="K9" s="621" t="s">
        <v>270</v>
      </c>
      <c r="R9" s="282"/>
      <c r="S9" s="283"/>
    </row>
    <row r="10" spans="1:19" s="293" customFormat="1" ht="48.75" customHeight="1" x14ac:dyDescent="0.2">
      <c r="A10" s="623"/>
      <c r="B10" s="623"/>
      <c r="C10" s="267" t="s">
        <v>38</v>
      </c>
      <c r="D10" s="267" t="s">
        <v>619</v>
      </c>
      <c r="E10" s="267" t="s">
        <v>38</v>
      </c>
      <c r="F10" s="267" t="s">
        <v>551</v>
      </c>
      <c r="G10" s="267" t="s">
        <v>38</v>
      </c>
      <c r="H10" s="267" t="s">
        <v>106</v>
      </c>
      <c r="I10" s="267" t="s">
        <v>145</v>
      </c>
      <c r="J10" s="501" t="s">
        <v>773</v>
      </c>
      <c r="K10" s="623"/>
    </row>
    <row r="11" spans="1:19" x14ac:dyDescent="0.2">
      <c r="A11" s="8">
        <v>1</v>
      </c>
      <c r="B11" s="8">
        <v>2</v>
      </c>
      <c r="C11" s="8">
        <v>3</v>
      </c>
      <c r="D11" s="8">
        <v>4</v>
      </c>
      <c r="E11" s="8">
        <v>5</v>
      </c>
      <c r="F11" s="8">
        <v>6</v>
      </c>
      <c r="G11" s="8">
        <v>7</v>
      </c>
      <c r="H11" s="8">
        <v>8</v>
      </c>
      <c r="I11" s="8">
        <v>9</v>
      </c>
      <c r="J11" s="8">
        <v>10</v>
      </c>
      <c r="K11" s="8">
        <v>11</v>
      </c>
    </row>
    <row r="12" spans="1:19" ht="15" customHeight="1" x14ac:dyDescent="0.2">
      <c r="A12" s="8">
        <v>1</v>
      </c>
      <c r="B12" s="19" t="s">
        <v>524</v>
      </c>
      <c r="C12" s="9">
        <v>941</v>
      </c>
      <c r="D12" s="354">
        <f>C12*5000/100000</f>
        <v>47.05</v>
      </c>
      <c r="E12" s="9">
        <f>C12</f>
        <v>941</v>
      </c>
      <c r="F12" s="354">
        <f>E12*5000/100000</f>
        <v>47.05</v>
      </c>
      <c r="G12" s="9">
        <v>0</v>
      </c>
      <c r="H12" s="9">
        <v>0</v>
      </c>
      <c r="I12" s="9">
        <f>C12-(E12+G12)</f>
        <v>0</v>
      </c>
      <c r="J12" s="354">
        <f>D12-(F12+H12)</f>
        <v>0</v>
      </c>
      <c r="K12" s="9">
        <v>1</v>
      </c>
      <c r="L12" s="460"/>
    </row>
    <row r="13" spans="1:19" ht="15" customHeight="1" x14ac:dyDescent="0.2">
      <c r="A13" s="8">
        <v>2</v>
      </c>
      <c r="B13" s="19" t="s">
        <v>525</v>
      </c>
      <c r="C13" s="9">
        <v>888</v>
      </c>
      <c r="D13" s="354">
        <f t="shared" ref="D13:D19" si="0">C13*5000/100000</f>
        <v>44.4</v>
      </c>
      <c r="E13" s="9">
        <f t="shared" ref="E13:E19" si="1">C13</f>
        <v>888</v>
      </c>
      <c r="F13" s="354">
        <f t="shared" ref="F13:F19" si="2">E13*5000/100000</f>
        <v>44.4</v>
      </c>
      <c r="G13" s="9">
        <v>0</v>
      </c>
      <c r="H13" s="9">
        <v>0</v>
      </c>
      <c r="I13" s="9">
        <f t="shared" ref="I13:I19" si="3">C13-(E13+G13)</f>
        <v>0</v>
      </c>
      <c r="J13" s="354">
        <f t="shared" ref="J13:J19" si="4">D13-(F13+H13)</f>
        <v>0</v>
      </c>
      <c r="K13" s="9">
        <v>0</v>
      </c>
      <c r="L13" s="460"/>
    </row>
    <row r="14" spans="1:19" ht="15" customHeight="1" x14ac:dyDescent="0.2">
      <c r="A14" s="8">
        <v>3</v>
      </c>
      <c r="B14" s="19" t="s">
        <v>526</v>
      </c>
      <c r="C14" s="9">
        <v>681</v>
      </c>
      <c r="D14" s="354">
        <f t="shared" si="0"/>
        <v>34.049999999999997</v>
      </c>
      <c r="E14" s="9">
        <f t="shared" si="1"/>
        <v>681</v>
      </c>
      <c r="F14" s="354">
        <f t="shared" si="2"/>
        <v>34.049999999999997</v>
      </c>
      <c r="G14" s="9">
        <v>0</v>
      </c>
      <c r="H14" s="9">
        <v>0</v>
      </c>
      <c r="I14" s="9">
        <f t="shared" si="3"/>
        <v>0</v>
      </c>
      <c r="J14" s="354">
        <f t="shared" si="4"/>
        <v>0</v>
      </c>
      <c r="K14" s="9">
        <v>0</v>
      </c>
      <c r="L14" s="460"/>
    </row>
    <row r="15" spans="1:19" ht="15" customHeight="1" x14ac:dyDescent="0.2">
      <c r="A15" s="8">
        <v>4</v>
      </c>
      <c r="B15" s="19" t="s">
        <v>527</v>
      </c>
      <c r="C15" s="9">
        <v>819</v>
      </c>
      <c r="D15" s="354">
        <f t="shared" si="0"/>
        <v>40.950000000000003</v>
      </c>
      <c r="E15" s="9">
        <f t="shared" si="1"/>
        <v>819</v>
      </c>
      <c r="F15" s="354">
        <f t="shared" si="2"/>
        <v>40.950000000000003</v>
      </c>
      <c r="G15" s="9">
        <v>0</v>
      </c>
      <c r="H15" s="9">
        <v>0</v>
      </c>
      <c r="I15" s="9">
        <f t="shared" si="3"/>
        <v>0</v>
      </c>
      <c r="J15" s="354">
        <f t="shared" si="4"/>
        <v>0</v>
      </c>
      <c r="K15" s="9">
        <v>0</v>
      </c>
      <c r="L15" s="461"/>
    </row>
    <row r="16" spans="1:19" ht="15" customHeight="1" x14ac:dyDescent="0.2">
      <c r="A16" s="8">
        <v>5</v>
      </c>
      <c r="B16" s="19" t="s">
        <v>528</v>
      </c>
      <c r="C16" s="9">
        <v>929</v>
      </c>
      <c r="D16" s="354">
        <f t="shared" si="0"/>
        <v>46.45</v>
      </c>
      <c r="E16" s="9">
        <f t="shared" si="1"/>
        <v>929</v>
      </c>
      <c r="F16" s="354">
        <f t="shared" si="2"/>
        <v>46.45</v>
      </c>
      <c r="G16" s="9">
        <v>0</v>
      </c>
      <c r="H16" s="9">
        <v>0</v>
      </c>
      <c r="I16" s="9">
        <f t="shared" si="3"/>
        <v>0</v>
      </c>
      <c r="J16" s="354">
        <f t="shared" si="4"/>
        <v>0</v>
      </c>
      <c r="K16" s="9">
        <v>0</v>
      </c>
      <c r="L16" s="461"/>
    </row>
    <row r="17" spans="1:16" ht="15" customHeight="1" x14ac:dyDescent="0.2">
      <c r="A17" s="8">
        <v>6</v>
      </c>
      <c r="B17" s="19" t="s">
        <v>529</v>
      </c>
      <c r="C17" s="9">
        <v>486</v>
      </c>
      <c r="D17" s="354">
        <f t="shared" si="0"/>
        <v>24.3</v>
      </c>
      <c r="E17" s="9">
        <f t="shared" si="1"/>
        <v>486</v>
      </c>
      <c r="F17" s="354">
        <f t="shared" si="2"/>
        <v>24.3</v>
      </c>
      <c r="G17" s="9">
        <v>0</v>
      </c>
      <c r="H17" s="9">
        <v>0</v>
      </c>
      <c r="I17" s="9">
        <f t="shared" si="3"/>
        <v>0</v>
      </c>
      <c r="J17" s="354">
        <f t="shared" si="4"/>
        <v>0</v>
      </c>
      <c r="K17" s="9">
        <v>0</v>
      </c>
      <c r="L17" s="461"/>
    </row>
    <row r="18" spans="1:16" ht="15" customHeight="1" x14ac:dyDescent="0.2">
      <c r="A18" s="8">
        <v>7</v>
      </c>
      <c r="B18" s="19" t="s">
        <v>530</v>
      </c>
      <c r="C18" s="9">
        <v>717</v>
      </c>
      <c r="D18" s="354">
        <f t="shared" si="0"/>
        <v>35.85</v>
      </c>
      <c r="E18" s="9">
        <f t="shared" si="1"/>
        <v>717</v>
      </c>
      <c r="F18" s="354">
        <f t="shared" si="2"/>
        <v>35.85</v>
      </c>
      <c r="G18" s="9">
        <v>0</v>
      </c>
      <c r="H18" s="9">
        <v>0</v>
      </c>
      <c r="I18" s="9">
        <f t="shared" si="3"/>
        <v>0</v>
      </c>
      <c r="J18" s="354">
        <f t="shared" si="4"/>
        <v>0</v>
      </c>
      <c r="K18" s="9">
        <v>0</v>
      </c>
      <c r="L18" s="461"/>
    </row>
    <row r="19" spans="1:16" s="13" customFormat="1" ht="15" customHeight="1" x14ac:dyDescent="0.2">
      <c r="A19" s="8">
        <v>8</v>
      </c>
      <c r="B19" s="19" t="s">
        <v>531</v>
      </c>
      <c r="C19" s="9">
        <v>1158</v>
      </c>
      <c r="D19" s="354">
        <f t="shared" si="0"/>
        <v>57.9</v>
      </c>
      <c r="E19" s="9">
        <f t="shared" si="1"/>
        <v>1158</v>
      </c>
      <c r="F19" s="354">
        <f t="shared" si="2"/>
        <v>57.9</v>
      </c>
      <c r="G19" s="9">
        <v>0</v>
      </c>
      <c r="H19" s="9">
        <v>0</v>
      </c>
      <c r="I19" s="9">
        <f t="shared" si="3"/>
        <v>0</v>
      </c>
      <c r="J19" s="354">
        <f t="shared" si="4"/>
        <v>0</v>
      </c>
      <c r="K19" s="9">
        <v>0</v>
      </c>
      <c r="L19" s="461"/>
      <c r="M19"/>
      <c r="N19"/>
    </row>
    <row r="20" spans="1:16" s="13" customFormat="1" x14ac:dyDescent="0.2">
      <c r="A20" s="3"/>
      <c r="B20" s="27" t="s">
        <v>532</v>
      </c>
      <c r="C20" s="9">
        <f>SUM(C12:C19)</f>
        <v>6619</v>
      </c>
      <c r="D20" s="9">
        <f>SUM(D12:D19)</f>
        <v>330.95</v>
      </c>
      <c r="E20" s="9">
        <f>SUM(E12:E19)</f>
        <v>6619</v>
      </c>
      <c r="F20" s="9">
        <f t="shared" ref="F20:K20" si="5">SUM(F12:F19)</f>
        <v>330.95</v>
      </c>
      <c r="G20" s="9">
        <f t="shared" si="5"/>
        <v>0</v>
      </c>
      <c r="H20" s="9">
        <f t="shared" si="5"/>
        <v>0</v>
      </c>
      <c r="I20" s="9">
        <f t="shared" si="5"/>
        <v>0</v>
      </c>
      <c r="J20" s="354">
        <f t="shared" si="5"/>
        <v>0</v>
      </c>
      <c r="K20" s="9">
        <f t="shared" si="5"/>
        <v>1</v>
      </c>
      <c r="L20" s="460"/>
      <c r="M20" s="460"/>
    </row>
    <row r="21" spans="1:16" s="13" customFormat="1" ht="12" customHeight="1" x14ac:dyDescent="0.2"/>
    <row r="22" spans="1:16" s="13" customFormat="1" x14ac:dyDescent="0.2">
      <c r="A22" s="11" t="s">
        <v>39</v>
      </c>
    </row>
    <row r="23" spans="1:16" s="13" customFormat="1" ht="12" customHeight="1" x14ac:dyDescent="0.2">
      <c r="A23" s="11"/>
      <c r="K23" s="21" t="s">
        <v>11</v>
      </c>
    </row>
    <row r="24" spans="1:16" s="16" customFormat="1" ht="13.9" customHeight="1" x14ac:dyDescent="0.2">
      <c r="B24" s="87"/>
      <c r="C24" s="549"/>
      <c r="D24" s="87"/>
      <c r="E24" s="87"/>
      <c r="F24" s="87"/>
      <c r="G24" s="87"/>
      <c r="H24" s="87"/>
      <c r="I24" s="553" t="s">
        <v>761</v>
      </c>
      <c r="J24" s="553"/>
      <c r="K24" s="87"/>
      <c r="L24" s="87"/>
      <c r="M24" s="87"/>
      <c r="N24" s="87"/>
      <c r="O24" s="87"/>
      <c r="P24" s="87"/>
    </row>
    <row r="25" spans="1:16" s="16" customFormat="1" ht="13.15" customHeight="1" x14ac:dyDescent="0.2">
      <c r="B25" s="87"/>
      <c r="C25" s="549"/>
      <c r="D25" s="87"/>
      <c r="E25" s="87"/>
      <c r="F25" s="87"/>
      <c r="G25" s="87"/>
      <c r="H25" s="87"/>
      <c r="I25" s="553" t="s">
        <v>759</v>
      </c>
      <c r="J25" s="553"/>
      <c r="K25" s="87"/>
      <c r="L25" s="87"/>
      <c r="M25" s="87"/>
      <c r="N25" s="87"/>
      <c r="O25" s="87"/>
      <c r="P25" s="87"/>
    </row>
    <row r="26" spans="1:16" s="16" customFormat="1" ht="13.15" customHeight="1" x14ac:dyDescent="0.2">
      <c r="B26" s="87"/>
      <c r="C26" s="549"/>
      <c r="D26" s="87"/>
      <c r="E26" s="87"/>
      <c r="F26" s="87"/>
      <c r="G26" s="87"/>
      <c r="H26" s="87"/>
      <c r="I26" s="553" t="s">
        <v>536</v>
      </c>
      <c r="J26" s="553"/>
      <c r="K26" s="87"/>
      <c r="L26" s="87"/>
      <c r="M26" s="87"/>
      <c r="N26" s="87"/>
      <c r="O26" s="87"/>
      <c r="P26" s="87"/>
    </row>
    <row r="27" spans="1:16" s="16" customFormat="1" x14ac:dyDescent="0.2">
      <c r="A27" s="15" t="s">
        <v>19</v>
      </c>
      <c r="B27" s="15"/>
      <c r="C27" s="549"/>
      <c r="D27" s="87"/>
      <c r="E27" s="15"/>
      <c r="F27" s="15"/>
      <c r="H27" s="605" t="s">
        <v>605</v>
      </c>
      <c r="I27" s="605"/>
    </row>
    <row r="28" spans="1:16" s="16" customFormat="1" x14ac:dyDescent="0.2">
      <c r="A28" s="15"/>
      <c r="C28" s="549"/>
      <c r="D28" s="87"/>
    </row>
    <row r="29" spans="1:16" x14ac:dyDescent="0.2">
      <c r="A29" s="540"/>
      <c r="B29" s="540"/>
      <c r="C29" s="549"/>
      <c r="D29" s="87"/>
      <c r="E29" s="540"/>
      <c r="F29" s="540"/>
      <c r="G29" s="540"/>
      <c r="H29" s="540"/>
      <c r="I29" s="540"/>
      <c r="J29" s="540"/>
    </row>
    <row r="30" spans="1:16" x14ac:dyDescent="0.2">
      <c r="C30" s="549"/>
      <c r="D30" s="87"/>
    </row>
    <row r="31" spans="1:16" x14ac:dyDescent="0.2">
      <c r="C31" s="549"/>
      <c r="D31" s="87"/>
    </row>
    <row r="32" spans="1:16" x14ac:dyDescent="0.2">
      <c r="C32" s="549"/>
    </row>
    <row r="33" spans="3:3" x14ac:dyDescent="0.2">
      <c r="C33" s="549"/>
    </row>
    <row r="34" spans="3:3" x14ac:dyDescent="0.2">
      <c r="C34" s="549"/>
    </row>
    <row r="35" spans="3:3" x14ac:dyDescent="0.2">
      <c r="C35" s="549"/>
    </row>
  </sheetData>
  <mergeCells count="19">
    <mergeCell ref="I24:J24"/>
    <mergeCell ref="H27:I27"/>
    <mergeCell ref="G9:H9"/>
    <mergeCell ref="I7:K7"/>
    <mergeCell ref="J1:K1"/>
    <mergeCell ref="I9:J9"/>
    <mergeCell ref="A5:L5"/>
    <mergeCell ref="K9:K10"/>
    <mergeCell ref="I26:J26"/>
    <mergeCell ref="I25:J25"/>
    <mergeCell ref="A3:J3"/>
    <mergeCell ref="A7:B7"/>
    <mergeCell ref="C8:J8"/>
    <mergeCell ref="A9:A10"/>
    <mergeCell ref="B9:B10"/>
    <mergeCell ref="E9:F9"/>
    <mergeCell ref="C9:D9"/>
    <mergeCell ref="D1:E1"/>
    <mergeCell ref="A2:J2"/>
  </mergeCells>
  <phoneticPr fontId="0" type="noConversion"/>
  <printOptions horizontalCentered="1"/>
  <pageMargins left="0.70866141732283472" right="0.34" top="1.1599999999999999" bottom="0" header="0.78" footer="0.31496062992125984"/>
  <pageSetup paperSize="9" scale="9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
  <sheetViews>
    <sheetView zoomScaleNormal="100" zoomScaleSheetLayoutView="100" workbookViewId="0">
      <selection activeCell="A2" sqref="A2"/>
    </sheetView>
  </sheetViews>
  <sheetFormatPr defaultRowHeight="12.75" x14ac:dyDescent="0.2"/>
  <cols>
    <col min="1" max="1" width="5.42578125" customWidth="1"/>
    <col min="2" max="2" width="14" customWidth="1"/>
    <col min="3" max="3" width="16.28515625" customWidth="1"/>
    <col min="4" max="4" width="15.85546875" customWidth="1"/>
    <col min="5" max="5" width="9.28515625" customWidth="1"/>
    <col min="6" max="6" width="13.5703125" customWidth="1"/>
    <col min="7" max="7" width="9.7109375" customWidth="1"/>
    <col min="8" max="8" width="10.42578125" customWidth="1"/>
    <col min="9" max="9" width="15.28515625" customWidth="1"/>
    <col min="10" max="10" width="19.28515625" customWidth="1"/>
    <col min="11" max="11" width="15" customWidth="1"/>
  </cols>
  <sheetData>
    <row r="1" spans="1:19" ht="15" x14ac:dyDescent="0.2">
      <c r="D1" s="605"/>
      <c r="E1" s="605"/>
      <c r="H1" s="44"/>
      <c r="J1" s="668" t="s">
        <v>595</v>
      </c>
      <c r="K1" s="668"/>
    </row>
    <row r="2" spans="1:19" ht="15" x14ac:dyDescent="0.2">
      <c r="A2" s="675" t="s">
        <v>0</v>
      </c>
      <c r="B2" s="675"/>
      <c r="C2" s="675"/>
      <c r="D2" s="675"/>
      <c r="E2" s="675"/>
      <c r="F2" s="675"/>
      <c r="G2" s="675"/>
      <c r="H2" s="675"/>
      <c r="I2" s="675"/>
      <c r="J2" s="675"/>
    </row>
    <row r="3" spans="1:19" ht="18" x14ac:dyDescent="0.25">
      <c r="A3" s="707" t="s">
        <v>789</v>
      </c>
      <c r="B3" s="707"/>
      <c r="C3" s="707"/>
      <c r="D3" s="707"/>
      <c r="E3" s="707"/>
      <c r="F3" s="707"/>
      <c r="G3" s="707"/>
      <c r="H3" s="707"/>
      <c r="I3" s="707"/>
      <c r="J3" s="707"/>
    </row>
    <row r="4" spans="1:19" ht="10.5" customHeight="1" x14ac:dyDescent="0.2"/>
    <row r="5" spans="1:19" s="16" customFormat="1" ht="15.75" customHeight="1" x14ac:dyDescent="0.2">
      <c r="A5" s="800" t="s">
        <v>729</v>
      </c>
      <c r="B5" s="800"/>
      <c r="C5" s="800"/>
      <c r="D5" s="800"/>
      <c r="E5" s="800"/>
      <c r="F5" s="800"/>
      <c r="G5" s="800"/>
      <c r="H5" s="800"/>
      <c r="I5" s="800"/>
      <c r="J5" s="800"/>
      <c r="K5" s="800"/>
      <c r="L5" s="800"/>
    </row>
    <row r="6" spans="1:19" s="16" customFormat="1" ht="15.75" customHeight="1" x14ac:dyDescent="0.25">
      <c r="A6" s="47"/>
      <c r="B6" s="47"/>
      <c r="C6" s="47"/>
      <c r="D6" s="47"/>
      <c r="E6" s="47"/>
      <c r="F6" s="47"/>
      <c r="G6" s="47"/>
      <c r="H6" s="47"/>
      <c r="I6" s="47"/>
      <c r="J6" s="47"/>
    </row>
    <row r="7" spans="1:19" s="16" customFormat="1" x14ac:dyDescent="0.2">
      <c r="A7" s="604" t="s">
        <v>523</v>
      </c>
      <c r="B7" s="604"/>
      <c r="I7" s="796" t="s">
        <v>843</v>
      </c>
      <c r="J7" s="796"/>
      <c r="K7" s="796"/>
    </row>
    <row r="8" spans="1:19" s="14" customFormat="1" ht="15.75" hidden="1" x14ac:dyDescent="0.25">
      <c r="C8" s="675" t="s">
        <v>13</v>
      </c>
      <c r="D8" s="675"/>
      <c r="E8" s="675"/>
      <c r="F8" s="675"/>
      <c r="G8" s="675"/>
      <c r="H8" s="675"/>
      <c r="I8" s="675"/>
      <c r="J8" s="675"/>
    </row>
    <row r="9" spans="1:19" s="270" customFormat="1" ht="35.25" customHeight="1" x14ac:dyDescent="0.2">
      <c r="A9" s="621" t="s">
        <v>22</v>
      </c>
      <c r="B9" s="621" t="s">
        <v>35</v>
      </c>
      <c r="C9" s="599" t="s">
        <v>892</v>
      </c>
      <c r="D9" s="600"/>
      <c r="E9" s="599" t="s">
        <v>772</v>
      </c>
      <c r="F9" s="600"/>
      <c r="G9" s="599" t="s">
        <v>37</v>
      </c>
      <c r="H9" s="600"/>
      <c r="I9" s="590" t="s">
        <v>107</v>
      </c>
      <c r="J9" s="590"/>
      <c r="K9" s="621" t="s">
        <v>270</v>
      </c>
      <c r="R9" s="279"/>
      <c r="S9" s="280"/>
    </row>
    <row r="10" spans="1:19" s="268" customFormat="1" ht="46.5" customHeight="1" x14ac:dyDescent="0.2">
      <c r="A10" s="623"/>
      <c r="B10" s="623"/>
      <c r="C10" s="267" t="s">
        <v>38</v>
      </c>
      <c r="D10" s="267" t="s">
        <v>106</v>
      </c>
      <c r="E10" s="267" t="s">
        <v>38</v>
      </c>
      <c r="F10" s="267" t="s">
        <v>106</v>
      </c>
      <c r="G10" s="267" t="s">
        <v>38</v>
      </c>
      <c r="H10" s="267" t="s">
        <v>106</v>
      </c>
      <c r="I10" s="267" t="s">
        <v>145</v>
      </c>
      <c r="J10" s="501" t="s">
        <v>774</v>
      </c>
      <c r="K10" s="623"/>
    </row>
    <row r="11" spans="1:19" x14ac:dyDescent="0.2">
      <c r="A11" s="8">
        <v>1</v>
      </c>
      <c r="B11" s="8">
        <v>2</v>
      </c>
      <c r="C11" s="8">
        <v>3</v>
      </c>
      <c r="D11" s="8">
        <v>4</v>
      </c>
      <c r="E11" s="8">
        <v>5</v>
      </c>
      <c r="F11" s="8">
        <v>6</v>
      </c>
      <c r="G11" s="8">
        <v>7</v>
      </c>
      <c r="H11" s="8">
        <v>8</v>
      </c>
      <c r="I11" s="8">
        <v>9</v>
      </c>
      <c r="J11" s="8">
        <v>10</v>
      </c>
      <c r="K11" s="8">
        <v>11</v>
      </c>
    </row>
    <row r="12" spans="1:19" ht="17.25" customHeight="1" x14ac:dyDescent="0.2">
      <c r="A12" s="8">
        <v>1</v>
      </c>
      <c r="B12" s="19" t="s">
        <v>524</v>
      </c>
      <c r="C12" s="9">
        <v>587</v>
      </c>
      <c r="D12" s="354">
        <f>C12*5000/100000</f>
        <v>29.35</v>
      </c>
      <c r="E12" s="9">
        <f>C12</f>
        <v>587</v>
      </c>
      <c r="F12" s="354">
        <f>D12</f>
        <v>29.35</v>
      </c>
      <c r="G12" s="9">
        <v>0</v>
      </c>
      <c r="H12" s="9">
        <v>0</v>
      </c>
      <c r="I12" s="9">
        <f>C12-(E12+G12)</f>
        <v>0</v>
      </c>
      <c r="J12" s="9">
        <f>D12-(F12+H12)</f>
        <v>0</v>
      </c>
      <c r="K12" s="9">
        <v>0</v>
      </c>
    </row>
    <row r="13" spans="1:19" ht="17.25" customHeight="1" x14ac:dyDescent="0.2">
      <c r="A13" s="8">
        <v>2</v>
      </c>
      <c r="B13" s="19" t="s">
        <v>525</v>
      </c>
      <c r="C13" s="9">
        <v>543</v>
      </c>
      <c r="D13" s="354">
        <f t="shared" ref="D13:D19" si="0">C13*5000/100000</f>
        <v>27.15</v>
      </c>
      <c r="E13" s="9">
        <f t="shared" ref="E13:E19" si="1">C13</f>
        <v>543</v>
      </c>
      <c r="F13" s="354">
        <f t="shared" ref="F13:F19" si="2">D13</f>
        <v>27.15</v>
      </c>
      <c r="G13" s="9">
        <v>0</v>
      </c>
      <c r="H13" s="9">
        <v>0</v>
      </c>
      <c r="I13" s="9">
        <f t="shared" ref="I13:I19" si="3">C13-(E13+G13)</f>
        <v>0</v>
      </c>
      <c r="J13" s="9">
        <f t="shared" ref="J13:J19" si="4">D13-(F13+H13)</f>
        <v>0</v>
      </c>
      <c r="K13" s="9">
        <v>0</v>
      </c>
    </row>
    <row r="14" spans="1:19" ht="17.25" customHeight="1" x14ac:dyDescent="0.2">
      <c r="A14" s="8">
        <v>3</v>
      </c>
      <c r="B14" s="19" t="s">
        <v>526</v>
      </c>
      <c r="C14" s="9">
        <v>417</v>
      </c>
      <c r="D14" s="354">
        <f t="shared" si="0"/>
        <v>20.85</v>
      </c>
      <c r="E14" s="9">
        <f t="shared" si="1"/>
        <v>417</v>
      </c>
      <c r="F14" s="354">
        <f t="shared" si="2"/>
        <v>20.85</v>
      </c>
      <c r="G14" s="9">
        <v>0</v>
      </c>
      <c r="H14" s="9">
        <v>0</v>
      </c>
      <c r="I14" s="9">
        <f t="shared" si="3"/>
        <v>0</v>
      </c>
      <c r="J14" s="9">
        <f t="shared" si="4"/>
        <v>0</v>
      </c>
      <c r="K14" s="9">
        <v>0</v>
      </c>
    </row>
    <row r="15" spans="1:19" ht="17.25" customHeight="1" x14ac:dyDescent="0.2">
      <c r="A15" s="8">
        <v>4</v>
      </c>
      <c r="B15" s="19" t="s">
        <v>527</v>
      </c>
      <c r="C15" s="9">
        <v>501</v>
      </c>
      <c r="D15" s="354">
        <f t="shared" si="0"/>
        <v>25.05</v>
      </c>
      <c r="E15" s="9">
        <f t="shared" si="1"/>
        <v>501</v>
      </c>
      <c r="F15" s="354">
        <f t="shared" si="2"/>
        <v>25.05</v>
      </c>
      <c r="G15" s="9">
        <v>0</v>
      </c>
      <c r="H15" s="9">
        <v>0</v>
      </c>
      <c r="I15" s="9">
        <f t="shared" si="3"/>
        <v>0</v>
      </c>
      <c r="J15" s="9">
        <f t="shared" si="4"/>
        <v>0</v>
      </c>
      <c r="K15" s="9">
        <v>0</v>
      </c>
    </row>
    <row r="16" spans="1:19" ht="17.25" customHeight="1" x14ac:dyDescent="0.2">
      <c r="A16" s="8">
        <v>5</v>
      </c>
      <c r="B16" s="19" t="s">
        <v>528</v>
      </c>
      <c r="C16" s="9">
        <v>569</v>
      </c>
      <c r="D16" s="354">
        <f t="shared" si="0"/>
        <v>28.45</v>
      </c>
      <c r="E16" s="9">
        <f t="shared" si="1"/>
        <v>569</v>
      </c>
      <c r="F16" s="354">
        <f t="shared" si="2"/>
        <v>28.45</v>
      </c>
      <c r="G16" s="9">
        <v>0</v>
      </c>
      <c r="H16" s="9">
        <v>0</v>
      </c>
      <c r="I16" s="9">
        <f t="shared" si="3"/>
        <v>0</v>
      </c>
      <c r="J16" s="9">
        <f t="shared" si="4"/>
        <v>0</v>
      </c>
      <c r="K16" s="9">
        <v>0</v>
      </c>
    </row>
    <row r="17" spans="1:16" ht="17.25" customHeight="1" x14ac:dyDescent="0.2">
      <c r="A17" s="8">
        <v>6</v>
      </c>
      <c r="B17" s="19" t="s">
        <v>529</v>
      </c>
      <c r="C17" s="9">
        <v>296</v>
      </c>
      <c r="D17" s="354">
        <f t="shared" si="0"/>
        <v>14.8</v>
      </c>
      <c r="E17" s="9">
        <f t="shared" si="1"/>
        <v>296</v>
      </c>
      <c r="F17" s="354">
        <f t="shared" si="2"/>
        <v>14.8</v>
      </c>
      <c r="G17" s="9">
        <v>0</v>
      </c>
      <c r="H17" s="9">
        <v>0</v>
      </c>
      <c r="I17" s="9">
        <f t="shared" si="3"/>
        <v>0</v>
      </c>
      <c r="J17" s="9">
        <f t="shared" si="4"/>
        <v>0</v>
      </c>
      <c r="K17" s="9">
        <v>0</v>
      </c>
    </row>
    <row r="18" spans="1:16" ht="17.25" customHeight="1" x14ac:dyDescent="0.2">
      <c r="A18" s="8">
        <v>7</v>
      </c>
      <c r="B18" s="19" t="s">
        <v>530</v>
      </c>
      <c r="C18" s="9">
        <v>440</v>
      </c>
      <c r="D18" s="354">
        <f t="shared" si="0"/>
        <v>22</v>
      </c>
      <c r="E18" s="9">
        <f t="shared" si="1"/>
        <v>440</v>
      </c>
      <c r="F18" s="354">
        <f t="shared" si="2"/>
        <v>22</v>
      </c>
      <c r="G18" s="9">
        <v>0</v>
      </c>
      <c r="H18" s="9">
        <v>0</v>
      </c>
      <c r="I18" s="9">
        <f t="shared" si="3"/>
        <v>0</v>
      </c>
      <c r="J18" s="9">
        <f t="shared" si="4"/>
        <v>0</v>
      </c>
      <c r="K18" s="9">
        <v>0</v>
      </c>
    </row>
    <row r="19" spans="1:16" s="13" customFormat="1" x14ac:dyDescent="0.2">
      <c r="A19" s="8">
        <v>8</v>
      </c>
      <c r="B19" s="19" t="s">
        <v>531</v>
      </c>
      <c r="C19" s="9">
        <v>709</v>
      </c>
      <c r="D19" s="354">
        <f t="shared" si="0"/>
        <v>35.450000000000003</v>
      </c>
      <c r="E19" s="9">
        <f t="shared" si="1"/>
        <v>709</v>
      </c>
      <c r="F19" s="354">
        <f t="shared" si="2"/>
        <v>35.450000000000003</v>
      </c>
      <c r="G19" s="9">
        <v>0</v>
      </c>
      <c r="H19" s="9">
        <v>0</v>
      </c>
      <c r="I19" s="9">
        <f t="shared" si="3"/>
        <v>0</v>
      </c>
      <c r="J19" s="9">
        <f t="shared" si="4"/>
        <v>0</v>
      </c>
      <c r="K19" s="9">
        <v>0</v>
      </c>
    </row>
    <row r="20" spans="1:16" s="13" customFormat="1" x14ac:dyDescent="0.2">
      <c r="A20" s="3"/>
      <c r="B20" s="27" t="s">
        <v>532</v>
      </c>
      <c r="C20" s="9">
        <f>SUM(C12:C19)</f>
        <v>4062</v>
      </c>
      <c r="D20" s="354">
        <f t="shared" ref="D20:K20" si="5">SUM(D12:D19)</f>
        <v>203.10000000000002</v>
      </c>
      <c r="E20" s="9">
        <f t="shared" si="5"/>
        <v>4062</v>
      </c>
      <c r="F20" s="354">
        <f t="shared" si="5"/>
        <v>203.10000000000002</v>
      </c>
      <c r="G20" s="9">
        <f t="shared" si="5"/>
        <v>0</v>
      </c>
      <c r="H20" s="9">
        <f t="shared" si="5"/>
        <v>0</v>
      </c>
      <c r="I20" s="9">
        <f t="shared" si="5"/>
        <v>0</v>
      </c>
      <c r="J20" s="9">
        <f t="shared" si="5"/>
        <v>0</v>
      </c>
      <c r="K20" s="9">
        <f t="shared" si="5"/>
        <v>0</v>
      </c>
    </row>
    <row r="21" spans="1:16" s="13" customFormat="1" x14ac:dyDescent="0.2"/>
    <row r="22" spans="1:16" s="13" customFormat="1" ht="12.75" customHeight="1" x14ac:dyDescent="0.2">
      <c r="A22" s="11" t="s">
        <v>39</v>
      </c>
    </row>
    <row r="23" spans="1:16" ht="12.75" customHeight="1" x14ac:dyDescent="0.2">
      <c r="C23" s="801"/>
      <c r="D23" s="801"/>
      <c r="E23" s="801"/>
      <c r="F23" s="801"/>
    </row>
    <row r="24" spans="1:16" s="16" customFormat="1" ht="13.9" customHeight="1" x14ac:dyDescent="0.2">
      <c r="B24" s="87"/>
      <c r="C24" s="549"/>
      <c r="D24" s="87"/>
      <c r="E24" s="87"/>
      <c r="F24" s="87"/>
      <c r="G24" s="87"/>
      <c r="H24" s="87"/>
      <c r="I24" s="553" t="s">
        <v>761</v>
      </c>
      <c r="J24" s="553"/>
      <c r="K24" s="87"/>
      <c r="L24" s="87"/>
      <c r="M24" s="87"/>
      <c r="N24" s="87"/>
      <c r="O24" s="87"/>
      <c r="P24" s="87"/>
    </row>
    <row r="25" spans="1:16" s="16" customFormat="1" ht="13.15" customHeight="1" x14ac:dyDescent="0.2">
      <c r="B25" s="87"/>
      <c r="C25" s="549"/>
      <c r="D25" s="87"/>
      <c r="E25" s="87"/>
      <c r="F25" s="87"/>
      <c r="G25" s="87"/>
      <c r="H25" s="87"/>
      <c r="I25" s="553" t="s">
        <v>759</v>
      </c>
      <c r="J25" s="553"/>
      <c r="K25" s="87"/>
      <c r="L25" s="87"/>
      <c r="M25" s="87"/>
      <c r="N25" s="87"/>
      <c r="O25" s="87"/>
      <c r="P25" s="87"/>
    </row>
    <row r="26" spans="1:16" s="16" customFormat="1" ht="13.15" customHeight="1" x14ac:dyDescent="0.2">
      <c r="B26" s="87"/>
      <c r="C26" s="549"/>
      <c r="D26" s="87"/>
      <c r="E26" s="87"/>
      <c r="F26" s="87"/>
      <c r="G26" s="87"/>
      <c r="H26" s="87"/>
      <c r="I26" s="553" t="s">
        <v>536</v>
      </c>
      <c r="J26" s="553"/>
      <c r="K26" s="87"/>
      <c r="L26" s="87"/>
      <c r="M26" s="87"/>
      <c r="N26" s="87"/>
      <c r="O26" s="87"/>
      <c r="P26" s="87"/>
    </row>
    <row r="27" spans="1:16" s="16" customFormat="1" x14ac:dyDescent="0.2">
      <c r="A27" s="15" t="s">
        <v>19</v>
      </c>
      <c r="B27" s="15"/>
      <c r="C27" s="549"/>
      <c r="D27" s="87"/>
      <c r="E27" s="15"/>
      <c r="F27" s="15"/>
      <c r="H27" s="605" t="s">
        <v>605</v>
      </c>
      <c r="I27" s="605"/>
    </row>
    <row r="28" spans="1:16" s="16" customFormat="1" x14ac:dyDescent="0.2">
      <c r="A28" s="15"/>
      <c r="C28" s="549"/>
      <c r="D28" s="87"/>
    </row>
    <row r="29" spans="1:16" x14ac:dyDescent="0.2">
      <c r="A29" s="540"/>
      <c r="B29" s="540"/>
      <c r="C29" s="549"/>
      <c r="D29" s="87"/>
      <c r="E29" s="540"/>
      <c r="F29" s="540"/>
      <c r="G29" s="540"/>
      <c r="H29" s="540"/>
      <c r="I29" s="540"/>
      <c r="J29" s="540"/>
    </row>
    <row r="30" spans="1:16" x14ac:dyDescent="0.2">
      <c r="C30" s="549"/>
      <c r="D30" s="87"/>
    </row>
    <row r="31" spans="1:16" x14ac:dyDescent="0.2">
      <c r="B31" s="357"/>
      <c r="C31" s="549"/>
      <c r="D31" s="87"/>
      <c r="G31" s="356"/>
    </row>
    <row r="32" spans="1:16" x14ac:dyDescent="0.2">
      <c r="C32" s="87"/>
      <c r="D32" s="87"/>
      <c r="J32" s="358"/>
    </row>
    <row r="33" spans="3:10" x14ac:dyDescent="0.2">
      <c r="C33" s="87"/>
      <c r="J33" s="358"/>
    </row>
    <row r="34" spans="3:10" x14ac:dyDescent="0.2">
      <c r="C34" s="87"/>
      <c r="J34" s="358"/>
    </row>
    <row r="35" spans="3:10" x14ac:dyDescent="0.2">
      <c r="J35" s="358"/>
    </row>
    <row r="36" spans="3:10" x14ac:dyDescent="0.2">
      <c r="J36" s="358"/>
    </row>
    <row r="37" spans="3:10" x14ac:dyDescent="0.2">
      <c r="J37" s="358"/>
    </row>
    <row r="38" spans="3:10" x14ac:dyDescent="0.2">
      <c r="J38" s="358"/>
    </row>
    <row r="39" spans="3:10" x14ac:dyDescent="0.2">
      <c r="J39" s="358"/>
    </row>
  </sheetData>
  <mergeCells count="20">
    <mergeCell ref="K9:K10"/>
    <mergeCell ref="C23:F23"/>
    <mergeCell ref="I24:J24"/>
    <mergeCell ref="H27:I27"/>
    <mergeCell ref="I26:J26"/>
    <mergeCell ref="I25:J25"/>
    <mergeCell ref="C8:J8"/>
    <mergeCell ref="A9:A10"/>
    <mergeCell ref="B9:B10"/>
    <mergeCell ref="C9:D9"/>
    <mergeCell ref="E9:F9"/>
    <mergeCell ref="G9:H9"/>
    <mergeCell ref="I9:J9"/>
    <mergeCell ref="A7:B7"/>
    <mergeCell ref="I7:K7"/>
    <mergeCell ref="D1:E1"/>
    <mergeCell ref="J1:K1"/>
    <mergeCell ref="A2:J2"/>
    <mergeCell ref="A3:J3"/>
    <mergeCell ref="A5:L5"/>
  </mergeCells>
  <printOptions horizontalCentered="1"/>
  <pageMargins left="0.70866141732283472" right="0.28000000000000003" top="1.19" bottom="0" header="0.9" footer="0.31496062992125984"/>
  <pageSetup paperSize="9" scale="96"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zoomScaleNormal="100" zoomScaleSheetLayoutView="110" workbookViewId="0">
      <selection activeCell="A2" sqref="A2"/>
    </sheetView>
  </sheetViews>
  <sheetFormatPr defaultRowHeight="12.75" x14ac:dyDescent="0.2"/>
  <cols>
    <col min="1" max="1" width="7.140625" customWidth="1"/>
    <col min="2" max="2" width="16.28515625" customWidth="1"/>
    <col min="3" max="3" width="14.5703125" customWidth="1"/>
    <col min="4" max="4" width="16.5703125" style="446" customWidth="1"/>
    <col min="5" max="7" width="18.42578125" style="446" customWidth="1"/>
  </cols>
  <sheetData>
    <row r="1" spans="1:14" x14ac:dyDescent="0.2">
      <c r="G1" s="447" t="s">
        <v>893</v>
      </c>
    </row>
    <row r="2" spans="1:14" ht="18" x14ac:dyDescent="0.35">
      <c r="A2" s="663" t="s">
        <v>0</v>
      </c>
      <c r="B2" s="663"/>
      <c r="C2" s="663"/>
      <c r="D2" s="663"/>
      <c r="E2" s="663"/>
      <c r="F2" s="663"/>
      <c r="G2" s="663"/>
      <c r="H2" s="215"/>
      <c r="I2" s="215"/>
      <c r="J2" s="215"/>
      <c r="K2" s="215"/>
      <c r="L2" s="215"/>
      <c r="M2" s="215"/>
      <c r="N2" s="215"/>
    </row>
    <row r="3" spans="1:14" ht="21" x14ac:dyDescent="0.35">
      <c r="A3" s="664" t="s">
        <v>789</v>
      </c>
      <c r="B3" s="664"/>
      <c r="C3" s="664"/>
      <c r="D3" s="664"/>
      <c r="E3" s="664"/>
      <c r="F3" s="664"/>
      <c r="G3" s="664"/>
      <c r="H3" s="216"/>
      <c r="I3" s="216"/>
      <c r="J3" s="216"/>
      <c r="K3" s="216"/>
      <c r="L3" s="216"/>
      <c r="M3" s="216"/>
      <c r="N3" s="216"/>
    </row>
    <row r="4" spans="1:14" ht="15" x14ac:dyDescent="0.3">
      <c r="A4" s="188"/>
      <c r="B4" s="188"/>
      <c r="C4" s="188"/>
      <c r="D4" s="443"/>
      <c r="E4" s="443"/>
      <c r="F4" s="443"/>
      <c r="G4" s="443"/>
      <c r="H4" s="188"/>
      <c r="I4" s="188"/>
      <c r="J4" s="188"/>
      <c r="K4" s="188"/>
      <c r="L4" s="188"/>
      <c r="M4" s="188"/>
      <c r="N4" s="188"/>
    </row>
    <row r="5" spans="1:14" ht="18" x14ac:dyDescent="0.35">
      <c r="A5" s="663" t="s">
        <v>894</v>
      </c>
      <c r="B5" s="663"/>
      <c r="C5" s="663"/>
      <c r="D5" s="663"/>
      <c r="E5" s="663"/>
      <c r="F5" s="663"/>
      <c r="G5" s="663"/>
      <c r="H5" s="215"/>
      <c r="I5" s="215"/>
      <c r="J5" s="215"/>
      <c r="K5" s="215"/>
      <c r="L5" s="215"/>
      <c r="M5" s="215"/>
      <c r="N5" s="215"/>
    </row>
    <row r="6" spans="1:14" ht="15" x14ac:dyDescent="0.3">
      <c r="A6" s="189" t="s">
        <v>727</v>
      </c>
      <c r="B6" s="189"/>
      <c r="C6" s="188"/>
      <c r="D6" s="443"/>
      <c r="E6" s="443"/>
      <c r="F6" s="802" t="s">
        <v>826</v>
      </c>
      <c r="G6" s="802"/>
      <c r="H6" s="188"/>
      <c r="I6" s="188"/>
      <c r="J6" s="188"/>
      <c r="K6" s="444"/>
      <c r="L6" s="444"/>
      <c r="M6" s="803"/>
      <c r="N6" s="803"/>
    </row>
    <row r="7" spans="1:14" ht="31.5" customHeight="1" x14ac:dyDescent="0.2">
      <c r="A7" s="786" t="s">
        <v>2</v>
      </c>
      <c r="B7" s="786" t="s">
        <v>3</v>
      </c>
      <c r="C7" s="804" t="s">
        <v>433</v>
      </c>
      <c r="D7" s="805" t="s">
        <v>711</v>
      </c>
      <c r="E7" s="806"/>
      <c r="F7" s="806"/>
      <c r="G7" s="807"/>
    </row>
    <row r="8" spans="1:14" ht="26.25" customHeight="1" x14ac:dyDescent="0.2">
      <c r="A8" s="786"/>
      <c r="B8" s="786"/>
      <c r="C8" s="804"/>
      <c r="D8" s="448" t="s">
        <v>712</v>
      </c>
      <c r="E8" s="448" t="s">
        <v>713</v>
      </c>
      <c r="F8" s="448" t="s">
        <v>714</v>
      </c>
      <c r="G8" s="448" t="s">
        <v>45</v>
      </c>
    </row>
    <row r="9" spans="1:14" ht="15" x14ac:dyDescent="0.2">
      <c r="A9" s="217">
        <v>1</v>
      </c>
      <c r="B9" s="217">
        <v>2</v>
      </c>
      <c r="C9" s="217">
        <v>3</v>
      </c>
      <c r="D9" s="445">
        <v>6</v>
      </c>
      <c r="E9" s="445">
        <v>7</v>
      </c>
      <c r="F9" s="445">
        <v>8</v>
      </c>
      <c r="G9" s="445">
        <v>9</v>
      </c>
    </row>
    <row r="10" spans="1:14" x14ac:dyDescent="0.2">
      <c r="A10" s="8">
        <v>1</v>
      </c>
      <c r="B10" s="19" t="s">
        <v>524</v>
      </c>
      <c r="C10" s="9">
        <f>'AT-23'!D13</f>
        <v>927</v>
      </c>
      <c r="D10" s="191">
        <v>599</v>
      </c>
      <c r="E10" s="191">
        <v>0</v>
      </c>
      <c r="F10" s="191">
        <f>C10-D10</f>
        <v>328</v>
      </c>
      <c r="G10" s="191">
        <v>0</v>
      </c>
    </row>
    <row r="11" spans="1:14" x14ac:dyDescent="0.2">
      <c r="A11" s="8">
        <v>2</v>
      </c>
      <c r="B11" s="19" t="s">
        <v>525</v>
      </c>
      <c r="C11" s="9">
        <f>'AT-23'!D14</f>
        <v>881</v>
      </c>
      <c r="D11" s="191">
        <v>161</v>
      </c>
      <c r="E11" s="191">
        <v>0</v>
      </c>
      <c r="F11" s="191">
        <f t="shared" ref="F11:F17" si="0">C11-D11</f>
        <v>720</v>
      </c>
      <c r="G11" s="191">
        <v>0</v>
      </c>
    </row>
    <row r="12" spans="1:14" x14ac:dyDescent="0.2">
      <c r="A12" s="8">
        <v>3</v>
      </c>
      <c r="B12" s="19" t="s">
        <v>526</v>
      </c>
      <c r="C12" s="9">
        <f>'AT-23'!D15</f>
        <v>676</v>
      </c>
      <c r="D12" s="191">
        <v>181</v>
      </c>
      <c r="E12" s="191">
        <v>0</v>
      </c>
      <c r="F12" s="191">
        <f t="shared" si="0"/>
        <v>495</v>
      </c>
      <c r="G12" s="191">
        <v>0</v>
      </c>
    </row>
    <row r="13" spans="1:14" x14ac:dyDescent="0.2">
      <c r="A13" s="8">
        <v>4</v>
      </c>
      <c r="B13" s="19" t="s">
        <v>527</v>
      </c>
      <c r="C13" s="9">
        <f>'AT-23'!D16</f>
        <v>815</v>
      </c>
      <c r="D13" s="191">
        <v>205</v>
      </c>
      <c r="E13" s="191">
        <v>0</v>
      </c>
      <c r="F13" s="191">
        <f t="shared" si="0"/>
        <v>610</v>
      </c>
      <c r="G13" s="191">
        <v>0</v>
      </c>
    </row>
    <row r="14" spans="1:14" x14ac:dyDescent="0.2">
      <c r="A14" s="8">
        <v>5</v>
      </c>
      <c r="B14" s="19" t="s">
        <v>528</v>
      </c>
      <c r="C14" s="9">
        <f>'AT-23'!D17</f>
        <v>922</v>
      </c>
      <c r="D14" s="191">
        <v>151</v>
      </c>
      <c r="E14" s="191">
        <v>0</v>
      </c>
      <c r="F14" s="191">
        <f t="shared" si="0"/>
        <v>771</v>
      </c>
      <c r="G14" s="191">
        <v>0</v>
      </c>
    </row>
    <row r="15" spans="1:14" x14ac:dyDescent="0.2">
      <c r="A15" s="8">
        <v>6</v>
      </c>
      <c r="B15" s="19" t="s">
        <v>529</v>
      </c>
      <c r="C15" s="9">
        <f>'AT-23'!D18</f>
        <v>475</v>
      </c>
      <c r="D15" s="191">
        <v>138</v>
      </c>
      <c r="E15" s="191">
        <v>0</v>
      </c>
      <c r="F15" s="191">
        <f t="shared" si="0"/>
        <v>337</v>
      </c>
      <c r="G15" s="191">
        <v>0</v>
      </c>
    </row>
    <row r="16" spans="1:14" x14ac:dyDescent="0.2">
      <c r="A16" s="8">
        <v>7</v>
      </c>
      <c r="B16" s="19" t="s">
        <v>530</v>
      </c>
      <c r="C16" s="9">
        <f>'AT-23'!D19</f>
        <v>719</v>
      </c>
      <c r="D16" s="191">
        <v>132</v>
      </c>
      <c r="E16" s="191">
        <v>0</v>
      </c>
      <c r="F16" s="191">
        <f t="shared" si="0"/>
        <v>587</v>
      </c>
      <c r="G16" s="191">
        <v>0</v>
      </c>
    </row>
    <row r="17" spans="1:8" x14ac:dyDescent="0.2">
      <c r="A17" s="8">
        <v>8</v>
      </c>
      <c r="B17" s="19" t="s">
        <v>531</v>
      </c>
      <c r="C17" s="9">
        <f>'AT-23'!D20</f>
        <v>1153</v>
      </c>
      <c r="D17" s="191">
        <v>144</v>
      </c>
      <c r="E17" s="191">
        <v>0</v>
      </c>
      <c r="F17" s="191">
        <f t="shared" si="0"/>
        <v>1009</v>
      </c>
      <c r="G17" s="191">
        <v>0</v>
      </c>
    </row>
    <row r="18" spans="1:8" ht="15" customHeight="1" x14ac:dyDescent="0.2">
      <c r="A18" s="138" t="s">
        <v>16</v>
      </c>
      <c r="B18" s="138"/>
      <c r="C18" s="138">
        <f>SUM(C10:C17)</f>
        <v>6568</v>
      </c>
      <c r="D18" s="138">
        <f>SUM(D10:D17)</f>
        <v>1711</v>
      </c>
      <c r="E18" s="138">
        <f>SUM(E10:E17)</f>
        <v>0</v>
      </c>
      <c r="F18" s="138">
        <f>SUM(F10:F17)</f>
        <v>4857</v>
      </c>
      <c r="G18" s="138">
        <f>SUM(G10:G17)</f>
        <v>0</v>
      </c>
    </row>
    <row r="19" spans="1:8" ht="15" customHeight="1" x14ac:dyDescent="0.2">
      <c r="A19" s="193"/>
      <c r="B19" s="193"/>
      <c r="C19" s="193"/>
      <c r="D19" s="194"/>
      <c r="E19" s="194"/>
      <c r="F19" s="194"/>
      <c r="G19" s="194"/>
    </row>
    <row r="20" spans="1:8" ht="15" customHeight="1" x14ac:dyDescent="0.2">
      <c r="A20" s="193"/>
      <c r="B20" s="193"/>
      <c r="C20" s="193" t="s">
        <v>11</v>
      </c>
      <c r="D20" s="194" t="s">
        <v>11</v>
      </c>
      <c r="E20" s="194"/>
      <c r="F20" s="194"/>
      <c r="G20" s="194"/>
    </row>
    <row r="21" spans="1:8" ht="15" customHeight="1" x14ac:dyDescent="0.2">
      <c r="A21" s="193"/>
      <c r="B21" s="193"/>
      <c r="C21" s="193"/>
      <c r="E21" s="206"/>
      <c r="F21" s="667" t="s">
        <v>761</v>
      </c>
      <c r="G21" s="667"/>
      <c r="H21" s="206"/>
    </row>
    <row r="22" spans="1:8" ht="12.75" customHeight="1" x14ac:dyDescent="0.2">
      <c r="A22" s="193" t="s">
        <v>12</v>
      </c>
      <c r="C22" s="193"/>
      <c r="E22" s="206"/>
      <c r="F22" s="667" t="s">
        <v>759</v>
      </c>
      <c r="G22" s="667"/>
      <c r="H22" s="206"/>
    </row>
    <row r="23" spans="1:8" ht="12.75" customHeight="1" x14ac:dyDescent="0.2">
      <c r="E23" s="206"/>
      <c r="F23" s="667" t="s">
        <v>535</v>
      </c>
      <c r="G23" s="667"/>
      <c r="H23" s="206"/>
    </row>
    <row r="24" spans="1:8" x14ac:dyDescent="0.2">
      <c r="E24" s="197" t="s">
        <v>83</v>
      </c>
      <c r="F24" s="197"/>
      <c r="G24" s="197"/>
      <c r="H24" s="193"/>
    </row>
  </sheetData>
  <mergeCells count="12">
    <mergeCell ref="M6:N6"/>
    <mergeCell ref="C7:C8"/>
    <mergeCell ref="D7:G7"/>
    <mergeCell ref="A7:A8"/>
    <mergeCell ref="B7:B8"/>
    <mergeCell ref="F23:G23"/>
    <mergeCell ref="A2:G2"/>
    <mergeCell ref="A3:G3"/>
    <mergeCell ref="A5:G5"/>
    <mergeCell ref="F6:G6"/>
    <mergeCell ref="F21:G21"/>
    <mergeCell ref="F22:G22"/>
  </mergeCells>
  <printOptions horizontalCentered="1"/>
  <pageMargins left="0.70866141732283472" right="0.21" top="1.28" bottom="0" header="0.31496062992125984" footer="0.31496062992125984"/>
  <pageSetup paperSize="9" orientation="landscape" r:id="rId1"/>
  <colBreaks count="1" manualBreakCount="1">
    <brk id="12"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zoomScaleNormal="100" zoomScaleSheetLayoutView="115" workbookViewId="0">
      <selection activeCell="A2" sqref="A2"/>
    </sheetView>
  </sheetViews>
  <sheetFormatPr defaultRowHeight="12.75" x14ac:dyDescent="0.2"/>
  <cols>
    <col min="1" max="1" width="5.85546875" customWidth="1"/>
    <col min="2" max="2" width="13.28515625" customWidth="1"/>
    <col min="3" max="3" width="13.85546875" customWidth="1"/>
    <col min="4" max="4" width="9.42578125" customWidth="1"/>
    <col min="5" max="5" width="9" customWidth="1"/>
    <col min="6" max="6" width="11.5703125" customWidth="1"/>
    <col min="7" max="8" width="10.42578125" customWidth="1"/>
    <col min="9" max="9" width="13.140625" customWidth="1"/>
    <col min="10" max="10" width="13.5703125" customWidth="1"/>
    <col min="11" max="11" width="10.5703125" customWidth="1"/>
    <col min="12" max="12" width="10.42578125" customWidth="1"/>
    <col min="13" max="13" width="11" customWidth="1"/>
    <col min="14" max="14" width="10.140625" customWidth="1"/>
  </cols>
  <sheetData>
    <row r="1" spans="1:15" x14ac:dyDescent="0.2">
      <c r="N1" s="223" t="s">
        <v>895</v>
      </c>
    </row>
    <row r="2" spans="1:15" ht="18" x14ac:dyDescent="0.35">
      <c r="A2" s="663" t="s">
        <v>0</v>
      </c>
      <c r="B2" s="663"/>
      <c r="C2" s="663"/>
      <c r="D2" s="663"/>
      <c r="E2" s="663"/>
      <c r="F2" s="663"/>
      <c r="G2" s="663"/>
      <c r="H2" s="663"/>
      <c r="I2" s="663"/>
      <c r="J2" s="663"/>
      <c r="K2" s="663"/>
      <c r="L2" s="663"/>
      <c r="M2" s="663"/>
      <c r="N2" s="663"/>
    </row>
    <row r="3" spans="1:15" ht="21" x14ac:dyDescent="0.35">
      <c r="A3" s="664" t="s">
        <v>789</v>
      </c>
      <c r="B3" s="664"/>
      <c r="C3" s="664"/>
      <c r="D3" s="664"/>
      <c r="E3" s="664"/>
      <c r="F3" s="664"/>
      <c r="G3" s="664"/>
      <c r="H3" s="664"/>
      <c r="I3" s="664"/>
      <c r="J3" s="664"/>
      <c r="K3" s="664"/>
      <c r="L3" s="664"/>
      <c r="M3" s="664"/>
      <c r="N3" s="664"/>
    </row>
    <row r="4" spans="1:15" ht="15" x14ac:dyDescent="0.3">
      <c r="A4" s="188"/>
      <c r="B4" s="188"/>
      <c r="C4" s="188"/>
      <c r="D4" s="188"/>
      <c r="E4" s="188"/>
      <c r="F4" s="188"/>
      <c r="G4" s="188"/>
      <c r="H4" s="188"/>
      <c r="I4" s="188"/>
      <c r="J4" s="188"/>
    </row>
    <row r="5" spans="1:15" ht="18" x14ac:dyDescent="0.35">
      <c r="A5" s="663" t="s">
        <v>896</v>
      </c>
      <c r="B5" s="663"/>
      <c r="C5" s="663"/>
      <c r="D5" s="663"/>
      <c r="E5" s="663"/>
      <c r="F5" s="663"/>
      <c r="G5" s="663"/>
      <c r="H5" s="663"/>
      <c r="I5" s="663"/>
      <c r="J5" s="663"/>
      <c r="K5" s="663"/>
      <c r="L5" s="663"/>
      <c r="M5" s="663"/>
      <c r="N5" s="663"/>
    </row>
    <row r="6" spans="1:15" ht="15" x14ac:dyDescent="0.3">
      <c r="A6" s="189" t="s">
        <v>533</v>
      </c>
      <c r="B6" s="189"/>
      <c r="C6" s="189"/>
      <c r="D6" s="189"/>
      <c r="E6" s="189"/>
      <c r="F6" s="189"/>
      <c r="G6" s="189"/>
      <c r="H6" s="188"/>
      <c r="I6" s="188"/>
      <c r="J6" s="188"/>
      <c r="K6" s="808" t="s">
        <v>826</v>
      </c>
      <c r="L6" s="808"/>
      <c r="M6" s="808"/>
      <c r="N6" s="808"/>
    </row>
    <row r="7" spans="1:15" s="270" customFormat="1" ht="39.75" customHeight="1" x14ac:dyDescent="0.2">
      <c r="A7" s="784" t="s">
        <v>2</v>
      </c>
      <c r="B7" s="784" t="s">
        <v>3</v>
      </c>
      <c r="C7" s="590" t="s">
        <v>444</v>
      </c>
      <c r="D7" s="682" t="s">
        <v>501</v>
      </c>
      <c r="E7" s="682"/>
      <c r="F7" s="682"/>
      <c r="G7" s="682"/>
      <c r="H7" s="600"/>
      <c r="I7" s="784" t="s">
        <v>897</v>
      </c>
      <c r="J7" s="784" t="s">
        <v>898</v>
      </c>
      <c r="K7" s="786" t="s">
        <v>770</v>
      </c>
      <c r="L7" s="786"/>
      <c r="M7" s="786"/>
      <c r="N7" s="786"/>
    </row>
    <row r="8" spans="1:15" s="270" customFormat="1" ht="25.5" customHeight="1" x14ac:dyDescent="0.2">
      <c r="A8" s="785"/>
      <c r="B8" s="785"/>
      <c r="C8" s="590"/>
      <c r="D8" s="267" t="s">
        <v>500</v>
      </c>
      <c r="E8" s="267" t="s">
        <v>445</v>
      </c>
      <c r="F8" s="160" t="s">
        <v>446</v>
      </c>
      <c r="G8" s="267" t="s">
        <v>447</v>
      </c>
      <c r="H8" s="267" t="s">
        <v>45</v>
      </c>
      <c r="I8" s="785"/>
      <c r="J8" s="785"/>
      <c r="K8" s="517" t="s">
        <v>448</v>
      </c>
      <c r="L8" s="518" t="s">
        <v>771</v>
      </c>
      <c r="M8" s="505" t="s">
        <v>449</v>
      </c>
      <c r="N8" s="518" t="s">
        <v>450</v>
      </c>
    </row>
    <row r="9" spans="1:15" ht="15" x14ac:dyDescent="0.2">
      <c r="A9" s="190" t="s">
        <v>293</v>
      </c>
      <c r="B9" s="190" t="s">
        <v>294</v>
      </c>
      <c r="C9" s="190" t="s">
        <v>295</v>
      </c>
      <c r="D9" s="190" t="s">
        <v>296</v>
      </c>
      <c r="E9" s="190" t="s">
        <v>297</v>
      </c>
      <c r="F9" s="190" t="s">
        <v>298</v>
      </c>
      <c r="G9" s="190" t="s">
        <v>299</v>
      </c>
      <c r="H9" s="190" t="s">
        <v>300</v>
      </c>
      <c r="I9" s="190" t="s">
        <v>321</v>
      </c>
      <c r="J9" s="190" t="s">
        <v>322</v>
      </c>
      <c r="K9" s="190" t="s">
        <v>323</v>
      </c>
      <c r="L9" s="190" t="s">
        <v>351</v>
      </c>
      <c r="M9" s="190" t="s">
        <v>352</v>
      </c>
      <c r="N9" s="190" t="s">
        <v>353</v>
      </c>
    </row>
    <row r="10" spans="1:15" x14ac:dyDescent="0.2">
      <c r="A10" s="8">
        <v>1</v>
      </c>
      <c r="B10" s="19" t="s">
        <v>524</v>
      </c>
      <c r="C10" s="9">
        <f>'AT-3'!G9</f>
        <v>927</v>
      </c>
      <c r="D10" s="9">
        <v>188</v>
      </c>
      <c r="E10" s="9">
        <v>329</v>
      </c>
      <c r="F10" s="9">
        <v>364</v>
      </c>
      <c r="G10" s="9">
        <v>0</v>
      </c>
      <c r="H10" s="9">
        <f>C10-(D10+E10+F10+G10)</f>
        <v>46</v>
      </c>
      <c r="I10" s="9">
        <f>C10</f>
        <v>927</v>
      </c>
      <c r="J10" s="9">
        <f>I10</f>
        <v>927</v>
      </c>
      <c r="K10" s="9">
        <f>C10</f>
        <v>927</v>
      </c>
      <c r="L10" s="9">
        <f>C10</f>
        <v>927</v>
      </c>
      <c r="M10" s="9">
        <f>C10</f>
        <v>927</v>
      </c>
      <c r="N10" s="9">
        <f>M10</f>
        <v>927</v>
      </c>
    </row>
    <row r="11" spans="1:15" x14ac:dyDescent="0.2">
      <c r="A11" s="8">
        <v>2</v>
      </c>
      <c r="B11" s="19" t="s">
        <v>525</v>
      </c>
      <c r="C11" s="9">
        <f>'AT-3'!G10</f>
        <v>881</v>
      </c>
      <c r="D11" s="9">
        <v>176</v>
      </c>
      <c r="E11" s="9">
        <v>308</v>
      </c>
      <c r="F11" s="9">
        <v>355</v>
      </c>
      <c r="G11" s="9">
        <v>0</v>
      </c>
      <c r="H11" s="9">
        <f t="shared" ref="H11:H17" si="0">C11-(D11+E11+F11+G11)</f>
        <v>42</v>
      </c>
      <c r="I11" s="9">
        <f t="shared" ref="I11:I17" si="1">C11</f>
        <v>881</v>
      </c>
      <c r="J11" s="9">
        <f t="shared" ref="J11:J17" si="2">I11</f>
        <v>881</v>
      </c>
      <c r="K11" s="9">
        <f t="shared" ref="K11:K17" si="3">C11</f>
        <v>881</v>
      </c>
      <c r="L11" s="9">
        <f t="shared" ref="L11:L17" si="4">C11</f>
        <v>881</v>
      </c>
      <c r="M11" s="9">
        <f t="shared" ref="M11:M17" si="5">C11</f>
        <v>881</v>
      </c>
      <c r="N11" s="9">
        <f t="shared" ref="N11:N17" si="6">M11</f>
        <v>881</v>
      </c>
    </row>
    <row r="12" spans="1:15" x14ac:dyDescent="0.2">
      <c r="A12" s="8">
        <v>3</v>
      </c>
      <c r="B12" s="19" t="s">
        <v>526</v>
      </c>
      <c r="C12" s="9">
        <f>'AT-3'!G11</f>
        <v>676</v>
      </c>
      <c r="D12" s="9">
        <v>135</v>
      </c>
      <c r="E12" s="9">
        <v>236</v>
      </c>
      <c r="F12" s="9">
        <v>270</v>
      </c>
      <c r="G12" s="9">
        <v>0</v>
      </c>
      <c r="H12" s="9">
        <f t="shared" si="0"/>
        <v>35</v>
      </c>
      <c r="I12" s="9">
        <f t="shared" si="1"/>
        <v>676</v>
      </c>
      <c r="J12" s="9">
        <f t="shared" si="2"/>
        <v>676</v>
      </c>
      <c r="K12" s="9">
        <f t="shared" si="3"/>
        <v>676</v>
      </c>
      <c r="L12" s="9">
        <f t="shared" si="4"/>
        <v>676</v>
      </c>
      <c r="M12" s="9">
        <f t="shared" si="5"/>
        <v>676</v>
      </c>
      <c r="N12" s="9">
        <f t="shared" si="6"/>
        <v>676</v>
      </c>
    </row>
    <row r="13" spans="1:15" x14ac:dyDescent="0.2">
      <c r="A13" s="8">
        <v>4</v>
      </c>
      <c r="B13" s="19" t="s">
        <v>527</v>
      </c>
      <c r="C13" s="9">
        <f>'AT-3'!G12</f>
        <v>815</v>
      </c>
      <c r="D13" s="9">
        <v>162</v>
      </c>
      <c r="E13" s="9">
        <v>284</v>
      </c>
      <c r="F13" s="9">
        <v>324</v>
      </c>
      <c r="G13" s="9">
        <v>0</v>
      </c>
      <c r="H13" s="9">
        <f t="shared" si="0"/>
        <v>45</v>
      </c>
      <c r="I13" s="9">
        <f t="shared" si="1"/>
        <v>815</v>
      </c>
      <c r="J13" s="9">
        <f t="shared" si="2"/>
        <v>815</v>
      </c>
      <c r="K13" s="9">
        <f t="shared" si="3"/>
        <v>815</v>
      </c>
      <c r="L13" s="9">
        <f t="shared" si="4"/>
        <v>815</v>
      </c>
      <c r="M13" s="9">
        <f t="shared" si="5"/>
        <v>815</v>
      </c>
      <c r="N13" s="9">
        <f t="shared" si="6"/>
        <v>815</v>
      </c>
    </row>
    <row r="14" spans="1:15" x14ac:dyDescent="0.2">
      <c r="A14" s="8">
        <v>5</v>
      </c>
      <c r="B14" s="19" t="s">
        <v>528</v>
      </c>
      <c r="C14" s="9">
        <f>'AT-3'!G13</f>
        <v>922</v>
      </c>
      <c r="D14" s="9">
        <v>184</v>
      </c>
      <c r="E14" s="9">
        <v>322</v>
      </c>
      <c r="F14" s="9">
        <v>369</v>
      </c>
      <c r="G14" s="9">
        <v>0</v>
      </c>
      <c r="H14" s="9">
        <f t="shared" si="0"/>
        <v>47</v>
      </c>
      <c r="I14" s="9">
        <f t="shared" si="1"/>
        <v>922</v>
      </c>
      <c r="J14" s="9">
        <f t="shared" si="2"/>
        <v>922</v>
      </c>
      <c r="K14" s="9">
        <f t="shared" si="3"/>
        <v>922</v>
      </c>
      <c r="L14" s="9">
        <f t="shared" si="4"/>
        <v>922</v>
      </c>
      <c r="M14" s="9">
        <f t="shared" si="5"/>
        <v>922</v>
      </c>
      <c r="N14" s="9">
        <f t="shared" si="6"/>
        <v>922</v>
      </c>
      <c r="O14" s="16" t="s">
        <v>443</v>
      </c>
    </row>
    <row r="15" spans="1:15" x14ac:dyDescent="0.2">
      <c r="A15" s="8">
        <v>6</v>
      </c>
      <c r="B15" s="19" t="s">
        <v>529</v>
      </c>
      <c r="C15" s="9">
        <f>'AT-3'!G14</f>
        <v>475</v>
      </c>
      <c r="D15" s="9">
        <v>96</v>
      </c>
      <c r="E15" s="9">
        <v>168</v>
      </c>
      <c r="F15" s="9">
        <v>192</v>
      </c>
      <c r="G15" s="9">
        <v>0</v>
      </c>
      <c r="H15" s="9">
        <f t="shared" si="0"/>
        <v>19</v>
      </c>
      <c r="I15" s="9">
        <f t="shared" si="1"/>
        <v>475</v>
      </c>
      <c r="J15" s="9">
        <f t="shared" si="2"/>
        <v>475</v>
      </c>
      <c r="K15" s="9">
        <f t="shared" si="3"/>
        <v>475</v>
      </c>
      <c r="L15" s="9">
        <f t="shared" si="4"/>
        <v>475</v>
      </c>
      <c r="M15" s="9">
        <f t="shared" si="5"/>
        <v>475</v>
      </c>
      <c r="N15" s="9">
        <f t="shared" si="6"/>
        <v>475</v>
      </c>
    </row>
    <row r="16" spans="1:15" x14ac:dyDescent="0.2">
      <c r="A16" s="8">
        <v>7</v>
      </c>
      <c r="B16" s="19" t="s">
        <v>530</v>
      </c>
      <c r="C16" s="9">
        <f>'AT-3'!G15</f>
        <v>719</v>
      </c>
      <c r="D16" s="9">
        <v>142</v>
      </c>
      <c r="E16" s="9">
        <v>249</v>
      </c>
      <c r="F16" s="9">
        <v>282</v>
      </c>
      <c r="G16" s="9">
        <v>0</v>
      </c>
      <c r="H16" s="9">
        <f t="shared" si="0"/>
        <v>46</v>
      </c>
      <c r="I16" s="9">
        <f t="shared" si="1"/>
        <v>719</v>
      </c>
      <c r="J16" s="9">
        <f t="shared" si="2"/>
        <v>719</v>
      </c>
      <c r="K16" s="9">
        <f t="shared" si="3"/>
        <v>719</v>
      </c>
      <c r="L16" s="9">
        <f t="shared" si="4"/>
        <v>719</v>
      </c>
      <c r="M16" s="9">
        <f t="shared" si="5"/>
        <v>719</v>
      </c>
      <c r="N16" s="9">
        <f t="shared" si="6"/>
        <v>719</v>
      </c>
    </row>
    <row r="17" spans="1:14" x14ac:dyDescent="0.2">
      <c r="A17" s="8">
        <v>8</v>
      </c>
      <c r="B17" s="19" t="s">
        <v>531</v>
      </c>
      <c r="C17" s="9">
        <f>'AT-3'!G16</f>
        <v>1153</v>
      </c>
      <c r="D17" s="9">
        <v>230</v>
      </c>
      <c r="E17" s="9">
        <v>402</v>
      </c>
      <c r="F17" s="9">
        <v>459</v>
      </c>
      <c r="G17" s="9">
        <v>0</v>
      </c>
      <c r="H17" s="9">
        <f t="shared" si="0"/>
        <v>62</v>
      </c>
      <c r="I17" s="9">
        <f t="shared" si="1"/>
        <v>1153</v>
      </c>
      <c r="J17" s="9">
        <f t="shared" si="2"/>
        <v>1153</v>
      </c>
      <c r="K17" s="9">
        <f t="shared" si="3"/>
        <v>1153</v>
      </c>
      <c r="L17" s="9">
        <f t="shared" si="4"/>
        <v>1153</v>
      </c>
      <c r="M17" s="9">
        <f t="shared" si="5"/>
        <v>1153</v>
      </c>
      <c r="N17" s="9">
        <f t="shared" si="6"/>
        <v>1153</v>
      </c>
    </row>
    <row r="18" spans="1:14" x14ac:dyDescent="0.2">
      <c r="A18" s="3"/>
      <c r="B18" s="27" t="s">
        <v>532</v>
      </c>
      <c r="C18" s="9">
        <f t="shared" ref="C18:N18" si="7">SUM(C10:C17)</f>
        <v>6568</v>
      </c>
      <c r="D18" s="9">
        <f t="shared" si="7"/>
        <v>1313</v>
      </c>
      <c r="E18" s="9">
        <f t="shared" si="7"/>
        <v>2298</v>
      </c>
      <c r="F18" s="9">
        <f t="shared" si="7"/>
        <v>2615</v>
      </c>
      <c r="G18" s="9">
        <f t="shared" si="7"/>
        <v>0</v>
      </c>
      <c r="H18" s="9">
        <f t="shared" si="7"/>
        <v>342</v>
      </c>
      <c r="I18" s="9">
        <f t="shared" si="7"/>
        <v>6568</v>
      </c>
      <c r="J18" s="9">
        <f t="shared" si="7"/>
        <v>6568</v>
      </c>
      <c r="K18" s="9">
        <f t="shared" si="7"/>
        <v>6568</v>
      </c>
      <c r="L18" s="9">
        <f t="shared" si="7"/>
        <v>6568</v>
      </c>
      <c r="M18" s="9">
        <f t="shared" si="7"/>
        <v>6568</v>
      </c>
      <c r="N18" s="9">
        <f t="shared" si="7"/>
        <v>6568</v>
      </c>
    </row>
    <row r="19" spans="1:14" ht="10.5" customHeight="1" x14ac:dyDescent="0.2">
      <c r="A19" s="12"/>
      <c r="B19" s="28"/>
      <c r="C19" s="13"/>
      <c r="D19" s="13"/>
      <c r="E19" s="13"/>
      <c r="F19" s="13"/>
      <c r="G19" s="13"/>
      <c r="H19" s="13"/>
      <c r="I19" s="13"/>
      <c r="J19" s="13"/>
      <c r="K19" s="13"/>
      <c r="L19" s="13"/>
      <c r="M19" s="13"/>
      <c r="N19" s="13"/>
    </row>
    <row r="20" spans="1:14" ht="10.5" customHeight="1" x14ac:dyDescent="0.2">
      <c r="A20" s="12"/>
      <c r="B20" s="28"/>
      <c r="C20" s="13"/>
      <c r="D20" s="13"/>
      <c r="E20" s="13"/>
      <c r="F20" s="13"/>
      <c r="G20" s="13"/>
      <c r="H20" s="13"/>
      <c r="I20" s="21" t="s">
        <v>11</v>
      </c>
      <c r="J20" s="13"/>
      <c r="K20" s="13"/>
      <c r="L20" s="13"/>
      <c r="M20" s="13"/>
      <c r="N20" s="13"/>
    </row>
    <row r="21" spans="1:14" x14ac:dyDescent="0.2">
      <c r="A21" s="12"/>
      <c r="B21" s="28"/>
      <c r="C21" s="13"/>
      <c r="D21" s="13"/>
      <c r="E21" s="13"/>
      <c r="F21" s="13"/>
      <c r="G21" s="13"/>
      <c r="H21" s="13"/>
      <c r="I21" s="13"/>
      <c r="J21" s="13"/>
      <c r="K21" s="13"/>
      <c r="L21" s="13"/>
      <c r="M21" s="13"/>
      <c r="N21" s="13"/>
    </row>
    <row r="22" spans="1:14" ht="12.75" customHeight="1" x14ac:dyDescent="0.2">
      <c r="A22" s="193"/>
      <c r="B22" s="193"/>
      <c r="C22" s="193"/>
      <c r="D22" s="193"/>
      <c r="H22" s="667" t="s">
        <v>761</v>
      </c>
      <c r="I22" s="667"/>
      <c r="J22" s="667"/>
      <c r="K22" s="667"/>
      <c r="L22" s="667"/>
      <c r="M22" s="667"/>
    </row>
    <row r="23" spans="1:14" ht="12.75" customHeight="1" x14ac:dyDescent="0.2">
      <c r="A23" s="193"/>
      <c r="B23" s="193"/>
      <c r="C23" s="193"/>
      <c r="D23" s="193"/>
      <c r="H23" s="667" t="s">
        <v>759</v>
      </c>
      <c r="I23" s="667"/>
      <c r="J23" s="667"/>
      <c r="K23" s="667"/>
      <c r="L23" s="667"/>
      <c r="M23" s="667"/>
    </row>
    <row r="24" spans="1:14" ht="12.75" customHeight="1" x14ac:dyDescent="0.2">
      <c r="A24" s="193"/>
      <c r="B24" s="193"/>
      <c r="C24" s="193"/>
      <c r="D24" s="193"/>
      <c r="H24" s="667" t="s">
        <v>535</v>
      </c>
      <c r="I24" s="667"/>
      <c r="J24" s="667"/>
      <c r="K24" s="667"/>
      <c r="L24" s="667"/>
      <c r="M24" s="667"/>
    </row>
    <row r="25" spans="1:14" x14ac:dyDescent="0.2">
      <c r="A25" s="193" t="s">
        <v>12</v>
      </c>
      <c r="C25" s="193"/>
      <c r="D25" s="193"/>
      <c r="H25" s="195" t="s">
        <v>83</v>
      </c>
      <c r="I25" s="516"/>
      <c r="J25" s="516"/>
    </row>
    <row r="28" spans="1:14" x14ac:dyDescent="0.2">
      <c r="D28" s="358"/>
      <c r="E28" s="358"/>
      <c r="F28" s="358"/>
      <c r="G28" s="358"/>
    </row>
    <row r="29" spans="1:14" x14ac:dyDescent="0.2">
      <c r="D29" s="358"/>
      <c r="E29" s="358"/>
      <c r="F29" s="358"/>
      <c r="G29" s="358"/>
    </row>
    <row r="30" spans="1:14" x14ac:dyDescent="0.2">
      <c r="D30" s="358"/>
      <c r="E30" s="358"/>
      <c r="F30" s="358"/>
      <c r="G30" s="358"/>
    </row>
    <row r="31" spans="1:14" x14ac:dyDescent="0.2">
      <c r="D31" s="358"/>
      <c r="E31" s="358"/>
      <c r="F31" s="358"/>
      <c r="G31" s="358"/>
    </row>
    <row r="32" spans="1:14" x14ac:dyDescent="0.2">
      <c r="D32" s="358"/>
      <c r="E32" s="358"/>
      <c r="F32" s="358"/>
      <c r="G32" s="358"/>
    </row>
    <row r="33" spans="4:10" x14ac:dyDescent="0.2">
      <c r="D33" s="358"/>
      <c r="E33" s="358"/>
      <c r="F33" s="358"/>
      <c r="G33" s="358"/>
    </row>
    <row r="34" spans="4:10" x14ac:dyDescent="0.2">
      <c r="D34" s="358"/>
      <c r="E34" s="358"/>
      <c r="F34" s="358"/>
      <c r="G34" s="358"/>
    </row>
    <row r="35" spans="4:10" x14ac:dyDescent="0.2">
      <c r="D35" s="358"/>
      <c r="E35" s="358"/>
      <c r="F35" s="358"/>
      <c r="G35" s="358"/>
    </row>
    <row r="36" spans="4:10" x14ac:dyDescent="0.2">
      <c r="H36" s="16"/>
      <c r="I36" s="509"/>
      <c r="J36" s="509"/>
    </row>
  </sheetData>
  <mergeCells count="14">
    <mergeCell ref="H24:M24"/>
    <mergeCell ref="A2:N2"/>
    <mergeCell ref="D7:H7"/>
    <mergeCell ref="C7:C8"/>
    <mergeCell ref="H22:M22"/>
    <mergeCell ref="H23:M23"/>
    <mergeCell ref="A7:A8"/>
    <mergeCell ref="B7:B8"/>
    <mergeCell ref="A5:N5"/>
    <mergeCell ref="A3:N3"/>
    <mergeCell ref="K7:N7"/>
    <mergeCell ref="K6:N6"/>
    <mergeCell ref="I7:I8"/>
    <mergeCell ref="J7:J8"/>
  </mergeCells>
  <printOptions horizontalCentered="1"/>
  <pageMargins left="0.70866141732283472" right="0.19" top="1.0900000000000001" bottom="0" header="0.75" footer="0.31496062992125984"/>
  <pageSetup paperSize="9" scale="92"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A2" sqref="A2"/>
    </sheetView>
  </sheetViews>
  <sheetFormatPr defaultRowHeight="12.75" x14ac:dyDescent="0.2"/>
  <cols>
    <col min="1" max="1" width="8.28515625" customWidth="1"/>
    <col min="2" max="2" width="25.5703125" customWidth="1"/>
    <col min="3" max="6" width="15.5703125" customWidth="1"/>
    <col min="7" max="7" width="16.140625" customWidth="1"/>
    <col min="8" max="8" width="13" customWidth="1"/>
  </cols>
  <sheetData>
    <row r="1" spans="1:8" ht="18" x14ac:dyDescent="0.35">
      <c r="A1" s="663" t="s">
        <v>0</v>
      </c>
      <c r="B1" s="663"/>
      <c r="C1" s="663"/>
      <c r="D1" s="663"/>
      <c r="E1" s="663"/>
      <c r="F1" s="663"/>
      <c r="G1" s="663"/>
      <c r="H1" s="223" t="s">
        <v>899</v>
      </c>
    </row>
    <row r="2" spans="1:8" ht="21" x14ac:dyDescent="0.35">
      <c r="A2" s="664" t="s">
        <v>789</v>
      </c>
      <c r="B2" s="664"/>
      <c r="C2" s="664"/>
      <c r="D2" s="664"/>
      <c r="E2" s="664"/>
      <c r="F2" s="664"/>
      <c r="G2" s="664"/>
    </row>
    <row r="3" spans="1:8" ht="15" x14ac:dyDescent="0.3">
      <c r="A3" s="188"/>
      <c r="B3" s="188"/>
      <c r="C3" s="188"/>
      <c r="D3" s="188"/>
      <c r="E3" s="188"/>
      <c r="F3" s="188"/>
      <c r="G3" s="188"/>
    </row>
    <row r="4" spans="1:8" ht="18" x14ac:dyDescent="0.35">
      <c r="A4" s="663" t="s">
        <v>900</v>
      </c>
      <c r="B4" s="663"/>
      <c r="C4" s="663"/>
      <c r="D4" s="663"/>
      <c r="E4" s="663"/>
      <c r="F4" s="663"/>
      <c r="G4" s="663"/>
    </row>
    <row r="5" spans="1:8" ht="15" x14ac:dyDescent="0.3">
      <c r="A5" s="189" t="s">
        <v>533</v>
      </c>
      <c r="B5" s="189"/>
      <c r="C5" s="189"/>
      <c r="D5" s="189"/>
      <c r="E5" s="189"/>
      <c r="F5" s="189"/>
      <c r="G5" s="189" t="s">
        <v>826</v>
      </c>
    </row>
    <row r="6" spans="1:8" ht="21.75" customHeight="1" x14ac:dyDescent="0.2">
      <c r="A6" s="784" t="s">
        <v>2</v>
      </c>
      <c r="B6" s="784" t="s">
        <v>715</v>
      </c>
      <c r="C6" s="590" t="s">
        <v>35</v>
      </c>
      <c r="D6" s="590" t="s">
        <v>716</v>
      </c>
      <c r="E6" s="590"/>
      <c r="F6" s="682" t="s">
        <v>717</v>
      </c>
      <c r="G6" s="682"/>
      <c r="H6" s="784" t="s">
        <v>250</v>
      </c>
    </row>
    <row r="7" spans="1:8" ht="25.5" customHeight="1" x14ac:dyDescent="0.2">
      <c r="A7" s="785"/>
      <c r="B7" s="785"/>
      <c r="C7" s="590"/>
      <c r="D7" s="267" t="s">
        <v>718</v>
      </c>
      <c r="E7" s="267" t="s">
        <v>719</v>
      </c>
      <c r="F7" s="160" t="s">
        <v>720</v>
      </c>
      <c r="G7" s="267" t="s">
        <v>721</v>
      </c>
      <c r="H7" s="785"/>
    </row>
    <row r="8" spans="1:8" ht="15" x14ac:dyDescent="0.2">
      <c r="A8" s="190" t="s">
        <v>293</v>
      </c>
      <c r="B8" s="190" t="s">
        <v>294</v>
      </c>
      <c r="C8" s="190" t="s">
        <v>295</v>
      </c>
      <c r="D8" s="190" t="s">
        <v>296</v>
      </c>
      <c r="E8" s="190" t="s">
        <v>297</v>
      </c>
      <c r="F8" s="190" t="s">
        <v>298</v>
      </c>
      <c r="G8" s="190" t="s">
        <v>299</v>
      </c>
      <c r="H8" s="190">
        <v>8</v>
      </c>
    </row>
    <row r="9" spans="1:8" ht="15" x14ac:dyDescent="0.2">
      <c r="A9" s="449">
        <v>1</v>
      </c>
      <c r="B9" s="190"/>
      <c r="C9" s="190"/>
      <c r="D9" s="190"/>
      <c r="E9" s="190"/>
      <c r="F9" s="190"/>
      <c r="G9" s="190"/>
      <c r="H9" s="190"/>
    </row>
    <row r="10" spans="1:8" ht="15" customHeight="1" x14ac:dyDescent="0.2">
      <c r="A10" s="449">
        <v>2</v>
      </c>
      <c r="B10" s="190"/>
      <c r="C10" s="809" t="s">
        <v>976</v>
      </c>
      <c r="D10" s="810"/>
      <c r="E10" s="810"/>
      <c r="F10" s="810"/>
      <c r="G10" s="811"/>
      <c r="H10" s="190"/>
    </row>
    <row r="11" spans="1:8" ht="15" x14ac:dyDescent="0.2">
      <c r="A11" s="449">
        <v>3</v>
      </c>
      <c r="B11" s="190"/>
      <c r="C11" s="812"/>
      <c r="D11" s="813"/>
      <c r="E11" s="813"/>
      <c r="F11" s="813"/>
      <c r="G11" s="814"/>
      <c r="H11" s="190"/>
    </row>
    <row r="12" spans="1:8" ht="15" x14ac:dyDescent="0.2">
      <c r="A12" s="449">
        <v>4</v>
      </c>
      <c r="B12" s="190"/>
      <c r="C12" s="812"/>
      <c r="D12" s="813"/>
      <c r="E12" s="813"/>
      <c r="F12" s="813"/>
      <c r="G12" s="814"/>
      <c r="H12" s="190"/>
    </row>
    <row r="13" spans="1:8" ht="15" x14ac:dyDescent="0.2">
      <c r="A13" s="449">
        <v>5</v>
      </c>
      <c r="B13" s="190"/>
      <c r="C13" s="812"/>
      <c r="D13" s="813"/>
      <c r="E13" s="813"/>
      <c r="F13" s="813"/>
      <c r="G13" s="814"/>
      <c r="H13" s="190"/>
    </row>
    <row r="14" spans="1:8" ht="15" x14ac:dyDescent="0.2">
      <c r="A14" s="449">
        <v>6</v>
      </c>
      <c r="B14" s="190"/>
      <c r="C14" s="815"/>
      <c r="D14" s="816"/>
      <c r="E14" s="816"/>
      <c r="F14" s="816"/>
      <c r="G14" s="817"/>
      <c r="H14" s="190"/>
    </row>
    <row r="15" spans="1:8" x14ac:dyDescent="0.2">
      <c r="A15" s="27" t="s">
        <v>16</v>
      </c>
      <c r="B15" s="9"/>
      <c r="C15" s="9"/>
      <c r="D15" s="9"/>
      <c r="E15" s="9"/>
      <c r="F15" s="9"/>
      <c r="G15" s="9"/>
      <c r="H15" s="9"/>
    </row>
    <row r="18" spans="1:9" ht="12.75" customHeight="1" x14ac:dyDescent="0.2">
      <c r="A18" s="193"/>
      <c r="B18" s="193"/>
      <c r="C18" s="193"/>
      <c r="D18" s="193"/>
      <c r="F18" s="667" t="s">
        <v>761</v>
      </c>
      <c r="G18" s="667"/>
      <c r="H18" s="667"/>
      <c r="I18" s="667"/>
    </row>
    <row r="19" spans="1:9" ht="12.75" customHeight="1" x14ac:dyDescent="0.2">
      <c r="A19" s="193"/>
      <c r="B19" s="193"/>
      <c r="C19" s="193"/>
      <c r="D19" s="193"/>
      <c r="F19" s="667" t="s">
        <v>759</v>
      </c>
      <c r="G19" s="667"/>
      <c r="H19" s="667"/>
      <c r="I19" s="667"/>
    </row>
    <row r="20" spans="1:9" ht="12.75" customHeight="1" x14ac:dyDescent="0.2">
      <c r="A20" s="193"/>
      <c r="B20" s="193"/>
      <c r="C20" s="193"/>
      <c r="D20" s="193"/>
      <c r="F20" s="667" t="s">
        <v>535</v>
      </c>
      <c r="G20" s="667"/>
      <c r="H20" s="667"/>
      <c r="I20" s="667"/>
    </row>
    <row r="21" spans="1:9" x14ac:dyDescent="0.2">
      <c r="A21" s="193" t="s">
        <v>12</v>
      </c>
      <c r="C21" s="193"/>
      <c r="D21" s="193"/>
      <c r="F21" s="195" t="s">
        <v>83</v>
      </c>
    </row>
    <row r="24" spans="1:9" x14ac:dyDescent="0.2">
      <c r="D24" t="s">
        <v>11</v>
      </c>
    </row>
  </sheetData>
  <mergeCells count="13">
    <mergeCell ref="F19:I19"/>
    <mergeCell ref="F20:I20"/>
    <mergeCell ref="A1:G1"/>
    <mergeCell ref="A2:G2"/>
    <mergeCell ref="A4:G4"/>
    <mergeCell ref="A6:A7"/>
    <mergeCell ref="B6:B7"/>
    <mergeCell ref="C6:C7"/>
    <mergeCell ref="D6:E6"/>
    <mergeCell ref="F6:G6"/>
    <mergeCell ref="C10:G14"/>
    <mergeCell ref="H6:H7"/>
    <mergeCell ref="F18:I18"/>
  </mergeCells>
  <pageMargins left="0.7" right="0.7" top="1.21" bottom="0.75" header="0.3" footer="0.3"/>
  <pageSetup paperSize="9" orientation="landscape"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zoomScaleNormal="100" zoomScaleSheetLayoutView="100" workbookViewId="0">
      <selection activeCell="A2" sqref="A2"/>
    </sheetView>
  </sheetViews>
  <sheetFormatPr defaultRowHeight="12.75" x14ac:dyDescent="0.2"/>
  <cols>
    <col min="1" max="1" width="6.42578125" customWidth="1"/>
    <col min="2" max="2" width="15.42578125" customWidth="1"/>
    <col min="3" max="3" width="15.28515625" customWidth="1"/>
    <col min="4" max="5" width="15.42578125" customWidth="1"/>
    <col min="6" max="9" width="15.7109375" customWidth="1"/>
    <col min="10" max="10" width="15.42578125" customWidth="1"/>
    <col min="11" max="11" width="20" customWidth="1"/>
    <col min="12" max="12" width="14.7109375" customWidth="1"/>
  </cols>
  <sheetData>
    <row r="1" spans="1:14" ht="18" x14ac:dyDescent="0.35">
      <c r="A1" s="663" t="s">
        <v>613</v>
      </c>
      <c r="B1" s="663"/>
      <c r="C1" s="663"/>
      <c r="D1" s="663"/>
      <c r="E1" s="663"/>
      <c r="F1" s="663"/>
      <c r="G1" s="663"/>
      <c r="H1" s="663"/>
      <c r="I1" s="663"/>
      <c r="J1" s="663"/>
      <c r="K1" s="663"/>
      <c r="L1" s="223" t="s">
        <v>901</v>
      </c>
    </row>
    <row r="2" spans="1:14" ht="21" x14ac:dyDescent="0.35">
      <c r="A2" s="664" t="s">
        <v>789</v>
      </c>
      <c r="B2" s="664"/>
      <c r="C2" s="664"/>
      <c r="D2" s="664"/>
      <c r="E2" s="664"/>
      <c r="F2" s="664"/>
      <c r="G2" s="664"/>
      <c r="H2" s="664"/>
      <c r="I2" s="664"/>
      <c r="J2" s="664"/>
      <c r="K2" s="664"/>
      <c r="L2" s="664"/>
    </row>
    <row r="3" spans="1:14" ht="15" x14ac:dyDescent="0.3">
      <c r="A3" s="188"/>
      <c r="B3" s="188"/>
      <c r="C3" s="188"/>
      <c r="D3" s="188"/>
      <c r="E3" s="188"/>
      <c r="F3" s="188"/>
      <c r="G3" s="188"/>
      <c r="H3" s="188"/>
      <c r="I3" s="188"/>
      <c r="J3" s="188"/>
      <c r="K3" s="188"/>
    </row>
    <row r="4" spans="1:14" ht="18" x14ac:dyDescent="0.35">
      <c r="A4" s="663" t="s">
        <v>902</v>
      </c>
      <c r="B4" s="663"/>
      <c r="C4" s="663"/>
      <c r="D4" s="663"/>
      <c r="E4" s="663"/>
      <c r="F4" s="663"/>
      <c r="G4" s="663"/>
      <c r="H4" s="663"/>
      <c r="I4" s="663"/>
      <c r="J4" s="663"/>
      <c r="K4" s="663"/>
      <c r="L4" s="663"/>
    </row>
    <row r="5" spans="1:14" ht="15" x14ac:dyDescent="0.3">
      <c r="A5" s="189" t="s">
        <v>533</v>
      </c>
      <c r="B5" s="189"/>
      <c r="C5" s="189"/>
      <c r="D5" s="189"/>
      <c r="E5" s="189"/>
      <c r="F5" s="189"/>
      <c r="G5" s="189"/>
      <c r="H5" s="189"/>
      <c r="I5" s="189"/>
      <c r="J5" s="189"/>
      <c r="K5" s="189" t="s">
        <v>826</v>
      </c>
    </row>
    <row r="6" spans="1:14" s="270" customFormat="1" ht="21.75" customHeight="1" x14ac:dyDescent="0.2">
      <c r="A6" s="784" t="s">
        <v>2</v>
      </c>
      <c r="B6" s="784" t="s">
        <v>35</v>
      </c>
      <c r="C6" s="599" t="s">
        <v>514</v>
      </c>
      <c r="D6" s="682"/>
      <c r="E6" s="600"/>
      <c r="F6" s="599" t="s">
        <v>520</v>
      </c>
      <c r="G6" s="682"/>
      <c r="H6" s="682"/>
      <c r="I6" s="600"/>
      <c r="J6" s="590" t="s">
        <v>522</v>
      </c>
      <c r="K6" s="590"/>
      <c r="L6" s="590"/>
    </row>
    <row r="7" spans="1:14" s="270" customFormat="1" ht="29.25" customHeight="1" x14ac:dyDescent="0.2">
      <c r="A7" s="785"/>
      <c r="B7" s="785"/>
      <c r="C7" s="369" t="s">
        <v>240</v>
      </c>
      <c r="D7" s="369" t="s">
        <v>516</v>
      </c>
      <c r="E7" s="369" t="s">
        <v>521</v>
      </c>
      <c r="F7" s="369" t="s">
        <v>240</v>
      </c>
      <c r="G7" s="369" t="s">
        <v>515</v>
      </c>
      <c r="H7" s="369" t="s">
        <v>517</v>
      </c>
      <c r="I7" s="369" t="s">
        <v>521</v>
      </c>
      <c r="J7" s="267" t="s">
        <v>518</v>
      </c>
      <c r="K7" s="267" t="s">
        <v>519</v>
      </c>
      <c r="L7" s="369" t="s">
        <v>521</v>
      </c>
    </row>
    <row r="8" spans="1:14" ht="15" x14ac:dyDescent="0.2">
      <c r="A8" s="190" t="s">
        <v>293</v>
      </c>
      <c r="B8" s="190" t="s">
        <v>294</v>
      </c>
      <c r="C8" s="190" t="s">
        <v>295</v>
      </c>
      <c r="D8" s="190" t="s">
        <v>296</v>
      </c>
      <c r="E8" s="190" t="s">
        <v>297</v>
      </c>
      <c r="F8" s="190" t="s">
        <v>298</v>
      </c>
      <c r="G8" s="190" t="s">
        <v>299</v>
      </c>
      <c r="H8" s="190" t="s">
        <v>300</v>
      </c>
      <c r="I8" s="190" t="s">
        <v>321</v>
      </c>
      <c r="J8" s="190" t="s">
        <v>322</v>
      </c>
      <c r="K8" s="190" t="s">
        <v>323</v>
      </c>
      <c r="L8" s="190" t="s">
        <v>351</v>
      </c>
    </row>
    <row r="9" spans="1:14" x14ac:dyDescent="0.2">
      <c r="A9" s="8">
        <v>1</v>
      </c>
      <c r="B9" s="19" t="s">
        <v>524</v>
      </c>
      <c r="C9" s="9"/>
      <c r="D9" s="9"/>
      <c r="E9" s="9"/>
      <c r="F9" s="9"/>
      <c r="G9" s="9"/>
      <c r="H9" s="9"/>
      <c r="I9" s="9"/>
      <c r="J9" s="9"/>
      <c r="K9" s="9"/>
      <c r="L9" s="9"/>
      <c r="N9" t="s">
        <v>11</v>
      </c>
    </row>
    <row r="10" spans="1:14" x14ac:dyDescent="0.2">
      <c r="A10" s="8">
        <v>2</v>
      </c>
      <c r="B10" s="19" t="s">
        <v>525</v>
      </c>
      <c r="C10" s="9"/>
      <c r="D10" s="9"/>
      <c r="E10" s="9"/>
      <c r="F10" s="9"/>
      <c r="G10" s="9"/>
      <c r="H10" s="9"/>
      <c r="I10" s="9"/>
      <c r="J10" s="9"/>
      <c r="K10" s="9"/>
      <c r="L10" s="9"/>
    </row>
    <row r="11" spans="1:14" x14ac:dyDescent="0.2">
      <c r="A11" s="8">
        <v>3</v>
      </c>
      <c r="B11" s="19" t="s">
        <v>526</v>
      </c>
      <c r="C11" s="9"/>
      <c r="D11" s="9"/>
      <c r="E11" s="818" t="s">
        <v>564</v>
      </c>
      <c r="F11" s="819"/>
      <c r="G11" s="819"/>
      <c r="H11" s="819"/>
      <c r="I11" s="820"/>
      <c r="J11" s="9"/>
      <c r="K11" s="9"/>
      <c r="L11" s="9"/>
    </row>
    <row r="12" spans="1:14" x14ac:dyDescent="0.2">
      <c r="A12" s="8">
        <v>4</v>
      </c>
      <c r="B12" s="19" t="s">
        <v>527</v>
      </c>
      <c r="C12" s="9"/>
      <c r="D12" s="9"/>
      <c r="E12" s="821"/>
      <c r="F12" s="822"/>
      <c r="G12" s="822"/>
      <c r="H12" s="822"/>
      <c r="I12" s="823"/>
      <c r="J12" s="9"/>
      <c r="K12" s="9"/>
      <c r="L12" s="9"/>
    </row>
    <row r="13" spans="1:14" x14ac:dyDescent="0.2">
      <c r="A13" s="8">
        <v>5</v>
      </c>
      <c r="B13" s="19" t="s">
        <v>528</v>
      </c>
      <c r="C13" s="9"/>
      <c r="D13" s="9"/>
      <c r="E13" s="824"/>
      <c r="F13" s="825"/>
      <c r="G13" s="825"/>
      <c r="H13" s="825"/>
      <c r="I13" s="826"/>
      <c r="J13" s="9"/>
      <c r="K13" s="9"/>
      <c r="L13" s="19" t="s">
        <v>443</v>
      </c>
    </row>
    <row r="14" spans="1:14" x14ac:dyDescent="0.2">
      <c r="A14" s="8">
        <v>6</v>
      </c>
      <c r="B14" s="19" t="s">
        <v>529</v>
      </c>
      <c r="C14" s="9"/>
      <c r="D14" s="9"/>
      <c r="E14" s="9"/>
      <c r="F14" s="9"/>
      <c r="G14" s="9"/>
      <c r="H14" s="9"/>
      <c r="I14" s="9"/>
      <c r="J14" s="9"/>
      <c r="K14" s="9"/>
      <c r="L14" s="9"/>
    </row>
    <row r="15" spans="1:14" x14ac:dyDescent="0.2">
      <c r="A15" s="8">
        <v>7</v>
      </c>
      <c r="B15" s="19" t="s">
        <v>530</v>
      </c>
      <c r="C15" s="9"/>
      <c r="D15" s="9"/>
      <c r="E15" s="9"/>
      <c r="F15" s="9"/>
      <c r="G15" s="9"/>
      <c r="H15" s="9"/>
      <c r="I15" s="9"/>
      <c r="J15" s="9"/>
      <c r="K15" s="9"/>
      <c r="L15" s="9"/>
    </row>
    <row r="16" spans="1:14" x14ac:dyDescent="0.2">
      <c r="A16" s="8">
        <v>8</v>
      </c>
      <c r="B16" s="19" t="s">
        <v>531</v>
      </c>
      <c r="C16" s="9"/>
      <c r="D16" s="9"/>
      <c r="E16" s="9"/>
      <c r="F16" s="9"/>
      <c r="G16" s="9"/>
      <c r="H16" s="9"/>
      <c r="I16" s="9"/>
      <c r="J16" s="9"/>
      <c r="K16" s="9"/>
      <c r="L16" s="9"/>
    </row>
    <row r="17" spans="1:12" x14ac:dyDescent="0.2">
      <c r="A17" s="3"/>
      <c r="B17" s="27" t="s">
        <v>532</v>
      </c>
      <c r="C17" s="9"/>
      <c r="D17" s="9"/>
      <c r="E17" s="9"/>
      <c r="F17" s="9"/>
      <c r="G17" s="9"/>
      <c r="H17" s="9"/>
      <c r="I17" s="9"/>
      <c r="J17" s="9"/>
      <c r="K17" s="9"/>
      <c r="L17" s="9"/>
    </row>
    <row r="20" spans="1:12" ht="12.75" customHeight="1" x14ac:dyDescent="0.2">
      <c r="A20" s="193"/>
      <c r="B20" s="193"/>
      <c r="C20" s="193"/>
      <c r="D20" s="193"/>
      <c r="E20" s="193"/>
      <c r="F20" s="193"/>
      <c r="K20" s="194" t="s">
        <v>761</v>
      </c>
    </row>
    <row r="21" spans="1:12" ht="12.75" customHeight="1" x14ac:dyDescent="0.2">
      <c r="A21" s="193"/>
      <c r="B21" s="193"/>
      <c r="C21" s="193"/>
      <c r="D21" s="193"/>
      <c r="E21" s="193"/>
      <c r="F21" s="193"/>
      <c r="J21" s="667" t="s">
        <v>759</v>
      </c>
      <c r="K21" s="667"/>
      <c r="L21" s="667"/>
    </row>
    <row r="22" spans="1:12" ht="12.75" customHeight="1" x14ac:dyDescent="0.2">
      <c r="A22" s="193"/>
      <c r="B22" s="193"/>
      <c r="C22" s="193"/>
      <c r="D22" s="193"/>
      <c r="E22" s="193"/>
      <c r="F22" s="193"/>
      <c r="J22" s="605" t="s">
        <v>536</v>
      </c>
      <c r="K22" s="605"/>
      <c r="L22" s="605"/>
    </row>
    <row r="23" spans="1:12" x14ac:dyDescent="0.2">
      <c r="A23" s="193" t="s">
        <v>12</v>
      </c>
      <c r="F23" s="193"/>
      <c r="J23" s="15" t="s">
        <v>612</v>
      </c>
    </row>
  </sheetData>
  <mergeCells count="11">
    <mergeCell ref="J22:L22"/>
    <mergeCell ref="E11:I13"/>
    <mergeCell ref="A1:K1"/>
    <mergeCell ref="C6:E6"/>
    <mergeCell ref="F6:I6"/>
    <mergeCell ref="J6:L6"/>
    <mergeCell ref="J21:L21"/>
    <mergeCell ref="A6:A7"/>
    <mergeCell ref="B6:B7"/>
    <mergeCell ref="A2:L2"/>
    <mergeCell ref="A4:L4"/>
  </mergeCells>
  <printOptions horizontalCentered="1"/>
  <pageMargins left="0.70866141732283472" right="0.22" top="1.45" bottom="0" header="0.31496062992125984" footer="0.31496062992125984"/>
  <pageSetup paperSize="9"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3"/>
  <sheetViews>
    <sheetView topLeftCell="A4" zoomScaleNormal="100" zoomScaleSheetLayoutView="90" workbookViewId="0">
      <selection activeCell="A2" sqref="A2:T2"/>
    </sheetView>
  </sheetViews>
  <sheetFormatPr defaultRowHeight="12.75" x14ac:dyDescent="0.2"/>
  <cols>
    <col min="1" max="1" width="9.28515625" style="15" customWidth="1"/>
    <col min="2" max="5" width="8.5703125" style="15" customWidth="1"/>
    <col min="6" max="6" width="9.5703125" style="15" customWidth="1"/>
    <col min="7" max="7" width="8.5703125" style="15" customWidth="1"/>
    <col min="8" max="8" width="11.7109375" style="15" customWidth="1"/>
    <col min="9" max="15" width="8.5703125" style="15" customWidth="1"/>
    <col min="16" max="16" width="8.42578125" style="15" customWidth="1"/>
    <col min="17" max="19" width="8.5703125" style="15" customWidth="1"/>
    <col min="20" max="16384" width="9.140625" style="15"/>
  </cols>
  <sheetData>
    <row r="1" spans="1:20" x14ac:dyDescent="0.2">
      <c r="A1" s="15" t="s">
        <v>11</v>
      </c>
      <c r="H1" s="605"/>
      <c r="I1" s="605"/>
      <c r="R1" s="607" t="s">
        <v>55</v>
      </c>
      <c r="S1" s="607"/>
    </row>
    <row r="2" spans="1:20" s="14" customFormat="1" ht="15.75" x14ac:dyDescent="0.25">
      <c r="A2" s="554" t="s">
        <v>0</v>
      </c>
      <c r="B2" s="554"/>
      <c r="C2" s="554"/>
      <c r="D2" s="554"/>
      <c r="E2" s="554"/>
      <c r="F2" s="554"/>
      <c r="G2" s="554"/>
      <c r="H2" s="554"/>
      <c r="I2" s="554"/>
      <c r="J2" s="554"/>
      <c r="K2" s="554"/>
      <c r="L2" s="554"/>
      <c r="M2" s="554"/>
      <c r="N2" s="554"/>
      <c r="O2" s="554"/>
      <c r="P2" s="554"/>
      <c r="Q2" s="554"/>
      <c r="R2" s="554"/>
      <c r="S2" s="554"/>
      <c r="T2" s="554"/>
    </row>
    <row r="3" spans="1:20" s="14" customFormat="1" ht="20.25" customHeight="1" x14ac:dyDescent="0.3">
      <c r="A3" s="555" t="s">
        <v>789</v>
      </c>
      <c r="B3" s="555"/>
      <c r="C3" s="555"/>
      <c r="D3" s="555"/>
      <c r="E3" s="555"/>
      <c r="F3" s="555"/>
      <c r="G3" s="555"/>
      <c r="H3" s="555"/>
      <c r="I3" s="555"/>
      <c r="J3" s="555"/>
      <c r="K3" s="555"/>
      <c r="L3" s="555"/>
      <c r="M3" s="555"/>
      <c r="N3" s="555"/>
      <c r="O3" s="555"/>
      <c r="P3" s="555"/>
      <c r="Q3" s="555"/>
      <c r="R3" s="555"/>
      <c r="S3" s="555"/>
      <c r="T3" s="555"/>
    </row>
    <row r="5" spans="1:20" s="14" customFormat="1" ht="15.75" x14ac:dyDescent="0.25">
      <c r="A5" s="556" t="s">
        <v>792</v>
      </c>
      <c r="B5" s="556"/>
      <c r="C5" s="556"/>
      <c r="D5" s="556"/>
      <c r="E5" s="556"/>
      <c r="F5" s="556"/>
      <c r="G5" s="556"/>
      <c r="H5" s="556"/>
      <c r="I5" s="556"/>
      <c r="J5" s="556"/>
      <c r="K5" s="556"/>
      <c r="L5" s="556"/>
      <c r="M5" s="556"/>
      <c r="N5" s="556"/>
      <c r="O5" s="556"/>
      <c r="P5" s="556"/>
      <c r="Q5" s="556"/>
      <c r="R5" s="556"/>
      <c r="S5" s="556"/>
      <c r="T5" s="556"/>
    </row>
    <row r="6" spans="1:20" x14ac:dyDescent="0.2">
      <c r="A6" s="604" t="s">
        <v>523</v>
      </c>
      <c r="B6" s="604"/>
    </row>
    <row r="7" spans="1:20" x14ac:dyDescent="0.2">
      <c r="A7" s="604" t="s">
        <v>699</v>
      </c>
      <c r="B7" s="604"/>
      <c r="C7" s="604"/>
      <c r="D7" s="604"/>
      <c r="E7" s="604"/>
      <c r="F7" s="604"/>
      <c r="G7" s="604"/>
      <c r="H7" s="604"/>
      <c r="I7" s="604"/>
      <c r="R7" s="28"/>
      <c r="S7" s="28"/>
    </row>
    <row r="9" spans="1:20" ht="18" customHeight="1" x14ac:dyDescent="0.2">
      <c r="A9" s="5"/>
      <c r="B9" s="590" t="s">
        <v>41</v>
      </c>
      <c r="C9" s="590"/>
      <c r="D9" s="590" t="s">
        <v>42</v>
      </c>
      <c r="E9" s="590"/>
      <c r="F9" s="590" t="s">
        <v>43</v>
      </c>
      <c r="G9" s="590"/>
      <c r="H9" s="606" t="s">
        <v>44</v>
      </c>
      <c r="I9" s="606"/>
      <c r="J9" s="590" t="s">
        <v>45</v>
      </c>
      <c r="K9" s="590"/>
      <c r="L9" s="518" t="s">
        <v>16</v>
      </c>
    </row>
    <row r="10" spans="1:20" s="72" customFormat="1" ht="13.5" customHeight="1" x14ac:dyDescent="0.2">
      <c r="A10" s="74">
        <v>1</v>
      </c>
      <c r="B10" s="603">
        <v>2</v>
      </c>
      <c r="C10" s="603"/>
      <c r="D10" s="603">
        <v>3</v>
      </c>
      <c r="E10" s="603"/>
      <c r="F10" s="603">
        <v>4</v>
      </c>
      <c r="G10" s="603"/>
      <c r="H10" s="603">
        <v>5</v>
      </c>
      <c r="I10" s="603"/>
      <c r="J10" s="603">
        <v>6</v>
      </c>
      <c r="K10" s="603"/>
      <c r="L10" s="74">
        <v>7</v>
      </c>
    </row>
    <row r="11" spans="1:20" x14ac:dyDescent="0.2">
      <c r="A11" s="3" t="s">
        <v>46</v>
      </c>
      <c r="B11" s="571">
        <v>111</v>
      </c>
      <c r="C11" s="571"/>
      <c r="D11" s="571">
        <v>479</v>
      </c>
      <c r="E11" s="571"/>
      <c r="F11" s="571">
        <v>87</v>
      </c>
      <c r="G11" s="571"/>
      <c r="H11" s="571">
        <v>73</v>
      </c>
      <c r="I11" s="571"/>
      <c r="J11" s="571">
        <v>43</v>
      </c>
      <c r="K11" s="571"/>
      <c r="L11" s="18">
        <f>SUM(B11:K11)</f>
        <v>793</v>
      </c>
    </row>
    <row r="12" spans="1:20" x14ac:dyDescent="0.2">
      <c r="A12" s="3" t="s">
        <v>47</v>
      </c>
      <c r="B12" s="571">
        <v>2069</v>
      </c>
      <c r="C12" s="571"/>
      <c r="D12" s="571">
        <v>3973</v>
      </c>
      <c r="E12" s="571"/>
      <c r="F12" s="571">
        <v>2183</v>
      </c>
      <c r="G12" s="571"/>
      <c r="H12" s="571">
        <v>712</v>
      </c>
      <c r="I12" s="571"/>
      <c r="J12" s="571">
        <v>1213</v>
      </c>
      <c r="K12" s="571"/>
      <c r="L12" s="18">
        <f>SUM(B12:K12)</f>
        <v>10150</v>
      </c>
    </row>
    <row r="13" spans="1:20" x14ac:dyDescent="0.2">
      <c r="A13" s="3" t="s">
        <v>16</v>
      </c>
      <c r="B13" s="557">
        <f>SUM(B11:B12)</f>
        <v>2180</v>
      </c>
      <c r="C13" s="557"/>
      <c r="D13" s="557">
        <f>SUM(D11:D12)</f>
        <v>4452</v>
      </c>
      <c r="E13" s="557"/>
      <c r="F13" s="557">
        <f>SUM(F11:F12)</f>
        <v>2270</v>
      </c>
      <c r="G13" s="557"/>
      <c r="H13" s="557">
        <f>SUM(H11:H12)</f>
        <v>785</v>
      </c>
      <c r="I13" s="557"/>
      <c r="J13" s="557">
        <f>SUM(J11:J12)</f>
        <v>1256</v>
      </c>
      <c r="K13" s="557"/>
      <c r="L13" s="3">
        <f>SUM(L11:L12)</f>
        <v>10943</v>
      </c>
    </row>
    <row r="14" spans="1:20" x14ac:dyDescent="0.2">
      <c r="A14" s="12"/>
      <c r="B14" s="12"/>
      <c r="C14" s="12"/>
      <c r="D14" s="12"/>
      <c r="E14" s="12"/>
      <c r="F14" s="12"/>
      <c r="G14" s="12"/>
      <c r="H14" s="12"/>
      <c r="I14" s="12"/>
      <c r="J14" s="12"/>
      <c r="K14" s="12"/>
      <c r="L14" s="12"/>
    </row>
    <row r="15" spans="1:20" x14ac:dyDescent="0.2">
      <c r="A15" s="561" t="s">
        <v>472</v>
      </c>
      <c r="B15" s="561"/>
      <c r="C15" s="561"/>
      <c r="D15" s="561"/>
      <c r="E15" s="561"/>
      <c r="F15" s="561"/>
      <c r="G15" s="561"/>
      <c r="H15" s="12"/>
      <c r="I15" s="12"/>
      <c r="J15" s="12"/>
      <c r="K15" s="12"/>
      <c r="L15" s="12"/>
    </row>
    <row r="16" spans="1:20" ht="12.75" customHeight="1" x14ac:dyDescent="0.2">
      <c r="A16" s="563" t="s">
        <v>473</v>
      </c>
      <c r="B16" s="564"/>
      <c r="C16" s="562" t="s">
        <v>224</v>
      </c>
      <c r="D16" s="562"/>
      <c r="E16" s="3" t="s">
        <v>16</v>
      </c>
      <c r="I16" s="12"/>
      <c r="J16" s="12"/>
      <c r="K16" s="12"/>
      <c r="L16" s="12"/>
    </row>
    <row r="17" spans="1:20" x14ac:dyDescent="0.2">
      <c r="A17" s="558">
        <v>900</v>
      </c>
      <c r="B17" s="560"/>
      <c r="C17" s="558">
        <v>100</v>
      </c>
      <c r="D17" s="560"/>
      <c r="E17" s="3">
        <f>SUM(A17:D17)</f>
        <v>1000</v>
      </c>
      <c r="I17" s="12"/>
      <c r="J17" s="12"/>
      <c r="K17" s="12"/>
      <c r="L17" s="12"/>
    </row>
    <row r="18" spans="1:20" x14ac:dyDescent="0.2">
      <c r="A18" s="239"/>
      <c r="B18" s="239"/>
      <c r="C18" s="239"/>
      <c r="D18" s="239"/>
      <c r="E18" s="239"/>
      <c r="F18" s="239"/>
      <c r="G18" s="239"/>
      <c r="H18" s="12"/>
      <c r="I18" s="12"/>
      <c r="J18" s="12"/>
      <c r="K18" s="12"/>
      <c r="L18" s="12"/>
    </row>
    <row r="19" spans="1:20" ht="19.149999999999999" customHeight="1" x14ac:dyDescent="0.2">
      <c r="A19" s="608" t="s">
        <v>698</v>
      </c>
      <c r="B19" s="608"/>
      <c r="C19" s="608"/>
      <c r="D19" s="608"/>
      <c r="E19" s="608"/>
      <c r="F19" s="608"/>
      <c r="G19" s="608"/>
      <c r="H19" s="608"/>
      <c r="I19" s="608"/>
      <c r="J19" s="608"/>
      <c r="K19" s="608"/>
      <c r="L19" s="608"/>
      <c r="M19" s="608"/>
      <c r="N19" s="608"/>
      <c r="O19" s="608"/>
      <c r="P19" s="608"/>
      <c r="Q19" s="608"/>
      <c r="R19" s="608"/>
      <c r="S19" s="608"/>
    </row>
    <row r="20" spans="1:20" s="268" customFormat="1" x14ac:dyDescent="0.2">
      <c r="A20" s="590" t="s">
        <v>22</v>
      </c>
      <c r="B20" s="590" t="s">
        <v>48</v>
      </c>
      <c r="C20" s="590"/>
      <c r="D20" s="590"/>
      <c r="E20" s="606" t="s">
        <v>23</v>
      </c>
      <c r="F20" s="606"/>
      <c r="G20" s="606"/>
      <c r="H20" s="606"/>
      <c r="I20" s="606"/>
      <c r="J20" s="606"/>
      <c r="K20" s="606"/>
      <c r="L20" s="606"/>
      <c r="M20" s="606" t="s">
        <v>24</v>
      </c>
      <c r="N20" s="606"/>
      <c r="O20" s="606"/>
      <c r="P20" s="606"/>
      <c r="Q20" s="606"/>
      <c r="R20" s="606"/>
      <c r="S20" s="606"/>
      <c r="T20" s="606"/>
    </row>
    <row r="21" spans="1:20" s="268" customFormat="1" ht="33.75" customHeight="1" x14ac:dyDescent="0.2">
      <c r="A21" s="590"/>
      <c r="B21" s="590"/>
      <c r="C21" s="590"/>
      <c r="D21" s="590"/>
      <c r="E21" s="599" t="s">
        <v>142</v>
      </c>
      <c r="F21" s="600"/>
      <c r="G21" s="599" t="s">
        <v>187</v>
      </c>
      <c r="H21" s="600"/>
      <c r="I21" s="590" t="s">
        <v>49</v>
      </c>
      <c r="J21" s="590"/>
      <c r="K21" s="599" t="s">
        <v>94</v>
      </c>
      <c r="L21" s="600"/>
      <c r="M21" s="599" t="s">
        <v>95</v>
      </c>
      <c r="N21" s="600"/>
      <c r="O21" s="599" t="s">
        <v>187</v>
      </c>
      <c r="P21" s="600"/>
      <c r="Q21" s="590" t="s">
        <v>49</v>
      </c>
      <c r="R21" s="590"/>
      <c r="S21" s="590" t="s">
        <v>94</v>
      </c>
      <c r="T21" s="590"/>
    </row>
    <row r="22" spans="1:20" s="72" customFormat="1" ht="12.75" customHeight="1" x14ac:dyDescent="0.2">
      <c r="A22" s="74">
        <v>1</v>
      </c>
      <c r="B22" s="593">
        <v>2</v>
      </c>
      <c r="C22" s="594"/>
      <c r="D22" s="595"/>
      <c r="E22" s="593">
        <v>3</v>
      </c>
      <c r="F22" s="595"/>
      <c r="G22" s="593">
        <v>4</v>
      </c>
      <c r="H22" s="595"/>
      <c r="I22" s="603">
        <v>5</v>
      </c>
      <c r="J22" s="603"/>
      <c r="K22" s="603">
        <v>6</v>
      </c>
      <c r="L22" s="603"/>
      <c r="M22" s="593">
        <v>3</v>
      </c>
      <c r="N22" s="595"/>
      <c r="O22" s="593">
        <v>4</v>
      </c>
      <c r="P22" s="595"/>
      <c r="Q22" s="603">
        <v>5</v>
      </c>
      <c r="R22" s="603"/>
      <c r="S22" s="603">
        <v>6</v>
      </c>
      <c r="T22" s="603"/>
    </row>
    <row r="23" spans="1:20" x14ac:dyDescent="0.2">
      <c r="A23" s="71">
        <v>1</v>
      </c>
      <c r="B23" s="596" t="s">
        <v>50</v>
      </c>
      <c r="C23" s="597"/>
      <c r="D23" s="598"/>
      <c r="E23" s="591" t="s">
        <v>554</v>
      </c>
      <c r="F23" s="592"/>
      <c r="G23" s="558" t="s">
        <v>392</v>
      </c>
      <c r="H23" s="560"/>
      <c r="I23" s="589">
        <v>340</v>
      </c>
      <c r="J23" s="589"/>
      <c r="K23" s="589">
        <v>8</v>
      </c>
      <c r="L23" s="589"/>
      <c r="M23" s="591" t="s">
        <v>556</v>
      </c>
      <c r="N23" s="592"/>
      <c r="O23" s="558" t="s">
        <v>392</v>
      </c>
      <c r="P23" s="560"/>
      <c r="Q23" s="589">
        <v>510</v>
      </c>
      <c r="R23" s="589"/>
      <c r="S23" s="589">
        <v>12</v>
      </c>
      <c r="T23" s="589"/>
    </row>
    <row r="24" spans="1:20" x14ac:dyDescent="0.2">
      <c r="A24" s="71">
        <v>2</v>
      </c>
      <c r="B24" s="572" t="s">
        <v>51</v>
      </c>
      <c r="C24" s="573"/>
      <c r="D24" s="574"/>
      <c r="E24" s="591" t="s">
        <v>615</v>
      </c>
      <c r="F24" s="592"/>
      <c r="G24" s="601">
        <v>2.4900000000000002</v>
      </c>
      <c r="H24" s="602"/>
      <c r="I24" s="589">
        <v>86</v>
      </c>
      <c r="J24" s="589"/>
      <c r="K24" s="589">
        <v>5.0199999999999996</v>
      </c>
      <c r="L24" s="589"/>
      <c r="M24" s="591" t="s">
        <v>617</v>
      </c>
      <c r="N24" s="592"/>
      <c r="O24" s="601">
        <v>3.64</v>
      </c>
      <c r="P24" s="602"/>
      <c r="Q24" s="589">
        <v>103</v>
      </c>
      <c r="R24" s="589"/>
      <c r="S24" s="589">
        <v>7.53</v>
      </c>
      <c r="T24" s="589"/>
    </row>
    <row r="25" spans="1:20" x14ac:dyDescent="0.2">
      <c r="A25" s="71">
        <v>3</v>
      </c>
      <c r="B25" s="572" t="s">
        <v>188</v>
      </c>
      <c r="C25" s="573"/>
      <c r="D25" s="574"/>
      <c r="E25" s="591" t="s">
        <v>616</v>
      </c>
      <c r="F25" s="592"/>
      <c r="G25" s="601">
        <v>1.25</v>
      </c>
      <c r="H25" s="602"/>
      <c r="I25" s="589">
        <v>25</v>
      </c>
      <c r="J25" s="589"/>
      <c r="K25" s="589">
        <v>6.27</v>
      </c>
      <c r="L25" s="589"/>
      <c r="M25" s="591" t="s">
        <v>618</v>
      </c>
      <c r="N25" s="592"/>
      <c r="O25" s="601">
        <v>1.98</v>
      </c>
      <c r="P25" s="602"/>
      <c r="Q25" s="589">
        <v>50</v>
      </c>
      <c r="R25" s="589"/>
      <c r="S25" s="589">
        <v>6.27</v>
      </c>
      <c r="T25" s="589"/>
    </row>
    <row r="26" spans="1:20" x14ac:dyDescent="0.2">
      <c r="A26" s="71">
        <v>4</v>
      </c>
      <c r="B26" s="572" t="s">
        <v>52</v>
      </c>
      <c r="C26" s="573"/>
      <c r="D26" s="574"/>
      <c r="E26" s="591" t="s">
        <v>730</v>
      </c>
      <c r="F26" s="592"/>
      <c r="G26" s="601">
        <v>0.15</v>
      </c>
      <c r="H26" s="602"/>
      <c r="I26" s="589">
        <v>45</v>
      </c>
      <c r="J26" s="589"/>
      <c r="K26" s="589">
        <v>0</v>
      </c>
      <c r="L26" s="589"/>
      <c r="M26" s="591" t="s">
        <v>957</v>
      </c>
      <c r="N26" s="592"/>
      <c r="O26" s="601">
        <v>0.2</v>
      </c>
      <c r="P26" s="602"/>
      <c r="Q26" s="589">
        <v>67.5</v>
      </c>
      <c r="R26" s="589"/>
      <c r="S26" s="589">
        <v>0</v>
      </c>
      <c r="T26" s="589"/>
    </row>
    <row r="27" spans="1:20" x14ac:dyDescent="0.2">
      <c r="A27" s="71">
        <v>5</v>
      </c>
      <c r="B27" s="572" t="s">
        <v>53</v>
      </c>
      <c r="C27" s="573"/>
      <c r="D27" s="574"/>
      <c r="E27" s="591" t="s">
        <v>555</v>
      </c>
      <c r="F27" s="592"/>
      <c r="G27" s="601">
        <v>0.12</v>
      </c>
      <c r="H27" s="602"/>
      <c r="I27" s="589">
        <v>0</v>
      </c>
      <c r="J27" s="589"/>
      <c r="K27" s="589">
        <v>0</v>
      </c>
      <c r="L27" s="589"/>
      <c r="M27" s="591" t="s">
        <v>555</v>
      </c>
      <c r="N27" s="592"/>
      <c r="O27" s="601">
        <v>0.15</v>
      </c>
      <c r="P27" s="602"/>
      <c r="Q27" s="589">
        <v>0</v>
      </c>
      <c r="R27" s="589"/>
      <c r="S27" s="589">
        <v>0</v>
      </c>
      <c r="T27" s="589"/>
    </row>
    <row r="28" spans="1:20" x14ac:dyDescent="0.2">
      <c r="A28" s="71">
        <v>6</v>
      </c>
      <c r="B28" s="572" t="s">
        <v>54</v>
      </c>
      <c r="C28" s="573"/>
      <c r="D28" s="574"/>
      <c r="E28" s="591" t="s">
        <v>7</v>
      </c>
      <c r="F28" s="592"/>
      <c r="G28" s="601">
        <v>0.1</v>
      </c>
      <c r="H28" s="602"/>
      <c r="I28" s="589">
        <v>0</v>
      </c>
      <c r="J28" s="589"/>
      <c r="K28" s="589">
        <v>0</v>
      </c>
      <c r="L28" s="589"/>
      <c r="M28" s="591" t="s">
        <v>7</v>
      </c>
      <c r="N28" s="592"/>
      <c r="O28" s="601">
        <v>0.1</v>
      </c>
      <c r="P28" s="602"/>
      <c r="Q28" s="589">
        <v>0</v>
      </c>
      <c r="R28" s="589"/>
      <c r="S28" s="589">
        <v>0</v>
      </c>
      <c r="T28" s="589"/>
    </row>
    <row r="29" spans="1:20" x14ac:dyDescent="0.2">
      <c r="A29" s="71">
        <v>7</v>
      </c>
      <c r="B29" s="610" t="s">
        <v>189</v>
      </c>
      <c r="C29" s="610"/>
      <c r="D29" s="610"/>
      <c r="E29" s="571" t="s">
        <v>7</v>
      </c>
      <c r="F29" s="571"/>
      <c r="G29" s="589">
        <v>0.11</v>
      </c>
      <c r="H29" s="589"/>
      <c r="I29" s="589">
        <v>0</v>
      </c>
      <c r="J29" s="589"/>
      <c r="K29" s="589">
        <v>0</v>
      </c>
      <c r="L29" s="589"/>
      <c r="M29" s="571" t="s">
        <v>7</v>
      </c>
      <c r="N29" s="571"/>
      <c r="O29" s="589">
        <v>0.11</v>
      </c>
      <c r="P29" s="589"/>
      <c r="Q29" s="589">
        <v>0</v>
      </c>
      <c r="R29" s="589"/>
      <c r="S29" s="589">
        <v>0</v>
      </c>
      <c r="T29" s="589"/>
    </row>
    <row r="30" spans="1:20" x14ac:dyDescent="0.2">
      <c r="A30" s="71"/>
      <c r="B30" s="575" t="s">
        <v>16</v>
      </c>
      <c r="C30" s="575"/>
      <c r="D30" s="575"/>
      <c r="E30" s="557"/>
      <c r="F30" s="557"/>
      <c r="G30" s="557">
        <f>SUM(G24:G29)</f>
        <v>4.22</v>
      </c>
      <c r="H30" s="557"/>
      <c r="I30" s="588">
        <f>SUM(I23:I29)</f>
        <v>496</v>
      </c>
      <c r="J30" s="588"/>
      <c r="K30" s="588">
        <f>SUM(K23:K29)</f>
        <v>19.29</v>
      </c>
      <c r="L30" s="588"/>
      <c r="M30" s="557"/>
      <c r="N30" s="557"/>
      <c r="O30" s="557">
        <f>SUM(O24:O29)</f>
        <v>6.1800000000000006</v>
      </c>
      <c r="P30" s="557"/>
      <c r="Q30" s="588">
        <f>SUM(Q23:Q29)</f>
        <v>730.5</v>
      </c>
      <c r="R30" s="588"/>
      <c r="S30" s="588">
        <f>SUM(S23:S29)</f>
        <v>25.8</v>
      </c>
      <c r="T30" s="588"/>
    </row>
    <row r="31" spans="1:20" x14ac:dyDescent="0.2">
      <c r="A31" s="118"/>
      <c r="B31" s="119"/>
      <c r="C31" s="119"/>
      <c r="D31" s="119"/>
      <c r="E31" s="12"/>
      <c r="F31" s="12"/>
      <c r="G31" s="12"/>
      <c r="H31" s="12"/>
      <c r="I31" s="12"/>
      <c r="J31" s="12"/>
      <c r="K31" s="12"/>
      <c r="L31" s="12"/>
      <c r="M31" s="12"/>
      <c r="N31" s="12"/>
      <c r="O31" s="12"/>
      <c r="P31" s="12"/>
      <c r="Q31" s="12"/>
      <c r="R31" s="12"/>
      <c r="S31" s="12"/>
      <c r="T31" s="12"/>
    </row>
    <row r="32" spans="1:20" ht="12.75" customHeight="1" x14ac:dyDescent="0.2">
      <c r="A32" s="242" t="s">
        <v>700</v>
      </c>
      <c r="B32" s="440"/>
      <c r="C32" s="440"/>
      <c r="D32" s="440"/>
      <c r="E32" s="440"/>
      <c r="F32" s="440"/>
      <c r="G32" s="440"/>
      <c r="H32" s="440"/>
      <c r="I32" s="12"/>
      <c r="J32" s="12"/>
      <c r="K32" s="12"/>
      <c r="L32" s="12"/>
      <c r="M32" s="12"/>
      <c r="N32" s="12"/>
      <c r="O32" s="12"/>
      <c r="P32" s="12"/>
      <c r="Q32" s="12"/>
      <c r="R32" s="12"/>
      <c r="S32" s="12"/>
      <c r="T32" s="12"/>
    </row>
    <row r="33" spans="1:20" x14ac:dyDescent="0.2">
      <c r="A33" s="242"/>
      <c r="B33" s="119"/>
      <c r="C33" s="119"/>
      <c r="D33" s="119"/>
      <c r="E33" s="12"/>
      <c r="F33" s="12"/>
      <c r="G33" s="12"/>
      <c r="H33" s="12"/>
      <c r="I33" s="12"/>
      <c r="J33" s="12"/>
      <c r="K33" s="12"/>
      <c r="L33" s="12"/>
      <c r="M33" s="12"/>
      <c r="N33" s="12"/>
      <c r="O33" s="12"/>
      <c r="P33" s="12"/>
      <c r="Q33" s="12"/>
      <c r="R33" s="12"/>
      <c r="S33" s="12"/>
      <c r="T33" s="12"/>
    </row>
    <row r="34" spans="1:20" s="28" customFormat="1" ht="17.25" customHeight="1" x14ac:dyDescent="0.2">
      <c r="A34" s="2" t="s">
        <v>22</v>
      </c>
      <c r="B34" s="565" t="s">
        <v>451</v>
      </c>
      <c r="C34" s="566"/>
      <c r="D34" s="567"/>
      <c r="E34" s="576" t="s">
        <v>23</v>
      </c>
      <c r="F34" s="577"/>
      <c r="G34" s="577"/>
      <c r="H34" s="577"/>
      <c r="I34" s="577"/>
      <c r="J34" s="578"/>
      <c r="K34" s="557" t="s">
        <v>24</v>
      </c>
      <c r="L34" s="557"/>
      <c r="M34" s="557"/>
      <c r="N34" s="557"/>
      <c r="O34" s="557"/>
      <c r="P34" s="557"/>
      <c r="Q34" s="587"/>
      <c r="R34" s="587"/>
      <c r="S34" s="587"/>
      <c r="T34" s="587"/>
    </row>
    <row r="35" spans="1:20" x14ac:dyDescent="0.2">
      <c r="A35" s="4"/>
      <c r="B35" s="568"/>
      <c r="C35" s="569"/>
      <c r="D35" s="570"/>
      <c r="E35" s="558" t="s">
        <v>469</v>
      </c>
      <c r="F35" s="560"/>
      <c r="G35" s="558" t="s">
        <v>470</v>
      </c>
      <c r="H35" s="560"/>
      <c r="I35" s="558" t="s">
        <v>471</v>
      </c>
      <c r="J35" s="560"/>
      <c r="K35" s="557" t="s">
        <v>469</v>
      </c>
      <c r="L35" s="557"/>
      <c r="M35" s="557" t="s">
        <v>470</v>
      </c>
      <c r="N35" s="557"/>
      <c r="O35" s="557" t="s">
        <v>471</v>
      </c>
      <c r="P35" s="557"/>
      <c r="Q35" s="12"/>
      <c r="R35" s="12"/>
      <c r="S35" s="12"/>
      <c r="T35" s="12"/>
    </row>
    <row r="36" spans="1:20" x14ac:dyDescent="0.2">
      <c r="A36" s="71"/>
      <c r="B36" s="558" t="s">
        <v>564</v>
      </c>
      <c r="C36" s="559"/>
      <c r="D36" s="560"/>
      <c r="E36" s="558"/>
      <c r="F36" s="560"/>
      <c r="G36" s="558"/>
      <c r="H36" s="560"/>
      <c r="I36" s="558"/>
      <c r="J36" s="560"/>
      <c r="K36" s="557"/>
      <c r="L36" s="557"/>
      <c r="M36" s="557"/>
      <c r="N36" s="557"/>
      <c r="O36" s="557"/>
      <c r="P36" s="557"/>
      <c r="Q36" s="12"/>
      <c r="R36" s="12"/>
      <c r="S36" s="12"/>
      <c r="T36" s="12"/>
    </row>
    <row r="38" spans="1:20" ht="13.9" customHeight="1" x14ac:dyDescent="0.25">
      <c r="A38" s="583" t="s">
        <v>697</v>
      </c>
      <c r="B38" s="583"/>
      <c r="C38" s="583"/>
      <c r="D38" s="583"/>
      <c r="E38" s="583"/>
      <c r="F38" s="583"/>
      <c r="G38" s="583"/>
      <c r="H38" s="583"/>
      <c r="I38" s="583"/>
    </row>
    <row r="39" spans="1:20" ht="13.9" customHeight="1" x14ac:dyDescent="0.25">
      <c r="A39" s="584" t="s">
        <v>57</v>
      </c>
      <c r="B39" s="584" t="s">
        <v>23</v>
      </c>
      <c r="C39" s="584"/>
      <c r="D39" s="584"/>
      <c r="E39" s="609" t="s">
        <v>24</v>
      </c>
      <c r="F39" s="609"/>
      <c r="G39" s="609"/>
      <c r="H39" s="585" t="s">
        <v>162</v>
      </c>
      <c r="I39" s="585"/>
    </row>
    <row r="40" spans="1:20" ht="15" x14ac:dyDescent="0.25">
      <c r="A40" s="584"/>
      <c r="B40" s="51" t="s">
        <v>190</v>
      </c>
      <c r="C40" s="75" t="s">
        <v>103</v>
      </c>
      <c r="D40" s="51" t="s">
        <v>16</v>
      </c>
      <c r="E40" s="51" t="s">
        <v>190</v>
      </c>
      <c r="F40" s="75" t="s">
        <v>103</v>
      </c>
      <c r="G40" s="51" t="s">
        <v>16</v>
      </c>
      <c r="H40" s="585"/>
      <c r="I40" s="585"/>
    </row>
    <row r="41" spans="1:20" ht="15" x14ac:dyDescent="0.25">
      <c r="A41" s="27" t="s">
        <v>625</v>
      </c>
      <c r="B41" s="331">
        <v>3.47</v>
      </c>
      <c r="C41" s="331">
        <v>0.5</v>
      </c>
      <c r="D41" s="331">
        <f>SUM(B41:C41)</f>
        <v>3.97</v>
      </c>
      <c r="E41" s="331">
        <v>5.2</v>
      </c>
      <c r="F41" s="331">
        <v>0.57999999999999996</v>
      </c>
      <c r="G41" s="331">
        <f>SUM(E41:F41)</f>
        <v>5.78</v>
      </c>
      <c r="H41" s="585"/>
      <c r="I41" s="585"/>
    </row>
    <row r="42" spans="1:20" ht="15" x14ac:dyDescent="0.25">
      <c r="A42" s="27" t="s">
        <v>625</v>
      </c>
      <c r="B42" s="331">
        <v>3.72</v>
      </c>
      <c r="C42" s="331">
        <v>0.5</v>
      </c>
      <c r="D42" s="331">
        <f>SUM(B42:C42)</f>
        <v>4.2200000000000006</v>
      </c>
      <c r="E42" s="331">
        <v>5.56</v>
      </c>
      <c r="F42" s="331">
        <v>0.62</v>
      </c>
      <c r="G42" s="331">
        <f>SUM(E42:F42)</f>
        <v>6.18</v>
      </c>
      <c r="H42" s="586" t="s">
        <v>825</v>
      </c>
      <c r="I42" s="586"/>
    </row>
    <row r="43" spans="1:20" ht="15" x14ac:dyDescent="0.25">
      <c r="A43" s="27" t="s">
        <v>790</v>
      </c>
      <c r="B43" s="331">
        <v>3.72</v>
      </c>
      <c r="C43" s="331">
        <v>0.5</v>
      </c>
      <c r="D43" s="331">
        <f>SUM(B43:C43)</f>
        <v>4.2200000000000006</v>
      </c>
      <c r="E43" s="331">
        <v>5.56</v>
      </c>
      <c r="F43" s="331">
        <v>0.62</v>
      </c>
      <c r="G43" s="331">
        <f>SUM(E43:F43)</f>
        <v>6.18</v>
      </c>
      <c r="H43" s="586" t="s">
        <v>191</v>
      </c>
      <c r="I43" s="586"/>
    </row>
    <row r="44" spans="1:20" ht="15" x14ac:dyDescent="0.25">
      <c r="A44" s="117" t="s">
        <v>258</v>
      </c>
      <c r="B44" s="240"/>
      <c r="C44" s="240"/>
      <c r="D44" s="13"/>
      <c r="E44" s="13"/>
      <c r="F44" s="241"/>
      <c r="G44" s="241"/>
      <c r="H44" s="241"/>
      <c r="I44"/>
    </row>
    <row r="45" spans="1:20" ht="15" x14ac:dyDescent="0.25">
      <c r="A45" s="117"/>
      <c r="B45" s="240"/>
      <c r="C45" s="240"/>
      <c r="D45" s="13"/>
      <c r="E45" s="13"/>
      <c r="F45" s="241"/>
      <c r="G45" s="241"/>
      <c r="H45" s="241"/>
      <c r="I45"/>
    </row>
    <row r="46" spans="1:20" ht="15" customHeight="1" x14ac:dyDescent="0.2">
      <c r="A46" s="441" t="s">
        <v>701</v>
      </c>
      <c r="B46" s="441"/>
      <c r="C46" s="441"/>
      <c r="D46" s="441"/>
      <c r="E46" s="441"/>
      <c r="F46" s="441"/>
      <c r="G46" s="441"/>
      <c r="H46" s="441"/>
      <c r="I46" s="441"/>
      <c r="J46" s="441"/>
    </row>
    <row r="47" spans="1:20" ht="30" customHeight="1" x14ac:dyDescent="0.2">
      <c r="A47" s="239"/>
      <c r="B47" s="243" t="s">
        <v>2</v>
      </c>
      <c r="C47" s="582" t="s">
        <v>502</v>
      </c>
      <c r="D47" s="582"/>
      <c r="E47" s="579" t="s">
        <v>474</v>
      </c>
      <c r="F47" s="581"/>
      <c r="G47" s="241"/>
      <c r="H47" s="241"/>
      <c r="I47"/>
    </row>
    <row r="48" spans="1:20" ht="15" x14ac:dyDescent="0.25">
      <c r="A48" s="28"/>
      <c r="B48" s="51">
        <v>1</v>
      </c>
      <c r="C48" s="579" t="s">
        <v>558</v>
      </c>
      <c r="D48" s="580"/>
      <c r="E48" s="580"/>
      <c r="F48" s="581"/>
      <c r="G48" s="241"/>
      <c r="H48" s="241"/>
      <c r="I48"/>
    </row>
    <row r="50" spans="1:19" s="16" customFormat="1" ht="12.75" customHeight="1" x14ac:dyDescent="0.2">
      <c r="A50" s="15" t="s">
        <v>12</v>
      </c>
      <c r="B50" s="15"/>
      <c r="C50" s="15"/>
      <c r="D50" s="15"/>
      <c r="E50" s="15"/>
      <c r="F50" s="15"/>
      <c r="G50" s="15"/>
      <c r="I50" s="15"/>
      <c r="N50" s="553" t="s">
        <v>761</v>
      </c>
      <c r="O50" s="553"/>
      <c r="P50" s="553"/>
      <c r="Q50" s="553"/>
    </row>
    <row r="51" spans="1:19" s="16" customFormat="1" ht="12.75" customHeight="1" x14ac:dyDescent="0.2">
      <c r="B51" s="87"/>
      <c r="C51" s="87"/>
      <c r="D51" s="87"/>
      <c r="E51" s="87"/>
      <c r="F51" s="87"/>
      <c r="G51" s="87"/>
      <c r="H51" s="87"/>
      <c r="I51" s="87"/>
      <c r="J51" s="87"/>
      <c r="K51" s="87"/>
      <c r="L51" s="87"/>
      <c r="M51" s="87"/>
      <c r="N51" s="553" t="s">
        <v>759</v>
      </c>
      <c r="O51" s="553"/>
      <c r="P51" s="553"/>
      <c r="Q51" s="553"/>
    </row>
    <row r="52" spans="1:19" s="16" customFormat="1" ht="13.15" customHeight="1" x14ac:dyDescent="0.2">
      <c r="B52" s="87"/>
      <c r="C52" s="87"/>
      <c r="D52" s="87"/>
      <c r="E52" s="87"/>
      <c r="F52" s="87"/>
      <c r="G52" s="87"/>
      <c r="H52" s="87"/>
      <c r="I52" s="87"/>
      <c r="J52" s="87"/>
      <c r="K52" s="87"/>
      <c r="L52" s="87"/>
      <c r="M52" s="87"/>
      <c r="N52" s="553" t="s">
        <v>536</v>
      </c>
      <c r="O52" s="553"/>
      <c r="P52" s="553"/>
      <c r="Q52" s="553"/>
      <c r="R52" s="87"/>
      <c r="S52" s="87"/>
    </row>
    <row r="53" spans="1:19" ht="12.75" customHeight="1" x14ac:dyDescent="0.2">
      <c r="N53" s="604" t="s">
        <v>83</v>
      </c>
      <c r="O53" s="604"/>
      <c r="P53" s="604"/>
      <c r="Q53" s="604"/>
    </row>
  </sheetData>
  <mergeCells count="164">
    <mergeCell ref="M23:N23"/>
    <mergeCell ref="B29:D29"/>
    <mergeCell ref="B26:D26"/>
    <mergeCell ref="E26:F26"/>
    <mergeCell ref="G26:H26"/>
    <mergeCell ref="G28:H28"/>
    <mergeCell ref="E22:F22"/>
    <mergeCell ref="K22:L22"/>
    <mergeCell ref="E28:F28"/>
    <mergeCell ref="I29:J29"/>
    <mergeCell ref="I23:J23"/>
    <mergeCell ref="K24:L24"/>
    <mergeCell ref="B27:D27"/>
    <mergeCell ref="E27:F27"/>
    <mergeCell ref="G27:H27"/>
    <mergeCell ref="E24:F24"/>
    <mergeCell ref="G24:H24"/>
    <mergeCell ref="M29:N29"/>
    <mergeCell ref="M20:T20"/>
    <mergeCell ref="A20:A21"/>
    <mergeCell ref="B20:D21"/>
    <mergeCell ref="E20:L20"/>
    <mergeCell ref="O21:P21"/>
    <mergeCell ref="Q21:R21"/>
    <mergeCell ref="G22:H22"/>
    <mergeCell ref="Q22:R22"/>
    <mergeCell ref="M22:N22"/>
    <mergeCell ref="O22:P22"/>
    <mergeCell ref="B11:C11"/>
    <mergeCell ref="D11:E11"/>
    <mergeCell ref="B13:C13"/>
    <mergeCell ref="J12:K12"/>
    <mergeCell ref="D13:E13"/>
    <mergeCell ref="B10:C10"/>
    <mergeCell ref="F13:G13"/>
    <mergeCell ref="F11:G11"/>
    <mergeCell ref="H11:I11"/>
    <mergeCell ref="F10:G10"/>
    <mergeCell ref="H10:I10"/>
    <mergeCell ref="B12:C12"/>
    <mergeCell ref="D12:E12"/>
    <mergeCell ref="F12:G12"/>
    <mergeCell ref="H13:I13"/>
    <mergeCell ref="H12:I12"/>
    <mergeCell ref="N53:Q53"/>
    <mergeCell ref="J9:K9"/>
    <mergeCell ref="J13:K13"/>
    <mergeCell ref="J11:K11"/>
    <mergeCell ref="I25:J25"/>
    <mergeCell ref="K25:L25"/>
    <mergeCell ref="E39:G39"/>
    <mergeCell ref="D10:E10"/>
    <mergeCell ref="K29:L29"/>
    <mergeCell ref="I30:J30"/>
    <mergeCell ref="I28:J28"/>
    <mergeCell ref="K27:L27"/>
    <mergeCell ref="I27:J27"/>
    <mergeCell ref="K28:L28"/>
    <mergeCell ref="Q28:R28"/>
    <mergeCell ref="Q27:R27"/>
    <mergeCell ref="M27:N27"/>
    <mergeCell ref="O27:P27"/>
    <mergeCell ref="M28:N28"/>
    <mergeCell ref="O28:P28"/>
    <mergeCell ref="M26:N26"/>
    <mergeCell ref="O23:P23"/>
    <mergeCell ref="M24:N24"/>
    <mergeCell ref="G23:H23"/>
    <mergeCell ref="A6:B6"/>
    <mergeCell ref="A7:I7"/>
    <mergeCell ref="D9:E9"/>
    <mergeCell ref="F9:G9"/>
    <mergeCell ref="H1:I1"/>
    <mergeCell ref="H9:I9"/>
    <mergeCell ref="R1:S1"/>
    <mergeCell ref="Q26:R26"/>
    <mergeCell ref="S24:T24"/>
    <mergeCell ref="Q23:R23"/>
    <mergeCell ref="S23:T23"/>
    <mergeCell ref="Q24:R24"/>
    <mergeCell ref="S21:T21"/>
    <mergeCell ref="S22:T22"/>
    <mergeCell ref="S25:T25"/>
    <mergeCell ref="I21:J21"/>
    <mergeCell ref="I24:J24"/>
    <mergeCell ref="I22:J22"/>
    <mergeCell ref="Q25:R25"/>
    <mergeCell ref="E25:F25"/>
    <mergeCell ref="G25:H25"/>
    <mergeCell ref="M25:N25"/>
    <mergeCell ref="K26:L26"/>
    <mergeCell ref="A19:S19"/>
    <mergeCell ref="Q29:R29"/>
    <mergeCell ref="S29:T29"/>
    <mergeCell ref="O29:P29"/>
    <mergeCell ref="K23:L23"/>
    <mergeCell ref="S26:T26"/>
    <mergeCell ref="G30:H30"/>
    <mergeCell ref="G29:H29"/>
    <mergeCell ref="B9:C9"/>
    <mergeCell ref="E23:F23"/>
    <mergeCell ref="B22:D22"/>
    <mergeCell ref="B23:D23"/>
    <mergeCell ref="B25:D25"/>
    <mergeCell ref="E21:F21"/>
    <mergeCell ref="G21:H21"/>
    <mergeCell ref="B24:D24"/>
    <mergeCell ref="S28:T28"/>
    <mergeCell ref="S27:T27"/>
    <mergeCell ref="O25:P25"/>
    <mergeCell ref="I26:J26"/>
    <mergeCell ref="O26:P26"/>
    <mergeCell ref="M21:N21"/>
    <mergeCell ref="K21:L21"/>
    <mergeCell ref="O24:P24"/>
    <mergeCell ref="J10:K10"/>
    <mergeCell ref="S34:T34"/>
    <mergeCell ref="M30:N30"/>
    <mergeCell ref="O30:P30"/>
    <mergeCell ref="Q30:R30"/>
    <mergeCell ref="Q34:R34"/>
    <mergeCell ref="K34:P34"/>
    <mergeCell ref="K30:L30"/>
    <mergeCell ref="K35:L35"/>
    <mergeCell ref="E35:F35"/>
    <mergeCell ref="E30:F30"/>
    <mergeCell ref="S30:T30"/>
    <mergeCell ref="M36:N36"/>
    <mergeCell ref="O36:P36"/>
    <mergeCell ref="I36:J36"/>
    <mergeCell ref="C48:F48"/>
    <mergeCell ref="E47:F47"/>
    <mergeCell ref="C47:D47"/>
    <mergeCell ref="A38:I38"/>
    <mergeCell ref="A39:A40"/>
    <mergeCell ref="B39:D39"/>
    <mergeCell ref="H39:I40"/>
    <mergeCell ref="H41:I41"/>
    <mergeCell ref="H42:I42"/>
    <mergeCell ref="H43:I43"/>
    <mergeCell ref="N51:Q51"/>
    <mergeCell ref="N52:Q52"/>
    <mergeCell ref="N50:Q50"/>
    <mergeCell ref="A2:T2"/>
    <mergeCell ref="A3:T3"/>
    <mergeCell ref="A5:T5"/>
    <mergeCell ref="M35:N35"/>
    <mergeCell ref="B36:D36"/>
    <mergeCell ref="G35:H35"/>
    <mergeCell ref="G36:H36"/>
    <mergeCell ref="A15:G15"/>
    <mergeCell ref="C16:D16"/>
    <mergeCell ref="A16:B16"/>
    <mergeCell ref="A17:B17"/>
    <mergeCell ref="C17:D17"/>
    <mergeCell ref="B34:D35"/>
    <mergeCell ref="E29:F29"/>
    <mergeCell ref="B28:D28"/>
    <mergeCell ref="B30:D30"/>
    <mergeCell ref="E36:F36"/>
    <mergeCell ref="E34:J34"/>
    <mergeCell ref="I35:J35"/>
    <mergeCell ref="O35:P35"/>
    <mergeCell ref="K36:L36"/>
  </mergeCells>
  <phoneticPr fontId="0" type="noConversion"/>
  <printOptions horizontalCentered="1"/>
  <pageMargins left="0.82" right="0.33" top="0.23622047244094491" bottom="0" header="0.31496062992125984" footer="0.14000000000000001"/>
  <pageSetup paperSize="9" scale="7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A2" sqref="A2"/>
    </sheetView>
  </sheetViews>
  <sheetFormatPr defaultRowHeight="12.75" x14ac:dyDescent="0.2"/>
  <cols>
    <col min="1" max="1" width="7.7109375" customWidth="1"/>
    <col min="2" max="2" width="15.42578125" customWidth="1"/>
    <col min="3" max="3" width="15.28515625" customWidth="1"/>
    <col min="4" max="5" width="15.42578125" customWidth="1"/>
    <col min="6" max="8" width="15.7109375" customWidth="1"/>
    <col min="9" max="9" width="14.28515625" customWidth="1"/>
  </cols>
  <sheetData>
    <row r="1" spans="1:9" ht="18" x14ac:dyDescent="0.35">
      <c r="A1" s="663" t="s">
        <v>0</v>
      </c>
      <c r="B1" s="663"/>
      <c r="C1" s="663"/>
      <c r="D1" s="663"/>
      <c r="E1" s="663"/>
      <c r="F1" s="663"/>
      <c r="G1" s="663"/>
      <c r="H1" s="663"/>
      <c r="I1" s="223" t="s">
        <v>903</v>
      </c>
    </row>
    <row r="2" spans="1:9" ht="21" x14ac:dyDescent="0.35">
      <c r="A2" s="664" t="s">
        <v>789</v>
      </c>
      <c r="B2" s="664"/>
      <c r="C2" s="664"/>
      <c r="D2" s="664"/>
      <c r="E2" s="664"/>
      <c r="F2" s="664"/>
      <c r="G2" s="664"/>
      <c r="H2" s="664"/>
    </row>
    <row r="3" spans="1:9" ht="15" x14ac:dyDescent="0.3">
      <c r="A3" s="188"/>
      <c r="B3" s="188"/>
      <c r="C3" s="188"/>
      <c r="D3" s="188"/>
      <c r="E3" s="188"/>
      <c r="F3" s="188"/>
      <c r="G3" s="188"/>
      <c r="H3" s="188"/>
    </row>
    <row r="4" spans="1:9" ht="18" x14ac:dyDescent="0.35">
      <c r="A4" s="663" t="s">
        <v>904</v>
      </c>
      <c r="B4" s="663"/>
      <c r="C4" s="663"/>
      <c r="D4" s="663"/>
      <c r="E4" s="663"/>
      <c r="F4" s="663"/>
      <c r="G4" s="663"/>
      <c r="H4" s="663"/>
    </row>
    <row r="5" spans="1:9" ht="15" x14ac:dyDescent="0.3">
      <c r="A5" s="189" t="s">
        <v>533</v>
      </c>
      <c r="B5" s="189"/>
      <c r="C5" s="189"/>
      <c r="D5" s="189"/>
      <c r="E5" s="189"/>
      <c r="F5" s="189"/>
      <c r="G5" s="189" t="s">
        <v>826</v>
      </c>
      <c r="H5" s="189"/>
    </row>
    <row r="6" spans="1:9" ht="21.75" customHeight="1" x14ac:dyDescent="0.2">
      <c r="A6" s="784" t="s">
        <v>2</v>
      </c>
      <c r="B6" s="784" t="s">
        <v>35</v>
      </c>
      <c r="C6" s="599" t="s">
        <v>722</v>
      </c>
      <c r="D6" s="682"/>
      <c r="E6" s="600"/>
      <c r="F6" s="599" t="s">
        <v>723</v>
      </c>
      <c r="G6" s="682"/>
      <c r="H6" s="600"/>
      <c r="I6" s="621" t="s">
        <v>77</v>
      </c>
    </row>
    <row r="7" spans="1:9" ht="26.25" customHeight="1" x14ac:dyDescent="0.2">
      <c r="A7" s="785"/>
      <c r="B7" s="785"/>
      <c r="C7" s="267" t="s">
        <v>724</v>
      </c>
      <c r="D7" s="267" t="s">
        <v>725</v>
      </c>
      <c r="E7" s="267" t="s">
        <v>726</v>
      </c>
      <c r="F7" s="267" t="s">
        <v>724</v>
      </c>
      <c r="G7" s="267" t="s">
        <v>725</v>
      </c>
      <c r="H7" s="267" t="s">
        <v>726</v>
      </c>
      <c r="I7" s="623"/>
    </row>
    <row r="8" spans="1:9" ht="15" x14ac:dyDescent="0.2">
      <c r="A8" s="450">
        <v>1</v>
      </c>
      <c r="B8" s="450">
        <v>2</v>
      </c>
      <c r="C8" s="450">
        <v>3</v>
      </c>
      <c r="D8" s="450">
        <v>4</v>
      </c>
      <c r="E8" s="450">
        <v>5</v>
      </c>
      <c r="F8" s="450">
        <v>6</v>
      </c>
      <c r="G8" s="450">
        <v>7</v>
      </c>
      <c r="H8" s="450">
        <v>8</v>
      </c>
      <c r="I8" s="450">
        <v>9</v>
      </c>
    </row>
    <row r="9" spans="1:9" ht="15" x14ac:dyDescent="0.2">
      <c r="A9" s="8">
        <v>1</v>
      </c>
      <c r="B9" s="19" t="s">
        <v>524</v>
      </c>
      <c r="C9" s="5"/>
      <c r="D9" s="5"/>
      <c r="E9" s="5"/>
      <c r="F9" s="5"/>
      <c r="G9" s="5"/>
      <c r="H9" s="5"/>
      <c r="I9" s="190"/>
    </row>
    <row r="10" spans="1:9" ht="15" x14ac:dyDescent="0.2">
      <c r="A10" s="8">
        <v>2</v>
      </c>
      <c r="B10" s="19" t="s">
        <v>525</v>
      </c>
      <c r="C10" s="5"/>
      <c r="D10" s="827" t="s">
        <v>564</v>
      </c>
      <c r="E10" s="628"/>
      <c r="F10" s="628"/>
      <c r="G10" s="739"/>
      <c r="H10" s="5"/>
      <c r="I10" s="190"/>
    </row>
    <row r="11" spans="1:9" ht="15" x14ac:dyDescent="0.2">
      <c r="A11" s="8">
        <v>3</v>
      </c>
      <c r="B11" s="19" t="s">
        <v>526</v>
      </c>
      <c r="C11" s="5"/>
      <c r="D11" s="828"/>
      <c r="E11" s="829"/>
      <c r="F11" s="829"/>
      <c r="G11" s="830"/>
      <c r="H11" s="5"/>
      <c r="I11" s="190"/>
    </row>
    <row r="12" spans="1:9" ht="15" x14ac:dyDescent="0.2">
      <c r="A12" s="8">
        <v>4</v>
      </c>
      <c r="B12" s="19" t="s">
        <v>527</v>
      </c>
      <c r="C12" s="5"/>
      <c r="D12" s="828"/>
      <c r="E12" s="829"/>
      <c r="F12" s="829"/>
      <c r="G12" s="830"/>
      <c r="H12" s="5"/>
      <c r="I12" s="190"/>
    </row>
    <row r="13" spans="1:9" ht="15" x14ac:dyDescent="0.2">
      <c r="A13" s="8">
        <v>5</v>
      </c>
      <c r="B13" s="19" t="s">
        <v>528</v>
      </c>
      <c r="C13" s="5"/>
      <c r="D13" s="629"/>
      <c r="E13" s="630"/>
      <c r="F13" s="630"/>
      <c r="G13" s="831"/>
      <c r="H13" s="5"/>
      <c r="I13" s="190"/>
    </row>
    <row r="14" spans="1:9" ht="15" x14ac:dyDescent="0.2">
      <c r="A14" s="8">
        <v>6</v>
      </c>
      <c r="B14" s="19" t="s">
        <v>529</v>
      </c>
      <c r="C14" s="5"/>
      <c r="D14" s="5"/>
      <c r="E14" s="5"/>
      <c r="F14" s="5"/>
      <c r="G14" s="5"/>
      <c r="H14" s="5"/>
      <c r="I14" s="190"/>
    </row>
    <row r="15" spans="1:9" ht="15" x14ac:dyDescent="0.2">
      <c r="A15" s="8">
        <v>7</v>
      </c>
      <c r="B15" s="19" t="s">
        <v>530</v>
      </c>
      <c r="C15" s="5"/>
      <c r="D15" s="5"/>
      <c r="E15" s="5"/>
      <c r="F15" s="5"/>
      <c r="G15" s="5"/>
      <c r="H15" s="5"/>
      <c r="I15" s="190"/>
    </row>
    <row r="16" spans="1:9" ht="15" x14ac:dyDescent="0.2">
      <c r="A16" s="8">
        <v>8</v>
      </c>
      <c r="B16" s="19" t="s">
        <v>531</v>
      </c>
      <c r="C16" s="5"/>
      <c r="D16" s="5"/>
      <c r="E16" s="5"/>
      <c r="F16" s="5"/>
      <c r="G16" s="5"/>
      <c r="H16" s="5"/>
      <c r="I16" s="190"/>
    </row>
    <row r="17" spans="1:9" x14ac:dyDescent="0.2">
      <c r="A17" s="27" t="s">
        <v>16</v>
      </c>
      <c r="B17" s="9"/>
      <c r="C17" s="9">
        <f>SUM(C9:C16)</f>
        <v>0</v>
      </c>
      <c r="D17" s="9">
        <f t="shared" ref="D17:I17" si="0">SUM(D9:D16)</f>
        <v>0</v>
      </c>
      <c r="E17" s="9">
        <f t="shared" si="0"/>
        <v>0</v>
      </c>
      <c r="F17" s="9">
        <f t="shared" si="0"/>
        <v>0</v>
      </c>
      <c r="G17" s="9">
        <f t="shared" si="0"/>
        <v>0</v>
      </c>
      <c r="H17" s="9">
        <f t="shared" si="0"/>
        <v>0</v>
      </c>
      <c r="I17" s="9">
        <f t="shared" si="0"/>
        <v>0</v>
      </c>
    </row>
    <row r="20" spans="1:9" ht="12.75" customHeight="1" x14ac:dyDescent="0.2">
      <c r="A20" s="193"/>
      <c r="B20" s="193"/>
      <c r="C20" s="193"/>
      <c r="D20" s="193"/>
      <c r="E20" s="193"/>
      <c r="F20" s="193"/>
    </row>
    <row r="21" spans="1:9" ht="12.75" customHeight="1" x14ac:dyDescent="0.2">
      <c r="A21" s="193" t="s">
        <v>12</v>
      </c>
      <c r="B21" s="193"/>
      <c r="C21" s="193"/>
      <c r="D21" s="193"/>
      <c r="E21" s="193"/>
      <c r="F21" s="193"/>
      <c r="G21" s="667" t="s">
        <v>761</v>
      </c>
      <c r="H21" s="667"/>
      <c r="I21" s="667"/>
    </row>
    <row r="22" spans="1:9" ht="12.75" customHeight="1" x14ac:dyDescent="0.2">
      <c r="A22" s="193"/>
      <c r="B22" s="193"/>
      <c r="C22" s="193"/>
      <c r="D22" s="193"/>
      <c r="E22" s="193"/>
      <c r="F22" s="193"/>
      <c r="G22" s="667" t="s">
        <v>759</v>
      </c>
      <c r="H22" s="667"/>
      <c r="I22" s="667"/>
    </row>
    <row r="23" spans="1:9" ht="12.75" customHeight="1" x14ac:dyDescent="0.2">
      <c r="F23" s="193"/>
      <c r="G23" s="605" t="s">
        <v>536</v>
      </c>
      <c r="H23" s="605"/>
      <c r="I23" s="605"/>
    </row>
    <row r="24" spans="1:9" x14ac:dyDescent="0.2">
      <c r="G24" s="15" t="s">
        <v>612</v>
      </c>
    </row>
  </sheetData>
  <mergeCells count="12">
    <mergeCell ref="I6:I7"/>
    <mergeCell ref="G22:I22"/>
    <mergeCell ref="G23:I23"/>
    <mergeCell ref="A1:H1"/>
    <mergeCell ref="A2:H2"/>
    <mergeCell ref="A4:H4"/>
    <mergeCell ref="A6:A7"/>
    <mergeCell ref="B6:B7"/>
    <mergeCell ref="C6:E6"/>
    <mergeCell ref="F6:H6"/>
    <mergeCell ref="G21:I21"/>
    <mergeCell ref="D10:G13"/>
  </mergeCells>
  <pageMargins left="0.7" right="0.7" top="0.99" bottom="0.75" header="0.3" footer="0.3"/>
  <pageSetup paperSize="9" orientation="landscape"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zoomScale="85" zoomScaleNormal="85" zoomScaleSheetLayoutView="90" workbookViewId="0">
      <selection activeCell="A2" sqref="A2"/>
    </sheetView>
  </sheetViews>
  <sheetFormatPr defaultRowHeight="12.75" x14ac:dyDescent="0.2"/>
  <cols>
    <col min="1" max="1" width="4.28515625" customWidth="1"/>
    <col min="2" max="2" width="14" customWidth="1"/>
    <col min="3" max="4" width="12.7109375" customWidth="1"/>
    <col min="5" max="5" width="10.85546875" customWidth="1"/>
    <col min="6" max="6" width="13.42578125" customWidth="1"/>
    <col min="7" max="7" width="11.85546875" customWidth="1"/>
    <col min="8" max="8" width="14.28515625" customWidth="1"/>
    <col min="9" max="9" width="13.28515625" customWidth="1"/>
    <col min="10" max="10" width="15.28515625" customWidth="1"/>
    <col min="11" max="11" width="13" customWidth="1"/>
    <col min="12" max="12" width="12.42578125" customWidth="1"/>
  </cols>
  <sheetData>
    <row r="1" spans="1:12" ht="15" x14ac:dyDescent="0.2">
      <c r="A1" s="90"/>
      <c r="B1" s="90"/>
      <c r="C1" s="90"/>
      <c r="D1" s="90"/>
      <c r="E1" s="90"/>
      <c r="F1" s="90"/>
      <c r="G1" s="90"/>
      <c r="H1" s="90"/>
      <c r="I1" s="90"/>
      <c r="K1" s="733" t="s">
        <v>86</v>
      </c>
      <c r="L1" s="733"/>
    </row>
    <row r="2" spans="1:12" ht="15.75" x14ac:dyDescent="0.25">
      <c r="A2" s="655" t="s">
        <v>0</v>
      </c>
      <c r="B2" s="655"/>
      <c r="C2" s="655"/>
      <c r="D2" s="655"/>
      <c r="E2" s="655"/>
      <c r="F2" s="655"/>
      <c r="G2" s="655"/>
      <c r="H2" s="655"/>
      <c r="I2" s="655"/>
      <c r="J2" s="655"/>
      <c r="K2" s="655"/>
      <c r="L2" s="655"/>
    </row>
    <row r="3" spans="1:12" ht="20.25" x14ac:dyDescent="0.3">
      <c r="A3" s="656" t="s">
        <v>789</v>
      </c>
      <c r="B3" s="656"/>
      <c r="C3" s="656"/>
      <c r="D3" s="656"/>
      <c r="E3" s="656"/>
      <c r="F3" s="656"/>
      <c r="G3" s="656"/>
      <c r="H3" s="656"/>
      <c r="I3" s="656"/>
      <c r="J3" s="656"/>
      <c r="K3" s="656"/>
      <c r="L3" s="656"/>
    </row>
    <row r="4" spans="1:12" x14ac:dyDescent="0.2">
      <c r="A4" s="90"/>
      <c r="B4" s="90"/>
      <c r="C4" s="90"/>
      <c r="D4" s="90"/>
      <c r="E4" s="90"/>
      <c r="F4" s="90"/>
      <c r="G4" s="90"/>
      <c r="H4" s="90"/>
      <c r="I4" s="90"/>
      <c r="J4" s="90"/>
      <c r="K4" s="90"/>
      <c r="L4" s="90"/>
    </row>
    <row r="5" spans="1:12" ht="15.75" x14ac:dyDescent="0.25">
      <c r="A5" s="657" t="s">
        <v>905</v>
      </c>
      <c r="B5" s="657"/>
      <c r="C5" s="657"/>
      <c r="D5" s="657"/>
      <c r="E5" s="657"/>
      <c r="F5" s="657"/>
      <c r="G5" s="657"/>
      <c r="H5" s="657"/>
      <c r="I5" s="657"/>
      <c r="J5" s="657"/>
      <c r="K5" s="657"/>
      <c r="L5" s="657"/>
    </row>
    <row r="6" spans="1:12" x14ac:dyDescent="0.2">
      <c r="A6" s="90"/>
      <c r="B6" s="90"/>
      <c r="C6" s="90"/>
      <c r="D6" s="90"/>
      <c r="E6" s="90"/>
      <c r="F6" s="90"/>
      <c r="G6" s="90"/>
      <c r="H6" s="90"/>
      <c r="I6" s="90"/>
      <c r="J6" s="90"/>
      <c r="K6" s="90"/>
      <c r="L6" s="90"/>
    </row>
    <row r="7" spans="1:12" x14ac:dyDescent="0.2">
      <c r="A7" s="604" t="s">
        <v>523</v>
      </c>
      <c r="B7" s="604"/>
      <c r="C7" s="90"/>
      <c r="D7" s="90"/>
      <c r="E7" s="90"/>
      <c r="F7" s="90"/>
      <c r="G7" s="90"/>
      <c r="H7" s="829"/>
      <c r="I7" s="829"/>
      <c r="J7" s="90"/>
      <c r="K7" s="90"/>
      <c r="L7" s="90"/>
    </row>
    <row r="8" spans="1:12" ht="18" x14ac:dyDescent="0.25">
      <c r="A8" s="93"/>
      <c r="B8" s="93"/>
      <c r="C8" s="90"/>
      <c r="D8" s="90"/>
      <c r="E8" s="90"/>
      <c r="F8" s="90"/>
      <c r="G8" s="90"/>
      <c r="H8" s="90"/>
      <c r="I8" s="238"/>
      <c r="J8" s="129"/>
      <c r="K8" s="114" t="s">
        <v>827</v>
      </c>
      <c r="L8" s="90"/>
    </row>
    <row r="9" spans="1:12" s="270" customFormat="1" ht="27.75" customHeight="1" x14ac:dyDescent="0.2">
      <c r="A9" s="836" t="s">
        <v>553</v>
      </c>
      <c r="B9" s="836" t="s">
        <v>242</v>
      </c>
      <c r="C9" s="590" t="s">
        <v>431</v>
      </c>
      <c r="D9" s="590" t="s">
        <v>432</v>
      </c>
      <c r="E9" s="590" t="s">
        <v>241</v>
      </c>
      <c r="F9" s="590"/>
      <c r="G9" s="590" t="s">
        <v>497</v>
      </c>
      <c r="H9" s="590"/>
      <c r="I9" s="599" t="s">
        <v>253</v>
      </c>
      <c r="J9" s="600"/>
      <c r="K9" s="834" t="s">
        <v>257</v>
      </c>
      <c r="L9" s="835"/>
    </row>
    <row r="10" spans="1:12" s="270" customFormat="1" ht="41.25" customHeight="1" x14ac:dyDescent="0.2">
      <c r="A10" s="837"/>
      <c r="B10" s="837"/>
      <c r="C10" s="590"/>
      <c r="D10" s="590"/>
      <c r="E10" s="267" t="s">
        <v>240</v>
      </c>
      <c r="F10" s="267" t="s">
        <v>219</v>
      </c>
      <c r="G10" s="267" t="s">
        <v>240</v>
      </c>
      <c r="H10" s="267" t="s">
        <v>219</v>
      </c>
      <c r="I10" s="306" t="s">
        <v>240</v>
      </c>
      <c r="J10" s="306" t="s">
        <v>219</v>
      </c>
      <c r="K10" s="267" t="s">
        <v>240</v>
      </c>
      <c r="L10" s="267" t="s">
        <v>219</v>
      </c>
    </row>
    <row r="11" spans="1:12" s="15" customFormat="1" x14ac:dyDescent="0.2">
      <c r="A11" s="95">
        <v>1</v>
      </c>
      <c r="B11" s="95">
        <v>2</v>
      </c>
      <c r="C11" s="95">
        <v>3</v>
      </c>
      <c r="D11" s="95">
        <v>4</v>
      </c>
      <c r="E11" s="95">
        <v>5</v>
      </c>
      <c r="F11" s="95">
        <v>6</v>
      </c>
      <c r="G11" s="95">
        <v>7</v>
      </c>
      <c r="H11" s="95">
        <v>8</v>
      </c>
      <c r="I11" s="95">
        <v>9</v>
      </c>
      <c r="J11" s="95">
        <v>10</v>
      </c>
      <c r="K11" s="94">
        <v>11</v>
      </c>
      <c r="L11" s="94">
        <v>12</v>
      </c>
    </row>
    <row r="12" spans="1:12" ht="17.25" customHeight="1" x14ac:dyDescent="0.2">
      <c r="A12" s="8">
        <v>1</v>
      </c>
      <c r="B12" s="19" t="s">
        <v>524</v>
      </c>
      <c r="C12" s="98">
        <f>'AT-3'!G9</f>
        <v>927</v>
      </c>
      <c r="D12" s="98">
        <f>'enrolment vs availed_PY'!G11+'enrolment vs availed_UPY'!G11</f>
        <v>91821</v>
      </c>
      <c r="E12" s="378">
        <v>730.25243605359321</v>
      </c>
      <c r="F12" s="378">
        <v>74241.011108422972</v>
      </c>
      <c r="G12" s="98">
        <f>C12</f>
        <v>927</v>
      </c>
      <c r="H12" s="378">
        <f>D12</f>
        <v>91821</v>
      </c>
      <c r="I12" s="98">
        <f>C12</f>
        <v>927</v>
      </c>
      <c r="J12" s="378">
        <f>H12</f>
        <v>91821</v>
      </c>
      <c r="K12" s="378">
        <v>271.97457369062118</v>
      </c>
      <c r="L12" s="378">
        <v>205.20215771582284</v>
      </c>
    </row>
    <row r="13" spans="1:12" ht="17.25" customHeight="1" x14ac:dyDescent="0.2">
      <c r="A13" s="8">
        <v>2</v>
      </c>
      <c r="B13" s="19" t="s">
        <v>525</v>
      </c>
      <c r="C13" s="98">
        <f>'AT-3'!G10</f>
        <v>881</v>
      </c>
      <c r="D13" s="98">
        <f>'enrolment vs availed_PY'!G12+'enrolment vs availed_UPY'!G12</f>
        <v>68047</v>
      </c>
      <c r="E13" s="378">
        <v>694.01552984165653</v>
      </c>
      <c r="F13" s="378">
        <v>55018.765673373819</v>
      </c>
      <c r="G13" s="98">
        <f t="shared" ref="G13:G19" si="0">C13</f>
        <v>881</v>
      </c>
      <c r="H13" s="378">
        <f t="shared" ref="H13:H19" si="1">D13</f>
        <v>68047</v>
      </c>
      <c r="I13" s="98">
        <f t="shared" ref="I13:I19" si="2">C13</f>
        <v>881</v>
      </c>
      <c r="J13" s="378">
        <f t="shared" ref="J13:J19" si="3">H13</f>
        <v>68047</v>
      </c>
      <c r="K13" s="378">
        <v>258.47853227771009</v>
      </c>
      <c r="L13" s="378">
        <v>152.07187055345287</v>
      </c>
    </row>
    <row r="14" spans="1:12" ht="17.25" customHeight="1" x14ac:dyDescent="0.2">
      <c r="A14" s="8">
        <v>3</v>
      </c>
      <c r="B14" s="19" t="s">
        <v>526</v>
      </c>
      <c r="C14" s="98">
        <f>'AT-3'!G11</f>
        <v>676</v>
      </c>
      <c r="D14" s="98">
        <f>'enrolment vs availed_PY'!G13+'enrolment vs availed_UPY'!G13</f>
        <v>39709</v>
      </c>
      <c r="E14" s="378">
        <v>532.52496954933008</v>
      </c>
      <c r="F14" s="378">
        <v>32106.340707511001</v>
      </c>
      <c r="G14" s="98">
        <f t="shared" si="0"/>
        <v>676</v>
      </c>
      <c r="H14" s="378">
        <f t="shared" si="1"/>
        <v>39709</v>
      </c>
      <c r="I14" s="98">
        <f t="shared" si="2"/>
        <v>676</v>
      </c>
      <c r="J14" s="378">
        <f t="shared" si="3"/>
        <v>39709</v>
      </c>
      <c r="K14" s="378">
        <v>198.33313032886724</v>
      </c>
      <c r="L14" s="378">
        <v>88.74192701819419</v>
      </c>
    </row>
    <row r="15" spans="1:12" ht="17.25" customHeight="1" x14ac:dyDescent="0.2">
      <c r="A15" s="8">
        <v>4</v>
      </c>
      <c r="B15" s="19" t="s">
        <v>527</v>
      </c>
      <c r="C15" s="98">
        <f>'AT-3'!G12</f>
        <v>815</v>
      </c>
      <c r="D15" s="98">
        <f>'enrolment vs availed_PY'!G14+'enrolment vs availed_UPY'!G14</f>
        <v>56274</v>
      </c>
      <c r="E15" s="378">
        <v>642.02344701583434</v>
      </c>
      <c r="F15" s="378">
        <v>45499.816590054499</v>
      </c>
      <c r="G15" s="98">
        <f t="shared" si="0"/>
        <v>815</v>
      </c>
      <c r="H15" s="378">
        <f t="shared" si="1"/>
        <v>56274</v>
      </c>
      <c r="I15" s="98">
        <f t="shared" si="2"/>
        <v>815</v>
      </c>
      <c r="J15" s="378">
        <f t="shared" si="3"/>
        <v>56274</v>
      </c>
      <c r="K15" s="378">
        <v>239.11464677222898</v>
      </c>
      <c r="L15" s="378">
        <v>125.76149490095092</v>
      </c>
    </row>
    <row r="16" spans="1:12" ht="17.25" customHeight="1" x14ac:dyDescent="0.2">
      <c r="A16" s="8">
        <v>5</v>
      </c>
      <c r="B16" s="19" t="s">
        <v>528</v>
      </c>
      <c r="C16" s="98">
        <f>'AT-3'!G13</f>
        <v>922</v>
      </c>
      <c r="D16" s="98">
        <f>'enrolment vs availed_PY'!G15+'enrolment vs availed_UPY'!G15</f>
        <v>59930</v>
      </c>
      <c r="E16" s="378">
        <v>726.31364190012175</v>
      </c>
      <c r="F16" s="378">
        <v>48455.841209829865</v>
      </c>
      <c r="G16" s="98">
        <f t="shared" si="0"/>
        <v>922</v>
      </c>
      <c r="H16" s="378">
        <f t="shared" si="1"/>
        <v>59930</v>
      </c>
      <c r="I16" s="98">
        <f t="shared" si="2"/>
        <v>922</v>
      </c>
      <c r="J16" s="378">
        <f t="shared" si="3"/>
        <v>59930</v>
      </c>
      <c r="K16" s="378">
        <v>270.50761266747867</v>
      </c>
      <c r="L16" s="378">
        <v>133.93194706994328</v>
      </c>
    </row>
    <row r="17" spans="1:12" ht="17.25" customHeight="1" x14ac:dyDescent="0.2">
      <c r="A17" s="8">
        <v>6</v>
      </c>
      <c r="B17" s="19" t="s">
        <v>529</v>
      </c>
      <c r="C17" s="98">
        <f>'AT-3'!G14</f>
        <v>475</v>
      </c>
      <c r="D17" s="98">
        <f>'enrolment vs availed_PY'!G16+'enrolment vs availed_UPY'!G16</f>
        <v>44038</v>
      </c>
      <c r="E17" s="378">
        <v>374.18544457978078</v>
      </c>
      <c r="F17" s="378">
        <v>35606.513185357711</v>
      </c>
      <c r="G17" s="98">
        <f t="shared" si="0"/>
        <v>475</v>
      </c>
      <c r="H17" s="378">
        <f t="shared" si="1"/>
        <v>44038</v>
      </c>
      <c r="I17" s="98">
        <f t="shared" si="2"/>
        <v>475</v>
      </c>
      <c r="J17" s="378">
        <f t="shared" si="3"/>
        <v>44038</v>
      </c>
      <c r="K17" s="378">
        <v>139.36129719853838</v>
      </c>
      <c r="L17" s="378">
        <v>98.416403888973178</v>
      </c>
    </row>
    <row r="18" spans="1:12" ht="17.25" customHeight="1" x14ac:dyDescent="0.2">
      <c r="A18" s="8">
        <v>7</v>
      </c>
      <c r="B18" s="19" t="s">
        <v>530</v>
      </c>
      <c r="C18" s="98">
        <f>'AT-3'!G15</f>
        <v>719</v>
      </c>
      <c r="D18" s="98">
        <f>'enrolment vs availed_PY'!G17+'enrolment vs availed_UPY'!G17</f>
        <v>63275</v>
      </c>
      <c r="E18" s="378">
        <v>566.39859926918393</v>
      </c>
      <c r="F18" s="378">
        <v>51160.40968716811</v>
      </c>
      <c r="G18" s="98">
        <f t="shared" si="0"/>
        <v>719</v>
      </c>
      <c r="H18" s="378">
        <f t="shared" si="1"/>
        <v>63275</v>
      </c>
      <c r="I18" s="98">
        <f t="shared" si="2"/>
        <v>719</v>
      </c>
      <c r="J18" s="378">
        <f t="shared" si="3"/>
        <v>63275</v>
      </c>
      <c r="K18" s="378">
        <v>210.9489951278928</v>
      </c>
      <c r="L18" s="378">
        <v>141.40737445103724</v>
      </c>
    </row>
    <row r="19" spans="1:12" ht="17.25" customHeight="1" x14ac:dyDescent="0.2">
      <c r="A19" s="8">
        <v>8</v>
      </c>
      <c r="B19" s="19" t="s">
        <v>531</v>
      </c>
      <c r="C19" s="98">
        <f>'AT-3'!G16</f>
        <v>1153</v>
      </c>
      <c r="D19" s="98">
        <f>'enrolment vs availed_PY'!G18+'enrolment vs availed_UPY'!G18</f>
        <v>64644</v>
      </c>
      <c r="E19" s="378">
        <v>908.28593179049938</v>
      </c>
      <c r="F19" s="378">
        <v>52267.30183828203</v>
      </c>
      <c r="G19" s="98">
        <f t="shared" si="0"/>
        <v>1153</v>
      </c>
      <c r="H19" s="378">
        <f t="shared" si="1"/>
        <v>64644</v>
      </c>
      <c r="I19" s="98">
        <f t="shared" si="2"/>
        <v>1153</v>
      </c>
      <c r="J19" s="378">
        <f t="shared" si="3"/>
        <v>64644</v>
      </c>
      <c r="K19" s="378">
        <v>338.2812119366626</v>
      </c>
      <c r="L19" s="378">
        <v>144.46682440162547</v>
      </c>
    </row>
    <row r="20" spans="1:12" x14ac:dyDescent="0.2">
      <c r="A20" s="3"/>
      <c r="B20" s="27" t="s">
        <v>532</v>
      </c>
      <c r="C20" s="98">
        <f>SUM(C12:C19)</f>
        <v>6568</v>
      </c>
      <c r="D20" s="98">
        <f>SUM(D12:D19)</f>
        <v>487738</v>
      </c>
      <c r="E20" s="98">
        <f t="shared" ref="E20:L20" si="4">SUM(E12:E19)</f>
        <v>5174</v>
      </c>
      <c r="F20" s="98">
        <f t="shared" si="4"/>
        <v>394356</v>
      </c>
      <c r="G20" s="98">
        <f t="shared" si="4"/>
        <v>6568</v>
      </c>
      <c r="H20" s="98">
        <f t="shared" si="4"/>
        <v>487738</v>
      </c>
      <c r="I20" s="98">
        <f t="shared" si="4"/>
        <v>6568</v>
      </c>
      <c r="J20" s="98">
        <f t="shared" si="4"/>
        <v>487738</v>
      </c>
      <c r="K20" s="98">
        <f t="shared" si="4"/>
        <v>1927</v>
      </c>
      <c r="L20" s="98">
        <f t="shared" si="4"/>
        <v>1090</v>
      </c>
    </row>
    <row r="21" spans="1:12" x14ac:dyDescent="0.2">
      <c r="A21" s="90"/>
      <c r="B21" s="90"/>
      <c r="C21" s="90"/>
      <c r="D21" s="90"/>
      <c r="E21" s="90"/>
      <c r="F21" s="90"/>
      <c r="G21" s="90"/>
      <c r="H21" s="90"/>
      <c r="I21" s="90"/>
      <c r="J21" s="90"/>
      <c r="K21" s="90"/>
      <c r="L21" s="90"/>
    </row>
    <row r="22" spans="1:12" x14ac:dyDescent="0.2">
      <c r="A22" s="833"/>
      <c r="B22" s="833"/>
      <c r="C22" s="833"/>
      <c r="D22" s="833"/>
      <c r="E22" s="833"/>
      <c r="F22" s="833"/>
      <c r="G22" s="833"/>
      <c r="H22" s="833"/>
      <c r="I22" s="833"/>
      <c r="J22" s="833"/>
      <c r="K22" s="833"/>
      <c r="L22" s="833"/>
    </row>
    <row r="23" spans="1:12" x14ac:dyDescent="0.2">
      <c r="A23" s="90"/>
      <c r="B23" s="90"/>
      <c r="C23" s="90"/>
      <c r="D23" s="90"/>
      <c r="E23" s="478"/>
      <c r="F23" s="90"/>
      <c r="G23" s="90"/>
      <c r="H23" s="90"/>
      <c r="I23" s="90"/>
      <c r="J23" s="90"/>
      <c r="K23" s="90"/>
      <c r="L23" s="90"/>
    </row>
    <row r="24" spans="1:12" ht="15.75" customHeight="1" x14ac:dyDescent="0.25">
      <c r="A24" s="101" t="s">
        <v>12</v>
      </c>
      <c r="B24" s="101"/>
      <c r="C24" s="101"/>
      <c r="D24" s="101"/>
      <c r="E24" s="478"/>
      <c r="F24" s="90"/>
      <c r="G24" s="101"/>
      <c r="H24" s="479"/>
      <c r="I24" s="101"/>
      <c r="J24" s="832" t="s">
        <v>761</v>
      </c>
      <c r="K24" s="832"/>
      <c r="L24" s="832"/>
    </row>
    <row r="25" spans="1:12" ht="15.75" customHeight="1" x14ac:dyDescent="0.2">
      <c r="B25" s="132"/>
      <c r="C25" s="132"/>
      <c r="D25" s="132"/>
      <c r="E25" s="478"/>
      <c r="F25" s="90"/>
      <c r="G25" s="132"/>
      <c r="H25" s="480"/>
      <c r="I25" s="132"/>
      <c r="J25" s="832" t="s">
        <v>759</v>
      </c>
      <c r="K25" s="832"/>
      <c r="L25" s="832"/>
    </row>
    <row r="26" spans="1:12" ht="15.6" customHeight="1" x14ac:dyDescent="0.2">
      <c r="A26" s="132"/>
      <c r="B26" s="132"/>
      <c r="C26" s="132"/>
      <c r="D26" s="132"/>
      <c r="E26" s="478"/>
      <c r="F26" s="90"/>
      <c r="G26" s="132"/>
      <c r="H26" s="480"/>
      <c r="I26" s="132"/>
      <c r="J26" s="832" t="s">
        <v>536</v>
      </c>
      <c r="K26" s="832"/>
      <c r="L26" s="832"/>
    </row>
    <row r="27" spans="1:12" ht="15.75" x14ac:dyDescent="0.2">
      <c r="A27" s="90"/>
      <c r="B27" s="90"/>
      <c r="C27" s="90"/>
      <c r="D27" s="90"/>
      <c r="E27" s="478"/>
      <c r="F27" s="90"/>
      <c r="H27" s="480"/>
      <c r="J27" s="31" t="s">
        <v>608</v>
      </c>
      <c r="K27" s="31"/>
      <c r="L27" s="31"/>
    </row>
    <row r="28" spans="1:12" ht="15.75" x14ac:dyDescent="0.2">
      <c r="E28" s="478"/>
      <c r="F28" s="90"/>
      <c r="H28" s="480"/>
    </row>
    <row r="29" spans="1:12" ht="15.75" x14ac:dyDescent="0.2">
      <c r="E29" s="478"/>
      <c r="F29" s="90"/>
      <c r="H29" s="480"/>
    </row>
    <row r="30" spans="1:12" ht="15.75" x14ac:dyDescent="0.2">
      <c r="E30" s="478"/>
      <c r="F30" s="90"/>
      <c r="H30" s="480"/>
    </row>
    <row r="31" spans="1:12" ht="15.75" x14ac:dyDescent="0.2">
      <c r="E31" s="478"/>
      <c r="F31" s="90"/>
      <c r="H31" s="480"/>
    </row>
    <row r="32" spans="1:12" ht="15.75" x14ac:dyDescent="0.25">
      <c r="E32" s="90"/>
      <c r="F32" s="479"/>
      <c r="H32" s="480"/>
    </row>
    <row r="33" spans="5:8" ht="15.75" x14ac:dyDescent="0.25">
      <c r="E33" s="90"/>
      <c r="F33" s="101"/>
      <c r="H33" s="132"/>
    </row>
    <row r="34" spans="5:8" x14ac:dyDescent="0.2">
      <c r="E34" s="90"/>
      <c r="F34" s="358"/>
    </row>
    <row r="35" spans="5:8" x14ac:dyDescent="0.2">
      <c r="E35" s="358"/>
      <c r="F35" s="358"/>
    </row>
    <row r="36" spans="5:8" x14ac:dyDescent="0.2">
      <c r="E36" s="358"/>
      <c r="F36" s="358"/>
    </row>
    <row r="37" spans="5:8" x14ac:dyDescent="0.2">
      <c r="E37" s="358"/>
      <c r="F37" s="358"/>
    </row>
  </sheetData>
  <mergeCells count="19">
    <mergeCell ref="B9:B10"/>
    <mergeCell ref="A9:A10"/>
    <mergeCell ref="C9:C10"/>
    <mergeCell ref="J24:L24"/>
    <mergeCell ref="J25:L25"/>
    <mergeCell ref="J26:L26"/>
    <mergeCell ref="K1:L1"/>
    <mergeCell ref="G9:H9"/>
    <mergeCell ref="I9:J9"/>
    <mergeCell ref="H7:I7"/>
    <mergeCell ref="A22:I22"/>
    <mergeCell ref="J22:L22"/>
    <mergeCell ref="A7:B7"/>
    <mergeCell ref="D9:D10"/>
    <mergeCell ref="E9:F9"/>
    <mergeCell ref="K9:L9"/>
    <mergeCell ref="A2:L2"/>
    <mergeCell ref="A3:L3"/>
    <mergeCell ref="A5:L5"/>
  </mergeCells>
  <printOptions horizontalCentered="1"/>
  <pageMargins left="0.70866141732283472" right="0.25" top="1.28" bottom="0" header="0.88" footer="0.31496062992125984"/>
  <pageSetup paperSize="9" scale="94" orientation="landscape" r:id="rId1"/>
  <colBreaks count="1" manualBreakCount="1">
    <brk id="12" max="37"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G31"/>
  <sheetViews>
    <sheetView topLeftCell="A4" zoomScaleNormal="100" zoomScaleSheetLayoutView="110" workbookViewId="0">
      <selection activeCell="A2" sqref="A2"/>
    </sheetView>
  </sheetViews>
  <sheetFormatPr defaultColWidth="8.85546875" defaultRowHeight="12.75" x14ac:dyDescent="0.2"/>
  <cols>
    <col min="1" max="1" width="5.7109375" style="90" customWidth="1"/>
    <col min="2" max="2" width="13.7109375" style="90" customWidth="1"/>
    <col min="3" max="3" width="23.7109375" style="90" customWidth="1"/>
    <col min="4" max="4" width="23.140625" style="90" customWidth="1"/>
    <col min="5" max="5" width="22.140625" style="90" customWidth="1"/>
    <col min="6" max="6" width="27.42578125" style="90" customWidth="1"/>
    <col min="7" max="16384" width="8.85546875" style="90"/>
  </cols>
  <sheetData>
    <row r="1" spans="1:7" ht="12.75" customHeight="1" x14ac:dyDescent="0.2">
      <c r="D1" s="260"/>
      <c r="E1" s="260"/>
      <c r="F1" s="261" t="s">
        <v>101</v>
      </c>
    </row>
    <row r="2" spans="1:7" ht="15" customHeight="1" x14ac:dyDescent="0.25">
      <c r="B2" s="655" t="s">
        <v>0</v>
      </c>
      <c r="C2" s="655"/>
      <c r="D2" s="655"/>
      <c r="E2" s="655"/>
      <c r="F2" s="655"/>
    </row>
    <row r="3" spans="1:7" ht="20.25" x14ac:dyDescent="0.3">
      <c r="B3" s="656" t="s">
        <v>789</v>
      </c>
      <c r="C3" s="656"/>
      <c r="D3" s="656"/>
      <c r="E3" s="656"/>
      <c r="F3" s="656"/>
    </row>
    <row r="4" spans="1:7" ht="11.25" customHeight="1" x14ac:dyDescent="0.2"/>
    <row r="5" spans="1:7" x14ac:dyDescent="0.2">
      <c r="A5" s="839" t="s">
        <v>494</v>
      </c>
      <c r="B5" s="839"/>
      <c r="C5" s="839"/>
      <c r="D5" s="839"/>
      <c r="E5" s="839"/>
      <c r="F5" s="839"/>
    </row>
    <row r="6" spans="1:7" ht="8.4499999999999993" customHeight="1" x14ac:dyDescent="0.25">
      <c r="A6" s="92"/>
      <c r="B6" s="92"/>
      <c r="C6" s="92"/>
      <c r="D6" s="92"/>
      <c r="E6" s="92"/>
      <c r="F6" s="92"/>
    </row>
    <row r="7" spans="1:7" ht="15.75" x14ac:dyDescent="0.25">
      <c r="A7" s="604" t="s">
        <v>523</v>
      </c>
      <c r="B7" s="604"/>
      <c r="C7" s="92"/>
      <c r="D7" s="92"/>
      <c r="E7" s="92"/>
      <c r="F7" s="92"/>
    </row>
    <row r="9" spans="1:7" ht="18" hidden="1" customHeight="1" x14ac:dyDescent="0.25">
      <c r="A9" s="93" t="s">
        <v>1</v>
      </c>
    </row>
    <row r="10" spans="1:7" s="318" customFormat="1" ht="30.6" customHeight="1" x14ac:dyDescent="0.2">
      <c r="A10" s="836" t="s">
        <v>2</v>
      </c>
      <c r="B10" s="836" t="s">
        <v>3</v>
      </c>
      <c r="C10" s="840" t="s">
        <v>490</v>
      </c>
      <c r="D10" s="840"/>
      <c r="E10" s="840" t="s">
        <v>493</v>
      </c>
      <c r="F10" s="840"/>
    </row>
    <row r="11" spans="1:7" s="320" customFormat="1" ht="25.5" x14ac:dyDescent="0.2">
      <c r="A11" s="836"/>
      <c r="B11" s="836"/>
      <c r="C11" s="273" t="s">
        <v>491</v>
      </c>
      <c r="D11" s="273" t="s">
        <v>492</v>
      </c>
      <c r="E11" s="273" t="s">
        <v>491</v>
      </c>
      <c r="F11" s="273" t="s">
        <v>492</v>
      </c>
      <c r="G11" s="319"/>
    </row>
    <row r="12" spans="1:7" s="158" customFormat="1" x14ac:dyDescent="0.2">
      <c r="A12" s="157">
        <v>1</v>
      </c>
      <c r="B12" s="157">
        <v>2</v>
      </c>
      <c r="C12" s="157">
        <v>3</v>
      </c>
      <c r="D12" s="157">
        <v>4</v>
      </c>
      <c r="E12" s="157">
        <v>5</v>
      </c>
      <c r="F12" s="157">
        <v>6</v>
      </c>
    </row>
    <row r="13" spans="1:7" x14ac:dyDescent="0.2">
      <c r="A13" s="8">
        <v>1</v>
      </c>
      <c r="B13" s="19" t="s">
        <v>524</v>
      </c>
      <c r="C13" s="98">
        <f>'AT-3'!C9</f>
        <v>618</v>
      </c>
      <c r="D13" s="98">
        <f>C13</f>
        <v>618</v>
      </c>
      <c r="E13" s="98">
        <f>'AT-3'!D9</f>
        <v>309</v>
      </c>
      <c r="F13" s="98">
        <f>E13</f>
        <v>309</v>
      </c>
    </row>
    <row r="14" spans="1:7" x14ac:dyDescent="0.2">
      <c r="A14" s="8">
        <v>2</v>
      </c>
      <c r="B14" s="19" t="s">
        <v>525</v>
      </c>
      <c r="C14" s="98">
        <f>'AT-3'!C10</f>
        <v>597</v>
      </c>
      <c r="D14" s="98">
        <f t="shared" ref="D14:D20" si="0">C14</f>
        <v>597</v>
      </c>
      <c r="E14" s="98">
        <f>'AT-3'!D10</f>
        <v>284</v>
      </c>
      <c r="F14" s="98">
        <f t="shared" ref="F14:F20" si="1">E14</f>
        <v>284</v>
      </c>
    </row>
    <row r="15" spans="1:7" x14ac:dyDescent="0.2">
      <c r="A15" s="8">
        <v>3</v>
      </c>
      <c r="B15" s="19" t="s">
        <v>526</v>
      </c>
      <c r="C15" s="98">
        <f>'AT-3'!C11</f>
        <v>465</v>
      </c>
      <c r="D15" s="98">
        <f t="shared" si="0"/>
        <v>465</v>
      </c>
      <c r="E15" s="98">
        <f>'AT-3'!D11</f>
        <v>211</v>
      </c>
      <c r="F15" s="98">
        <f t="shared" si="1"/>
        <v>211</v>
      </c>
    </row>
    <row r="16" spans="1:7" x14ac:dyDescent="0.2">
      <c r="A16" s="8">
        <v>4</v>
      </c>
      <c r="B16" s="19" t="s">
        <v>527</v>
      </c>
      <c r="C16" s="98">
        <f>'AT-3'!C12</f>
        <v>539</v>
      </c>
      <c r="D16" s="98">
        <f t="shared" si="0"/>
        <v>539</v>
      </c>
      <c r="E16" s="98">
        <f>'AT-3'!D12</f>
        <v>276</v>
      </c>
      <c r="F16" s="98">
        <f t="shared" si="1"/>
        <v>276</v>
      </c>
    </row>
    <row r="17" spans="1:241" x14ac:dyDescent="0.2">
      <c r="A17" s="8">
        <v>5</v>
      </c>
      <c r="B17" s="19" t="s">
        <v>528</v>
      </c>
      <c r="C17" s="98">
        <f>'AT-3'!C13</f>
        <v>620</v>
      </c>
      <c r="D17" s="98">
        <f t="shared" si="0"/>
        <v>620</v>
      </c>
      <c r="E17" s="98">
        <f>'AT-3'!D13</f>
        <v>302</v>
      </c>
      <c r="F17" s="98">
        <f t="shared" si="1"/>
        <v>302</v>
      </c>
    </row>
    <row r="18" spans="1:241" x14ac:dyDescent="0.2">
      <c r="A18" s="8">
        <v>6</v>
      </c>
      <c r="B18" s="19" t="s">
        <v>529</v>
      </c>
      <c r="C18" s="98">
        <f>'AT-3'!C14</f>
        <v>328</v>
      </c>
      <c r="D18" s="98">
        <f t="shared" si="0"/>
        <v>328</v>
      </c>
      <c r="E18" s="98">
        <f>'AT-3'!D14</f>
        <v>147</v>
      </c>
      <c r="F18" s="98">
        <f t="shared" si="1"/>
        <v>147</v>
      </c>
    </row>
    <row r="19" spans="1:241" x14ac:dyDescent="0.2">
      <c r="A19" s="8">
        <v>7</v>
      </c>
      <c r="B19" s="19" t="s">
        <v>530</v>
      </c>
      <c r="C19" s="98">
        <f>'AT-3'!C15</f>
        <v>478</v>
      </c>
      <c r="D19" s="98">
        <f t="shared" si="0"/>
        <v>478</v>
      </c>
      <c r="E19" s="98">
        <f>'AT-3'!D15</f>
        <v>241</v>
      </c>
      <c r="F19" s="98">
        <f t="shared" si="1"/>
        <v>241</v>
      </c>
    </row>
    <row r="20" spans="1:241" x14ac:dyDescent="0.2">
      <c r="A20" s="8">
        <v>8</v>
      </c>
      <c r="B20" s="19" t="s">
        <v>531</v>
      </c>
      <c r="C20" s="98">
        <f>'AT-3'!C16</f>
        <v>826</v>
      </c>
      <c r="D20" s="98">
        <f t="shared" si="0"/>
        <v>826</v>
      </c>
      <c r="E20" s="98">
        <f>'AT-3'!D16</f>
        <v>327</v>
      </c>
      <c r="F20" s="98">
        <f t="shared" si="1"/>
        <v>327</v>
      </c>
    </row>
    <row r="21" spans="1:241" x14ac:dyDescent="0.2">
      <c r="A21" s="3"/>
      <c r="B21" s="27" t="s">
        <v>532</v>
      </c>
      <c r="C21" s="98">
        <f>SUM(C13:C20)</f>
        <v>4471</v>
      </c>
      <c r="D21" s="98">
        <f>SUM(D13:D20)</f>
        <v>4471</v>
      </c>
      <c r="E21" s="98">
        <f>SUM(E13:E20)</f>
        <v>2097</v>
      </c>
      <c r="F21" s="98">
        <f>SUM(F13:F20)</f>
        <v>2097</v>
      </c>
    </row>
    <row r="22" spans="1:241" x14ac:dyDescent="0.2">
      <c r="A22" s="100" t="s">
        <v>8</v>
      </c>
    </row>
    <row r="23" spans="1:241" x14ac:dyDescent="0.2">
      <c r="A23" s="90" t="s">
        <v>9</v>
      </c>
    </row>
    <row r="24" spans="1:241" x14ac:dyDescent="0.2">
      <c r="A24" s="90" t="s">
        <v>10</v>
      </c>
    </row>
    <row r="25" spans="1:241" x14ac:dyDescent="0.2">
      <c r="A25" t="s">
        <v>96</v>
      </c>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row>
    <row r="26" spans="1:241" x14ac:dyDescent="0.2">
      <c r="A26" s="833" t="s">
        <v>97</v>
      </c>
      <c r="B26" s="833"/>
      <c r="C26" s="833"/>
      <c r="D26" s="833"/>
      <c r="E26" s="833"/>
      <c r="F26" s="833"/>
      <c r="G26" s="833"/>
      <c r="H26" s="833"/>
      <c r="I26" s="833"/>
      <c r="J26" s="833"/>
      <c r="K26" s="833"/>
      <c r="L26" s="833"/>
      <c r="M26" s="833"/>
      <c r="N26" s="833"/>
      <c r="O26" s="833"/>
      <c r="P26" s="833"/>
      <c r="Q26" s="833"/>
      <c r="R26" s="833"/>
      <c r="S26" s="833"/>
      <c r="T26" s="833"/>
      <c r="U26" s="833"/>
      <c r="V26" s="833"/>
      <c r="W26" s="833"/>
      <c r="X26" s="833"/>
      <c r="Y26" s="833"/>
      <c r="Z26" s="833"/>
      <c r="AA26" s="833"/>
      <c r="AB26" s="833"/>
      <c r="AC26" s="833"/>
      <c r="AD26" s="833"/>
      <c r="AE26" s="833"/>
      <c r="AF26" s="833"/>
      <c r="AG26" s="833"/>
      <c r="AH26" s="833"/>
      <c r="AI26" s="833"/>
      <c r="AJ26" s="833"/>
      <c r="AK26" s="833"/>
      <c r="AL26" s="833"/>
      <c r="AM26" s="833"/>
      <c r="AN26" s="833"/>
      <c r="AO26" s="833"/>
      <c r="AP26" s="833"/>
      <c r="AQ26" s="833"/>
      <c r="AR26" s="833"/>
      <c r="AS26" s="833"/>
      <c r="AT26" s="833"/>
      <c r="AU26" s="833"/>
      <c r="AV26" s="833"/>
      <c r="AW26" s="833"/>
      <c r="AX26" s="833"/>
      <c r="AY26" s="833"/>
      <c r="AZ26" s="833"/>
      <c r="BA26" s="833"/>
      <c r="BB26" s="833"/>
      <c r="BC26" s="833"/>
      <c r="BD26" s="833"/>
      <c r="BE26" s="833"/>
      <c r="BF26" s="833"/>
      <c r="BG26" s="833"/>
      <c r="BH26" s="833"/>
      <c r="BI26" s="833"/>
      <c r="BJ26" s="833"/>
      <c r="BK26" s="833"/>
      <c r="BL26" s="833"/>
      <c r="BM26" s="833"/>
      <c r="BN26" s="833"/>
      <c r="BO26" s="833"/>
      <c r="BP26" s="833"/>
      <c r="BQ26" s="833"/>
      <c r="BR26" s="833"/>
      <c r="BS26" s="833"/>
      <c r="BT26" s="833"/>
      <c r="BU26" s="833"/>
      <c r="BV26" s="833"/>
      <c r="BW26" s="833"/>
      <c r="BX26" s="833"/>
      <c r="BY26" s="833"/>
      <c r="BZ26" s="833"/>
      <c r="CA26" s="833"/>
      <c r="CB26" s="833"/>
      <c r="CC26" s="833"/>
      <c r="CD26" s="833"/>
      <c r="CE26" s="833"/>
      <c r="CF26" s="833"/>
      <c r="CG26" s="833"/>
      <c r="CH26" s="833"/>
      <c r="CI26" s="833"/>
      <c r="CJ26" s="833"/>
      <c r="CK26" s="833"/>
      <c r="CL26" s="833"/>
      <c r="CM26" s="833"/>
      <c r="CN26" s="833"/>
      <c r="CO26" s="833"/>
      <c r="CP26" s="833"/>
      <c r="CQ26" s="833"/>
      <c r="CR26" s="833"/>
      <c r="CS26" s="833"/>
      <c r="CT26" s="833"/>
      <c r="CU26" s="833"/>
      <c r="CV26" s="833"/>
      <c r="CW26" s="833"/>
      <c r="CX26" s="833"/>
      <c r="CY26" s="833"/>
      <c r="CZ26" s="833"/>
      <c r="DA26" s="833"/>
      <c r="DB26" s="833"/>
      <c r="DC26" s="833"/>
      <c r="DD26" s="833"/>
      <c r="DE26" s="833"/>
      <c r="DF26" s="833"/>
      <c r="DG26" s="833"/>
      <c r="DH26" s="833"/>
      <c r="DI26" s="833"/>
      <c r="DJ26" s="833"/>
      <c r="DK26" s="833"/>
      <c r="DL26" s="833"/>
      <c r="DM26" s="833"/>
      <c r="DN26" s="833"/>
      <c r="DO26" s="833"/>
      <c r="DP26" s="833"/>
      <c r="DQ26" s="833"/>
      <c r="DR26" s="833"/>
      <c r="DS26" s="833"/>
      <c r="DT26" s="833"/>
      <c r="DU26" s="833"/>
      <c r="DV26" s="833"/>
      <c r="DW26" s="833"/>
      <c r="DX26" s="833"/>
      <c r="DY26" s="833"/>
      <c r="DZ26" s="833"/>
      <c r="EA26" s="833"/>
      <c r="EB26" s="833"/>
      <c r="EC26" s="833"/>
      <c r="ED26" s="833"/>
      <c r="EE26" s="833"/>
      <c r="EF26" s="833"/>
      <c r="EG26" s="833"/>
      <c r="EH26" s="833"/>
      <c r="EI26" s="833"/>
      <c r="EJ26" s="833"/>
      <c r="EK26" s="833"/>
      <c r="EL26" s="833"/>
      <c r="EM26" s="833"/>
      <c r="EN26" s="833"/>
      <c r="EO26" s="833"/>
      <c r="EP26" s="833"/>
      <c r="EQ26" s="833"/>
      <c r="ER26" s="833"/>
      <c r="ES26" s="833"/>
      <c r="ET26" s="833"/>
      <c r="EU26" s="833"/>
      <c r="EV26" s="833"/>
      <c r="EW26" s="833"/>
      <c r="EX26" s="833"/>
      <c r="EY26" s="833"/>
      <c r="EZ26" s="833"/>
      <c r="FA26" s="833"/>
      <c r="FB26" s="833"/>
      <c r="FC26" s="833"/>
      <c r="FD26" s="833"/>
      <c r="FE26" s="833"/>
      <c r="FF26" s="833"/>
      <c r="FG26" s="833"/>
      <c r="FH26" s="833"/>
      <c r="FI26" s="833"/>
      <c r="FJ26" s="833"/>
      <c r="FK26" s="833"/>
      <c r="FL26" s="833"/>
      <c r="FM26" s="833"/>
      <c r="FN26" s="833"/>
      <c r="FO26" s="833"/>
      <c r="FP26" s="833"/>
      <c r="FQ26" s="833"/>
      <c r="FR26" s="833"/>
      <c r="FS26" s="833"/>
      <c r="FT26" s="833"/>
      <c r="FU26" s="833"/>
      <c r="FV26" s="833"/>
      <c r="FW26" s="833"/>
      <c r="FX26" s="833"/>
      <c r="FY26" s="833"/>
      <c r="FZ26" s="833"/>
      <c r="GA26" s="833"/>
      <c r="GB26" s="833"/>
      <c r="GC26" s="833"/>
      <c r="GD26" s="833"/>
      <c r="GE26" s="833"/>
      <c r="GF26" s="833"/>
      <c r="GG26" s="833"/>
      <c r="GH26" s="833"/>
      <c r="GI26" s="833"/>
      <c r="GJ26" s="833"/>
      <c r="GK26" s="833"/>
      <c r="GL26" s="833"/>
      <c r="GM26" s="833"/>
      <c r="GN26" s="833"/>
      <c r="GO26" s="833"/>
      <c r="GP26" s="833"/>
      <c r="GQ26" s="833"/>
      <c r="GR26" s="833"/>
      <c r="GS26" s="833"/>
      <c r="GT26" s="833"/>
      <c r="GU26" s="833"/>
      <c r="GV26" s="833"/>
      <c r="GW26" s="833"/>
      <c r="GX26" s="833"/>
      <c r="GY26" s="833"/>
      <c r="GZ26" s="833"/>
      <c r="HA26" s="833"/>
      <c r="HB26" s="833"/>
      <c r="HC26" s="833"/>
      <c r="HD26" s="833"/>
      <c r="HE26" s="833"/>
      <c r="HF26" s="833"/>
      <c r="HG26" s="833"/>
      <c r="HH26" s="833"/>
      <c r="HI26" s="833"/>
      <c r="HJ26" s="833"/>
      <c r="HK26" s="833"/>
      <c r="HL26" s="833"/>
      <c r="HM26" s="833"/>
      <c r="HN26" s="833"/>
      <c r="HO26" s="833"/>
      <c r="HP26" s="833"/>
      <c r="HQ26" s="833"/>
      <c r="HR26" s="833"/>
      <c r="HS26" s="833"/>
      <c r="HT26" s="833"/>
      <c r="HU26" s="833"/>
      <c r="HV26" s="833"/>
      <c r="HW26" s="833"/>
      <c r="HX26" s="833"/>
      <c r="HY26" s="833"/>
      <c r="HZ26" s="833"/>
      <c r="IA26" s="833"/>
      <c r="IB26" s="833"/>
      <c r="IC26" s="833"/>
      <c r="ID26" s="833"/>
      <c r="IE26" s="833"/>
      <c r="IF26" s="833"/>
      <c r="IG26" s="833"/>
    </row>
    <row r="27" spans="1:241" ht="15" x14ac:dyDescent="0.25">
      <c r="A27" s="326" t="s">
        <v>12</v>
      </c>
      <c r="B27" s="326"/>
      <c r="C27" s="326"/>
      <c r="D27" s="326"/>
      <c r="E27" s="326"/>
      <c r="F27" s="326"/>
    </row>
    <row r="28" spans="1:241" ht="15" x14ac:dyDescent="0.2">
      <c r="A28" s="327"/>
      <c r="B28" s="327"/>
      <c r="C28" s="327"/>
      <c r="D28" s="327"/>
      <c r="E28" s="838" t="s">
        <v>761</v>
      </c>
      <c r="F28" s="838"/>
      <c r="I28" s="87"/>
      <c r="J28" s="87"/>
      <c r="K28" s="87"/>
      <c r="L28" s="87"/>
      <c r="M28" s="87"/>
      <c r="N28" s="87"/>
    </row>
    <row r="29" spans="1:241" ht="15" x14ac:dyDescent="0.25">
      <c r="A29" s="327"/>
      <c r="B29" s="327"/>
      <c r="C29" s="327"/>
      <c r="D29" s="327"/>
      <c r="E29" s="551" t="s">
        <v>759</v>
      </c>
      <c r="F29" s="551"/>
      <c r="I29" s="31"/>
      <c r="J29" s="31"/>
      <c r="K29" s="31"/>
      <c r="L29" s="31"/>
      <c r="M29" s="31"/>
      <c r="N29" s="31"/>
    </row>
    <row r="30" spans="1:241" ht="15" x14ac:dyDescent="0.25">
      <c r="A30" s="328"/>
      <c r="B30" s="328"/>
      <c r="C30" s="328"/>
      <c r="D30" s="328"/>
      <c r="E30" s="551" t="s">
        <v>535</v>
      </c>
      <c r="F30" s="551"/>
      <c r="I30" s="31"/>
      <c r="J30" s="31"/>
      <c r="K30" s="31"/>
      <c r="L30" s="31"/>
      <c r="M30" s="31"/>
      <c r="N30" s="31"/>
    </row>
    <row r="31" spans="1:241" ht="15" x14ac:dyDescent="0.25">
      <c r="A31" s="328"/>
      <c r="B31" s="330"/>
      <c r="C31" s="330"/>
      <c r="D31" s="330"/>
      <c r="E31" s="155" t="s">
        <v>83</v>
      </c>
      <c r="F31" s="330"/>
      <c r="H31" s="31"/>
      <c r="J31" s="31"/>
      <c r="K31" s="31"/>
      <c r="L31" s="31"/>
      <c r="M31" s="31"/>
      <c r="N31" s="31"/>
    </row>
  </sheetData>
  <mergeCells count="72">
    <mergeCell ref="A26:D26"/>
    <mergeCell ref="E26:F26"/>
    <mergeCell ref="Z26:AC26"/>
    <mergeCell ref="B3:F3"/>
    <mergeCell ref="B2:F2"/>
    <mergeCell ref="A5:F5"/>
    <mergeCell ref="C10:D10"/>
    <mergeCell ref="E10:F10"/>
    <mergeCell ref="A10:A11"/>
    <mergeCell ref="B10:B11"/>
    <mergeCell ref="A7:B7"/>
    <mergeCell ref="BR26:BU26"/>
    <mergeCell ref="AP26:AS26"/>
    <mergeCell ref="AT26:AW26"/>
    <mergeCell ref="AX26:BA26"/>
    <mergeCell ref="G26:I26"/>
    <mergeCell ref="J26:M26"/>
    <mergeCell ref="N26:Q26"/>
    <mergeCell ref="R26:U26"/>
    <mergeCell ref="V26:Y26"/>
    <mergeCell ref="AD26:AG26"/>
    <mergeCell ref="AH26:AK26"/>
    <mergeCell ref="AL26:AO26"/>
    <mergeCell ref="HB26:HE26"/>
    <mergeCell ref="FR26:FU26"/>
    <mergeCell ref="FV26:FY26"/>
    <mergeCell ref="FZ26:GC26"/>
    <mergeCell ref="GD26:GG26"/>
    <mergeCell ref="GH26:GK26"/>
    <mergeCell ref="GL26:GO26"/>
    <mergeCell ref="GX26:HA26"/>
    <mergeCell ref="GP26:GS26"/>
    <mergeCell ref="GT26:GW26"/>
    <mergeCell ref="ID26:IG26"/>
    <mergeCell ref="HF26:HI26"/>
    <mergeCell ref="HJ26:HM26"/>
    <mergeCell ref="HN26:HQ26"/>
    <mergeCell ref="HR26:HU26"/>
    <mergeCell ref="HV26:HY26"/>
    <mergeCell ref="HZ26:IC26"/>
    <mergeCell ref="FJ26:FM26"/>
    <mergeCell ref="FN26:FQ26"/>
    <mergeCell ref="EL26:EO26"/>
    <mergeCell ref="EP26:ES26"/>
    <mergeCell ref="E28:F28"/>
    <mergeCell ref="ET26:EW26"/>
    <mergeCell ref="EX26:FA26"/>
    <mergeCell ref="FB26:FE26"/>
    <mergeCell ref="FF26:FI26"/>
    <mergeCell ref="BB26:BE26"/>
    <mergeCell ref="DN26:DQ26"/>
    <mergeCell ref="DR26:DU26"/>
    <mergeCell ref="DV26:DY26"/>
    <mergeCell ref="DZ26:EC26"/>
    <mergeCell ref="CP26:CS26"/>
    <mergeCell ref="CL26:CO26"/>
    <mergeCell ref="E29:F29"/>
    <mergeCell ref="E30:F30"/>
    <mergeCell ref="CT26:CW26"/>
    <mergeCell ref="ED26:EG26"/>
    <mergeCell ref="EH26:EK26"/>
    <mergeCell ref="CX26:DA26"/>
    <mergeCell ref="DB26:DE26"/>
    <mergeCell ref="DF26:DI26"/>
    <mergeCell ref="DJ26:DM26"/>
    <mergeCell ref="BV26:BY26"/>
    <mergeCell ref="BZ26:CC26"/>
    <mergeCell ref="CD26:CG26"/>
    <mergeCell ref="CH26:CK26"/>
    <mergeCell ref="BF26:BI26"/>
    <mergeCell ref="BJ26:BM26"/>
    <mergeCell ref="BN26:BQ26"/>
  </mergeCells>
  <phoneticPr fontId="0" type="noConversion"/>
  <printOptions horizontalCentered="1"/>
  <pageMargins left="0.34" right="0.27" top="1.33" bottom="0" header="1.03"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topLeftCell="A4" zoomScale="85" zoomScaleNormal="85" zoomScaleSheetLayoutView="100" workbookViewId="0">
      <selection activeCell="A2" sqref="A2"/>
    </sheetView>
  </sheetViews>
  <sheetFormatPr defaultRowHeight="12.75" x14ac:dyDescent="0.2"/>
  <cols>
    <col min="1" max="1" width="5.5703125" customWidth="1"/>
    <col min="2" max="2" width="14.85546875" customWidth="1"/>
    <col min="3" max="3" width="16.42578125" customWidth="1"/>
    <col min="4" max="4" width="10.85546875" customWidth="1"/>
    <col min="5" max="5" width="13.7109375" customWidth="1"/>
    <col min="6" max="6" width="14.28515625" customWidth="1"/>
    <col min="7" max="7" width="11.42578125" customWidth="1"/>
    <col min="8" max="8" width="12.28515625" customWidth="1"/>
    <col min="9" max="9" width="16.28515625" customWidth="1"/>
    <col min="10" max="10" width="19.28515625" customWidth="1"/>
  </cols>
  <sheetData>
    <row r="1" spans="1:13" ht="15" x14ac:dyDescent="0.2">
      <c r="A1" s="90"/>
      <c r="B1" s="90"/>
      <c r="C1" s="90"/>
      <c r="D1" s="668"/>
      <c r="E1" s="668"/>
      <c r="F1" s="42"/>
      <c r="G1" s="668" t="s">
        <v>496</v>
      </c>
      <c r="H1" s="668"/>
      <c r="I1" s="668"/>
      <c r="J1" s="668"/>
      <c r="K1" s="103"/>
      <c r="L1" s="90"/>
      <c r="M1" s="90"/>
    </row>
    <row r="2" spans="1:13" ht="15.75" x14ac:dyDescent="0.25">
      <c r="A2" s="655" t="s">
        <v>0</v>
      </c>
      <c r="B2" s="655"/>
      <c r="C2" s="655"/>
      <c r="D2" s="655"/>
      <c r="E2" s="655"/>
      <c r="F2" s="655"/>
      <c r="G2" s="655"/>
      <c r="H2" s="655"/>
      <c r="I2" s="655"/>
      <c r="J2" s="655"/>
      <c r="K2" s="90"/>
      <c r="L2" s="90"/>
      <c r="M2" s="90"/>
    </row>
    <row r="3" spans="1:13" ht="18" x14ac:dyDescent="0.25">
      <c r="A3" s="126"/>
      <c r="B3" s="126"/>
      <c r="C3" s="846" t="s">
        <v>789</v>
      </c>
      <c r="D3" s="846"/>
      <c r="E3" s="846"/>
      <c r="F3" s="846"/>
      <c r="G3" s="846"/>
      <c r="H3" s="846"/>
      <c r="I3" s="846"/>
      <c r="J3" s="126"/>
      <c r="K3" s="90"/>
      <c r="L3" s="90"/>
      <c r="M3" s="90"/>
    </row>
    <row r="4" spans="1:13" ht="18" x14ac:dyDescent="0.25">
      <c r="A4" s="126"/>
      <c r="B4" s="126"/>
      <c r="C4" s="309"/>
      <c r="D4" s="309"/>
      <c r="E4" s="309"/>
      <c r="F4" s="309"/>
      <c r="G4" s="309"/>
      <c r="H4" s="309"/>
      <c r="I4" s="309"/>
      <c r="J4" s="126"/>
      <c r="K4" s="90"/>
      <c r="L4" s="90"/>
      <c r="M4" s="90"/>
    </row>
    <row r="5" spans="1:13" ht="15.75" x14ac:dyDescent="0.25">
      <c r="A5" s="657" t="s">
        <v>495</v>
      </c>
      <c r="B5" s="657"/>
      <c r="C5" s="657"/>
      <c r="D5" s="657"/>
      <c r="E5" s="657"/>
      <c r="F5" s="657"/>
      <c r="G5" s="657"/>
      <c r="H5" s="657"/>
      <c r="I5" s="657"/>
      <c r="J5" s="657"/>
      <c r="K5" s="90"/>
      <c r="L5" s="90"/>
      <c r="M5" s="90"/>
    </row>
    <row r="6" spans="1:13" ht="15.75" x14ac:dyDescent="0.25">
      <c r="A6" s="92"/>
      <c r="B6" s="92"/>
      <c r="C6" s="92"/>
      <c r="D6" s="92"/>
      <c r="E6" s="92"/>
      <c r="F6" s="92"/>
      <c r="G6" s="92"/>
      <c r="H6" s="92"/>
      <c r="I6" s="92"/>
      <c r="J6" s="92"/>
      <c r="K6" s="90"/>
      <c r="L6" s="90"/>
      <c r="M6" s="90"/>
    </row>
    <row r="7" spans="1:13" ht="15.75" x14ac:dyDescent="0.25">
      <c r="A7" s="604" t="s">
        <v>523</v>
      </c>
      <c r="B7" s="604"/>
      <c r="C7" s="92"/>
      <c r="D7" s="92"/>
      <c r="E7" s="92"/>
      <c r="F7" s="92"/>
      <c r="G7" s="92"/>
      <c r="H7" s="92"/>
      <c r="I7" s="92"/>
      <c r="J7" s="92"/>
      <c r="K7" s="90"/>
      <c r="L7" s="90"/>
      <c r="M7" s="90"/>
    </row>
    <row r="8" spans="1:13" ht="18" x14ac:dyDescent="0.25">
      <c r="A8" s="93"/>
      <c r="B8" s="90"/>
      <c r="C8" s="90"/>
      <c r="D8" s="90"/>
      <c r="E8" s="90"/>
      <c r="F8" s="90"/>
      <c r="G8" s="90"/>
      <c r="H8" s="90"/>
      <c r="I8" s="90"/>
      <c r="J8" s="90"/>
      <c r="K8" s="90"/>
      <c r="L8" s="90"/>
      <c r="M8" s="90"/>
    </row>
    <row r="9" spans="1:13" s="270" customFormat="1" ht="21.75" customHeight="1" x14ac:dyDescent="0.2">
      <c r="A9" s="841" t="s">
        <v>2</v>
      </c>
      <c r="B9" s="841" t="s">
        <v>3</v>
      </c>
      <c r="C9" s="843" t="s">
        <v>154</v>
      </c>
      <c r="D9" s="844"/>
      <c r="E9" s="844"/>
      <c r="F9" s="844"/>
      <c r="G9" s="844"/>
      <c r="H9" s="844"/>
      <c r="I9" s="844"/>
      <c r="J9" s="845"/>
      <c r="K9" s="321"/>
      <c r="L9" s="321"/>
      <c r="M9" s="321"/>
    </row>
    <row r="10" spans="1:13" s="270" customFormat="1" ht="32.25" customHeight="1" x14ac:dyDescent="0.2">
      <c r="A10" s="842"/>
      <c r="B10" s="842"/>
      <c r="C10" s="273" t="s">
        <v>217</v>
      </c>
      <c r="D10" s="273" t="s">
        <v>128</v>
      </c>
      <c r="E10" s="273" t="s">
        <v>429</v>
      </c>
      <c r="F10" s="322" t="s">
        <v>185</v>
      </c>
      <c r="G10" s="322" t="s">
        <v>129</v>
      </c>
      <c r="H10" s="323" t="s">
        <v>216</v>
      </c>
      <c r="I10" s="323" t="s">
        <v>844</v>
      </c>
      <c r="J10" s="324" t="s">
        <v>16</v>
      </c>
      <c r="K10" s="325"/>
      <c r="L10" s="325"/>
      <c r="M10" s="325"/>
    </row>
    <row r="11" spans="1:13" s="15" customFormat="1" x14ac:dyDescent="0.2">
      <c r="A11" s="95">
        <v>1</v>
      </c>
      <c r="B11" s="95">
        <v>2</v>
      </c>
      <c r="C11" s="95">
        <v>3</v>
      </c>
      <c r="D11" s="95">
        <v>4</v>
      </c>
      <c r="E11" s="95">
        <v>5</v>
      </c>
      <c r="F11" s="95">
        <v>6</v>
      </c>
      <c r="G11" s="95">
        <v>7</v>
      </c>
      <c r="H11" s="97">
        <v>8</v>
      </c>
      <c r="I11" s="97">
        <v>9</v>
      </c>
      <c r="J11" s="96">
        <v>10</v>
      </c>
      <c r="K11" s="102"/>
      <c r="L11" s="102"/>
      <c r="M11" s="102"/>
    </row>
    <row r="12" spans="1:13" x14ac:dyDescent="0.2">
      <c r="A12" s="8">
        <v>1</v>
      </c>
      <c r="B12" s="19" t="s">
        <v>524</v>
      </c>
      <c r="C12" s="98">
        <v>1</v>
      </c>
      <c r="D12" s="98">
        <v>56</v>
      </c>
      <c r="E12" s="98">
        <v>0</v>
      </c>
      <c r="F12" s="98">
        <v>0</v>
      </c>
      <c r="G12" s="98">
        <v>0</v>
      </c>
      <c r="H12" s="149">
        <v>0</v>
      </c>
      <c r="I12" s="149">
        <f>J12-(C12+D12+E12+F12+G12+H12)</f>
        <v>870</v>
      </c>
      <c r="J12" s="99">
        <f>'AT18_Details_Community '!C13+'AT18_Details_Community '!E13</f>
        <v>927</v>
      </c>
      <c r="K12" s="90"/>
      <c r="L12" s="90"/>
      <c r="M12" s="90"/>
    </row>
    <row r="13" spans="1:13" x14ac:dyDescent="0.2">
      <c r="A13" s="8">
        <v>2</v>
      </c>
      <c r="B13" s="19" t="s">
        <v>525</v>
      </c>
      <c r="C13" s="98">
        <v>0</v>
      </c>
      <c r="D13" s="98">
        <v>0</v>
      </c>
      <c r="E13" s="98">
        <v>0</v>
      </c>
      <c r="F13" s="98">
        <v>0</v>
      </c>
      <c r="G13" s="98">
        <v>0</v>
      </c>
      <c r="H13" s="149">
        <v>0</v>
      </c>
      <c r="I13" s="149">
        <f t="shared" ref="I13:I19" si="0">J13-(C13+D13+E13+F13+G13+H13)</f>
        <v>881</v>
      </c>
      <c r="J13" s="99">
        <f>'AT18_Details_Community '!C14+'AT18_Details_Community '!E14</f>
        <v>881</v>
      </c>
      <c r="K13" s="90"/>
      <c r="L13" s="90"/>
      <c r="M13" s="90"/>
    </row>
    <row r="14" spans="1:13" x14ac:dyDescent="0.2">
      <c r="A14" s="8">
        <v>3</v>
      </c>
      <c r="B14" s="19" t="s">
        <v>526</v>
      </c>
      <c r="C14" s="98">
        <v>0</v>
      </c>
      <c r="D14" s="98">
        <v>14</v>
      </c>
      <c r="E14" s="98">
        <v>0</v>
      </c>
      <c r="F14" s="98">
        <v>0</v>
      </c>
      <c r="G14" s="98">
        <v>0</v>
      </c>
      <c r="H14" s="149">
        <v>0</v>
      </c>
      <c r="I14" s="149">
        <f t="shared" si="0"/>
        <v>662</v>
      </c>
      <c r="J14" s="99">
        <f>'AT18_Details_Community '!C15+'AT18_Details_Community '!E15</f>
        <v>676</v>
      </c>
      <c r="K14" s="90"/>
      <c r="L14" s="90"/>
      <c r="M14" s="90"/>
    </row>
    <row r="15" spans="1:13" x14ac:dyDescent="0.2">
      <c r="A15" s="8">
        <v>4</v>
      </c>
      <c r="B15" s="19" t="s">
        <v>527</v>
      </c>
      <c r="C15" s="98">
        <v>0</v>
      </c>
      <c r="D15" s="98">
        <v>1</v>
      </c>
      <c r="E15" s="98">
        <v>0</v>
      </c>
      <c r="F15" s="98">
        <v>0</v>
      </c>
      <c r="G15" s="98">
        <v>0</v>
      </c>
      <c r="H15" s="149">
        <v>0</v>
      </c>
      <c r="I15" s="149">
        <f t="shared" si="0"/>
        <v>814</v>
      </c>
      <c r="J15" s="99">
        <f>'AT18_Details_Community '!C16+'AT18_Details_Community '!E16</f>
        <v>815</v>
      </c>
      <c r="K15" s="90"/>
      <c r="L15" s="90"/>
      <c r="M15" s="90"/>
    </row>
    <row r="16" spans="1:13" x14ac:dyDescent="0.2">
      <c r="A16" s="8">
        <v>5</v>
      </c>
      <c r="B16" s="19" t="s">
        <v>528</v>
      </c>
      <c r="C16" s="98">
        <v>0</v>
      </c>
      <c r="D16" s="98">
        <v>10</v>
      </c>
      <c r="E16" s="98">
        <v>0</v>
      </c>
      <c r="F16" s="98">
        <v>0</v>
      </c>
      <c r="G16" s="98">
        <v>0</v>
      </c>
      <c r="H16" s="149">
        <v>0</v>
      </c>
      <c r="I16" s="149">
        <f t="shared" si="0"/>
        <v>912</v>
      </c>
      <c r="J16" s="99">
        <f>'AT18_Details_Community '!C17+'AT18_Details_Community '!E17</f>
        <v>922</v>
      </c>
      <c r="K16" s="90"/>
      <c r="L16" s="90"/>
      <c r="M16" s="90"/>
    </row>
    <row r="17" spans="1:13" x14ac:dyDescent="0.2">
      <c r="A17" s="8">
        <v>6</v>
      </c>
      <c r="B17" s="19" t="s">
        <v>529</v>
      </c>
      <c r="C17" s="98">
        <v>0</v>
      </c>
      <c r="D17" s="98">
        <v>9</v>
      </c>
      <c r="E17" s="98">
        <v>0</v>
      </c>
      <c r="F17" s="98">
        <v>0</v>
      </c>
      <c r="G17" s="98">
        <v>0</v>
      </c>
      <c r="H17" s="149">
        <v>0</v>
      </c>
      <c r="I17" s="149">
        <f t="shared" si="0"/>
        <v>466</v>
      </c>
      <c r="J17" s="99">
        <f>'AT18_Details_Community '!C18+'AT18_Details_Community '!E18</f>
        <v>475</v>
      </c>
      <c r="K17" s="90"/>
      <c r="L17" s="90"/>
      <c r="M17" s="90"/>
    </row>
    <row r="18" spans="1:13" x14ac:dyDescent="0.2">
      <c r="A18" s="8">
        <v>7</v>
      </c>
      <c r="B18" s="19" t="s">
        <v>530</v>
      </c>
      <c r="C18" s="98">
        <v>0</v>
      </c>
      <c r="D18" s="98">
        <v>15</v>
      </c>
      <c r="E18" s="98">
        <v>0</v>
      </c>
      <c r="F18" s="98">
        <v>0</v>
      </c>
      <c r="G18" s="98">
        <v>0</v>
      </c>
      <c r="H18" s="149">
        <v>0</v>
      </c>
      <c r="I18" s="149">
        <f t="shared" si="0"/>
        <v>704</v>
      </c>
      <c r="J18" s="99">
        <f>'AT18_Details_Community '!C19+'AT18_Details_Community '!E19</f>
        <v>719</v>
      </c>
      <c r="K18" s="90"/>
      <c r="L18" s="90"/>
      <c r="M18" s="90"/>
    </row>
    <row r="19" spans="1:13" x14ac:dyDescent="0.2">
      <c r="A19" s="8">
        <v>8</v>
      </c>
      <c r="B19" s="19" t="s">
        <v>531</v>
      </c>
      <c r="C19" s="98">
        <v>0</v>
      </c>
      <c r="D19" s="98">
        <v>8</v>
      </c>
      <c r="E19" s="98">
        <v>0</v>
      </c>
      <c r="F19" s="98">
        <v>0</v>
      </c>
      <c r="G19" s="98">
        <v>0</v>
      </c>
      <c r="H19" s="149">
        <v>0</v>
      </c>
      <c r="I19" s="149">
        <f t="shared" si="0"/>
        <v>1145</v>
      </c>
      <c r="J19" s="99">
        <f>'AT18_Details_Community '!C20+'AT18_Details_Community '!E20</f>
        <v>1153</v>
      </c>
      <c r="K19" s="90"/>
      <c r="L19" s="90"/>
      <c r="M19" s="90"/>
    </row>
    <row r="20" spans="1:13" x14ac:dyDescent="0.2">
      <c r="A20" s="3"/>
      <c r="B20" s="27" t="s">
        <v>532</v>
      </c>
      <c r="C20" s="98">
        <f>SUM(C12:C19)</f>
        <v>1</v>
      </c>
      <c r="D20" s="98">
        <f t="shared" ref="D20:J20" si="1">SUM(D12:D19)</f>
        <v>113</v>
      </c>
      <c r="E20" s="98">
        <f t="shared" si="1"/>
        <v>0</v>
      </c>
      <c r="F20" s="98">
        <f t="shared" si="1"/>
        <v>0</v>
      </c>
      <c r="G20" s="98">
        <f t="shared" si="1"/>
        <v>0</v>
      </c>
      <c r="H20" s="98">
        <f t="shared" si="1"/>
        <v>0</v>
      </c>
      <c r="I20" s="98">
        <f t="shared" si="1"/>
        <v>6454</v>
      </c>
      <c r="J20" s="98">
        <f t="shared" si="1"/>
        <v>6568</v>
      </c>
      <c r="K20" s="90"/>
      <c r="L20" s="90"/>
      <c r="M20" s="90"/>
    </row>
    <row r="21" spans="1:13" x14ac:dyDescent="0.2">
      <c r="A21" s="90"/>
      <c r="B21" s="90"/>
      <c r="C21" s="90"/>
      <c r="D21" s="90"/>
      <c r="E21" s="90"/>
      <c r="F21" s="90"/>
      <c r="G21" s="90"/>
      <c r="H21" s="90"/>
      <c r="I21" s="90"/>
      <c r="J21" s="90"/>
      <c r="K21" s="90"/>
      <c r="L21" s="90"/>
      <c r="M21" s="90"/>
    </row>
    <row r="22" spans="1:13" x14ac:dyDescent="0.2">
      <c r="A22" s="90" t="s">
        <v>130</v>
      </c>
      <c r="B22" s="90"/>
      <c r="C22" s="90"/>
      <c r="D22" s="90"/>
      <c r="E22" s="90"/>
      <c r="F22" s="90"/>
      <c r="G22" s="90"/>
      <c r="H22" s="90"/>
      <c r="I22" s="90" t="s">
        <v>11</v>
      </c>
      <c r="J22" s="90"/>
      <c r="K22" s="90"/>
      <c r="L22" s="90"/>
      <c r="M22" s="90"/>
    </row>
    <row r="23" spans="1:13" x14ac:dyDescent="0.2">
      <c r="A23" s="90" t="s">
        <v>218</v>
      </c>
      <c r="B23" s="90"/>
      <c r="C23" s="90"/>
      <c r="D23" s="90"/>
      <c r="E23" s="90"/>
      <c r="F23" s="90"/>
      <c r="G23" s="90"/>
      <c r="H23" s="90"/>
      <c r="I23" s="90"/>
      <c r="J23" s="90"/>
      <c r="K23" s="90"/>
      <c r="L23" s="90"/>
      <c r="M23" s="90"/>
    </row>
    <row r="24" spans="1:13" x14ac:dyDescent="0.2">
      <c r="A24" t="s">
        <v>131</v>
      </c>
    </row>
    <row r="25" spans="1:13" x14ac:dyDescent="0.2">
      <c r="A25" s="833" t="s">
        <v>132</v>
      </c>
      <c r="B25" s="833"/>
      <c r="C25" s="833"/>
      <c r="D25" s="833"/>
      <c r="E25" s="833"/>
      <c r="F25" s="833"/>
      <c r="G25" s="833"/>
      <c r="H25" s="833"/>
      <c r="I25" s="833"/>
      <c r="J25" s="833"/>
      <c r="K25" s="833"/>
      <c r="L25" s="833"/>
      <c r="M25" s="833"/>
    </row>
    <row r="26" spans="1:13" x14ac:dyDescent="0.2">
      <c r="A26" s="848" t="s">
        <v>133</v>
      </c>
      <c r="B26" s="848"/>
      <c r="C26" s="848"/>
      <c r="D26" s="848"/>
      <c r="E26" s="90"/>
      <c r="F26" s="90"/>
      <c r="G26" s="90"/>
      <c r="H26" s="90"/>
      <c r="I26" s="90"/>
      <c r="J26" s="90"/>
      <c r="K26" s="90"/>
      <c r="L26" s="90"/>
      <c r="M26" s="90"/>
    </row>
    <row r="27" spans="1:13" x14ac:dyDescent="0.2">
      <c r="A27" s="131" t="s">
        <v>186</v>
      </c>
      <c r="B27" s="131"/>
      <c r="C27" s="131"/>
      <c r="D27" s="131"/>
      <c r="E27" s="90"/>
      <c r="F27" s="90"/>
      <c r="G27" s="90"/>
      <c r="H27" s="90"/>
      <c r="I27" s="90"/>
      <c r="J27" s="90"/>
      <c r="K27" s="90"/>
      <c r="L27" s="90"/>
      <c r="M27" s="90"/>
    </row>
    <row r="28" spans="1:13" x14ac:dyDescent="0.2">
      <c r="A28" s="131"/>
      <c r="B28" s="131"/>
      <c r="C28" s="131"/>
      <c r="D28" s="131"/>
      <c r="E28" s="90"/>
      <c r="F28" s="90"/>
      <c r="G28" s="90"/>
      <c r="H28" s="90"/>
      <c r="I28" s="90"/>
      <c r="J28" s="90"/>
      <c r="K28" s="90"/>
      <c r="L28" s="90"/>
      <c r="M28" s="90"/>
    </row>
    <row r="29" spans="1:13" ht="15" x14ac:dyDescent="0.25">
      <c r="A29" s="377" t="s">
        <v>570</v>
      </c>
      <c r="B29" s="131"/>
      <c r="C29" s="131"/>
      <c r="D29" s="131"/>
      <c r="E29" s="90"/>
      <c r="F29" s="90"/>
      <c r="G29" s="90"/>
      <c r="H29" s="90"/>
      <c r="I29" s="90"/>
      <c r="J29" s="90"/>
      <c r="K29" s="90"/>
      <c r="L29" s="90"/>
      <c r="M29" s="90"/>
    </row>
    <row r="30" spans="1:13" s="16" customFormat="1" x14ac:dyDescent="0.2">
      <c r="A30" s="102" t="s">
        <v>12</v>
      </c>
      <c r="B30" s="102"/>
      <c r="C30" s="102"/>
      <c r="D30" s="102"/>
      <c r="E30" s="102"/>
      <c r="F30" s="102"/>
      <c r="G30" s="102"/>
      <c r="H30" s="102"/>
      <c r="I30" s="849" t="s">
        <v>761</v>
      </c>
      <c r="J30" s="849"/>
      <c r="K30" s="329"/>
      <c r="L30" s="158"/>
      <c r="M30" s="158"/>
    </row>
    <row r="31" spans="1:13" s="16" customFormat="1" x14ac:dyDescent="0.2">
      <c r="B31" s="329"/>
      <c r="C31" s="329"/>
      <c r="D31" s="329"/>
      <c r="E31" s="329"/>
      <c r="F31" s="329"/>
      <c r="G31" s="329"/>
      <c r="H31" s="329"/>
      <c r="I31" s="849" t="s">
        <v>759</v>
      </c>
      <c r="J31" s="849"/>
      <c r="K31" s="158"/>
      <c r="L31" s="158"/>
      <c r="M31" s="158"/>
    </row>
    <row r="32" spans="1:13" s="16" customFormat="1" x14ac:dyDescent="0.2">
      <c r="B32" s="329"/>
      <c r="C32" s="329"/>
      <c r="D32" s="329"/>
      <c r="E32" s="329"/>
      <c r="F32" s="329"/>
      <c r="G32" s="329"/>
      <c r="H32" s="329"/>
      <c r="I32" s="849" t="s">
        <v>536</v>
      </c>
      <c r="J32" s="849"/>
      <c r="K32" s="329"/>
      <c r="L32" s="158"/>
      <c r="M32" s="158"/>
    </row>
    <row r="33" spans="1:13" s="16" customFormat="1" x14ac:dyDescent="0.2">
      <c r="A33" s="158"/>
      <c r="B33" s="158"/>
      <c r="C33" s="158"/>
      <c r="D33" s="158"/>
      <c r="E33" s="158"/>
      <c r="F33" s="158"/>
      <c r="G33" s="605" t="s">
        <v>83</v>
      </c>
      <c r="H33" s="605"/>
      <c r="I33" s="605"/>
      <c r="J33" s="605"/>
      <c r="K33" s="31"/>
      <c r="L33" s="31"/>
      <c r="M33" s="158"/>
    </row>
    <row r="34" spans="1:13" s="16" customFormat="1" x14ac:dyDescent="0.2">
      <c r="A34" s="847"/>
      <c r="B34" s="847"/>
      <c r="C34" s="847"/>
      <c r="D34" s="847"/>
      <c r="E34" s="847"/>
      <c r="F34" s="847"/>
      <c r="G34" s="847"/>
      <c r="H34" s="847"/>
      <c r="I34" s="847"/>
      <c r="J34" s="847"/>
      <c r="K34" s="158"/>
      <c r="L34" s="158"/>
      <c r="M34" s="158"/>
    </row>
  </sheetData>
  <mergeCells count="18">
    <mergeCell ref="G33:J33"/>
    <mergeCell ref="A34:J34"/>
    <mergeCell ref="A25:D25"/>
    <mergeCell ref="E25:J25"/>
    <mergeCell ref="A26:D26"/>
    <mergeCell ref="I31:J31"/>
    <mergeCell ref="I32:J32"/>
    <mergeCell ref="I30:J30"/>
    <mergeCell ref="D1:E1"/>
    <mergeCell ref="G1:J1"/>
    <mergeCell ref="A2:J2"/>
    <mergeCell ref="A5:J5"/>
    <mergeCell ref="A7:B7"/>
    <mergeCell ref="K25:M25"/>
    <mergeCell ref="A9:A10"/>
    <mergeCell ref="B9:B10"/>
    <mergeCell ref="C9:J9"/>
    <mergeCell ref="C3:I3"/>
  </mergeCells>
  <phoneticPr fontId="0" type="noConversion"/>
  <printOptions horizontalCentered="1"/>
  <pageMargins left="0.70866141732283472" right="0.28000000000000003" top="1.19" bottom="0" header="0.88" footer="0.31496062992125984"/>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8"/>
  <sheetViews>
    <sheetView zoomScale="85" zoomScaleNormal="85" zoomScaleSheetLayoutView="90" workbookViewId="0">
      <selection activeCell="A2" sqref="A2"/>
    </sheetView>
  </sheetViews>
  <sheetFormatPr defaultRowHeight="12.75" x14ac:dyDescent="0.2"/>
  <cols>
    <col min="1" max="1" width="6.140625" customWidth="1"/>
    <col min="2" max="2" width="14.42578125" customWidth="1"/>
    <col min="3" max="3" width="13.7109375" customWidth="1"/>
    <col min="4" max="4" width="17" customWidth="1"/>
    <col min="5" max="5" width="14.7109375" customWidth="1"/>
    <col min="6" max="6" width="11.42578125" customWidth="1"/>
    <col min="7" max="7" width="13.140625" customWidth="1"/>
    <col min="8" max="9" width="17" customWidth="1"/>
    <col min="10" max="11" width="12.7109375" customWidth="1"/>
    <col min="12" max="12" width="17" customWidth="1"/>
    <col min="13" max="13" width="16.42578125" customWidth="1"/>
  </cols>
  <sheetData>
    <row r="1" spans="1:26" ht="15" x14ac:dyDescent="0.2">
      <c r="A1" s="90"/>
      <c r="B1" s="90"/>
      <c r="C1" s="90"/>
      <c r="D1" s="90"/>
      <c r="E1" s="90"/>
      <c r="F1" s="90"/>
      <c r="G1" s="90"/>
      <c r="H1" s="90"/>
      <c r="I1" s="90"/>
      <c r="J1" s="90"/>
      <c r="K1" s="90"/>
      <c r="L1" s="668" t="s">
        <v>134</v>
      </c>
      <c r="M1" s="668"/>
      <c r="N1" s="103"/>
      <c r="O1" s="90"/>
      <c r="P1" s="90"/>
    </row>
    <row r="2" spans="1:26" ht="15.75" x14ac:dyDescent="0.25">
      <c r="A2" s="655" t="s">
        <v>0</v>
      </c>
      <c r="B2" s="655"/>
      <c r="C2" s="655"/>
      <c r="D2" s="655"/>
      <c r="E2" s="655"/>
      <c r="F2" s="655"/>
      <c r="G2" s="655"/>
      <c r="H2" s="655"/>
      <c r="I2" s="655"/>
      <c r="J2" s="655"/>
      <c r="K2" s="655"/>
      <c r="L2" s="655"/>
      <c r="M2" s="655"/>
      <c r="N2" s="90"/>
      <c r="O2" s="90"/>
      <c r="P2" s="90"/>
    </row>
    <row r="3" spans="1:26" ht="20.25" x14ac:dyDescent="0.3">
      <c r="A3" s="656" t="s">
        <v>789</v>
      </c>
      <c r="B3" s="656"/>
      <c r="C3" s="656"/>
      <c r="D3" s="656"/>
      <c r="E3" s="656"/>
      <c r="F3" s="656"/>
      <c r="G3" s="656"/>
      <c r="H3" s="656"/>
      <c r="I3" s="656"/>
      <c r="J3" s="656"/>
      <c r="K3" s="656"/>
      <c r="L3" s="656"/>
      <c r="M3" s="656"/>
      <c r="N3" s="90"/>
      <c r="O3" s="90"/>
      <c r="P3" s="90"/>
    </row>
    <row r="4" spans="1:26" x14ac:dyDescent="0.2">
      <c r="A4" s="90"/>
      <c r="B4" s="90"/>
      <c r="C4" s="90"/>
      <c r="D4" s="90"/>
      <c r="E4" s="90"/>
      <c r="F4" s="90"/>
      <c r="G4" s="90"/>
      <c r="H4" s="90"/>
      <c r="I4" s="90"/>
      <c r="J4" s="90"/>
      <c r="K4" s="90"/>
      <c r="L4" s="90"/>
      <c r="M4" s="90"/>
      <c r="N4" s="90"/>
      <c r="O4" s="90"/>
      <c r="P4" s="90"/>
    </row>
    <row r="5" spans="1:26" ht="15.75" x14ac:dyDescent="0.25">
      <c r="A5" s="657" t="s">
        <v>710</v>
      </c>
      <c r="B5" s="657"/>
      <c r="C5" s="657"/>
      <c r="D5" s="657"/>
      <c r="E5" s="657"/>
      <c r="F5" s="657"/>
      <c r="G5" s="657"/>
      <c r="H5" s="657"/>
      <c r="I5" s="657"/>
      <c r="J5" s="657"/>
      <c r="K5" s="657"/>
      <c r="L5" s="657"/>
      <c r="M5" s="657"/>
      <c r="N5" s="90"/>
      <c r="O5" s="90"/>
      <c r="P5" s="90"/>
    </row>
    <row r="6" spans="1:26" x14ac:dyDescent="0.2">
      <c r="A6" s="90"/>
      <c r="B6" s="90"/>
      <c r="C6" s="90"/>
      <c r="D6" s="90"/>
      <c r="E6" s="90"/>
      <c r="F6" s="90"/>
      <c r="G6" s="90"/>
      <c r="H6" s="90"/>
      <c r="I6" s="90"/>
      <c r="J6" s="90"/>
      <c r="K6" s="90"/>
      <c r="L6" s="90"/>
      <c r="M6" s="90"/>
      <c r="N6" s="90"/>
      <c r="O6" s="90"/>
      <c r="P6" s="90"/>
    </row>
    <row r="7" spans="1:26" x14ac:dyDescent="0.2">
      <c r="A7" s="604" t="s">
        <v>523</v>
      </c>
      <c r="B7" s="604"/>
      <c r="C7" s="90"/>
      <c r="D7" s="90"/>
      <c r="E7" s="90"/>
      <c r="F7" s="90"/>
      <c r="G7" s="90"/>
      <c r="H7" s="90"/>
      <c r="I7" s="90"/>
      <c r="J7" s="90"/>
      <c r="K7" s="90"/>
      <c r="L7" s="90"/>
      <c r="M7" s="90"/>
      <c r="N7" s="90"/>
      <c r="O7" s="90"/>
      <c r="P7" s="90"/>
    </row>
    <row r="8" spans="1:26" ht="18" x14ac:dyDescent="0.25">
      <c r="A8" s="93"/>
      <c r="B8" s="93"/>
      <c r="C8" s="90"/>
      <c r="D8" s="90"/>
      <c r="E8" s="90"/>
      <c r="F8" s="90"/>
      <c r="G8" s="90"/>
      <c r="H8" s="90"/>
      <c r="I8" s="90"/>
      <c r="J8" s="90"/>
      <c r="K8" s="90"/>
      <c r="L8" s="90"/>
      <c r="M8" s="90"/>
      <c r="N8" s="90"/>
      <c r="O8" s="90"/>
      <c r="P8" s="90"/>
    </row>
    <row r="9" spans="1:26" s="270" customFormat="1" ht="19.899999999999999" customHeight="1" x14ac:dyDescent="0.2">
      <c r="A9" s="836" t="s">
        <v>2</v>
      </c>
      <c r="B9" s="836" t="s">
        <v>3</v>
      </c>
      <c r="C9" s="859" t="s">
        <v>128</v>
      </c>
      <c r="D9" s="859"/>
      <c r="E9" s="835"/>
      <c r="F9" s="859" t="s">
        <v>129</v>
      </c>
      <c r="G9" s="859"/>
      <c r="H9" s="859"/>
      <c r="I9" s="835"/>
      <c r="J9" s="836" t="s">
        <v>216</v>
      </c>
      <c r="K9" s="836"/>
      <c r="L9" s="836"/>
      <c r="M9" s="836"/>
      <c r="N9" s="321"/>
      <c r="O9" s="321"/>
      <c r="P9" s="321"/>
      <c r="Y9" s="279"/>
      <c r="Z9" s="280"/>
    </row>
    <row r="10" spans="1:26" s="270" customFormat="1" ht="36.75" customHeight="1" x14ac:dyDescent="0.2">
      <c r="A10" s="836"/>
      <c r="B10" s="836"/>
      <c r="C10" s="307" t="s">
        <v>430</v>
      </c>
      <c r="D10" s="306" t="s">
        <v>428</v>
      </c>
      <c r="E10" s="307" t="s">
        <v>219</v>
      </c>
      <c r="F10" s="508" t="s">
        <v>906</v>
      </c>
      <c r="G10" s="507" t="s">
        <v>427</v>
      </c>
      <c r="H10" s="507" t="s">
        <v>428</v>
      </c>
      <c r="I10" s="508" t="s">
        <v>219</v>
      </c>
      <c r="J10" s="267" t="s">
        <v>907</v>
      </c>
      <c r="K10" s="507" t="s">
        <v>427</v>
      </c>
      <c r="L10" s="267" t="s">
        <v>428</v>
      </c>
      <c r="M10" s="267" t="s">
        <v>219</v>
      </c>
      <c r="N10" s="325"/>
      <c r="O10" s="325"/>
      <c r="P10" s="325"/>
    </row>
    <row r="11" spans="1:26" s="15" customFormat="1" x14ac:dyDescent="0.2">
      <c r="A11" s="95">
        <v>1</v>
      </c>
      <c r="B11" s="95">
        <v>2</v>
      </c>
      <c r="C11" s="95">
        <v>3</v>
      </c>
      <c r="D11" s="95">
        <v>4</v>
      </c>
      <c r="E11" s="95">
        <v>5</v>
      </c>
      <c r="F11" s="95">
        <v>6</v>
      </c>
      <c r="G11" s="95">
        <v>7</v>
      </c>
      <c r="H11" s="95">
        <v>8</v>
      </c>
      <c r="I11" s="95">
        <v>9</v>
      </c>
      <c r="J11" s="95">
        <v>10</v>
      </c>
      <c r="K11" s="95">
        <v>11</v>
      </c>
      <c r="L11" s="95">
        <v>12</v>
      </c>
      <c r="M11" s="95">
        <v>13</v>
      </c>
      <c r="N11" s="102"/>
      <c r="O11" s="102"/>
      <c r="P11" s="102"/>
    </row>
    <row r="12" spans="1:26" x14ac:dyDescent="0.2">
      <c r="A12" s="8">
        <v>1</v>
      </c>
      <c r="B12" s="19" t="s">
        <v>524</v>
      </c>
      <c r="C12" s="98"/>
      <c r="D12" s="98"/>
      <c r="E12" s="98"/>
      <c r="F12" s="98"/>
      <c r="G12" s="98"/>
      <c r="H12" s="98"/>
      <c r="I12" s="98"/>
      <c r="J12" s="98"/>
      <c r="K12" s="98"/>
      <c r="L12" s="98"/>
      <c r="M12" s="98"/>
      <c r="N12" s="90"/>
      <c r="O12" s="90"/>
      <c r="P12" s="90"/>
    </row>
    <row r="13" spans="1:26" x14ac:dyDescent="0.2">
      <c r="A13" s="8">
        <v>2</v>
      </c>
      <c r="B13" s="19" t="s">
        <v>525</v>
      </c>
      <c r="C13" s="98"/>
      <c r="D13" s="98"/>
      <c r="E13" s="98"/>
      <c r="F13" s="98"/>
      <c r="G13" s="98"/>
      <c r="H13" s="98"/>
      <c r="I13" s="98"/>
      <c r="J13" s="98"/>
      <c r="K13" s="98"/>
      <c r="L13" s="98"/>
      <c r="M13" s="98"/>
      <c r="N13" s="90"/>
      <c r="O13" s="90"/>
      <c r="P13" s="90"/>
    </row>
    <row r="14" spans="1:26" x14ac:dyDescent="0.2">
      <c r="A14" s="8">
        <v>3</v>
      </c>
      <c r="B14" s="19" t="s">
        <v>526</v>
      </c>
      <c r="C14" s="98"/>
      <c r="D14" s="98"/>
      <c r="E14" s="98"/>
      <c r="F14" s="98"/>
      <c r="G14" s="98"/>
      <c r="H14" s="98"/>
      <c r="I14" s="98"/>
      <c r="J14" s="98"/>
      <c r="K14" s="98"/>
      <c r="L14" s="98"/>
      <c r="M14" s="98"/>
      <c r="N14" s="90"/>
      <c r="O14" s="90"/>
      <c r="P14" s="90"/>
    </row>
    <row r="15" spans="1:26" x14ac:dyDescent="0.2">
      <c r="A15" s="8">
        <v>4</v>
      </c>
      <c r="B15" s="19" t="s">
        <v>527</v>
      </c>
      <c r="C15" s="98"/>
      <c r="D15" s="850" t="s">
        <v>564</v>
      </c>
      <c r="E15" s="851"/>
      <c r="F15" s="851"/>
      <c r="G15" s="851"/>
      <c r="H15" s="851"/>
      <c r="I15" s="851"/>
      <c r="J15" s="852"/>
      <c r="K15" s="513"/>
      <c r="L15" s="98"/>
      <c r="M15" s="98"/>
      <c r="N15" s="90"/>
      <c r="O15" s="90"/>
      <c r="P15" s="90"/>
    </row>
    <row r="16" spans="1:26" x14ac:dyDescent="0.2">
      <c r="A16" s="8">
        <v>5</v>
      </c>
      <c r="B16" s="19" t="s">
        <v>528</v>
      </c>
      <c r="C16" s="98"/>
      <c r="D16" s="853"/>
      <c r="E16" s="854"/>
      <c r="F16" s="854"/>
      <c r="G16" s="854"/>
      <c r="H16" s="854"/>
      <c r="I16" s="854"/>
      <c r="J16" s="855"/>
      <c r="K16" s="514"/>
      <c r="L16" s="98"/>
      <c r="M16" s="98"/>
      <c r="N16" s="90"/>
      <c r="O16" s="90"/>
      <c r="P16" s="90"/>
    </row>
    <row r="17" spans="1:16" x14ac:dyDescent="0.2">
      <c r="A17" s="8">
        <v>6</v>
      </c>
      <c r="B17" s="19" t="s">
        <v>529</v>
      </c>
      <c r="C17" s="98"/>
      <c r="D17" s="856"/>
      <c r="E17" s="857"/>
      <c r="F17" s="857"/>
      <c r="G17" s="857"/>
      <c r="H17" s="857"/>
      <c r="I17" s="857"/>
      <c r="J17" s="858"/>
      <c r="K17" s="515"/>
      <c r="L17" s="98"/>
      <c r="M17" s="98"/>
      <c r="N17" s="90"/>
      <c r="O17" s="90"/>
      <c r="P17" s="90"/>
    </row>
    <row r="18" spans="1:16" x14ac:dyDescent="0.2">
      <c r="A18" s="8">
        <v>7</v>
      </c>
      <c r="B18" s="19" t="s">
        <v>530</v>
      </c>
      <c r="C18" s="98"/>
      <c r="D18" s="98"/>
      <c r="E18" s="98"/>
      <c r="F18" s="98"/>
      <c r="G18" s="98"/>
      <c r="H18" s="98"/>
      <c r="I18" s="98"/>
      <c r="J18" s="98"/>
      <c r="K18" s="98"/>
      <c r="L18" s="98"/>
      <c r="M18" s="98"/>
      <c r="N18" s="90"/>
      <c r="O18" s="90"/>
      <c r="P18" s="90"/>
    </row>
    <row r="19" spans="1:16" x14ac:dyDescent="0.2">
      <c r="A19" s="8">
        <v>8</v>
      </c>
      <c r="B19" s="19" t="s">
        <v>531</v>
      </c>
      <c r="C19" s="98"/>
      <c r="D19" s="98"/>
      <c r="E19" s="98"/>
      <c r="F19" s="98"/>
      <c r="G19" s="98"/>
      <c r="H19" s="98"/>
      <c r="I19" s="98"/>
      <c r="J19" s="98"/>
      <c r="K19" s="98"/>
      <c r="L19" s="98"/>
      <c r="M19" s="98"/>
      <c r="N19" s="90"/>
      <c r="O19" s="90"/>
      <c r="P19" s="90"/>
    </row>
    <row r="20" spans="1:16" x14ac:dyDescent="0.2">
      <c r="A20" s="3"/>
      <c r="B20" s="27" t="s">
        <v>532</v>
      </c>
      <c r="C20" s="98"/>
      <c r="D20" s="98"/>
      <c r="E20" s="98"/>
      <c r="F20" s="98"/>
      <c r="G20" s="98"/>
      <c r="H20" s="98"/>
      <c r="I20" s="98"/>
      <c r="J20" s="98"/>
      <c r="K20" s="98"/>
      <c r="L20" s="98"/>
      <c r="M20" s="98"/>
      <c r="N20" s="90"/>
      <c r="O20" s="90"/>
      <c r="P20" s="90"/>
    </row>
    <row r="21" spans="1:16" x14ac:dyDescent="0.2">
      <c r="A21" s="90"/>
      <c r="B21" s="90"/>
      <c r="C21" s="90"/>
      <c r="D21" s="90"/>
      <c r="E21" s="90"/>
      <c r="F21" s="90"/>
      <c r="G21" s="90"/>
      <c r="H21" s="90"/>
      <c r="I21" s="90"/>
      <c r="J21" s="90"/>
      <c r="K21" s="90"/>
      <c r="L21" s="90"/>
      <c r="M21" s="90"/>
      <c r="N21" s="90"/>
      <c r="O21" s="90"/>
      <c r="P21" s="90"/>
    </row>
    <row r="23" spans="1:16" x14ac:dyDescent="0.2">
      <c r="A23" s="833"/>
      <c r="B23" s="833"/>
      <c r="C23" s="833"/>
      <c r="D23" s="833"/>
      <c r="E23" s="833"/>
      <c r="F23" s="833"/>
      <c r="G23" s="833"/>
      <c r="H23" s="833"/>
      <c r="I23" s="833"/>
      <c r="J23" s="833"/>
      <c r="K23" s="833"/>
      <c r="L23" s="833"/>
      <c r="M23" s="106"/>
      <c r="N23" s="833"/>
      <c r="O23" s="833"/>
      <c r="P23" s="833"/>
    </row>
    <row r="24" spans="1:16" x14ac:dyDescent="0.2">
      <c r="A24" s="90"/>
      <c r="B24" s="90"/>
      <c r="C24" s="90"/>
      <c r="D24" s="90"/>
      <c r="E24" s="90"/>
      <c r="F24" s="90"/>
      <c r="G24" s="90"/>
      <c r="H24" s="90"/>
      <c r="I24" s="90"/>
      <c r="J24" s="90"/>
      <c r="K24" s="90"/>
      <c r="L24" s="90"/>
      <c r="M24" s="90"/>
      <c r="N24" s="90"/>
      <c r="O24" s="90"/>
      <c r="P24" s="90"/>
    </row>
    <row r="25" spans="1:16" ht="15.75" x14ac:dyDescent="0.25">
      <c r="A25" s="101" t="s">
        <v>12</v>
      </c>
      <c r="B25" s="101"/>
      <c r="C25" s="101"/>
      <c r="D25" s="101"/>
      <c r="E25" s="101"/>
      <c r="F25" s="101"/>
      <c r="G25" s="101"/>
      <c r="H25" s="101"/>
      <c r="I25" s="101"/>
      <c r="J25" s="832" t="s">
        <v>761</v>
      </c>
      <c r="K25" s="832"/>
      <c r="L25" s="832"/>
      <c r="M25" s="832"/>
      <c r="N25" s="132"/>
      <c r="O25" s="90"/>
      <c r="P25" s="90"/>
    </row>
    <row r="26" spans="1:16" ht="15.75" customHeight="1" x14ac:dyDescent="0.2">
      <c r="B26" s="132"/>
      <c r="C26" s="132"/>
      <c r="D26" s="132"/>
      <c r="E26" s="132"/>
      <c r="F26" s="132"/>
      <c r="G26" s="132"/>
      <c r="H26" s="132"/>
      <c r="I26" s="132"/>
      <c r="J26" s="832" t="s">
        <v>759</v>
      </c>
      <c r="K26" s="832"/>
      <c r="L26" s="832"/>
      <c r="M26" s="832"/>
      <c r="N26" s="90"/>
      <c r="O26" s="90"/>
      <c r="P26" s="90"/>
    </row>
    <row r="27" spans="1:16" ht="15.6" customHeight="1" x14ac:dyDescent="0.2">
      <c r="B27" s="132"/>
      <c r="C27" s="132"/>
      <c r="D27" s="132"/>
      <c r="E27" s="132"/>
      <c r="F27" s="132"/>
      <c r="G27" s="132"/>
      <c r="H27" s="132"/>
      <c r="I27" s="132"/>
      <c r="J27" s="832" t="s">
        <v>536</v>
      </c>
      <c r="K27" s="832"/>
      <c r="L27" s="832"/>
      <c r="M27" s="832"/>
      <c r="N27" s="132"/>
      <c r="O27" s="90"/>
      <c r="P27" s="90"/>
    </row>
    <row r="28" spans="1:16" x14ac:dyDescent="0.2">
      <c r="A28" s="90"/>
      <c r="B28" s="90"/>
      <c r="C28" s="90"/>
      <c r="L28" s="31" t="s">
        <v>83</v>
      </c>
      <c r="M28" s="31"/>
      <c r="N28" s="31"/>
      <c r="O28" s="31"/>
      <c r="P28" s="31"/>
    </row>
  </sheetData>
  <mergeCells count="16">
    <mergeCell ref="L1:M1"/>
    <mergeCell ref="A2:M2"/>
    <mergeCell ref="A3:M3"/>
    <mergeCell ref="A5:M5"/>
    <mergeCell ref="A7:B7"/>
    <mergeCell ref="A9:A10"/>
    <mergeCell ref="B9:B10"/>
    <mergeCell ref="C9:E9"/>
    <mergeCell ref="J9:M9"/>
    <mergeCell ref="A23:L23"/>
    <mergeCell ref="F9:I9"/>
    <mergeCell ref="N23:P23"/>
    <mergeCell ref="J26:M26"/>
    <mergeCell ref="J27:M27"/>
    <mergeCell ref="J25:M25"/>
    <mergeCell ref="D15:J17"/>
  </mergeCells>
  <printOptions horizontalCentered="1"/>
  <pageMargins left="0.52" right="0.27" top="1.05" bottom="0" header="0.69" footer="0.31496062992125984"/>
  <pageSetup paperSize="9" scale="77"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zoomScaleNormal="100" zoomScaleSheetLayoutView="90" workbookViewId="0">
      <selection activeCell="A2" sqref="A2"/>
    </sheetView>
  </sheetViews>
  <sheetFormatPr defaultRowHeight="12.75" x14ac:dyDescent="0.2"/>
  <cols>
    <col min="1" max="1" width="5.85546875" customWidth="1"/>
    <col min="2" max="2" width="14.85546875" customWidth="1"/>
    <col min="3" max="3" width="11.140625" customWidth="1"/>
    <col min="4" max="4" width="10.5703125" customWidth="1"/>
    <col min="5" max="5" width="10.140625" customWidth="1"/>
    <col min="6" max="6" width="13.42578125" customWidth="1"/>
    <col min="7" max="7" width="17.5703125" customWidth="1"/>
    <col min="8" max="8" width="12.42578125" customWidth="1"/>
    <col min="9" max="9" width="15.28515625" customWidth="1"/>
    <col min="10" max="10" width="17.140625" customWidth="1"/>
    <col min="11" max="11" width="13.85546875" customWidth="1"/>
    <col min="12" max="12" width="9.140625" hidden="1" customWidth="1"/>
  </cols>
  <sheetData>
    <row r="1" spans="1:12" ht="18" x14ac:dyDescent="0.35">
      <c r="J1" s="411" t="s">
        <v>908</v>
      </c>
      <c r="K1" s="215"/>
    </row>
    <row r="2" spans="1:12" ht="18" x14ac:dyDescent="0.35">
      <c r="A2" s="663" t="s">
        <v>0</v>
      </c>
      <c r="B2" s="663"/>
      <c r="C2" s="663"/>
      <c r="D2" s="663"/>
      <c r="E2" s="663"/>
      <c r="F2" s="663"/>
      <c r="G2" s="663"/>
      <c r="H2" s="663"/>
      <c r="I2" s="663"/>
      <c r="J2" s="663"/>
      <c r="K2" s="663"/>
    </row>
    <row r="3" spans="1:12" ht="21" x14ac:dyDescent="0.35">
      <c r="A3" s="664" t="s">
        <v>789</v>
      </c>
      <c r="B3" s="664"/>
      <c r="C3" s="664"/>
      <c r="D3" s="664"/>
      <c r="E3" s="664"/>
      <c r="F3" s="664"/>
      <c r="G3" s="664"/>
      <c r="H3" s="664"/>
      <c r="I3" s="664"/>
      <c r="J3" s="664"/>
      <c r="K3" s="664"/>
    </row>
    <row r="4" spans="1:12" ht="9" customHeight="1" x14ac:dyDescent="0.3">
      <c r="A4" s="188"/>
      <c r="B4" s="188"/>
      <c r="C4" s="188"/>
      <c r="D4" s="188"/>
      <c r="E4" s="188"/>
      <c r="F4" s="188"/>
      <c r="G4" s="188"/>
      <c r="H4" s="188"/>
      <c r="I4" s="188"/>
      <c r="J4" s="188"/>
      <c r="K4" s="188"/>
    </row>
    <row r="5" spans="1:12" ht="15" x14ac:dyDescent="0.3">
      <c r="A5" s="869" t="s">
        <v>909</v>
      </c>
      <c r="B5" s="869"/>
      <c r="C5" s="869"/>
      <c r="D5" s="869"/>
      <c r="E5" s="869"/>
      <c r="F5" s="869"/>
      <c r="G5" s="869"/>
      <c r="H5" s="869"/>
      <c r="I5" s="869"/>
      <c r="J5" s="869"/>
      <c r="K5" s="869"/>
    </row>
    <row r="6" spans="1:12" ht="15" x14ac:dyDescent="0.3">
      <c r="A6" s="189" t="s">
        <v>568</v>
      </c>
      <c r="B6" s="189"/>
      <c r="C6" s="189"/>
      <c r="D6" s="189"/>
      <c r="E6" s="189"/>
      <c r="F6" s="189"/>
      <c r="G6" s="189"/>
      <c r="H6" s="189"/>
      <c r="I6" s="188"/>
      <c r="J6" s="747" t="s">
        <v>826</v>
      </c>
      <c r="K6" s="747"/>
      <c r="L6" s="747"/>
    </row>
    <row r="7" spans="1:12" ht="15" x14ac:dyDescent="0.3">
      <c r="A7" s="189"/>
      <c r="B7" s="189"/>
      <c r="C7" s="189"/>
      <c r="D7" s="189"/>
      <c r="E7" s="189"/>
      <c r="F7" s="189"/>
      <c r="G7" s="189"/>
      <c r="H7" s="189"/>
      <c r="I7" s="188"/>
      <c r="J7" s="345"/>
      <c r="K7" s="345"/>
      <c r="L7" s="374"/>
    </row>
    <row r="8" spans="1:12" s="270" customFormat="1" ht="32.25" customHeight="1" x14ac:dyDescent="0.2">
      <c r="A8" s="786" t="s">
        <v>2</v>
      </c>
      <c r="B8" s="786" t="s">
        <v>3</v>
      </c>
      <c r="C8" s="786" t="s">
        <v>332</v>
      </c>
      <c r="D8" s="786" t="s">
        <v>333</v>
      </c>
      <c r="E8" s="786"/>
      <c r="F8" s="786"/>
      <c r="G8" s="786"/>
      <c r="H8" s="786"/>
      <c r="I8" s="787" t="s">
        <v>334</v>
      </c>
      <c r="J8" s="788"/>
      <c r="K8" s="789"/>
    </row>
    <row r="9" spans="1:12" s="270" customFormat="1" ht="82.5" customHeight="1" x14ac:dyDescent="0.2">
      <c r="A9" s="786"/>
      <c r="B9" s="786"/>
      <c r="C9" s="786"/>
      <c r="D9" s="369" t="s">
        <v>335</v>
      </c>
      <c r="E9" s="369" t="s">
        <v>219</v>
      </c>
      <c r="F9" s="369" t="s">
        <v>498</v>
      </c>
      <c r="G9" s="369" t="s">
        <v>336</v>
      </c>
      <c r="H9" s="369" t="s">
        <v>465</v>
      </c>
      <c r="I9" s="369" t="s">
        <v>337</v>
      </c>
      <c r="J9" s="369" t="s">
        <v>338</v>
      </c>
      <c r="K9" s="369" t="s">
        <v>339</v>
      </c>
    </row>
    <row r="10" spans="1:12" ht="15" x14ac:dyDescent="0.2">
      <c r="A10" s="190" t="s">
        <v>293</v>
      </c>
      <c r="B10" s="190" t="s">
        <v>294</v>
      </c>
      <c r="C10" s="190" t="s">
        <v>295</v>
      </c>
      <c r="D10" s="190" t="s">
        <v>296</v>
      </c>
      <c r="E10" s="190" t="s">
        <v>297</v>
      </c>
      <c r="F10" s="190" t="s">
        <v>298</v>
      </c>
      <c r="G10" s="190" t="s">
        <v>299</v>
      </c>
      <c r="H10" s="190" t="s">
        <v>300</v>
      </c>
      <c r="I10" s="190" t="s">
        <v>321</v>
      </c>
      <c r="J10" s="190" t="s">
        <v>322</v>
      </c>
      <c r="K10" s="190" t="s">
        <v>323</v>
      </c>
    </row>
    <row r="11" spans="1:12" x14ac:dyDescent="0.2">
      <c r="A11" s="8">
        <v>1</v>
      </c>
      <c r="B11" s="19" t="s">
        <v>524</v>
      </c>
      <c r="C11" s="9"/>
      <c r="D11" s="9"/>
      <c r="E11" s="9"/>
      <c r="F11" s="9"/>
      <c r="G11" s="9"/>
      <c r="H11" s="9"/>
      <c r="I11" s="9"/>
      <c r="J11" s="9"/>
      <c r="K11" s="9"/>
    </row>
    <row r="12" spans="1:12" x14ac:dyDescent="0.2">
      <c r="A12" s="8">
        <v>2</v>
      </c>
      <c r="B12" s="19" t="s">
        <v>525</v>
      </c>
      <c r="C12" s="9"/>
      <c r="D12" s="9"/>
      <c r="E12" s="9"/>
      <c r="F12" s="9"/>
      <c r="G12" s="9"/>
      <c r="H12" s="9"/>
      <c r="I12" s="9"/>
      <c r="J12" s="9"/>
      <c r="K12" s="9"/>
    </row>
    <row r="13" spans="1:12" x14ac:dyDescent="0.2">
      <c r="A13" s="8">
        <v>3</v>
      </c>
      <c r="B13" s="19" t="s">
        <v>526</v>
      </c>
      <c r="C13" s="9"/>
      <c r="D13" s="9"/>
      <c r="E13" s="9"/>
      <c r="F13" s="860" t="s">
        <v>564</v>
      </c>
      <c r="G13" s="861"/>
      <c r="H13" s="861"/>
      <c r="I13" s="862"/>
      <c r="J13" s="9"/>
      <c r="K13" s="9"/>
    </row>
    <row r="14" spans="1:12" x14ac:dyDescent="0.2">
      <c r="A14" s="8">
        <v>4</v>
      </c>
      <c r="B14" s="19" t="s">
        <v>527</v>
      </c>
      <c r="C14" s="9"/>
      <c r="D14" s="9"/>
      <c r="E14" s="9"/>
      <c r="F14" s="863"/>
      <c r="G14" s="864"/>
      <c r="H14" s="864"/>
      <c r="I14" s="865"/>
      <c r="J14" s="9"/>
      <c r="K14" s="9"/>
    </row>
    <row r="15" spans="1:12" x14ac:dyDescent="0.2">
      <c r="A15" s="8">
        <v>5</v>
      </c>
      <c r="B15" s="19" t="s">
        <v>528</v>
      </c>
      <c r="C15" s="9"/>
      <c r="D15" s="9"/>
      <c r="E15" s="9"/>
      <c r="F15" s="866"/>
      <c r="G15" s="867"/>
      <c r="H15" s="867"/>
      <c r="I15" s="868"/>
      <c r="J15" s="9"/>
      <c r="K15" s="9"/>
    </row>
    <row r="16" spans="1:12" x14ac:dyDescent="0.2">
      <c r="A16" s="8">
        <v>6</v>
      </c>
      <c r="B16" s="19" t="s">
        <v>529</v>
      </c>
      <c r="C16" s="9"/>
      <c r="D16" s="9"/>
      <c r="E16" s="9"/>
      <c r="F16" s="9"/>
      <c r="G16" s="9"/>
      <c r="H16" s="9"/>
      <c r="I16" s="9"/>
      <c r="J16" s="9"/>
      <c r="K16" s="9"/>
    </row>
    <row r="17" spans="1:12" x14ac:dyDescent="0.2">
      <c r="A17" s="8">
        <v>7</v>
      </c>
      <c r="B17" s="19" t="s">
        <v>530</v>
      </c>
      <c r="C17" s="9"/>
      <c r="D17" s="9"/>
      <c r="E17" s="9"/>
      <c r="F17" s="9"/>
      <c r="G17" s="9"/>
      <c r="H17" s="9"/>
      <c r="I17" s="9"/>
      <c r="J17" s="9"/>
      <c r="K17" s="9"/>
    </row>
    <row r="18" spans="1:12" x14ac:dyDescent="0.2">
      <c r="A18" s="8">
        <v>8</v>
      </c>
      <c r="B18" s="19" t="s">
        <v>531</v>
      </c>
      <c r="C18" s="9"/>
      <c r="D18" s="9"/>
      <c r="E18" s="9"/>
      <c r="F18" s="9"/>
      <c r="G18" s="9"/>
      <c r="H18" s="9"/>
      <c r="I18" s="9"/>
      <c r="J18" s="9"/>
      <c r="K18" s="9"/>
    </row>
    <row r="19" spans="1:12" x14ac:dyDescent="0.2">
      <c r="A19" s="3"/>
      <c r="B19" s="27" t="s">
        <v>532</v>
      </c>
      <c r="C19" s="9"/>
      <c r="D19" s="9"/>
      <c r="E19" s="9"/>
      <c r="F19" s="9"/>
      <c r="G19" s="9"/>
      <c r="H19" s="9"/>
      <c r="I19" s="9"/>
      <c r="J19" s="9"/>
      <c r="K19" s="9"/>
    </row>
    <row r="21" spans="1:12" x14ac:dyDescent="0.2">
      <c r="A21" s="15" t="s">
        <v>499</v>
      </c>
    </row>
    <row r="23" spans="1:12" x14ac:dyDescent="0.2">
      <c r="A23" s="193"/>
      <c r="B23" s="193"/>
      <c r="C23" s="193"/>
      <c r="D23" s="193"/>
      <c r="I23" s="667" t="s">
        <v>761</v>
      </c>
      <c r="J23" s="667"/>
      <c r="K23" s="667"/>
    </row>
    <row r="24" spans="1:12" ht="15" customHeight="1" x14ac:dyDescent="0.2">
      <c r="A24" s="193"/>
      <c r="B24" s="193"/>
      <c r="C24" s="193"/>
      <c r="D24" s="193"/>
      <c r="I24" s="667" t="s">
        <v>759</v>
      </c>
      <c r="J24" s="667"/>
      <c r="K24" s="667"/>
      <c r="L24" s="206"/>
    </row>
    <row r="25" spans="1:12" ht="15" customHeight="1" x14ac:dyDescent="0.2">
      <c r="A25" s="193"/>
      <c r="B25" s="193"/>
      <c r="C25" s="193"/>
      <c r="D25" s="193"/>
      <c r="I25" s="667" t="s">
        <v>535</v>
      </c>
      <c r="J25" s="667"/>
      <c r="K25" s="667"/>
      <c r="L25" s="206"/>
    </row>
    <row r="26" spans="1:12" x14ac:dyDescent="0.2">
      <c r="A26" s="193" t="s">
        <v>12</v>
      </c>
      <c r="C26" s="193"/>
      <c r="D26" s="193"/>
      <c r="I26" s="662" t="s">
        <v>609</v>
      </c>
      <c r="J26" s="662"/>
      <c r="K26" s="197"/>
    </row>
  </sheetData>
  <mergeCells count="14">
    <mergeCell ref="A2:K2"/>
    <mergeCell ref="I25:K25"/>
    <mergeCell ref="F13:I15"/>
    <mergeCell ref="I26:J26"/>
    <mergeCell ref="A3:K3"/>
    <mergeCell ref="A5:K5"/>
    <mergeCell ref="J6:L6"/>
    <mergeCell ref="A8:A9"/>
    <mergeCell ref="B8:B9"/>
    <mergeCell ref="C8:C9"/>
    <mergeCell ref="D8:H8"/>
    <mergeCell ref="I8:K8"/>
    <mergeCell ref="I23:K23"/>
    <mergeCell ref="I24:K24"/>
  </mergeCells>
  <printOptions horizontalCentered="1"/>
  <pageMargins left="0.70866141732283472" right="0.3" top="1.0900000000000001" bottom="0" header="0.31496062992125984" footer="0.31496062992125984"/>
  <pageSetup paperSize="9" scale="97"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zoomScaleNormal="100" zoomScaleSheetLayoutView="100" workbookViewId="0">
      <selection activeCell="A2" sqref="A2"/>
    </sheetView>
  </sheetViews>
  <sheetFormatPr defaultRowHeight="12.75" x14ac:dyDescent="0.2"/>
  <cols>
    <col min="1" max="1" width="5.5703125" customWidth="1"/>
    <col min="3" max="3" width="11.85546875" customWidth="1"/>
    <col min="5" max="6" width="10.85546875" customWidth="1"/>
    <col min="7" max="7" width="14.140625" customWidth="1"/>
    <col min="8" max="8" width="11.5703125" customWidth="1"/>
    <col min="9" max="12" width="10.42578125" customWidth="1"/>
    <col min="13" max="13" width="11" customWidth="1"/>
    <col min="14" max="14" width="10" customWidth="1"/>
    <col min="15" max="15" width="11.85546875" customWidth="1"/>
  </cols>
  <sheetData>
    <row r="1" spans="1:15" ht="18" x14ac:dyDescent="0.35">
      <c r="A1" s="663" t="s">
        <v>611</v>
      </c>
      <c r="B1" s="663"/>
      <c r="C1" s="663"/>
      <c r="D1" s="663"/>
      <c r="E1" s="663"/>
      <c r="F1" s="663"/>
      <c r="G1" s="663"/>
      <c r="H1" s="663"/>
      <c r="I1" s="663"/>
      <c r="J1" s="663"/>
      <c r="K1" s="663"/>
      <c r="L1" s="663"/>
      <c r="M1" s="663"/>
      <c r="N1" s="663"/>
      <c r="O1" s="519" t="s">
        <v>910</v>
      </c>
    </row>
    <row r="2" spans="1:15" ht="21" x14ac:dyDescent="0.35">
      <c r="A2" s="664" t="s">
        <v>789</v>
      </c>
      <c r="B2" s="664"/>
      <c r="C2" s="664"/>
      <c r="D2" s="664"/>
      <c r="E2" s="664"/>
      <c r="F2" s="664"/>
      <c r="G2" s="664"/>
      <c r="H2" s="664"/>
      <c r="I2" s="664"/>
      <c r="J2" s="664"/>
      <c r="K2" s="664"/>
      <c r="L2" s="664"/>
      <c r="M2" s="664"/>
      <c r="N2" s="664"/>
      <c r="O2" s="664"/>
    </row>
    <row r="3" spans="1:15" ht="15" x14ac:dyDescent="0.3">
      <c r="A3" s="188"/>
      <c r="B3" s="188"/>
      <c r="C3" s="188"/>
      <c r="D3" s="188"/>
      <c r="E3" s="188"/>
      <c r="F3" s="188"/>
      <c r="G3" s="188"/>
      <c r="H3" s="188"/>
      <c r="I3" s="188"/>
      <c r="J3" s="188"/>
      <c r="K3" s="188"/>
    </row>
    <row r="4" spans="1:15" ht="18" x14ac:dyDescent="0.35">
      <c r="A4" s="663" t="s">
        <v>911</v>
      </c>
      <c r="B4" s="663"/>
      <c r="C4" s="663"/>
      <c r="D4" s="663"/>
      <c r="E4" s="663"/>
      <c r="F4" s="663"/>
      <c r="G4" s="663"/>
      <c r="H4" s="663"/>
      <c r="I4" s="663"/>
      <c r="J4" s="663"/>
      <c r="K4" s="663"/>
      <c r="L4" s="663"/>
      <c r="M4" s="663"/>
      <c r="N4" s="663"/>
      <c r="O4" s="663"/>
    </row>
    <row r="5" spans="1:15" ht="15" x14ac:dyDescent="0.3">
      <c r="A5" s="189" t="s">
        <v>533</v>
      </c>
      <c r="B5" s="189"/>
      <c r="C5" s="189"/>
      <c r="D5" s="189"/>
      <c r="E5" s="189"/>
      <c r="F5" s="189"/>
      <c r="G5" s="189"/>
      <c r="H5" s="189"/>
      <c r="I5" s="189"/>
      <c r="J5" s="189"/>
      <c r="K5" s="188"/>
    </row>
    <row r="6" spans="1:15" ht="15" x14ac:dyDescent="0.3">
      <c r="A6" s="189"/>
      <c r="B6" s="189"/>
      <c r="C6" s="189"/>
      <c r="D6" s="189"/>
      <c r="E6" s="189"/>
      <c r="F6" s="189"/>
      <c r="G6" s="189"/>
      <c r="H6" s="189"/>
      <c r="I6" s="189"/>
      <c r="J6" s="189"/>
      <c r="K6" s="188"/>
      <c r="M6" s="879" t="s">
        <v>826</v>
      </c>
      <c r="N6" s="879"/>
      <c r="O6" s="879"/>
    </row>
    <row r="7" spans="1:15" s="281" customFormat="1" ht="30" customHeight="1" x14ac:dyDescent="0.2">
      <c r="A7" s="786" t="s">
        <v>2</v>
      </c>
      <c r="B7" s="786" t="s">
        <v>3</v>
      </c>
      <c r="C7" s="786" t="s">
        <v>340</v>
      </c>
      <c r="D7" s="784" t="s">
        <v>341</v>
      </c>
      <c r="E7" s="784" t="s">
        <v>342</v>
      </c>
      <c r="F7" s="784" t="s">
        <v>343</v>
      </c>
      <c r="G7" s="784" t="s">
        <v>344</v>
      </c>
      <c r="H7" s="786" t="s">
        <v>345</v>
      </c>
      <c r="I7" s="786"/>
      <c r="J7" s="786" t="s">
        <v>346</v>
      </c>
      <c r="K7" s="786"/>
      <c r="L7" s="786" t="s">
        <v>347</v>
      </c>
      <c r="M7" s="786"/>
      <c r="N7" s="786" t="s">
        <v>348</v>
      </c>
      <c r="O7" s="786"/>
    </row>
    <row r="8" spans="1:15" s="281" customFormat="1" ht="51.75" customHeight="1" x14ac:dyDescent="0.2">
      <c r="A8" s="786"/>
      <c r="B8" s="786"/>
      <c r="C8" s="786"/>
      <c r="D8" s="785"/>
      <c r="E8" s="785"/>
      <c r="F8" s="785"/>
      <c r="G8" s="785"/>
      <c r="H8" s="369" t="s">
        <v>349</v>
      </c>
      <c r="I8" s="369" t="s">
        <v>350</v>
      </c>
      <c r="J8" s="369" t="s">
        <v>349</v>
      </c>
      <c r="K8" s="369" t="s">
        <v>350</v>
      </c>
      <c r="L8" s="369" t="s">
        <v>349</v>
      </c>
      <c r="M8" s="369" t="s">
        <v>350</v>
      </c>
      <c r="N8" s="369" t="s">
        <v>349</v>
      </c>
      <c r="O8" s="369" t="s">
        <v>350</v>
      </c>
    </row>
    <row r="9" spans="1:15" ht="15" x14ac:dyDescent="0.2">
      <c r="A9" s="190" t="s">
        <v>293</v>
      </c>
      <c r="B9" s="190" t="s">
        <v>294</v>
      </c>
      <c r="C9" s="190" t="s">
        <v>295</v>
      </c>
      <c r="D9" s="190" t="s">
        <v>296</v>
      </c>
      <c r="E9" s="190" t="s">
        <v>297</v>
      </c>
      <c r="F9" s="190" t="s">
        <v>298</v>
      </c>
      <c r="G9" s="190" t="s">
        <v>299</v>
      </c>
      <c r="H9" s="190" t="s">
        <v>300</v>
      </c>
      <c r="I9" s="190" t="s">
        <v>321</v>
      </c>
      <c r="J9" s="190" t="s">
        <v>322</v>
      </c>
      <c r="K9" s="190" t="s">
        <v>323</v>
      </c>
      <c r="L9" s="190" t="s">
        <v>351</v>
      </c>
      <c r="M9" s="190" t="s">
        <v>352</v>
      </c>
      <c r="N9" s="190" t="s">
        <v>353</v>
      </c>
      <c r="O9" s="190" t="s">
        <v>354</v>
      </c>
    </row>
    <row r="10" spans="1:15" x14ac:dyDescent="0.2">
      <c r="A10" s="8">
        <v>1</v>
      </c>
      <c r="B10" s="19" t="s">
        <v>524</v>
      </c>
      <c r="C10" s="9"/>
      <c r="D10" s="9"/>
      <c r="E10" s="9"/>
      <c r="F10" s="9"/>
      <c r="G10" s="9"/>
      <c r="H10" s="9"/>
      <c r="I10" s="9"/>
      <c r="J10" s="9"/>
      <c r="K10" s="9"/>
      <c r="L10" s="9"/>
      <c r="M10" s="9"/>
      <c r="N10" s="9"/>
      <c r="O10" s="9"/>
    </row>
    <row r="11" spans="1:15" x14ac:dyDescent="0.2">
      <c r="A11" s="8">
        <v>2</v>
      </c>
      <c r="B11" s="19" t="s">
        <v>525</v>
      </c>
      <c r="C11" s="9"/>
      <c r="D11" s="9"/>
      <c r="E11" s="9"/>
      <c r="F11" s="9"/>
      <c r="G11" s="9"/>
      <c r="H11" s="9"/>
      <c r="I11" s="9"/>
      <c r="J11" s="9"/>
      <c r="K11" s="9"/>
      <c r="L11" s="9"/>
      <c r="M11" s="9"/>
      <c r="N11" s="9"/>
      <c r="O11" s="9"/>
    </row>
    <row r="12" spans="1:15" x14ac:dyDescent="0.2">
      <c r="A12" s="8">
        <v>3</v>
      </c>
      <c r="B12" s="19" t="s">
        <v>526</v>
      </c>
      <c r="C12" s="9"/>
      <c r="D12" s="9"/>
      <c r="E12" s="9"/>
      <c r="F12" s="9"/>
      <c r="G12" s="870" t="s">
        <v>564</v>
      </c>
      <c r="H12" s="871"/>
      <c r="I12" s="871"/>
      <c r="J12" s="871"/>
      <c r="K12" s="871"/>
      <c r="L12" s="871"/>
      <c r="M12" s="872"/>
      <c r="N12" s="9"/>
      <c r="O12" s="9"/>
    </row>
    <row r="13" spans="1:15" x14ac:dyDescent="0.2">
      <c r="A13" s="8">
        <v>4</v>
      </c>
      <c r="B13" s="19" t="s">
        <v>527</v>
      </c>
      <c r="C13" s="9"/>
      <c r="D13" s="9"/>
      <c r="E13" s="9"/>
      <c r="F13" s="9"/>
      <c r="G13" s="873"/>
      <c r="H13" s="874"/>
      <c r="I13" s="874"/>
      <c r="J13" s="874"/>
      <c r="K13" s="874"/>
      <c r="L13" s="874"/>
      <c r="M13" s="875"/>
      <c r="N13" s="9"/>
      <c r="O13" s="9"/>
    </row>
    <row r="14" spans="1:15" x14ac:dyDescent="0.2">
      <c r="A14" s="8">
        <v>5</v>
      </c>
      <c r="B14" s="19" t="s">
        <v>528</v>
      </c>
      <c r="C14" s="9"/>
      <c r="D14" s="9"/>
      <c r="E14" s="9"/>
      <c r="F14" s="9"/>
      <c r="G14" s="873"/>
      <c r="H14" s="874"/>
      <c r="I14" s="874"/>
      <c r="J14" s="874"/>
      <c r="K14" s="874"/>
      <c r="L14" s="874"/>
      <c r="M14" s="875"/>
      <c r="N14" s="9"/>
      <c r="O14" s="9"/>
    </row>
    <row r="15" spans="1:15" x14ac:dyDescent="0.2">
      <c r="A15" s="8">
        <v>6</v>
      </c>
      <c r="B15" s="19" t="s">
        <v>529</v>
      </c>
      <c r="C15" s="9"/>
      <c r="D15" s="9"/>
      <c r="E15" s="9"/>
      <c r="F15" s="9"/>
      <c r="G15" s="876"/>
      <c r="H15" s="877"/>
      <c r="I15" s="877"/>
      <c r="J15" s="877"/>
      <c r="K15" s="877"/>
      <c r="L15" s="877"/>
      <c r="M15" s="878"/>
      <c r="N15" s="9"/>
      <c r="O15" s="9"/>
    </row>
    <row r="16" spans="1:15" x14ac:dyDescent="0.2">
      <c r="A16" s="8">
        <v>7</v>
      </c>
      <c r="B16" s="19" t="s">
        <v>530</v>
      </c>
      <c r="C16" s="9"/>
      <c r="D16" s="9"/>
      <c r="E16" s="9"/>
      <c r="F16" s="9"/>
      <c r="G16" s="9"/>
      <c r="H16" s="9"/>
      <c r="I16" s="9"/>
      <c r="J16" s="9"/>
      <c r="K16" s="9"/>
      <c r="L16" s="9"/>
      <c r="M16" s="9"/>
      <c r="N16" s="9"/>
      <c r="O16" s="9"/>
    </row>
    <row r="17" spans="1:15" x14ac:dyDescent="0.2">
      <c r="A17" s="8">
        <v>8</v>
      </c>
      <c r="B17" s="19" t="s">
        <v>531</v>
      </c>
      <c r="C17" s="9"/>
      <c r="D17" s="9"/>
      <c r="E17" s="9"/>
      <c r="F17" s="9"/>
      <c r="G17" s="9"/>
      <c r="H17" s="9"/>
      <c r="I17" s="9"/>
      <c r="J17" s="9"/>
      <c r="K17" s="9"/>
      <c r="L17" s="9"/>
      <c r="M17" s="9"/>
      <c r="N17" s="9"/>
      <c r="O17" s="9"/>
    </row>
    <row r="18" spans="1:15" x14ac:dyDescent="0.2">
      <c r="A18" s="3"/>
      <c r="B18" s="27" t="s">
        <v>532</v>
      </c>
      <c r="C18" s="9"/>
      <c r="D18" s="9"/>
      <c r="E18" s="9"/>
      <c r="F18" s="9"/>
      <c r="G18" s="9"/>
      <c r="H18" s="9"/>
      <c r="I18" s="9"/>
      <c r="J18" s="9"/>
      <c r="K18" s="9"/>
      <c r="L18" s="9"/>
      <c r="M18" s="9"/>
      <c r="N18" s="9"/>
      <c r="O18" s="9"/>
    </row>
    <row r="21" spans="1:15" x14ac:dyDescent="0.2">
      <c r="A21" s="193"/>
      <c r="B21" s="193"/>
      <c r="C21" s="193"/>
      <c r="D21" s="193"/>
      <c r="L21" s="667" t="s">
        <v>761</v>
      </c>
      <c r="M21" s="667"/>
      <c r="N21" s="667"/>
      <c r="O21" s="667"/>
    </row>
    <row r="22" spans="1:15" x14ac:dyDescent="0.2">
      <c r="A22" s="193"/>
      <c r="B22" s="193"/>
      <c r="C22" s="193"/>
      <c r="D22" s="193"/>
      <c r="L22" s="667" t="s">
        <v>759</v>
      </c>
      <c r="M22" s="667"/>
      <c r="N22" s="667"/>
      <c r="O22" s="667"/>
    </row>
    <row r="23" spans="1:15" x14ac:dyDescent="0.2">
      <c r="A23" s="193"/>
      <c r="B23" s="193"/>
      <c r="C23" s="193"/>
      <c r="D23" s="193"/>
      <c r="L23" s="667" t="s">
        <v>535</v>
      </c>
      <c r="M23" s="667"/>
      <c r="N23" s="667"/>
      <c r="O23" s="667"/>
    </row>
    <row r="24" spans="1:15" x14ac:dyDescent="0.2">
      <c r="A24" s="193" t="s">
        <v>12</v>
      </c>
      <c r="C24" s="193"/>
      <c r="D24" s="193"/>
      <c r="L24" s="662" t="s">
        <v>610</v>
      </c>
      <c r="M24" s="662"/>
      <c r="N24" s="662"/>
      <c r="O24" s="197"/>
    </row>
  </sheetData>
  <mergeCells count="20">
    <mergeCell ref="A1:N1"/>
    <mergeCell ref="M6:O6"/>
    <mergeCell ref="A7:A8"/>
    <mergeCell ref="B7:B8"/>
    <mergeCell ref="A4:O4"/>
    <mergeCell ref="F7:F8"/>
    <mergeCell ref="D7:D8"/>
    <mergeCell ref="E7:E8"/>
    <mergeCell ref="C7:C8"/>
    <mergeCell ref="N7:O7"/>
    <mergeCell ref="A2:O2"/>
    <mergeCell ref="L24:N24"/>
    <mergeCell ref="G7:G8"/>
    <mergeCell ref="H7:I7"/>
    <mergeCell ref="J7:K7"/>
    <mergeCell ref="L7:M7"/>
    <mergeCell ref="L23:O23"/>
    <mergeCell ref="G12:M15"/>
    <mergeCell ref="L21:O21"/>
    <mergeCell ref="L22:O22"/>
  </mergeCells>
  <printOptions horizontalCentered="1"/>
  <pageMargins left="0.70866141732283472" right="0.24" top="1.54" bottom="0" header="0.93" footer="0.31496062992125984"/>
  <pageSetup paperSize="9" scale="83"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zoomScaleNormal="100" zoomScaleSheetLayoutView="90" workbookViewId="0">
      <selection activeCell="A2" sqref="A2"/>
    </sheetView>
  </sheetViews>
  <sheetFormatPr defaultRowHeight="12.75" x14ac:dyDescent="0.2"/>
  <cols>
    <col min="1" max="1" width="2.7109375" style="193" customWidth="1"/>
    <col min="2" max="2" width="6.7109375" style="193" customWidth="1"/>
    <col min="3" max="3" width="13.85546875" style="193" customWidth="1"/>
    <col min="4" max="4" width="12.28515625" style="193" customWidth="1"/>
    <col min="5" max="5" width="15" style="193" customWidth="1"/>
    <col min="6" max="14" width="9.5703125" style="193" customWidth="1"/>
    <col min="15" max="16384" width="9.140625" style="193"/>
  </cols>
  <sheetData>
    <row r="1" spans="1:14" x14ac:dyDescent="0.2">
      <c r="A1" s="193" t="s">
        <v>11</v>
      </c>
      <c r="I1" s="880"/>
      <c r="J1" s="880"/>
      <c r="M1" s="881" t="s">
        <v>912</v>
      </c>
      <c r="N1" s="881"/>
    </row>
    <row r="2" spans="1:14" s="196" customFormat="1" ht="15.75" x14ac:dyDescent="0.25">
      <c r="A2" s="710" t="s">
        <v>0</v>
      </c>
      <c r="B2" s="710"/>
      <c r="C2" s="710"/>
      <c r="D2" s="710"/>
      <c r="E2" s="710"/>
      <c r="F2" s="710"/>
      <c r="G2" s="710"/>
      <c r="H2" s="710"/>
      <c r="I2" s="710"/>
      <c r="J2" s="710"/>
      <c r="K2" s="710"/>
      <c r="L2" s="710"/>
      <c r="M2" s="710"/>
      <c r="N2" s="710"/>
    </row>
    <row r="3" spans="1:14" s="196" customFormat="1" ht="20.25" customHeight="1" x14ac:dyDescent="0.3">
      <c r="A3" s="711" t="s">
        <v>789</v>
      </c>
      <c r="B3" s="711"/>
      <c r="C3" s="711"/>
      <c r="D3" s="711"/>
      <c r="E3" s="711"/>
      <c r="F3" s="711"/>
      <c r="G3" s="711"/>
      <c r="H3" s="711"/>
      <c r="I3" s="711"/>
      <c r="J3" s="711"/>
      <c r="K3" s="711"/>
      <c r="L3" s="711"/>
      <c r="M3" s="711"/>
      <c r="N3" s="711"/>
    </row>
    <row r="5" spans="1:14" s="196" customFormat="1" ht="15.75" x14ac:dyDescent="0.25">
      <c r="A5" s="708" t="s">
        <v>913</v>
      </c>
      <c r="B5" s="708"/>
      <c r="C5" s="708"/>
      <c r="D5" s="708"/>
      <c r="E5" s="708"/>
      <c r="F5" s="708"/>
      <c r="G5" s="708"/>
      <c r="H5" s="708"/>
      <c r="I5" s="708"/>
      <c r="J5" s="708"/>
      <c r="K5" s="708"/>
      <c r="L5" s="790"/>
      <c r="M5" s="790"/>
      <c r="N5" s="790"/>
    </row>
    <row r="7" spans="1:14" x14ac:dyDescent="0.2">
      <c r="B7" s="198" t="s">
        <v>523</v>
      </c>
      <c r="C7" s="198"/>
      <c r="D7" s="198"/>
      <c r="E7" s="198"/>
      <c r="F7" s="198"/>
      <c r="G7" s="198"/>
      <c r="H7" s="198"/>
      <c r="I7" s="198"/>
      <c r="J7" s="198"/>
      <c r="K7" s="198"/>
    </row>
    <row r="9" spans="1:14" s="199" customFormat="1" ht="15" customHeight="1" x14ac:dyDescent="0.2">
      <c r="A9" s="193"/>
      <c r="B9" s="193"/>
      <c r="C9" s="193"/>
      <c r="D9" s="193"/>
      <c r="E9" s="193"/>
      <c r="F9" s="193"/>
      <c r="G9" s="193"/>
      <c r="H9" s="193"/>
      <c r="I9" s="193"/>
      <c r="J9" s="193"/>
      <c r="K9" s="193"/>
      <c r="L9" s="734" t="s">
        <v>826</v>
      </c>
      <c r="M9" s="734"/>
      <c r="N9" s="734"/>
    </row>
    <row r="10" spans="1:14" s="365" customFormat="1" ht="20.25" customHeight="1" x14ac:dyDescent="0.2">
      <c r="A10" s="364"/>
      <c r="B10" s="784" t="s">
        <v>2</v>
      </c>
      <c r="C10" s="784" t="s">
        <v>3</v>
      </c>
      <c r="D10" s="791" t="s">
        <v>302</v>
      </c>
      <c r="E10" s="791" t="s">
        <v>303</v>
      </c>
      <c r="F10" s="793" t="s">
        <v>304</v>
      </c>
      <c r="G10" s="793"/>
      <c r="H10" s="793"/>
      <c r="I10" s="793"/>
      <c r="J10" s="793"/>
      <c r="K10" s="793"/>
      <c r="L10" s="793"/>
      <c r="M10" s="793"/>
      <c r="N10" s="793"/>
    </row>
    <row r="11" spans="1:14" s="365" customFormat="1" ht="30" customHeight="1" x14ac:dyDescent="0.2">
      <c r="A11" s="366"/>
      <c r="B11" s="882"/>
      <c r="C11" s="882"/>
      <c r="D11" s="792"/>
      <c r="E11" s="792"/>
      <c r="F11" s="367" t="s">
        <v>305</v>
      </c>
      <c r="G11" s="367" t="s">
        <v>306</v>
      </c>
      <c r="H11" s="367" t="s">
        <v>307</v>
      </c>
      <c r="I11" s="367" t="s">
        <v>308</v>
      </c>
      <c r="J11" s="367" t="s">
        <v>309</v>
      </c>
      <c r="K11" s="367" t="s">
        <v>310</v>
      </c>
      <c r="L11" s="367" t="s">
        <v>311</v>
      </c>
      <c r="M11" s="367" t="s">
        <v>312</v>
      </c>
      <c r="N11" s="367" t="s">
        <v>313</v>
      </c>
    </row>
    <row r="12" spans="1:14" s="199" customFormat="1" ht="12.75" customHeight="1" x14ac:dyDescent="0.2">
      <c r="B12" s="202">
        <v>1</v>
      </c>
      <c r="C12" s="202">
        <v>2</v>
      </c>
      <c r="D12" s="202">
        <v>3</v>
      </c>
      <c r="E12" s="202">
        <v>4</v>
      </c>
      <c r="F12" s="202">
        <v>5</v>
      </c>
      <c r="G12" s="202">
        <v>6</v>
      </c>
      <c r="H12" s="202">
        <v>7</v>
      </c>
      <c r="I12" s="202">
        <v>8</v>
      </c>
      <c r="J12" s="202">
        <v>9</v>
      </c>
      <c r="K12" s="202">
        <v>10</v>
      </c>
      <c r="L12" s="202">
        <v>11</v>
      </c>
      <c r="M12" s="202">
        <v>12</v>
      </c>
      <c r="N12" s="202">
        <v>13</v>
      </c>
    </row>
    <row r="13" spans="1:14" x14ac:dyDescent="0.2">
      <c r="B13" s="8">
        <v>1</v>
      </c>
      <c r="C13" s="19" t="s">
        <v>524</v>
      </c>
      <c r="D13" s="466">
        <f>'AT-3'!G9</f>
        <v>927</v>
      </c>
      <c r="E13" s="466">
        <f t="shared" ref="E13:N13" si="0">D13</f>
        <v>927</v>
      </c>
      <c r="F13" s="466">
        <f t="shared" si="0"/>
        <v>927</v>
      </c>
      <c r="G13" s="466">
        <f t="shared" si="0"/>
        <v>927</v>
      </c>
      <c r="H13" s="466">
        <f t="shared" si="0"/>
        <v>927</v>
      </c>
      <c r="I13" s="466">
        <f t="shared" si="0"/>
        <v>927</v>
      </c>
      <c r="J13" s="466">
        <f t="shared" si="0"/>
        <v>927</v>
      </c>
      <c r="K13" s="466">
        <f t="shared" si="0"/>
        <v>927</v>
      </c>
      <c r="L13" s="466">
        <f t="shared" si="0"/>
        <v>927</v>
      </c>
      <c r="M13" s="466">
        <f t="shared" si="0"/>
        <v>927</v>
      </c>
      <c r="N13" s="466">
        <f t="shared" si="0"/>
        <v>927</v>
      </c>
    </row>
    <row r="14" spans="1:14" ht="14.25" x14ac:dyDescent="0.2">
      <c r="A14" s="204"/>
      <c r="B14" s="8">
        <v>2</v>
      </c>
      <c r="C14" s="19" t="s">
        <v>525</v>
      </c>
      <c r="D14" s="466">
        <f>'AT-3'!G10</f>
        <v>881</v>
      </c>
      <c r="E14" s="466">
        <f t="shared" ref="E14:F20" si="1">D14</f>
        <v>881</v>
      </c>
      <c r="F14" s="466">
        <f t="shared" si="1"/>
        <v>881</v>
      </c>
      <c r="G14" s="466">
        <f t="shared" ref="G14:N14" si="2">F14</f>
        <v>881</v>
      </c>
      <c r="H14" s="466">
        <f t="shared" si="2"/>
        <v>881</v>
      </c>
      <c r="I14" s="466">
        <f t="shared" si="2"/>
        <v>881</v>
      </c>
      <c r="J14" s="466">
        <f t="shared" si="2"/>
        <v>881</v>
      </c>
      <c r="K14" s="466">
        <f t="shared" si="2"/>
        <v>881</v>
      </c>
      <c r="L14" s="466">
        <f t="shared" si="2"/>
        <v>881</v>
      </c>
      <c r="M14" s="466">
        <f t="shared" si="2"/>
        <v>881</v>
      </c>
      <c r="N14" s="466">
        <f t="shared" si="2"/>
        <v>881</v>
      </c>
    </row>
    <row r="15" spans="1:14" x14ac:dyDescent="0.2">
      <c r="B15" s="8">
        <v>3</v>
      </c>
      <c r="C15" s="19" t="s">
        <v>526</v>
      </c>
      <c r="D15" s="466">
        <f>'AT-3'!G11</f>
        <v>676</v>
      </c>
      <c r="E15" s="466">
        <f t="shared" si="1"/>
        <v>676</v>
      </c>
      <c r="F15" s="466">
        <f t="shared" si="1"/>
        <v>676</v>
      </c>
      <c r="G15" s="466">
        <f t="shared" ref="G15:N15" si="3">F15</f>
        <v>676</v>
      </c>
      <c r="H15" s="466">
        <f t="shared" si="3"/>
        <v>676</v>
      </c>
      <c r="I15" s="466">
        <f t="shared" si="3"/>
        <v>676</v>
      </c>
      <c r="J15" s="466">
        <f t="shared" si="3"/>
        <v>676</v>
      </c>
      <c r="K15" s="466">
        <f t="shared" si="3"/>
        <v>676</v>
      </c>
      <c r="L15" s="466">
        <f t="shared" si="3"/>
        <v>676</v>
      </c>
      <c r="M15" s="466">
        <f t="shared" si="3"/>
        <v>676</v>
      </c>
      <c r="N15" s="466">
        <f t="shared" si="3"/>
        <v>676</v>
      </c>
    </row>
    <row r="16" spans="1:14" s="134" customFormat="1" ht="12.75" customHeight="1" x14ac:dyDescent="0.2">
      <c r="B16" s="8">
        <v>4</v>
      </c>
      <c r="C16" s="19" t="s">
        <v>527</v>
      </c>
      <c r="D16" s="466">
        <f>'AT-3'!G12</f>
        <v>815</v>
      </c>
      <c r="E16" s="466">
        <f t="shared" si="1"/>
        <v>815</v>
      </c>
      <c r="F16" s="466">
        <f t="shared" si="1"/>
        <v>815</v>
      </c>
      <c r="G16" s="466">
        <f t="shared" ref="G16:N16" si="4">F16</f>
        <v>815</v>
      </c>
      <c r="H16" s="466">
        <f t="shared" si="4"/>
        <v>815</v>
      </c>
      <c r="I16" s="466">
        <f t="shared" si="4"/>
        <v>815</v>
      </c>
      <c r="J16" s="466">
        <f t="shared" si="4"/>
        <v>815</v>
      </c>
      <c r="K16" s="466">
        <f t="shared" si="4"/>
        <v>815</v>
      </c>
      <c r="L16" s="466">
        <f t="shared" si="4"/>
        <v>815</v>
      </c>
      <c r="M16" s="466">
        <f t="shared" si="4"/>
        <v>815</v>
      </c>
      <c r="N16" s="466">
        <f t="shared" si="4"/>
        <v>815</v>
      </c>
    </row>
    <row r="17" spans="1:14" s="134" customFormat="1" ht="12.75" customHeight="1" x14ac:dyDescent="0.2">
      <c r="B17" s="8">
        <v>5</v>
      </c>
      <c r="C17" s="19" t="s">
        <v>528</v>
      </c>
      <c r="D17" s="466">
        <f>'AT-3'!G13</f>
        <v>922</v>
      </c>
      <c r="E17" s="466">
        <f t="shared" si="1"/>
        <v>922</v>
      </c>
      <c r="F17" s="466">
        <f t="shared" si="1"/>
        <v>922</v>
      </c>
      <c r="G17" s="466">
        <f t="shared" ref="G17:N17" si="5">F17</f>
        <v>922</v>
      </c>
      <c r="H17" s="466">
        <f t="shared" si="5"/>
        <v>922</v>
      </c>
      <c r="I17" s="466">
        <f t="shared" si="5"/>
        <v>922</v>
      </c>
      <c r="J17" s="466">
        <f t="shared" si="5"/>
        <v>922</v>
      </c>
      <c r="K17" s="466">
        <f t="shared" si="5"/>
        <v>922</v>
      </c>
      <c r="L17" s="466">
        <f t="shared" si="5"/>
        <v>922</v>
      </c>
      <c r="M17" s="466">
        <f t="shared" si="5"/>
        <v>922</v>
      </c>
      <c r="N17" s="466">
        <f t="shared" si="5"/>
        <v>922</v>
      </c>
    </row>
    <row r="18" spans="1:14" s="134" customFormat="1" ht="13.15" customHeight="1" x14ac:dyDescent="0.2">
      <c r="A18" s="206" t="s">
        <v>314</v>
      </c>
      <c r="B18" s="8">
        <v>6</v>
      </c>
      <c r="C18" s="19" t="s">
        <v>529</v>
      </c>
      <c r="D18" s="466">
        <f>'AT-3'!G14</f>
        <v>475</v>
      </c>
      <c r="E18" s="466">
        <f t="shared" si="1"/>
        <v>475</v>
      </c>
      <c r="F18" s="466">
        <f t="shared" si="1"/>
        <v>475</v>
      </c>
      <c r="G18" s="466">
        <f t="shared" ref="G18:N18" si="6">F18</f>
        <v>475</v>
      </c>
      <c r="H18" s="466">
        <f t="shared" si="6"/>
        <v>475</v>
      </c>
      <c r="I18" s="466">
        <f t="shared" si="6"/>
        <v>475</v>
      </c>
      <c r="J18" s="466">
        <f t="shared" si="6"/>
        <v>475</v>
      </c>
      <c r="K18" s="466">
        <f t="shared" si="6"/>
        <v>475</v>
      </c>
      <c r="L18" s="466">
        <f t="shared" si="6"/>
        <v>475</v>
      </c>
      <c r="M18" s="466">
        <f t="shared" si="6"/>
        <v>475</v>
      </c>
      <c r="N18" s="466">
        <f t="shared" si="6"/>
        <v>475</v>
      </c>
    </row>
    <row r="19" spans="1:14" ht="12.75" customHeight="1" x14ac:dyDescent="0.2">
      <c r="B19" s="8">
        <v>7</v>
      </c>
      <c r="C19" s="19" t="s">
        <v>530</v>
      </c>
      <c r="D19" s="466">
        <f>'AT-3'!G15</f>
        <v>719</v>
      </c>
      <c r="E19" s="466">
        <f t="shared" si="1"/>
        <v>719</v>
      </c>
      <c r="F19" s="466">
        <f t="shared" si="1"/>
        <v>719</v>
      </c>
      <c r="G19" s="466">
        <f t="shared" ref="G19:N19" si="7">F19</f>
        <v>719</v>
      </c>
      <c r="H19" s="466">
        <f t="shared" si="7"/>
        <v>719</v>
      </c>
      <c r="I19" s="466">
        <f t="shared" si="7"/>
        <v>719</v>
      </c>
      <c r="J19" s="466">
        <f t="shared" si="7"/>
        <v>719</v>
      </c>
      <c r="K19" s="466">
        <f t="shared" si="7"/>
        <v>719</v>
      </c>
      <c r="L19" s="466">
        <f t="shared" si="7"/>
        <v>719</v>
      </c>
      <c r="M19" s="466">
        <f t="shared" si="7"/>
        <v>719</v>
      </c>
      <c r="N19" s="466">
        <f t="shared" si="7"/>
        <v>719</v>
      </c>
    </row>
    <row r="20" spans="1:14" x14ac:dyDescent="0.2">
      <c r="B20" s="8">
        <v>8</v>
      </c>
      <c r="C20" s="19" t="s">
        <v>531</v>
      </c>
      <c r="D20" s="466">
        <f>'AT-3'!G16</f>
        <v>1153</v>
      </c>
      <c r="E20" s="466">
        <f t="shared" si="1"/>
        <v>1153</v>
      </c>
      <c r="F20" s="466">
        <f t="shared" si="1"/>
        <v>1153</v>
      </c>
      <c r="G20" s="466">
        <f t="shared" ref="G20:N20" si="8">F20</f>
        <v>1153</v>
      </c>
      <c r="H20" s="466">
        <f t="shared" si="8"/>
        <v>1153</v>
      </c>
      <c r="I20" s="466">
        <f t="shared" si="8"/>
        <v>1153</v>
      </c>
      <c r="J20" s="466">
        <f t="shared" si="8"/>
        <v>1153</v>
      </c>
      <c r="K20" s="466">
        <f t="shared" si="8"/>
        <v>1153</v>
      </c>
      <c r="L20" s="466">
        <f t="shared" si="8"/>
        <v>1153</v>
      </c>
      <c r="M20" s="466">
        <f t="shared" si="8"/>
        <v>1153</v>
      </c>
      <c r="N20" s="466">
        <f t="shared" si="8"/>
        <v>1153</v>
      </c>
    </row>
    <row r="21" spans="1:14" x14ac:dyDescent="0.2">
      <c r="B21" s="3"/>
      <c r="C21" s="27" t="s">
        <v>532</v>
      </c>
      <c r="D21" s="138">
        <f>SUM(D13:D20)</f>
        <v>6568</v>
      </c>
      <c r="E21" s="138">
        <f t="shared" ref="E21:N21" si="9">SUM(E13:E20)</f>
        <v>6568</v>
      </c>
      <c r="F21" s="138">
        <f t="shared" si="9"/>
        <v>6568</v>
      </c>
      <c r="G21" s="138">
        <f t="shared" si="9"/>
        <v>6568</v>
      </c>
      <c r="H21" s="138">
        <f t="shared" si="9"/>
        <v>6568</v>
      </c>
      <c r="I21" s="138">
        <f t="shared" si="9"/>
        <v>6568</v>
      </c>
      <c r="J21" s="138">
        <f t="shared" si="9"/>
        <v>6568</v>
      </c>
      <c r="K21" s="138">
        <f t="shared" si="9"/>
        <v>6568</v>
      </c>
      <c r="L21" s="138">
        <f t="shared" si="9"/>
        <v>6568</v>
      </c>
      <c r="M21" s="138">
        <f t="shared" si="9"/>
        <v>6568</v>
      </c>
      <c r="N21" s="138">
        <f t="shared" si="9"/>
        <v>6568</v>
      </c>
    </row>
    <row r="23" spans="1:14" x14ac:dyDescent="0.2">
      <c r="B23" s="193" t="s">
        <v>561</v>
      </c>
      <c r="C23" s="193" t="s">
        <v>622</v>
      </c>
    </row>
    <row r="24" spans="1:14" x14ac:dyDescent="0.2">
      <c r="C24" s="193" t="s">
        <v>623</v>
      </c>
      <c r="I24" s="667" t="s">
        <v>761</v>
      </c>
      <c r="J24" s="667"/>
      <c r="K24" s="667"/>
      <c r="L24" s="667"/>
      <c r="M24" s="667"/>
      <c r="N24" s="667"/>
    </row>
    <row r="25" spans="1:14" x14ac:dyDescent="0.2">
      <c r="I25" s="667" t="s">
        <v>759</v>
      </c>
      <c r="J25" s="667"/>
      <c r="K25" s="667"/>
      <c r="L25" s="667"/>
      <c r="M25" s="667"/>
      <c r="N25" s="667"/>
    </row>
    <row r="26" spans="1:14" x14ac:dyDescent="0.2">
      <c r="I26" s="667" t="s">
        <v>535</v>
      </c>
      <c r="J26" s="667"/>
      <c r="K26" s="667"/>
      <c r="L26" s="667"/>
      <c r="M26" s="667"/>
      <c r="N26" s="667"/>
    </row>
    <row r="27" spans="1:14" x14ac:dyDescent="0.2">
      <c r="B27" s="193" t="s">
        <v>12</v>
      </c>
      <c r="I27" s="880" t="s">
        <v>83</v>
      </c>
      <c r="J27" s="880"/>
      <c r="K27" s="880"/>
      <c r="L27" s="880"/>
    </row>
  </sheetData>
  <mergeCells count="15">
    <mergeCell ref="I24:N24"/>
    <mergeCell ref="I25:N25"/>
    <mergeCell ref="I26:N26"/>
    <mergeCell ref="I27:L27"/>
    <mergeCell ref="I1:J1"/>
    <mergeCell ref="A2:N2"/>
    <mergeCell ref="A3:N3"/>
    <mergeCell ref="A5:N5"/>
    <mergeCell ref="L9:N9"/>
    <mergeCell ref="M1:N1"/>
    <mergeCell ref="B10:B11"/>
    <mergeCell ref="C10:C11"/>
    <mergeCell ref="D10:D11"/>
    <mergeCell ref="E10:E11"/>
    <mergeCell ref="F10:N10"/>
  </mergeCells>
  <printOptions horizontalCentered="1"/>
  <pageMargins left="0.70866141732283472" right="0.19" top="1.54" bottom="0" header="1.21" footer="0.31496062992125984"/>
  <pageSetup paperSize="9"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activeCell="A2" sqref="A2"/>
    </sheetView>
  </sheetViews>
  <sheetFormatPr defaultRowHeight="12.75" x14ac:dyDescent="0.2"/>
  <cols>
    <col min="2" max="2" width="18.140625" customWidth="1"/>
    <col min="3" max="3" width="12.5703125" customWidth="1"/>
    <col min="4" max="4" width="19.42578125" customWidth="1"/>
    <col min="5" max="10" width="12.140625" customWidth="1"/>
  </cols>
  <sheetData>
    <row r="1" spans="1:10" s="193" customFormat="1" x14ac:dyDescent="0.2">
      <c r="E1" s="880"/>
      <c r="F1" s="880"/>
      <c r="I1" s="881" t="s">
        <v>914</v>
      </c>
      <c r="J1" s="881"/>
    </row>
    <row r="2" spans="1:10" s="193" customFormat="1" x14ac:dyDescent="0.2">
      <c r="A2" s="880" t="s">
        <v>915</v>
      </c>
      <c r="B2" s="880"/>
      <c r="C2" s="880"/>
      <c r="D2" s="880"/>
      <c r="E2" s="880"/>
      <c r="F2" s="880"/>
      <c r="G2" s="880"/>
      <c r="H2" s="880"/>
      <c r="I2" s="880"/>
      <c r="J2" s="880"/>
    </row>
    <row r="3" spans="1:10" s="196" customFormat="1" ht="15.75" x14ac:dyDescent="0.25">
      <c r="A3" s="883" t="s">
        <v>916</v>
      </c>
      <c r="B3" s="883"/>
      <c r="C3" s="883"/>
      <c r="D3" s="883"/>
      <c r="E3" s="883"/>
      <c r="F3" s="883"/>
      <c r="G3" s="883"/>
      <c r="H3" s="883"/>
      <c r="I3" s="883"/>
      <c r="J3" s="883"/>
    </row>
    <row r="4" spans="1:10" s="196" customFormat="1" ht="20.25" customHeight="1" x14ac:dyDescent="0.25">
      <c r="A4" s="883" t="s">
        <v>917</v>
      </c>
      <c r="B4" s="883"/>
      <c r="C4" s="883"/>
      <c r="D4" s="883"/>
      <c r="E4" s="883"/>
      <c r="F4" s="883"/>
      <c r="G4" s="883"/>
      <c r="H4" s="883"/>
      <c r="I4" s="883"/>
      <c r="J4" s="883"/>
    </row>
    <row r="5" spans="1:10" s="193" customFormat="1" x14ac:dyDescent="0.2"/>
    <row r="6" spans="1:10" s="193" customFormat="1" x14ac:dyDescent="0.2">
      <c r="A6" s="198" t="s">
        <v>523</v>
      </c>
      <c r="B6" s="198"/>
      <c r="C6" s="198"/>
      <c r="D6" s="198"/>
      <c r="E6" s="198"/>
      <c r="F6" s="198"/>
      <c r="G6" s="198"/>
    </row>
    <row r="7" spans="1:10" s="193" customFormat="1" x14ac:dyDescent="0.2"/>
    <row r="8" spans="1:10" s="199" customFormat="1" ht="15" customHeight="1" x14ac:dyDescent="0.2">
      <c r="A8" s="193"/>
      <c r="B8" s="193"/>
      <c r="C8" s="193"/>
      <c r="D8" s="193"/>
      <c r="E8" s="193"/>
      <c r="F8" s="193"/>
      <c r="G8" s="193"/>
      <c r="H8" s="734" t="s">
        <v>826</v>
      </c>
      <c r="I8" s="734"/>
      <c r="J8" s="734"/>
    </row>
    <row r="9" spans="1:10" s="199" customFormat="1" ht="20.25" customHeight="1" x14ac:dyDescent="0.2">
      <c r="A9" s="784" t="s">
        <v>2</v>
      </c>
      <c r="B9" s="784" t="s">
        <v>3</v>
      </c>
      <c r="C9" s="791" t="s">
        <v>302</v>
      </c>
      <c r="D9" s="791" t="s">
        <v>918</v>
      </c>
      <c r="E9" s="793" t="s">
        <v>919</v>
      </c>
      <c r="F9" s="793"/>
      <c r="G9" s="793"/>
      <c r="H9" s="793"/>
      <c r="I9" s="793"/>
      <c r="J9" s="793"/>
    </row>
    <row r="10" spans="1:10" s="199" customFormat="1" ht="35.25" customHeight="1" x14ac:dyDescent="0.2">
      <c r="A10" s="785"/>
      <c r="B10" s="785"/>
      <c r="C10" s="792"/>
      <c r="D10" s="792"/>
      <c r="E10" s="367" t="s">
        <v>308</v>
      </c>
      <c r="F10" s="367" t="s">
        <v>309</v>
      </c>
      <c r="G10" s="367" t="s">
        <v>310</v>
      </c>
      <c r="H10" s="367" t="s">
        <v>311</v>
      </c>
      <c r="I10" s="367" t="s">
        <v>312</v>
      </c>
      <c r="J10" s="367" t="s">
        <v>313</v>
      </c>
    </row>
    <row r="11" spans="1:10" s="199" customFormat="1" ht="12.75" customHeight="1" x14ac:dyDescent="0.2">
      <c r="A11" s="202">
        <v>1</v>
      </c>
      <c r="B11" s="202">
        <v>2</v>
      </c>
      <c r="C11" s="202">
        <v>3</v>
      </c>
      <c r="D11" s="202">
        <v>4</v>
      </c>
      <c r="E11" s="202">
        <v>5</v>
      </c>
      <c r="F11" s="202">
        <v>6</v>
      </c>
      <c r="G11" s="202">
        <v>7</v>
      </c>
      <c r="H11" s="202">
        <v>8</v>
      </c>
      <c r="I11" s="202">
        <v>9</v>
      </c>
      <c r="J11" s="202">
        <v>10</v>
      </c>
    </row>
    <row r="12" spans="1:10" s="193" customFormat="1" ht="16.5" customHeight="1" x14ac:dyDescent="0.2">
      <c r="A12" s="8">
        <v>1</v>
      </c>
      <c r="B12" s="19" t="s">
        <v>524</v>
      </c>
      <c r="C12" s="466">
        <f>'AT-23'!D13</f>
        <v>927</v>
      </c>
      <c r="D12" s="466"/>
      <c r="E12" s="466"/>
      <c r="F12" s="136"/>
      <c r="G12" s="136"/>
      <c r="H12" s="136"/>
      <c r="I12" s="136"/>
      <c r="J12" s="136"/>
    </row>
    <row r="13" spans="1:10" s="193" customFormat="1" ht="16.5" customHeight="1" x14ac:dyDescent="0.2">
      <c r="A13" s="8">
        <v>2</v>
      </c>
      <c r="B13" s="19" t="s">
        <v>525</v>
      </c>
      <c r="C13" s="466">
        <f>'AT-23'!D14</f>
        <v>881</v>
      </c>
      <c r="D13" s="136"/>
      <c r="E13" s="136"/>
      <c r="F13" s="136"/>
      <c r="G13" s="136"/>
      <c r="H13" s="136"/>
      <c r="I13" s="136"/>
      <c r="J13" s="136"/>
    </row>
    <row r="14" spans="1:10" s="193" customFormat="1" ht="16.5" customHeight="1" x14ac:dyDescent="0.2">
      <c r="A14" s="8">
        <v>3</v>
      </c>
      <c r="B14" s="19" t="s">
        <v>526</v>
      </c>
      <c r="C14" s="466">
        <f>'AT-23'!D15</f>
        <v>676</v>
      </c>
      <c r="D14" s="466"/>
      <c r="E14" s="466"/>
      <c r="F14" s="136"/>
      <c r="G14" s="136"/>
      <c r="H14" s="136"/>
      <c r="I14" s="136"/>
      <c r="J14" s="136"/>
    </row>
    <row r="15" spans="1:10" s="134" customFormat="1" ht="16.5" customHeight="1" x14ac:dyDescent="0.2">
      <c r="A15" s="8">
        <v>4</v>
      </c>
      <c r="B15" s="19" t="s">
        <v>527</v>
      </c>
      <c r="C15" s="466">
        <f>'AT-23'!D16</f>
        <v>815</v>
      </c>
      <c r="D15" s="136"/>
      <c r="E15" s="136"/>
      <c r="F15" s="136"/>
      <c r="G15" s="136"/>
      <c r="H15" s="136"/>
      <c r="I15" s="136"/>
      <c r="J15" s="136"/>
    </row>
    <row r="16" spans="1:10" s="134" customFormat="1" ht="16.5" customHeight="1" x14ac:dyDescent="0.2">
      <c r="A16" s="8">
        <v>5</v>
      </c>
      <c r="B16" s="19" t="s">
        <v>528</v>
      </c>
      <c r="C16" s="466">
        <f>'AT-23'!D17</f>
        <v>922</v>
      </c>
      <c r="D16" s="537"/>
      <c r="E16" s="537"/>
      <c r="F16" s="537"/>
      <c r="G16" s="136"/>
      <c r="H16" s="136"/>
      <c r="I16" s="136"/>
      <c r="J16" s="136"/>
    </row>
    <row r="17" spans="1:10" s="134" customFormat="1" ht="16.5" customHeight="1" x14ac:dyDescent="0.2">
      <c r="A17" s="8">
        <v>6</v>
      </c>
      <c r="B17" s="19" t="s">
        <v>529</v>
      </c>
      <c r="C17" s="466">
        <f>'AT-23'!D18</f>
        <v>475</v>
      </c>
      <c r="D17" s="537"/>
      <c r="E17" s="537"/>
      <c r="F17" s="537"/>
      <c r="G17" s="136"/>
      <c r="H17" s="136"/>
      <c r="I17" s="136"/>
      <c r="J17" s="136"/>
    </row>
    <row r="18" spans="1:10" s="193" customFormat="1" ht="16.5" customHeight="1" x14ac:dyDescent="0.2">
      <c r="A18" s="8">
        <v>7</v>
      </c>
      <c r="B18" s="19" t="s">
        <v>530</v>
      </c>
      <c r="C18" s="466">
        <f>'AT-23'!D19</f>
        <v>719</v>
      </c>
      <c r="D18" s="136"/>
      <c r="E18" s="136"/>
      <c r="F18" s="136"/>
      <c r="G18" s="136"/>
      <c r="H18" s="136"/>
      <c r="I18" s="136"/>
      <c r="J18" s="136"/>
    </row>
    <row r="19" spans="1:10" s="193" customFormat="1" ht="16.5" customHeight="1" x14ac:dyDescent="0.2">
      <c r="A19" s="8">
        <v>8</v>
      </c>
      <c r="B19" s="19" t="s">
        <v>531</v>
      </c>
      <c r="C19" s="466">
        <f>'AT-23'!D20</f>
        <v>1153</v>
      </c>
      <c r="D19" s="136"/>
      <c r="E19" s="136"/>
      <c r="F19" s="136"/>
      <c r="G19" s="136"/>
      <c r="H19" s="136"/>
      <c r="I19" s="136"/>
      <c r="J19" s="136"/>
    </row>
    <row r="20" spans="1:10" s="193" customFormat="1" ht="16.5" customHeight="1" x14ac:dyDescent="0.2">
      <c r="A20" s="506"/>
      <c r="B20" s="27" t="s">
        <v>532</v>
      </c>
      <c r="C20" s="138">
        <f>SUM(C12:C19)</f>
        <v>6568</v>
      </c>
      <c r="D20" s="138">
        <f t="shared" ref="D20:J20" si="0">SUM(D12:D19)</f>
        <v>0</v>
      </c>
      <c r="E20" s="138">
        <f t="shared" si="0"/>
        <v>0</v>
      </c>
      <c r="F20" s="138">
        <f t="shared" si="0"/>
        <v>0</v>
      </c>
      <c r="G20" s="138">
        <f t="shared" si="0"/>
        <v>0</v>
      </c>
      <c r="H20" s="138">
        <f t="shared" si="0"/>
        <v>0</v>
      </c>
      <c r="I20" s="138">
        <f t="shared" si="0"/>
        <v>0</v>
      </c>
      <c r="J20" s="138">
        <f t="shared" si="0"/>
        <v>0</v>
      </c>
    </row>
    <row r="21" spans="1:10" s="193" customFormat="1" x14ac:dyDescent="0.2"/>
    <row r="22" spans="1:10" s="193" customFormat="1" x14ac:dyDescent="0.2">
      <c r="A22" s="193" t="s">
        <v>621</v>
      </c>
      <c r="B22" s="193" t="s">
        <v>977</v>
      </c>
    </row>
    <row r="23" spans="1:10" s="193" customFormat="1" x14ac:dyDescent="0.2"/>
    <row r="24" spans="1:10" s="193" customFormat="1" x14ac:dyDescent="0.2"/>
    <row r="25" spans="1:10" s="193" customFormat="1" x14ac:dyDescent="0.2">
      <c r="E25" s="667" t="s">
        <v>761</v>
      </c>
      <c r="F25" s="667"/>
      <c r="G25" s="667"/>
      <c r="H25" s="667"/>
      <c r="I25" s="667"/>
      <c r="J25" s="667"/>
    </row>
    <row r="26" spans="1:10" s="193" customFormat="1" ht="12.75" customHeight="1" x14ac:dyDescent="0.2">
      <c r="E26" s="667" t="s">
        <v>759</v>
      </c>
      <c r="F26" s="667"/>
      <c r="G26" s="667"/>
      <c r="H26" s="667"/>
      <c r="I26" s="667"/>
      <c r="J26" s="667"/>
    </row>
    <row r="27" spans="1:10" s="193" customFormat="1" ht="12.75" customHeight="1" x14ac:dyDescent="0.2">
      <c r="E27" s="667" t="s">
        <v>535</v>
      </c>
      <c r="F27" s="667"/>
      <c r="G27" s="667"/>
      <c r="H27" s="667"/>
      <c r="I27" s="667"/>
      <c r="J27" s="667"/>
    </row>
    <row r="28" spans="1:10" s="193" customFormat="1" x14ac:dyDescent="0.2">
      <c r="A28" s="193" t="s">
        <v>12</v>
      </c>
      <c r="E28" s="880" t="s">
        <v>83</v>
      </c>
      <c r="F28" s="880"/>
      <c r="G28" s="880"/>
      <c r="H28" s="880"/>
    </row>
  </sheetData>
  <mergeCells count="15">
    <mergeCell ref="E25:J25"/>
    <mergeCell ref="E26:J26"/>
    <mergeCell ref="E27:J27"/>
    <mergeCell ref="E28:H28"/>
    <mergeCell ref="A2:J2"/>
    <mergeCell ref="A9:A10"/>
    <mergeCell ref="B9:B10"/>
    <mergeCell ref="C9:C10"/>
    <mergeCell ref="D9:D10"/>
    <mergeCell ref="E9:J9"/>
    <mergeCell ref="E1:F1"/>
    <mergeCell ref="I1:J1"/>
    <mergeCell ref="A3:J3"/>
    <mergeCell ref="A4:J4"/>
    <mergeCell ref="H8:J8"/>
  </mergeCells>
  <pageMargins left="0.7" right="0.7" top="0.75" bottom="0.75" header="0.3" footer="0.3"/>
  <pageSetup paperSize="9" orientation="landscape" verticalDpi="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zoomScaleNormal="100" zoomScaleSheetLayoutView="90" workbookViewId="0">
      <selection activeCell="A2" sqref="A2"/>
    </sheetView>
  </sheetViews>
  <sheetFormatPr defaultRowHeight="12.75" x14ac:dyDescent="0.2"/>
  <cols>
    <col min="1" max="1" width="5.5703125" customWidth="1"/>
    <col min="2" max="2" width="13.28515625" customWidth="1"/>
    <col min="4" max="4" width="8.42578125" customWidth="1"/>
    <col min="5" max="6" width="12.85546875" customWidth="1"/>
    <col min="7" max="7" width="15.28515625" customWidth="1"/>
    <col min="8" max="8" width="17" customWidth="1"/>
    <col min="9" max="9" width="18" customWidth="1"/>
    <col min="10" max="10" width="11.140625" customWidth="1"/>
    <col min="11" max="11" width="12.7109375" customWidth="1"/>
    <col min="12" max="12" width="11.42578125" customWidth="1"/>
    <col min="13" max="13" width="15.42578125" customWidth="1"/>
  </cols>
  <sheetData>
    <row r="1" spans="1:18" ht="18" x14ac:dyDescent="0.35">
      <c r="L1" s="884" t="s">
        <v>920</v>
      </c>
      <c r="M1" s="884"/>
      <c r="N1" s="215"/>
      <c r="O1" s="215"/>
      <c r="P1" s="215"/>
      <c r="Q1" s="215"/>
      <c r="R1" s="215"/>
    </row>
    <row r="2" spans="1:18" ht="18" x14ac:dyDescent="0.35">
      <c r="A2" s="663" t="s">
        <v>0</v>
      </c>
      <c r="B2" s="663"/>
      <c r="C2" s="663"/>
      <c r="D2" s="663"/>
      <c r="E2" s="663"/>
      <c r="F2" s="663"/>
      <c r="G2" s="663"/>
      <c r="H2" s="663"/>
      <c r="I2" s="663"/>
      <c r="J2" s="663"/>
      <c r="K2" s="663"/>
      <c r="L2" s="663"/>
      <c r="M2" s="663"/>
      <c r="N2" s="215"/>
      <c r="O2" s="215"/>
      <c r="P2" s="215"/>
    </row>
    <row r="3" spans="1:18" ht="21" x14ac:dyDescent="0.35">
      <c r="A3" s="664" t="s">
        <v>789</v>
      </c>
      <c r="B3" s="664"/>
      <c r="C3" s="664"/>
      <c r="D3" s="664"/>
      <c r="E3" s="664"/>
      <c r="F3" s="664"/>
      <c r="G3" s="664"/>
      <c r="H3" s="664"/>
      <c r="I3" s="664"/>
      <c r="J3" s="664"/>
      <c r="K3" s="664"/>
      <c r="L3" s="664"/>
      <c r="M3" s="664"/>
      <c r="N3" s="216"/>
      <c r="O3" s="216"/>
      <c r="P3" s="216"/>
    </row>
    <row r="4" spans="1:18" ht="21" x14ac:dyDescent="0.35">
      <c r="C4" s="187"/>
      <c r="D4" s="187"/>
      <c r="E4" s="187"/>
      <c r="F4" s="187"/>
      <c r="G4" s="187"/>
      <c r="H4" s="187"/>
      <c r="I4" s="187"/>
      <c r="J4" s="187"/>
      <c r="K4" s="187"/>
      <c r="L4" s="187"/>
      <c r="M4" s="187"/>
      <c r="N4" s="216"/>
      <c r="O4" s="216"/>
      <c r="P4" s="216"/>
    </row>
    <row r="5" spans="1:18" ht="20.25" customHeight="1" x14ac:dyDescent="0.2">
      <c r="A5" s="895" t="s">
        <v>921</v>
      </c>
      <c r="B5" s="895"/>
      <c r="C5" s="895"/>
      <c r="D5" s="895"/>
      <c r="E5" s="895"/>
      <c r="F5" s="895"/>
      <c r="G5" s="895"/>
      <c r="H5" s="895"/>
      <c r="I5" s="895"/>
      <c r="J5" s="895"/>
      <c r="K5" s="895"/>
      <c r="L5" s="895"/>
      <c r="M5" s="895"/>
    </row>
    <row r="6" spans="1:18" ht="20.25" customHeight="1" x14ac:dyDescent="0.2">
      <c r="A6" s="347"/>
      <c r="B6" s="347"/>
      <c r="C6" s="347"/>
      <c r="D6" s="347"/>
      <c r="E6" s="347"/>
      <c r="F6" s="347"/>
      <c r="G6" s="347"/>
      <c r="H6" s="347"/>
      <c r="I6" s="347"/>
      <c r="J6" s="347"/>
      <c r="K6" s="347"/>
      <c r="L6" s="347"/>
      <c r="M6" s="347"/>
    </row>
    <row r="7" spans="1:18" s="193" customFormat="1" x14ac:dyDescent="0.2">
      <c r="B7" s="198" t="s">
        <v>523</v>
      </c>
      <c r="C7" s="198"/>
      <c r="D7" s="198"/>
      <c r="E7" s="198"/>
      <c r="F7" s="198"/>
      <c r="G7" s="198"/>
      <c r="H7" s="198"/>
      <c r="I7" s="198"/>
      <c r="J7" s="198"/>
    </row>
    <row r="8" spans="1:18" s="193" customFormat="1" x14ac:dyDescent="0.2">
      <c r="B8" s="198"/>
      <c r="C8" s="198"/>
      <c r="D8" s="198"/>
      <c r="E8" s="198"/>
      <c r="F8" s="198"/>
      <c r="G8" s="198"/>
      <c r="H8" s="198"/>
      <c r="I8" s="198"/>
      <c r="J8" s="198"/>
      <c r="K8" s="903" t="s">
        <v>826</v>
      </c>
      <c r="L8" s="903"/>
      <c r="M8" s="903"/>
    </row>
    <row r="9" spans="1:18" s="270" customFormat="1" ht="15" customHeight="1" x14ac:dyDescent="0.2">
      <c r="A9" s="763" t="s">
        <v>73</v>
      </c>
      <c r="B9" s="763" t="s">
        <v>325</v>
      </c>
      <c r="C9" s="896" t="s">
        <v>463</v>
      </c>
      <c r="D9" s="897"/>
      <c r="E9" s="897"/>
      <c r="F9" s="897"/>
      <c r="G9" s="898"/>
      <c r="H9" s="894" t="s">
        <v>460</v>
      </c>
      <c r="I9" s="894"/>
      <c r="J9" s="894"/>
      <c r="K9" s="894"/>
      <c r="L9" s="894"/>
      <c r="M9" s="763" t="s">
        <v>326</v>
      </c>
    </row>
    <row r="10" spans="1:18" s="270" customFormat="1" ht="12.75" customHeight="1" x14ac:dyDescent="0.2">
      <c r="A10" s="764"/>
      <c r="B10" s="764"/>
      <c r="C10" s="899"/>
      <c r="D10" s="900"/>
      <c r="E10" s="900"/>
      <c r="F10" s="900"/>
      <c r="G10" s="901"/>
      <c r="H10" s="894"/>
      <c r="I10" s="894"/>
      <c r="J10" s="894"/>
      <c r="K10" s="894"/>
      <c r="L10" s="894"/>
      <c r="M10" s="764"/>
    </row>
    <row r="11" spans="1:18" s="270" customFormat="1" ht="5.25" customHeight="1" x14ac:dyDescent="0.2">
      <c r="A11" s="764"/>
      <c r="B11" s="764"/>
      <c r="C11" s="899"/>
      <c r="D11" s="900"/>
      <c r="E11" s="900"/>
      <c r="F11" s="900"/>
      <c r="G11" s="901"/>
      <c r="H11" s="894"/>
      <c r="I11" s="894"/>
      <c r="J11" s="894"/>
      <c r="K11" s="894"/>
      <c r="L11" s="894"/>
      <c r="M11" s="764"/>
    </row>
    <row r="12" spans="1:18" s="270" customFormat="1" ht="54" customHeight="1" x14ac:dyDescent="0.2">
      <c r="A12" s="765"/>
      <c r="B12" s="765"/>
      <c r="C12" s="371" t="s">
        <v>327</v>
      </c>
      <c r="D12" s="371" t="s">
        <v>328</v>
      </c>
      <c r="E12" s="371" t="s">
        <v>329</v>
      </c>
      <c r="F12" s="371" t="s">
        <v>330</v>
      </c>
      <c r="G12" s="372" t="s">
        <v>331</v>
      </c>
      <c r="H12" s="373" t="s">
        <v>459</v>
      </c>
      <c r="I12" s="373" t="s">
        <v>464</v>
      </c>
      <c r="J12" s="373" t="s">
        <v>461</v>
      </c>
      <c r="K12" s="373" t="s">
        <v>462</v>
      </c>
      <c r="L12" s="373" t="s">
        <v>45</v>
      </c>
      <c r="M12" s="765"/>
    </row>
    <row r="13" spans="1:18" ht="15" x14ac:dyDescent="0.25">
      <c r="A13" s="219">
        <v>1</v>
      </c>
      <c r="B13" s="219">
        <v>2</v>
      </c>
      <c r="C13" s="219">
        <v>3</v>
      </c>
      <c r="D13" s="219">
        <v>4</v>
      </c>
      <c r="E13" s="219">
        <v>5</v>
      </c>
      <c r="F13" s="219">
        <v>6</v>
      </c>
      <c r="G13" s="219">
        <v>7</v>
      </c>
      <c r="H13" s="219">
        <v>8</v>
      </c>
      <c r="I13" s="219">
        <v>9</v>
      </c>
      <c r="J13" s="219">
        <v>10</v>
      </c>
      <c r="K13" s="219">
        <v>11</v>
      </c>
      <c r="L13" s="219">
        <v>12</v>
      </c>
      <c r="M13" s="219">
        <v>13</v>
      </c>
    </row>
    <row r="14" spans="1:18" x14ac:dyDescent="0.2">
      <c r="A14" s="8">
        <v>1</v>
      </c>
      <c r="B14" s="19" t="s">
        <v>524</v>
      </c>
      <c r="C14" s="221"/>
      <c r="D14" s="221"/>
      <c r="E14" s="221"/>
      <c r="F14" s="221"/>
      <c r="G14" s="221"/>
      <c r="H14" s="221"/>
      <c r="I14" s="221"/>
      <c r="J14" s="221"/>
      <c r="K14" s="221"/>
      <c r="L14" s="221"/>
      <c r="M14" s="221"/>
    </row>
    <row r="15" spans="1:18" x14ac:dyDescent="0.2">
      <c r="A15" s="8">
        <v>2</v>
      </c>
      <c r="B15" s="19" t="s">
        <v>525</v>
      </c>
      <c r="C15" s="221"/>
      <c r="D15" s="221"/>
      <c r="E15" s="221"/>
      <c r="F15" s="221"/>
      <c r="G15" s="221"/>
      <c r="H15" s="221"/>
      <c r="I15" s="221"/>
      <c r="J15" s="221"/>
      <c r="K15" s="221"/>
      <c r="L15" s="221"/>
      <c r="M15" s="221"/>
    </row>
    <row r="16" spans="1:18" x14ac:dyDescent="0.2">
      <c r="A16" s="8">
        <v>3</v>
      </c>
      <c r="B16" s="19" t="s">
        <v>526</v>
      </c>
      <c r="C16" s="221"/>
      <c r="D16" s="221"/>
      <c r="E16" s="221"/>
      <c r="F16" s="221"/>
      <c r="G16" s="885" t="s">
        <v>564</v>
      </c>
      <c r="H16" s="886"/>
      <c r="I16" s="887"/>
      <c r="J16" s="221"/>
      <c r="K16" s="221"/>
      <c r="L16" s="221"/>
      <c r="M16" s="221"/>
    </row>
    <row r="17" spans="1:13" x14ac:dyDescent="0.2">
      <c r="A17" s="8">
        <v>4</v>
      </c>
      <c r="B17" s="19" t="s">
        <v>527</v>
      </c>
      <c r="C17" s="221"/>
      <c r="D17" s="221"/>
      <c r="E17" s="221"/>
      <c r="F17" s="221"/>
      <c r="G17" s="888"/>
      <c r="H17" s="889"/>
      <c r="I17" s="890"/>
      <c r="J17" s="221"/>
      <c r="K17" s="221"/>
      <c r="L17" s="221"/>
      <c r="M17" s="221"/>
    </row>
    <row r="18" spans="1:13" x14ac:dyDescent="0.2">
      <c r="A18" s="8">
        <v>5</v>
      </c>
      <c r="B18" s="19" t="s">
        <v>528</v>
      </c>
      <c r="C18" s="9"/>
      <c r="D18" s="9"/>
      <c r="E18" s="9"/>
      <c r="F18" s="9"/>
      <c r="G18" s="888"/>
      <c r="H18" s="889"/>
      <c r="I18" s="890"/>
      <c r="J18" s="9"/>
      <c r="K18" s="9"/>
      <c r="L18" s="9"/>
      <c r="M18" s="9"/>
    </row>
    <row r="19" spans="1:13" x14ac:dyDescent="0.2">
      <c r="A19" s="8">
        <v>6</v>
      </c>
      <c r="B19" s="19" t="s">
        <v>529</v>
      </c>
      <c r="C19" s="9"/>
      <c r="D19" s="9"/>
      <c r="E19" s="9"/>
      <c r="F19" s="9"/>
      <c r="G19" s="891"/>
      <c r="H19" s="892"/>
      <c r="I19" s="893"/>
      <c r="J19" s="9"/>
      <c r="K19" s="9"/>
      <c r="L19" s="9"/>
      <c r="M19" s="9"/>
    </row>
    <row r="20" spans="1:13" x14ac:dyDescent="0.2">
      <c r="A20" s="8">
        <v>7</v>
      </c>
      <c r="B20" s="19" t="s">
        <v>530</v>
      </c>
      <c r="C20" s="9"/>
      <c r="D20" s="9"/>
      <c r="E20" s="9"/>
      <c r="F20" s="9"/>
      <c r="G20" s="9"/>
      <c r="H20" s="9"/>
      <c r="I20" s="9"/>
      <c r="J20" s="9"/>
      <c r="K20" s="9"/>
      <c r="L20" s="9"/>
      <c r="M20" s="9"/>
    </row>
    <row r="21" spans="1:13" x14ac:dyDescent="0.2">
      <c r="A21" s="8">
        <v>8</v>
      </c>
      <c r="B21" s="19" t="s">
        <v>531</v>
      </c>
      <c r="C21" s="9"/>
      <c r="D21" s="9"/>
      <c r="E21" s="9"/>
      <c r="F21" s="9"/>
      <c r="G21" s="9"/>
      <c r="H21" s="9"/>
      <c r="I21" s="9"/>
      <c r="J21" s="9"/>
      <c r="K21" s="9"/>
      <c r="L21" s="9"/>
      <c r="M21" s="9"/>
    </row>
    <row r="22" spans="1:13" x14ac:dyDescent="0.2">
      <c r="A22" s="3"/>
      <c r="B22" s="27" t="s">
        <v>532</v>
      </c>
      <c r="C22" s="9"/>
      <c r="D22" s="9"/>
      <c r="E22" s="9"/>
      <c r="F22" s="9"/>
      <c r="G22" s="9"/>
      <c r="H22" s="279"/>
      <c r="I22" s="9"/>
      <c r="J22" s="9"/>
      <c r="K22" s="9"/>
      <c r="L22" s="9"/>
      <c r="M22" s="9"/>
    </row>
    <row r="23" spans="1:13" ht="12" customHeight="1" x14ac:dyDescent="0.2">
      <c r="B23" s="222"/>
      <c r="C23" s="902"/>
      <c r="D23" s="902"/>
      <c r="E23" s="902"/>
      <c r="F23" s="902"/>
    </row>
    <row r="26" spans="1:13" x14ac:dyDescent="0.2">
      <c r="A26" s="193"/>
      <c r="B26" s="193"/>
      <c r="C26" s="193"/>
      <c r="D26" s="193"/>
      <c r="H26" s="206"/>
      <c r="I26" s="194"/>
      <c r="J26" s="667" t="s">
        <v>761</v>
      </c>
      <c r="K26" s="667"/>
      <c r="L26" s="667"/>
      <c r="M26" s="667"/>
    </row>
    <row r="27" spans="1:13" ht="15" customHeight="1" x14ac:dyDescent="0.2">
      <c r="A27" s="193" t="s">
        <v>12</v>
      </c>
      <c r="B27" s="193"/>
      <c r="C27" s="193"/>
      <c r="D27" s="193"/>
      <c r="H27" s="206"/>
      <c r="I27" s="206"/>
      <c r="J27" s="667" t="s">
        <v>759</v>
      </c>
      <c r="K27" s="667"/>
      <c r="L27" s="667"/>
      <c r="M27" s="667"/>
    </row>
    <row r="28" spans="1:13" x14ac:dyDescent="0.2">
      <c r="A28" s="193"/>
      <c r="B28" s="193"/>
      <c r="C28" s="193"/>
      <c r="D28" s="193"/>
      <c r="H28" s="206"/>
      <c r="I28" s="206"/>
      <c r="J28" s="667" t="s">
        <v>535</v>
      </c>
      <c r="K28" s="667"/>
      <c r="L28" s="667"/>
      <c r="M28" s="667"/>
    </row>
    <row r="29" spans="1:13" x14ac:dyDescent="0.2">
      <c r="C29" s="193"/>
      <c r="D29" s="193"/>
      <c r="H29" s="197"/>
      <c r="I29" s="195"/>
      <c r="J29" s="197" t="s">
        <v>606</v>
      </c>
      <c r="K29" s="195"/>
      <c r="L29" s="195"/>
    </row>
  </sheetData>
  <mergeCells count="15">
    <mergeCell ref="J28:M28"/>
    <mergeCell ref="G16:I19"/>
    <mergeCell ref="H9:L11"/>
    <mergeCell ref="A5:M5"/>
    <mergeCell ref="M9:M12"/>
    <mergeCell ref="A9:A12"/>
    <mergeCell ref="B9:B12"/>
    <mergeCell ref="C9:G11"/>
    <mergeCell ref="C23:F23"/>
    <mergeCell ref="K8:M8"/>
    <mergeCell ref="A2:M2"/>
    <mergeCell ref="A3:M3"/>
    <mergeCell ref="J26:M26"/>
    <mergeCell ref="L1:M1"/>
    <mergeCell ref="J27:M27"/>
  </mergeCells>
  <printOptions horizontalCentered="1"/>
  <pageMargins left="0.70866141732283472" right="0.31" top="1.03" bottom="0" header="0.31496062992125984" footer="0.31496062992125984"/>
  <pageSetup paperSize="9"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U34"/>
  <sheetViews>
    <sheetView topLeftCell="A2" zoomScaleNormal="100" zoomScaleSheetLayoutView="90" workbookViewId="0">
      <selection activeCell="A2" sqref="A2"/>
    </sheetView>
  </sheetViews>
  <sheetFormatPr defaultRowHeight="12.75" x14ac:dyDescent="0.2"/>
  <cols>
    <col min="1" max="1" width="4.85546875" customWidth="1"/>
    <col min="2" max="2" width="31.42578125" customWidth="1"/>
    <col min="3" max="6" width="8.28515625" customWidth="1"/>
    <col min="7" max="18" width="8.140625" customWidth="1"/>
    <col min="19" max="21" width="9.7109375" customWidth="1"/>
    <col min="22" max="22" width="10.85546875" customWidth="1"/>
    <col min="27" max="27" width="11" customWidth="1"/>
    <col min="28" max="29" width="8.85546875" hidden="1" customWidth="1"/>
  </cols>
  <sheetData>
    <row r="2" spans="1:255" x14ac:dyDescent="0.2">
      <c r="G2" s="605"/>
      <c r="H2" s="605"/>
      <c r="I2" s="605"/>
      <c r="J2" s="605"/>
      <c r="K2" s="605"/>
      <c r="L2" s="605"/>
      <c r="M2" s="605"/>
      <c r="N2" s="605"/>
      <c r="O2" s="605"/>
      <c r="P2" s="1"/>
      <c r="Q2" s="1"/>
      <c r="R2" s="1"/>
      <c r="T2" s="607" t="s">
        <v>58</v>
      </c>
      <c r="U2" s="607"/>
      <c r="V2" s="607"/>
    </row>
    <row r="3" spans="1:255" ht="15" x14ac:dyDescent="0.25">
      <c r="A3" s="551" t="s">
        <v>56</v>
      </c>
      <c r="B3" s="551"/>
      <c r="C3" s="551"/>
      <c r="D3" s="551"/>
      <c r="E3" s="551"/>
      <c r="F3" s="551"/>
      <c r="G3" s="551"/>
      <c r="H3" s="551"/>
      <c r="I3" s="551"/>
      <c r="J3" s="551"/>
      <c r="K3" s="551"/>
      <c r="L3" s="551"/>
      <c r="M3" s="551"/>
      <c r="N3" s="551"/>
      <c r="O3" s="551"/>
      <c r="P3" s="551"/>
      <c r="Q3" s="551"/>
      <c r="R3" s="551"/>
      <c r="S3" s="551"/>
      <c r="T3" s="551"/>
      <c r="U3" s="551"/>
      <c r="V3" s="551"/>
    </row>
    <row r="4" spans="1:255" ht="15.75" x14ac:dyDescent="0.25">
      <c r="A4" s="554" t="s">
        <v>789</v>
      </c>
      <c r="B4" s="554"/>
      <c r="C4" s="554"/>
      <c r="D4" s="554"/>
      <c r="E4" s="554"/>
      <c r="F4" s="554"/>
      <c r="G4" s="554"/>
      <c r="H4" s="554"/>
      <c r="I4" s="554"/>
      <c r="J4" s="554"/>
      <c r="K4" s="554"/>
      <c r="L4" s="554"/>
      <c r="M4" s="554"/>
      <c r="N4" s="554"/>
      <c r="O4" s="554"/>
      <c r="P4" s="554"/>
      <c r="Q4" s="554"/>
      <c r="R4" s="554"/>
      <c r="S4" s="554"/>
      <c r="T4" s="554"/>
      <c r="U4" s="554"/>
      <c r="V4" s="55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row>
    <row r="6" spans="1:255" ht="15" x14ac:dyDescent="0.25">
      <c r="A6" s="633" t="s">
        <v>793</v>
      </c>
      <c r="B6" s="633"/>
      <c r="C6" s="633"/>
      <c r="D6" s="633"/>
      <c r="E6" s="633"/>
      <c r="F6" s="633"/>
      <c r="G6" s="633"/>
      <c r="H6" s="633"/>
      <c r="I6" s="633"/>
      <c r="J6" s="633"/>
      <c r="K6" s="633"/>
      <c r="L6" s="633"/>
      <c r="M6" s="633"/>
      <c r="N6" s="633"/>
      <c r="O6" s="633"/>
      <c r="P6" s="633"/>
      <c r="Q6" s="633"/>
      <c r="R6" s="633"/>
      <c r="S6" s="633"/>
      <c r="T6" s="633"/>
      <c r="U6" s="633"/>
      <c r="V6" s="633"/>
    </row>
    <row r="7" spans="1:255" ht="15.75" x14ac:dyDescent="0.25">
      <c r="A7" s="48"/>
      <c r="B7" s="48"/>
      <c r="C7" s="48"/>
      <c r="D7" s="48"/>
      <c r="E7" s="48"/>
      <c r="F7" s="48"/>
      <c r="G7" s="48"/>
      <c r="H7" s="48"/>
      <c r="I7" s="48"/>
      <c r="J7" s="48"/>
      <c r="K7" s="48"/>
      <c r="L7" s="48"/>
      <c r="M7" s="48"/>
      <c r="N7" s="48"/>
      <c r="O7" s="48"/>
      <c r="P7" s="48"/>
      <c r="Q7" s="48"/>
      <c r="R7" s="48"/>
      <c r="S7" s="48"/>
      <c r="T7" s="48"/>
      <c r="U7" s="48"/>
    </row>
    <row r="8" spans="1:255" ht="15.75" x14ac:dyDescent="0.25">
      <c r="A8" s="604" t="s">
        <v>523</v>
      </c>
      <c r="B8" s="604"/>
      <c r="C8" s="604"/>
      <c r="D8" s="29"/>
      <c r="E8" s="29"/>
      <c r="F8" s="29"/>
      <c r="G8" s="48"/>
      <c r="H8" s="48"/>
      <c r="I8" s="48"/>
      <c r="J8" s="48"/>
      <c r="K8" s="48"/>
      <c r="L8" s="48"/>
      <c r="M8" s="48"/>
      <c r="N8" s="48"/>
      <c r="O8" s="48"/>
      <c r="P8" s="48"/>
      <c r="Q8" s="48"/>
      <c r="R8" s="48"/>
      <c r="S8" s="48"/>
      <c r="T8" s="48"/>
      <c r="U8" s="48"/>
    </row>
    <row r="10" spans="1:255" ht="15" x14ac:dyDescent="0.25">
      <c r="U10" s="620" t="s">
        <v>511</v>
      </c>
      <c r="V10" s="620"/>
      <c r="W10" s="16"/>
      <c r="X10" s="16"/>
      <c r="Y10" s="16"/>
      <c r="Z10" s="16"/>
      <c r="AA10" s="608"/>
      <c r="AB10" s="608"/>
      <c r="AC10" s="608"/>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row>
    <row r="11" spans="1:255" s="270" customFormat="1" ht="12.75" customHeight="1" x14ac:dyDescent="0.2">
      <c r="A11" s="621" t="s">
        <v>537</v>
      </c>
      <c r="B11" s="624" t="s">
        <v>112</v>
      </c>
      <c r="C11" s="611" t="s">
        <v>173</v>
      </c>
      <c r="D11" s="612"/>
      <c r="E11" s="612"/>
      <c r="F11" s="613"/>
      <c r="G11" s="611" t="s">
        <v>883</v>
      </c>
      <c r="H11" s="612"/>
      <c r="I11" s="612"/>
      <c r="J11" s="612"/>
      <c r="K11" s="612"/>
      <c r="L11" s="612"/>
      <c r="M11" s="612"/>
      <c r="N11" s="612"/>
      <c r="O11" s="612"/>
      <c r="P11" s="612"/>
      <c r="Q11" s="612"/>
      <c r="R11" s="613"/>
      <c r="S11" s="627" t="s">
        <v>278</v>
      </c>
      <c r="T11" s="628"/>
      <c r="U11" s="628"/>
      <c r="V11" s="628"/>
      <c r="W11" s="269"/>
      <c r="X11" s="269"/>
      <c r="Y11" s="269"/>
      <c r="Z11" s="269"/>
      <c r="AA11" s="269"/>
      <c r="AB11" s="269"/>
      <c r="AC11" s="269"/>
      <c r="AD11" s="268"/>
      <c r="AE11" s="268"/>
      <c r="AF11" s="268"/>
      <c r="AG11" s="268"/>
      <c r="AH11" s="268"/>
      <c r="AI11" s="268"/>
      <c r="AJ11" s="268"/>
      <c r="AK11" s="268"/>
      <c r="AL11" s="268"/>
      <c r="AM11" s="268"/>
      <c r="AN11" s="268"/>
      <c r="AO11" s="268"/>
      <c r="AP11" s="268"/>
      <c r="AQ11" s="268"/>
      <c r="AR11" s="268"/>
      <c r="AS11" s="268"/>
      <c r="AT11" s="268"/>
      <c r="AU11" s="268"/>
      <c r="AV11" s="268"/>
      <c r="AW11" s="268"/>
      <c r="AX11" s="268"/>
      <c r="AY11" s="268"/>
      <c r="AZ11" s="268"/>
      <c r="BA11" s="268"/>
      <c r="BB11" s="268"/>
      <c r="BC11" s="268"/>
      <c r="BD11" s="268"/>
      <c r="BE11" s="268"/>
      <c r="BF11" s="268"/>
      <c r="BG11" s="268"/>
      <c r="BH11" s="268"/>
      <c r="BI11" s="268"/>
      <c r="BJ11" s="268"/>
      <c r="BK11" s="268"/>
      <c r="BL11" s="268"/>
      <c r="BM11" s="268"/>
      <c r="BN11" s="268"/>
      <c r="BO11" s="268"/>
      <c r="BP11" s="268"/>
      <c r="BQ11" s="268"/>
      <c r="BR11" s="268"/>
      <c r="BS11" s="268"/>
      <c r="BT11" s="268"/>
      <c r="BU11" s="268"/>
      <c r="BV11" s="268"/>
      <c r="BW11" s="268"/>
      <c r="BX11" s="268"/>
      <c r="BY11" s="268"/>
      <c r="BZ11" s="268"/>
      <c r="CA11" s="268"/>
      <c r="CB11" s="268"/>
      <c r="CC11" s="268"/>
      <c r="CD11" s="268"/>
      <c r="CE11" s="268"/>
      <c r="CF11" s="268"/>
      <c r="CG11" s="268"/>
      <c r="CH11" s="268"/>
      <c r="CI11" s="268"/>
      <c r="CJ11" s="268"/>
      <c r="CK11" s="268"/>
      <c r="CL11" s="268"/>
      <c r="CM11" s="268"/>
      <c r="CN11" s="268"/>
      <c r="CO11" s="268"/>
      <c r="CP11" s="268"/>
      <c r="CQ11" s="268"/>
      <c r="CR11" s="268"/>
      <c r="CS11" s="268"/>
      <c r="CT11" s="268"/>
      <c r="CU11" s="268"/>
      <c r="CV11" s="268"/>
      <c r="CW11" s="268"/>
      <c r="CX11" s="268"/>
      <c r="CY11" s="268"/>
      <c r="CZ11" s="268"/>
      <c r="DA11" s="268"/>
      <c r="DB11" s="268"/>
      <c r="DC11" s="268"/>
      <c r="DD11" s="268"/>
      <c r="DE11" s="268"/>
      <c r="DF11" s="268"/>
      <c r="DG11" s="268"/>
      <c r="DH11" s="268"/>
      <c r="DI11" s="268"/>
      <c r="DJ11" s="268"/>
      <c r="DK11" s="268"/>
      <c r="DL11" s="268"/>
      <c r="DM11" s="268"/>
      <c r="DN11" s="268"/>
      <c r="DO11" s="268"/>
      <c r="DP11" s="268"/>
      <c r="DQ11" s="268"/>
      <c r="DR11" s="268"/>
      <c r="DS11" s="268"/>
      <c r="DT11" s="268"/>
      <c r="DU11" s="268"/>
      <c r="DV11" s="268"/>
      <c r="DW11" s="268"/>
      <c r="DX11" s="268"/>
      <c r="DY11" s="268"/>
      <c r="DZ11" s="268"/>
      <c r="EA11" s="268"/>
      <c r="EB11" s="268"/>
      <c r="EC11" s="268"/>
      <c r="ED11" s="268"/>
      <c r="EE11" s="268"/>
      <c r="EF11" s="268"/>
      <c r="EG11" s="268"/>
      <c r="EH11" s="268"/>
      <c r="EI11" s="268"/>
      <c r="EJ11" s="268"/>
      <c r="EK11" s="268"/>
      <c r="EL11" s="268"/>
      <c r="EM11" s="268"/>
      <c r="EN11" s="268"/>
      <c r="EO11" s="268"/>
      <c r="EP11" s="268"/>
      <c r="EQ11" s="268"/>
      <c r="ER11" s="268"/>
      <c r="ES11" s="268"/>
      <c r="ET11" s="268"/>
      <c r="EU11" s="268"/>
      <c r="EV11" s="268"/>
      <c r="EW11" s="268"/>
      <c r="EX11" s="268"/>
      <c r="EY11" s="268"/>
      <c r="EZ11" s="268"/>
      <c r="FA11" s="268"/>
      <c r="FB11" s="268"/>
      <c r="FC11" s="268"/>
      <c r="FD11" s="268"/>
      <c r="FE11" s="268"/>
      <c r="FF11" s="268"/>
      <c r="FG11" s="268"/>
      <c r="FH11" s="268"/>
      <c r="FI11" s="268"/>
      <c r="FJ11" s="268"/>
      <c r="FK11" s="268"/>
      <c r="FL11" s="268"/>
      <c r="FM11" s="268"/>
      <c r="FN11" s="268"/>
      <c r="FO11" s="268"/>
      <c r="FP11" s="268"/>
      <c r="FQ11" s="268"/>
      <c r="FR11" s="268"/>
      <c r="FS11" s="268"/>
      <c r="FT11" s="268"/>
      <c r="FU11" s="268"/>
      <c r="FV11" s="268"/>
      <c r="FW11" s="268"/>
      <c r="FX11" s="268"/>
      <c r="FY11" s="268"/>
      <c r="FZ11" s="268"/>
      <c r="GA11" s="268"/>
      <c r="GB11" s="268"/>
      <c r="GC11" s="268"/>
      <c r="GD11" s="268"/>
      <c r="GE11" s="268"/>
      <c r="GF11" s="268"/>
      <c r="GG11" s="268"/>
      <c r="GH11" s="268"/>
      <c r="GI11" s="268"/>
      <c r="GJ11" s="268"/>
      <c r="GK11" s="268"/>
      <c r="GL11" s="268"/>
      <c r="GM11" s="268"/>
      <c r="GN11" s="268"/>
      <c r="GO11" s="268"/>
      <c r="GP11" s="268"/>
      <c r="GQ11" s="268"/>
      <c r="GR11" s="268"/>
      <c r="GS11" s="268"/>
      <c r="GT11" s="268"/>
      <c r="GU11" s="268"/>
      <c r="GV11" s="268"/>
      <c r="GW11" s="268"/>
      <c r="GX11" s="268"/>
      <c r="GY11" s="268"/>
      <c r="GZ11" s="268"/>
      <c r="HA11" s="268"/>
      <c r="HB11" s="268"/>
      <c r="HC11" s="268"/>
      <c r="HD11" s="268"/>
      <c r="HE11" s="268"/>
      <c r="HF11" s="268"/>
      <c r="HG11" s="268"/>
      <c r="HH11" s="268"/>
      <c r="HI11" s="268"/>
      <c r="HJ11" s="268"/>
      <c r="HK11" s="268"/>
      <c r="HL11" s="268"/>
      <c r="HM11" s="268"/>
      <c r="HN11" s="268"/>
      <c r="HO11" s="268"/>
      <c r="HP11" s="268"/>
      <c r="HQ11" s="268"/>
      <c r="HR11" s="268"/>
      <c r="HS11" s="268"/>
      <c r="HT11" s="268"/>
      <c r="HU11" s="268"/>
      <c r="HV11" s="268"/>
      <c r="HW11" s="268"/>
      <c r="HX11" s="268"/>
      <c r="HY11" s="268"/>
      <c r="HZ11" s="268"/>
      <c r="IA11" s="268"/>
      <c r="IB11" s="268"/>
      <c r="IC11" s="268"/>
      <c r="ID11" s="268"/>
      <c r="IE11" s="268"/>
      <c r="IF11" s="268"/>
      <c r="IG11" s="268"/>
      <c r="IH11" s="268"/>
      <c r="II11" s="268"/>
      <c r="IJ11" s="268"/>
      <c r="IK11" s="268"/>
      <c r="IL11" s="268"/>
      <c r="IM11" s="268"/>
      <c r="IN11" s="268"/>
      <c r="IO11" s="268"/>
      <c r="IP11" s="268"/>
      <c r="IQ11" s="268"/>
      <c r="IR11" s="268"/>
      <c r="IS11" s="268"/>
      <c r="IT11" s="268"/>
      <c r="IU11" s="268"/>
    </row>
    <row r="12" spans="1:255" s="270" customFormat="1" x14ac:dyDescent="0.2">
      <c r="A12" s="622"/>
      <c r="B12" s="625"/>
      <c r="C12" s="614"/>
      <c r="D12" s="615"/>
      <c r="E12" s="615"/>
      <c r="F12" s="616"/>
      <c r="G12" s="617" t="s">
        <v>192</v>
      </c>
      <c r="H12" s="618"/>
      <c r="I12" s="618"/>
      <c r="J12" s="619"/>
      <c r="K12" s="617" t="s">
        <v>193</v>
      </c>
      <c r="L12" s="618"/>
      <c r="M12" s="618"/>
      <c r="N12" s="619"/>
      <c r="O12" s="606" t="s">
        <v>16</v>
      </c>
      <c r="P12" s="606"/>
      <c r="Q12" s="606"/>
      <c r="R12" s="606"/>
      <c r="S12" s="629"/>
      <c r="T12" s="630"/>
      <c r="U12" s="630"/>
      <c r="V12" s="630"/>
      <c r="W12" s="269"/>
      <c r="X12" s="269"/>
      <c r="Y12" s="269"/>
      <c r="Z12" s="269"/>
      <c r="AA12" s="269"/>
      <c r="AB12" s="269"/>
      <c r="AC12" s="269"/>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68"/>
      <c r="BC12" s="268"/>
      <c r="BD12" s="268"/>
      <c r="BE12" s="268"/>
      <c r="BF12" s="268"/>
      <c r="BG12" s="268"/>
      <c r="BH12" s="268"/>
      <c r="BI12" s="268"/>
      <c r="BJ12" s="268"/>
      <c r="BK12" s="268"/>
      <c r="BL12" s="268"/>
      <c r="BM12" s="268"/>
      <c r="BN12" s="268"/>
      <c r="BO12" s="268"/>
      <c r="BP12" s="268"/>
      <c r="BQ12" s="268"/>
      <c r="BR12" s="268"/>
      <c r="BS12" s="268"/>
      <c r="BT12" s="268"/>
      <c r="BU12" s="268"/>
      <c r="BV12" s="268"/>
      <c r="BW12" s="268"/>
      <c r="BX12" s="268"/>
      <c r="BY12" s="268"/>
      <c r="BZ12" s="268"/>
      <c r="CA12" s="268"/>
      <c r="CB12" s="268"/>
      <c r="CC12" s="268"/>
      <c r="CD12" s="268"/>
      <c r="CE12" s="268"/>
      <c r="CF12" s="268"/>
      <c r="CG12" s="268"/>
      <c r="CH12" s="268"/>
      <c r="CI12" s="268"/>
      <c r="CJ12" s="268"/>
      <c r="CK12" s="268"/>
      <c r="CL12" s="268"/>
      <c r="CM12" s="268"/>
      <c r="CN12" s="268"/>
      <c r="CO12" s="268"/>
      <c r="CP12" s="268"/>
      <c r="CQ12" s="268"/>
      <c r="CR12" s="268"/>
      <c r="CS12" s="268"/>
      <c r="CT12" s="268"/>
      <c r="CU12" s="268"/>
      <c r="CV12" s="268"/>
      <c r="CW12" s="268"/>
      <c r="CX12" s="268"/>
      <c r="CY12" s="268"/>
      <c r="CZ12" s="268"/>
      <c r="DA12" s="268"/>
      <c r="DB12" s="268"/>
      <c r="DC12" s="268"/>
      <c r="DD12" s="268"/>
      <c r="DE12" s="268"/>
      <c r="DF12" s="268"/>
      <c r="DG12" s="268"/>
      <c r="DH12" s="268"/>
      <c r="DI12" s="268"/>
      <c r="DJ12" s="268"/>
      <c r="DK12" s="268"/>
      <c r="DL12" s="268"/>
      <c r="DM12" s="268"/>
      <c r="DN12" s="268"/>
      <c r="DO12" s="268"/>
      <c r="DP12" s="268"/>
      <c r="DQ12" s="268"/>
      <c r="DR12" s="268"/>
      <c r="DS12" s="268"/>
      <c r="DT12" s="268"/>
      <c r="DU12" s="268"/>
      <c r="DV12" s="268"/>
      <c r="DW12" s="268"/>
      <c r="DX12" s="268"/>
      <c r="DY12" s="268"/>
      <c r="DZ12" s="268"/>
      <c r="EA12" s="268"/>
      <c r="EB12" s="268"/>
      <c r="EC12" s="268"/>
      <c r="ED12" s="268"/>
      <c r="EE12" s="268"/>
      <c r="EF12" s="268"/>
      <c r="EG12" s="268"/>
      <c r="EH12" s="268"/>
      <c r="EI12" s="268"/>
      <c r="EJ12" s="268"/>
      <c r="EK12" s="268"/>
      <c r="EL12" s="268"/>
      <c r="EM12" s="268"/>
      <c r="EN12" s="268"/>
      <c r="EO12" s="268"/>
      <c r="EP12" s="268"/>
      <c r="EQ12" s="268"/>
      <c r="ER12" s="268"/>
      <c r="ES12" s="268"/>
      <c r="ET12" s="268"/>
      <c r="EU12" s="268"/>
      <c r="EV12" s="268"/>
      <c r="EW12" s="268"/>
      <c r="EX12" s="268"/>
      <c r="EY12" s="268"/>
      <c r="EZ12" s="268"/>
      <c r="FA12" s="268"/>
      <c r="FB12" s="268"/>
      <c r="FC12" s="268"/>
      <c r="FD12" s="268"/>
      <c r="FE12" s="268"/>
      <c r="FF12" s="268"/>
      <c r="FG12" s="268"/>
      <c r="FH12" s="268"/>
      <c r="FI12" s="268"/>
      <c r="FJ12" s="268"/>
      <c r="FK12" s="268"/>
      <c r="FL12" s="268"/>
      <c r="FM12" s="268"/>
      <c r="FN12" s="268"/>
      <c r="FO12" s="268"/>
      <c r="FP12" s="268"/>
      <c r="FQ12" s="268"/>
      <c r="FR12" s="268"/>
      <c r="FS12" s="268"/>
      <c r="FT12" s="268"/>
      <c r="FU12" s="268"/>
      <c r="FV12" s="268"/>
      <c r="FW12" s="268"/>
      <c r="FX12" s="268"/>
      <c r="FY12" s="268"/>
      <c r="FZ12" s="268"/>
      <c r="GA12" s="268"/>
      <c r="GB12" s="268"/>
      <c r="GC12" s="268"/>
      <c r="GD12" s="268"/>
      <c r="GE12" s="268"/>
      <c r="GF12" s="268"/>
      <c r="GG12" s="268"/>
      <c r="GH12" s="268"/>
      <c r="GI12" s="268"/>
      <c r="GJ12" s="268"/>
      <c r="GK12" s="268"/>
      <c r="GL12" s="268"/>
      <c r="GM12" s="268"/>
      <c r="GN12" s="268"/>
      <c r="GO12" s="268"/>
      <c r="GP12" s="268"/>
      <c r="GQ12" s="268"/>
      <c r="GR12" s="268"/>
      <c r="GS12" s="268"/>
      <c r="GT12" s="268"/>
      <c r="GU12" s="268"/>
      <c r="GV12" s="268"/>
      <c r="GW12" s="268"/>
      <c r="GX12" s="268"/>
      <c r="GY12" s="268"/>
      <c r="GZ12" s="268"/>
      <c r="HA12" s="268"/>
      <c r="HB12" s="268"/>
      <c r="HC12" s="268"/>
      <c r="HD12" s="268"/>
      <c r="HE12" s="268"/>
      <c r="HF12" s="268"/>
      <c r="HG12" s="268"/>
      <c r="HH12" s="268"/>
      <c r="HI12" s="268"/>
      <c r="HJ12" s="268"/>
      <c r="HK12" s="268"/>
      <c r="HL12" s="268"/>
      <c r="HM12" s="268"/>
      <c r="HN12" s="268"/>
      <c r="HO12" s="268"/>
      <c r="HP12" s="268"/>
      <c r="HQ12" s="268"/>
      <c r="HR12" s="268"/>
      <c r="HS12" s="268"/>
      <c r="HT12" s="268"/>
      <c r="HU12" s="268"/>
      <c r="HV12" s="268"/>
      <c r="HW12" s="268"/>
      <c r="HX12" s="268"/>
      <c r="HY12" s="268"/>
      <c r="HZ12" s="268"/>
      <c r="IA12" s="268"/>
      <c r="IB12" s="268"/>
      <c r="IC12" s="268"/>
      <c r="ID12" s="268"/>
      <c r="IE12" s="268"/>
      <c r="IF12" s="268"/>
      <c r="IG12" s="268"/>
      <c r="IH12" s="268"/>
      <c r="II12" s="268"/>
      <c r="IJ12" s="268"/>
      <c r="IK12" s="268"/>
      <c r="IL12" s="268"/>
      <c r="IM12" s="268"/>
      <c r="IN12" s="268"/>
      <c r="IO12" s="268"/>
      <c r="IP12" s="268"/>
      <c r="IQ12" s="268"/>
      <c r="IR12" s="268"/>
      <c r="IS12" s="268"/>
      <c r="IT12" s="268"/>
      <c r="IU12" s="268"/>
    </row>
    <row r="13" spans="1:255" s="270" customFormat="1" ht="38.25" x14ac:dyDescent="0.2">
      <c r="A13" s="623"/>
      <c r="B13" s="626"/>
      <c r="C13" s="160" t="s">
        <v>279</v>
      </c>
      <c r="D13" s="160" t="s">
        <v>280</v>
      </c>
      <c r="E13" s="160" t="s">
        <v>281</v>
      </c>
      <c r="F13" s="160" t="s">
        <v>89</v>
      </c>
      <c r="G13" s="160" t="s">
        <v>279</v>
      </c>
      <c r="H13" s="160" t="s">
        <v>280</v>
      </c>
      <c r="I13" s="160" t="s">
        <v>281</v>
      </c>
      <c r="J13" s="160" t="s">
        <v>16</v>
      </c>
      <c r="K13" s="160" t="s">
        <v>279</v>
      </c>
      <c r="L13" s="160" t="s">
        <v>280</v>
      </c>
      <c r="M13" s="160" t="s">
        <v>281</v>
      </c>
      <c r="N13" s="160" t="s">
        <v>89</v>
      </c>
      <c r="O13" s="160" t="s">
        <v>279</v>
      </c>
      <c r="P13" s="160" t="s">
        <v>280</v>
      </c>
      <c r="Q13" s="160" t="s">
        <v>281</v>
      </c>
      <c r="R13" s="160" t="s">
        <v>16</v>
      </c>
      <c r="S13" s="267" t="s">
        <v>507</v>
      </c>
      <c r="T13" s="267" t="s">
        <v>508</v>
      </c>
      <c r="U13" s="267" t="s">
        <v>509</v>
      </c>
      <c r="V13" s="272" t="s">
        <v>510</v>
      </c>
      <c r="W13" s="269"/>
      <c r="X13" s="269"/>
      <c r="Y13" s="269"/>
      <c r="Z13" s="269"/>
      <c r="AA13" s="269"/>
      <c r="AB13" s="269"/>
      <c r="AC13" s="269"/>
      <c r="AD13" s="268"/>
      <c r="AE13" s="268"/>
      <c r="AF13" s="268"/>
      <c r="AG13" s="268"/>
      <c r="AH13" s="268"/>
      <c r="AI13" s="268"/>
      <c r="AJ13" s="268"/>
      <c r="AK13" s="268"/>
      <c r="AL13" s="268"/>
      <c r="AM13" s="268"/>
      <c r="AN13" s="268"/>
      <c r="AO13" s="268"/>
      <c r="AP13" s="268"/>
      <c r="AQ13" s="268"/>
      <c r="AR13" s="268"/>
      <c r="AS13" s="268"/>
      <c r="AT13" s="268"/>
      <c r="AU13" s="268"/>
      <c r="AV13" s="268"/>
      <c r="AW13" s="268"/>
      <c r="AX13" s="268"/>
      <c r="AY13" s="268"/>
      <c r="AZ13" s="268"/>
      <c r="BA13" s="268"/>
      <c r="BB13" s="268"/>
      <c r="BC13" s="268"/>
      <c r="BD13" s="268"/>
      <c r="BE13" s="268"/>
      <c r="BF13" s="268"/>
      <c r="BG13" s="268"/>
      <c r="BH13" s="268"/>
      <c r="BI13" s="268"/>
      <c r="BJ13" s="268"/>
      <c r="BK13" s="268"/>
      <c r="BL13" s="268"/>
      <c r="BM13" s="268"/>
      <c r="BN13" s="268"/>
      <c r="BO13" s="268"/>
      <c r="BP13" s="268"/>
      <c r="BQ13" s="268"/>
      <c r="BR13" s="268"/>
      <c r="BS13" s="268"/>
      <c r="BT13" s="268"/>
      <c r="BU13" s="268"/>
      <c r="BV13" s="268"/>
      <c r="BW13" s="268"/>
      <c r="BX13" s="268"/>
      <c r="BY13" s="268"/>
      <c r="BZ13" s="268"/>
      <c r="CA13" s="268"/>
      <c r="CB13" s="268"/>
      <c r="CC13" s="268"/>
      <c r="CD13" s="268"/>
      <c r="CE13" s="268"/>
      <c r="CF13" s="268"/>
      <c r="CG13" s="268"/>
      <c r="CH13" s="268"/>
      <c r="CI13" s="268"/>
      <c r="CJ13" s="268"/>
      <c r="CK13" s="268"/>
      <c r="CL13" s="268"/>
      <c r="CM13" s="268"/>
      <c r="CN13" s="268"/>
      <c r="CO13" s="268"/>
      <c r="CP13" s="268"/>
      <c r="CQ13" s="268"/>
      <c r="CR13" s="268"/>
      <c r="CS13" s="268"/>
      <c r="CT13" s="268"/>
      <c r="CU13" s="268"/>
      <c r="CV13" s="268"/>
      <c r="CW13" s="268"/>
      <c r="CX13" s="268"/>
      <c r="CY13" s="268"/>
      <c r="CZ13" s="268"/>
      <c r="DA13" s="268"/>
      <c r="DB13" s="268"/>
      <c r="DC13" s="268"/>
      <c r="DD13" s="268"/>
      <c r="DE13" s="268"/>
      <c r="DF13" s="268"/>
      <c r="DG13" s="268"/>
      <c r="DH13" s="268"/>
      <c r="DI13" s="268"/>
      <c r="DJ13" s="268"/>
      <c r="DK13" s="268"/>
      <c r="DL13" s="268"/>
      <c r="DM13" s="268"/>
      <c r="DN13" s="268"/>
      <c r="DO13" s="268"/>
      <c r="DP13" s="268"/>
      <c r="DQ13" s="268"/>
      <c r="DR13" s="268"/>
      <c r="DS13" s="268"/>
      <c r="DT13" s="268"/>
      <c r="DU13" s="268"/>
      <c r="DV13" s="268"/>
      <c r="DW13" s="268"/>
      <c r="DX13" s="268"/>
      <c r="DY13" s="268"/>
      <c r="DZ13" s="268"/>
      <c r="EA13" s="268"/>
      <c r="EB13" s="268"/>
      <c r="EC13" s="268"/>
      <c r="ED13" s="268"/>
      <c r="EE13" s="268"/>
      <c r="EF13" s="268"/>
      <c r="EG13" s="268"/>
      <c r="EH13" s="268"/>
      <c r="EI13" s="268"/>
      <c r="EJ13" s="268"/>
      <c r="EK13" s="268"/>
      <c r="EL13" s="268"/>
      <c r="EM13" s="268"/>
      <c r="EN13" s="268"/>
      <c r="EO13" s="268"/>
      <c r="EP13" s="268"/>
      <c r="EQ13" s="268"/>
      <c r="ER13" s="268"/>
      <c r="ES13" s="268"/>
      <c r="ET13" s="268"/>
      <c r="EU13" s="268"/>
      <c r="EV13" s="268"/>
      <c r="EW13" s="268"/>
      <c r="EX13" s="268"/>
      <c r="EY13" s="268"/>
      <c r="EZ13" s="268"/>
      <c r="FA13" s="268"/>
      <c r="FB13" s="268"/>
      <c r="FC13" s="268"/>
      <c r="FD13" s="268"/>
      <c r="FE13" s="268"/>
      <c r="FF13" s="268"/>
      <c r="FG13" s="268"/>
      <c r="FH13" s="268"/>
      <c r="FI13" s="268"/>
      <c r="FJ13" s="268"/>
      <c r="FK13" s="268"/>
      <c r="FL13" s="268"/>
      <c r="FM13" s="268"/>
      <c r="FN13" s="268"/>
      <c r="FO13" s="268"/>
      <c r="FP13" s="268"/>
      <c r="FQ13" s="268"/>
      <c r="FR13" s="268"/>
      <c r="FS13" s="268"/>
      <c r="FT13" s="268"/>
      <c r="FU13" s="268"/>
      <c r="FV13" s="268"/>
      <c r="FW13" s="268"/>
      <c r="FX13" s="268"/>
      <c r="FY13" s="268"/>
      <c r="FZ13" s="268"/>
      <c r="GA13" s="268"/>
      <c r="GB13" s="268"/>
      <c r="GC13" s="268"/>
      <c r="GD13" s="268"/>
      <c r="GE13" s="268"/>
      <c r="GF13" s="268"/>
      <c r="GG13" s="268"/>
      <c r="GH13" s="268"/>
      <c r="GI13" s="268"/>
      <c r="GJ13" s="268"/>
      <c r="GK13" s="268"/>
      <c r="GL13" s="268"/>
      <c r="GM13" s="268"/>
      <c r="GN13" s="268"/>
      <c r="GO13" s="268"/>
      <c r="GP13" s="268"/>
      <c r="GQ13" s="268"/>
      <c r="GR13" s="268"/>
      <c r="GS13" s="268"/>
      <c r="GT13" s="268"/>
      <c r="GU13" s="268"/>
      <c r="GV13" s="268"/>
      <c r="GW13" s="268"/>
      <c r="GX13" s="268"/>
      <c r="GY13" s="268"/>
      <c r="GZ13" s="268"/>
      <c r="HA13" s="268"/>
      <c r="HB13" s="268"/>
      <c r="HC13" s="268"/>
      <c r="HD13" s="268"/>
      <c r="HE13" s="268"/>
      <c r="HF13" s="268"/>
      <c r="HG13" s="268"/>
      <c r="HH13" s="268"/>
      <c r="HI13" s="268"/>
      <c r="HJ13" s="268"/>
      <c r="HK13" s="268"/>
      <c r="HL13" s="268"/>
      <c r="HM13" s="268"/>
      <c r="HN13" s="268"/>
      <c r="HO13" s="268"/>
      <c r="HP13" s="268"/>
      <c r="HQ13" s="268"/>
      <c r="HR13" s="268"/>
      <c r="HS13" s="268"/>
      <c r="HT13" s="268"/>
      <c r="HU13" s="268"/>
      <c r="HV13" s="268"/>
      <c r="HW13" s="268"/>
      <c r="HX13" s="268"/>
      <c r="HY13" s="268"/>
      <c r="HZ13" s="268"/>
      <c r="IA13" s="268"/>
      <c r="IB13" s="268"/>
      <c r="IC13" s="268"/>
      <c r="ID13" s="268"/>
      <c r="IE13" s="268"/>
      <c r="IF13" s="268"/>
      <c r="IG13" s="268"/>
      <c r="IH13" s="268"/>
      <c r="II13" s="268"/>
      <c r="IJ13" s="268"/>
      <c r="IK13" s="268"/>
      <c r="IL13" s="268"/>
      <c r="IM13" s="268"/>
      <c r="IN13" s="268"/>
      <c r="IO13" s="268"/>
      <c r="IP13" s="268"/>
      <c r="IQ13" s="268"/>
      <c r="IR13" s="268"/>
      <c r="IS13" s="268"/>
      <c r="IT13" s="268"/>
      <c r="IU13" s="268"/>
    </row>
    <row r="14" spans="1:255" x14ac:dyDescent="0.2">
      <c r="A14" s="140">
        <v>1</v>
      </c>
      <c r="B14" s="161">
        <v>2</v>
      </c>
      <c r="C14" s="140">
        <v>3</v>
      </c>
      <c r="D14" s="140">
        <v>4</v>
      </c>
      <c r="E14" s="161">
        <v>5</v>
      </c>
      <c r="F14" s="140">
        <v>6</v>
      </c>
      <c r="G14" s="140">
        <v>7</v>
      </c>
      <c r="H14" s="161">
        <v>8</v>
      </c>
      <c r="I14" s="140">
        <v>9</v>
      </c>
      <c r="J14" s="140">
        <v>10</v>
      </c>
      <c r="K14" s="161">
        <v>11</v>
      </c>
      <c r="L14" s="140">
        <v>12</v>
      </c>
      <c r="M14" s="140">
        <v>13</v>
      </c>
      <c r="N14" s="161">
        <v>14</v>
      </c>
      <c r="O14" s="140">
        <v>15</v>
      </c>
      <c r="P14" s="140">
        <v>16</v>
      </c>
      <c r="Q14" s="161">
        <v>17</v>
      </c>
      <c r="R14" s="140">
        <v>18</v>
      </c>
      <c r="S14" s="140">
        <v>19</v>
      </c>
      <c r="T14" s="161">
        <v>20</v>
      </c>
      <c r="U14" s="140">
        <v>21</v>
      </c>
      <c r="V14" s="140">
        <v>22</v>
      </c>
      <c r="W14" s="162"/>
      <c r="X14" s="162"/>
      <c r="Y14" s="162"/>
      <c r="Z14" s="162"/>
      <c r="AA14" s="162"/>
      <c r="AB14" s="162"/>
      <c r="AC14" s="162"/>
      <c r="AD14" s="162"/>
      <c r="AE14" s="16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c r="HZ14" s="72"/>
      <c r="IA14" s="72"/>
      <c r="IB14" s="72"/>
      <c r="IC14" s="72"/>
      <c r="ID14" s="72"/>
      <c r="IE14" s="72"/>
      <c r="IF14" s="72"/>
      <c r="IG14" s="72"/>
      <c r="IH14" s="72"/>
      <c r="II14" s="72"/>
      <c r="IJ14" s="72"/>
      <c r="IK14" s="72"/>
      <c r="IL14" s="72"/>
      <c r="IM14" s="72"/>
      <c r="IN14" s="72"/>
      <c r="IO14" s="72"/>
      <c r="IP14" s="72"/>
      <c r="IQ14" s="72"/>
      <c r="IR14" s="72"/>
      <c r="IS14" s="72"/>
      <c r="IT14" s="72"/>
      <c r="IU14" s="72"/>
    </row>
    <row r="15" spans="1:255" x14ac:dyDescent="0.2">
      <c r="A15" s="18"/>
      <c r="B15" s="163" t="s">
        <v>265</v>
      </c>
      <c r="C15" s="18"/>
      <c r="D15" s="18"/>
      <c r="E15" s="18"/>
      <c r="F15" s="233"/>
      <c r="G15" s="8"/>
      <c r="H15" s="8"/>
      <c r="I15" s="8"/>
      <c r="J15" s="233"/>
      <c r="K15" s="8"/>
      <c r="L15" s="8"/>
      <c r="M15" s="8"/>
      <c r="N15" s="8"/>
      <c r="O15" s="8"/>
      <c r="P15" s="8"/>
      <c r="Q15" s="8"/>
      <c r="R15" s="8"/>
      <c r="S15" s="8"/>
      <c r="T15" s="9"/>
      <c r="U15" s="9"/>
      <c r="V15" s="9"/>
      <c r="W15" s="123"/>
      <c r="X15" s="123"/>
      <c r="Y15" s="123"/>
      <c r="Z15" s="123"/>
      <c r="AA15" s="123"/>
      <c r="AB15" s="123"/>
      <c r="AC15" s="123"/>
      <c r="AD15" s="123"/>
      <c r="AE15" s="123"/>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row>
    <row r="16" spans="1:255" x14ac:dyDescent="0.2">
      <c r="A16" s="3">
        <v>1</v>
      </c>
      <c r="B16" s="163" t="s">
        <v>200</v>
      </c>
      <c r="C16" s="338">
        <v>158.64159999999998</v>
      </c>
      <c r="D16" s="338">
        <v>51.863599999999998</v>
      </c>
      <c r="E16" s="338">
        <v>94.574799999999996</v>
      </c>
      <c r="F16" s="339">
        <f>SUM(C16:E16)</f>
        <v>305.08</v>
      </c>
      <c r="G16" s="340">
        <v>158.64159999999998</v>
      </c>
      <c r="H16" s="340">
        <v>51.863599999999998</v>
      </c>
      <c r="I16" s="340">
        <v>94.574799999999996</v>
      </c>
      <c r="J16" s="339">
        <f>SUM(G16:I16)</f>
        <v>305.08</v>
      </c>
      <c r="K16" s="340">
        <v>0</v>
      </c>
      <c r="L16" s="340">
        <v>0</v>
      </c>
      <c r="M16" s="340">
        <v>0</v>
      </c>
      <c r="N16" s="339">
        <f>SUM(K16:M16)</f>
        <v>0</v>
      </c>
      <c r="O16" s="340">
        <f t="shared" ref="O16:R21" si="0">G16+K16</f>
        <v>158.64159999999998</v>
      </c>
      <c r="P16" s="340">
        <f t="shared" si="0"/>
        <v>51.863599999999998</v>
      </c>
      <c r="Q16" s="340">
        <f t="shared" si="0"/>
        <v>94.574799999999996</v>
      </c>
      <c r="R16" s="339">
        <f t="shared" si="0"/>
        <v>305.08</v>
      </c>
      <c r="S16" s="340">
        <f>C16-O16</f>
        <v>0</v>
      </c>
      <c r="T16" s="340">
        <f t="shared" ref="S16:V21" si="1">D16-P16</f>
        <v>0</v>
      </c>
      <c r="U16" s="340">
        <f t="shared" si="1"/>
        <v>0</v>
      </c>
      <c r="V16" s="339">
        <f t="shared" si="1"/>
        <v>0</v>
      </c>
      <c r="W16" s="123"/>
      <c r="X16" s="123"/>
      <c r="Y16" s="123"/>
      <c r="Z16" s="123"/>
      <c r="AA16" s="123"/>
      <c r="AB16" s="123"/>
      <c r="AC16" s="123"/>
      <c r="AD16" s="123"/>
      <c r="AE16" s="123"/>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row>
    <row r="17" spans="1:31" x14ac:dyDescent="0.2">
      <c r="A17" s="3">
        <v>2</v>
      </c>
      <c r="B17" s="164" t="s">
        <v>136</v>
      </c>
      <c r="C17" s="340">
        <v>2181.0100000000002</v>
      </c>
      <c r="D17" s="340">
        <v>713.02250000000004</v>
      </c>
      <c r="E17" s="340">
        <v>1300.2175</v>
      </c>
      <c r="F17" s="339">
        <f>SUM(C17:E17)</f>
        <v>4194.25</v>
      </c>
      <c r="G17" s="340">
        <v>1938.0608</v>
      </c>
      <c r="H17" s="340">
        <v>633.59680000000003</v>
      </c>
      <c r="I17" s="340">
        <v>1155.3824</v>
      </c>
      <c r="J17" s="339">
        <f>SUM(G17:I17)</f>
        <v>3727.04</v>
      </c>
      <c r="K17" s="340">
        <v>242.94919999999999</v>
      </c>
      <c r="L17" s="340">
        <v>79.425700000000006</v>
      </c>
      <c r="M17" s="340">
        <v>144.83509999999998</v>
      </c>
      <c r="N17" s="339">
        <f>SUM(K17:M17)</f>
        <v>467.21000000000004</v>
      </c>
      <c r="O17" s="340">
        <f t="shared" si="0"/>
        <v>2181.0099999999998</v>
      </c>
      <c r="P17" s="340">
        <f t="shared" si="0"/>
        <v>713.02250000000004</v>
      </c>
      <c r="Q17" s="340">
        <f t="shared" si="0"/>
        <v>1300.2175</v>
      </c>
      <c r="R17" s="339">
        <f t="shared" si="0"/>
        <v>4194.25</v>
      </c>
      <c r="S17" s="340">
        <f t="shared" si="1"/>
        <v>0</v>
      </c>
      <c r="T17" s="340">
        <f t="shared" si="1"/>
        <v>0</v>
      </c>
      <c r="U17" s="340">
        <f t="shared" si="1"/>
        <v>0</v>
      </c>
      <c r="V17" s="339">
        <f t="shared" si="1"/>
        <v>0</v>
      </c>
      <c r="X17" s="604"/>
      <c r="Y17" s="604"/>
      <c r="Z17" s="604"/>
      <c r="AA17" s="604"/>
    </row>
    <row r="18" spans="1:31" x14ac:dyDescent="0.2">
      <c r="A18" s="3">
        <v>3</v>
      </c>
      <c r="B18" s="163" t="s">
        <v>137</v>
      </c>
      <c r="C18" s="340">
        <v>99.943999999999988</v>
      </c>
      <c r="D18" s="340">
        <v>32.673999999999999</v>
      </c>
      <c r="E18" s="340">
        <v>59.581999999999994</v>
      </c>
      <c r="F18" s="339">
        <f>SUM(C18:E18)</f>
        <v>192.2</v>
      </c>
      <c r="G18" s="340">
        <v>99.943999999999988</v>
      </c>
      <c r="H18" s="340">
        <v>32.673999999999999</v>
      </c>
      <c r="I18" s="340">
        <v>59.581999999999994</v>
      </c>
      <c r="J18" s="339">
        <f>SUM(G18:I18)</f>
        <v>192.2</v>
      </c>
      <c r="K18" s="340">
        <v>0</v>
      </c>
      <c r="L18" s="340">
        <v>0</v>
      </c>
      <c r="M18" s="340">
        <v>0</v>
      </c>
      <c r="N18" s="339">
        <f>SUM(K18:M18)</f>
        <v>0</v>
      </c>
      <c r="O18" s="340">
        <f t="shared" si="0"/>
        <v>99.943999999999988</v>
      </c>
      <c r="P18" s="340">
        <f t="shared" si="0"/>
        <v>32.673999999999999</v>
      </c>
      <c r="Q18" s="340">
        <f t="shared" si="0"/>
        <v>59.581999999999994</v>
      </c>
      <c r="R18" s="339">
        <f t="shared" si="0"/>
        <v>192.2</v>
      </c>
      <c r="S18" s="340">
        <f t="shared" si="1"/>
        <v>0</v>
      </c>
      <c r="T18" s="340">
        <f t="shared" si="1"/>
        <v>0</v>
      </c>
      <c r="U18" s="340">
        <f t="shared" si="1"/>
        <v>0</v>
      </c>
      <c r="V18" s="339">
        <f t="shared" si="1"/>
        <v>0</v>
      </c>
    </row>
    <row r="19" spans="1:31" x14ac:dyDescent="0.2">
      <c r="A19" s="3">
        <v>4</v>
      </c>
      <c r="B19" s="164" t="s">
        <v>138</v>
      </c>
      <c r="C19" s="340">
        <v>48.833199999999998</v>
      </c>
      <c r="D19" s="340">
        <v>15.964700000000001</v>
      </c>
      <c r="E19" s="340">
        <v>29.112099999999998</v>
      </c>
      <c r="F19" s="339">
        <f>SUM(C19:E19)</f>
        <v>93.91</v>
      </c>
      <c r="G19" s="340">
        <v>48.833199999999998</v>
      </c>
      <c r="H19" s="340">
        <v>15.964700000000001</v>
      </c>
      <c r="I19" s="340">
        <v>29.112099999999998</v>
      </c>
      <c r="J19" s="339">
        <f>SUM(G19:I19)</f>
        <v>93.91</v>
      </c>
      <c r="K19" s="340">
        <v>0</v>
      </c>
      <c r="L19" s="340">
        <v>0</v>
      </c>
      <c r="M19" s="340">
        <v>0</v>
      </c>
      <c r="N19" s="339">
        <f>SUM(K19:M19)</f>
        <v>0</v>
      </c>
      <c r="O19" s="340">
        <f t="shared" si="0"/>
        <v>48.833199999999998</v>
      </c>
      <c r="P19" s="340">
        <f t="shared" si="0"/>
        <v>15.964700000000001</v>
      </c>
      <c r="Q19" s="340">
        <f t="shared" si="0"/>
        <v>29.112099999999998</v>
      </c>
      <c r="R19" s="339">
        <f t="shared" si="0"/>
        <v>93.91</v>
      </c>
      <c r="S19" s="340">
        <f t="shared" si="1"/>
        <v>0</v>
      </c>
      <c r="T19" s="340">
        <f t="shared" si="1"/>
        <v>0</v>
      </c>
      <c r="U19" s="340">
        <f t="shared" si="1"/>
        <v>0</v>
      </c>
      <c r="V19" s="339">
        <f t="shared" si="1"/>
        <v>0</v>
      </c>
    </row>
    <row r="20" spans="1:31" x14ac:dyDescent="0.2">
      <c r="A20" s="273">
        <v>5</v>
      </c>
      <c r="B20" s="163" t="s">
        <v>139</v>
      </c>
      <c r="C20" s="340">
        <v>573.45964000000004</v>
      </c>
      <c r="D20" s="340">
        <v>187.47719000000001</v>
      </c>
      <c r="E20" s="340">
        <v>341.87017000000003</v>
      </c>
      <c r="F20" s="339">
        <f>SUM(C20:E20)</f>
        <v>1102.8070000000002</v>
      </c>
      <c r="G20" s="340">
        <v>516.11040000000003</v>
      </c>
      <c r="H20" s="340">
        <v>168.72840000000002</v>
      </c>
      <c r="I20" s="340">
        <v>307.68119999999999</v>
      </c>
      <c r="J20" s="339">
        <f>SUM(G20:I20)</f>
        <v>992.52</v>
      </c>
      <c r="K20" s="340">
        <v>57.349239999999995</v>
      </c>
      <c r="L20" s="340">
        <v>18.74879</v>
      </c>
      <c r="M20" s="340">
        <v>34.188969999999998</v>
      </c>
      <c r="N20" s="339">
        <f>SUM(K20:M20)</f>
        <v>110.28699999999999</v>
      </c>
      <c r="O20" s="340">
        <f t="shared" si="0"/>
        <v>573.45964000000004</v>
      </c>
      <c r="P20" s="340">
        <f t="shared" si="0"/>
        <v>187.47719000000001</v>
      </c>
      <c r="Q20" s="340">
        <f t="shared" si="0"/>
        <v>341.87016999999997</v>
      </c>
      <c r="R20" s="339">
        <f t="shared" si="0"/>
        <v>1102.807</v>
      </c>
      <c r="S20" s="340">
        <f t="shared" si="1"/>
        <v>0</v>
      </c>
      <c r="T20" s="340">
        <f t="shared" si="1"/>
        <v>0</v>
      </c>
      <c r="U20" s="340">
        <f t="shared" si="1"/>
        <v>0</v>
      </c>
      <c r="V20" s="342">
        <f t="shared" si="1"/>
        <v>0</v>
      </c>
    </row>
    <row r="21" spans="1:31" s="16" customFormat="1" x14ac:dyDescent="0.2">
      <c r="A21" s="232"/>
      <c r="B21" s="244" t="s">
        <v>89</v>
      </c>
      <c r="C21" s="338">
        <f t="shared" ref="C21:N21" si="2">SUM(C16:C20)</f>
        <v>3061.8884400000002</v>
      </c>
      <c r="D21" s="338">
        <f t="shared" si="2"/>
        <v>1001.00199</v>
      </c>
      <c r="E21" s="338">
        <f t="shared" si="2"/>
        <v>1825.3565699999999</v>
      </c>
      <c r="F21" s="339">
        <f t="shared" si="2"/>
        <v>5888.2469999999994</v>
      </c>
      <c r="G21" s="338">
        <f t="shared" si="2"/>
        <v>2761.59</v>
      </c>
      <c r="H21" s="338">
        <f t="shared" si="2"/>
        <v>902.8275000000001</v>
      </c>
      <c r="I21" s="338">
        <f t="shared" si="2"/>
        <v>1646.3325000000002</v>
      </c>
      <c r="J21" s="339">
        <f t="shared" si="2"/>
        <v>5310.75</v>
      </c>
      <c r="K21" s="338">
        <f t="shared" si="2"/>
        <v>300.29843999999997</v>
      </c>
      <c r="L21" s="338">
        <f t="shared" si="2"/>
        <v>98.174490000000006</v>
      </c>
      <c r="M21" s="338">
        <f t="shared" si="2"/>
        <v>179.02406999999999</v>
      </c>
      <c r="N21" s="339">
        <f t="shared" si="2"/>
        <v>577.49700000000007</v>
      </c>
      <c r="O21" s="340">
        <f t="shared" si="0"/>
        <v>3061.8884400000002</v>
      </c>
      <c r="P21" s="340">
        <f t="shared" si="0"/>
        <v>1001.0019900000001</v>
      </c>
      <c r="Q21" s="340">
        <f t="shared" si="0"/>
        <v>1825.3565700000001</v>
      </c>
      <c r="R21" s="339">
        <f t="shared" si="0"/>
        <v>5888.2470000000003</v>
      </c>
      <c r="S21" s="340">
        <f t="shared" si="1"/>
        <v>0</v>
      </c>
      <c r="T21" s="340">
        <f t="shared" si="1"/>
        <v>0</v>
      </c>
      <c r="U21" s="340">
        <f t="shared" si="1"/>
        <v>0</v>
      </c>
      <c r="V21" s="339">
        <f t="shared" si="1"/>
        <v>0</v>
      </c>
    </row>
    <row r="22" spans="1:31" x14ac:dyDescent="0.2">
      <c r="A22" s="3"/>
      <c r="B22" s="165" t="s">
        <v>266</v>
      </c>
      <c r="C22" s="340"/>
      <c r="D22" s="340"/>
      <c r="E22" s="340"/>
      <c r="F22" s="339"/>
      <c r="G22" s="340"/>
      <c r="H22" s="340"/>
      <c r="I22" s="340"/>
      <c r="J22" s="339"/>
      <c r="K22" s="340"/>
      <c r="L22" s="340"/>
      <c r="M22" s="340"/>
      <c r="N22" s="339"/>
      <c r="O22" s="340"/>
      <c r="P22" s="340"/>
      <c r="Q22" s="340"/>
      <c r="R22" s="339"/>
      <c r="S22" s="340"/>
      <c r="T22" s="340"/>
      <c r="U22" s="340"/>
      <c r="V22" s="339"/>
    </row>
    <row r="23" spans="1:31" x14ac:dyDescent="0.2">
      <c r="A23" s="3">
        <v>6</v>
      </c>
      <c r="B23" s="163" t="s">
        <v>201</v>
      </c>
      <c r="C23" s="340">
        <v>0</v>
      </c>
      <c r="D23" s="340">
        <v>0</v>
      </c>
      <c r="E23" s="340">
        <v>0</v>
      </c>
      <c r="F23" s="339">
        <f>SUM(C23:E23)</f>
        <v>0</v>
      </c>
      <c r="G23" s="340">
        <v>0</v>
      </c>
      <c r="H23" s="340">
        <v>0</v>
      </c>
      <c r="I23" s="340">
        <v>0</v>
      </c>
      <c r="J23" s="339">
        <f>SUM(G23:I23)</f>
        <v>0</v>
      </c>
      <c r="K23" s="340">
        <v>0</v>
      </c>
      <c r="L23" s="340">
        <v>0</v>
      </c>
      <c r="M23" s="340">
        <v>0</v>
      </c>
      <c r="N23" s="339">
        <f>SUM(K23:M23)</f>
        <v>0</v>
      </c>
      <c r="O23" s="340">
        <f t="shared" ref="O23:R25" si="3">G23+K23</f>
        <v>0</v>
      </c>
      <c r="P23" s="340">
        <f t="shared" si="3"/>
        <v>0</v>
      </c>
      <c r="Q23" s="340">
        <f t="shared" si="3"/>
        <v>0</v>
      </c>
      <c r="R23" s="339">
        <f t="shared" si="3"/>
        <v>0</v>
      </c>
      <c r="S23" s="340">
        <f t="shared" ref="S23:V25" si="4">C23-O23</f>
        <v>0</v>
      </c>
      <c r="T23" s="340">
        <f t="shared" si="4"/>
        <v>0</v>
      </c>
      <c r="U23" s="340">
        <f t="shared" si="4"/>
        <v>0</v>
      </c>
      <c r="V23" s="339">
        <f t="shared" si="4"/>
        <v>0</v>
      </c>
    </row>
    <row r="24" spans="1:31" x14ac:dyDescent="0.2">
      <c r="A24" s="3">
        <v>7</v>
      </c>
      <c r="B24" s="164" t="s">
        <v>141</v>
      </c>
      <c r="C24" s="340">
        <v>8.7360000000000007</v>
      </c>
      <c r="D24" s="340">
        <v>2.8560000000000003</v>
      </c>
      <c r="E24" s="340">
        <v>5.2080000000000002</v>
      </c>
      <c r="F24" s="339">
        <f>SUM(C24:E24)</f>
        <v>16.8</v>
      </c>
      <c r="G24" s="340">
        <v>8.7360000000000007</v>
      </c>
      <c r="H24" s="340">
        <v>2.8560000000000003</v>
      </c>
      <c r="I24" s="340">
        <v>5.2080000000000002</v>
      </c>
      <c r="J24" s="339">
        <f>SUM(G24:I24)</f>
        <v>16.8</v>
      </c>
      <c r="K24" s="340">
        <v>0</v>
      </c>
      <c r="L24" s="340">
        <v>0</v>
      </c>
      <c r="M24" s="340">
        <v>0</v>
      </c>
      <c r="N24" s="339">
        <f>SUM(K24:M24)</f>
        <v>0</v>
      </c>
      <c r="O24" s="340">
        <f t="shared" si="3"/>
        <v>8.7360000000000007</v>
      </c>
      <c r="P24" s="340">
        <f t="shared" si="3"/>
        <v>2.8560000000000003</v>
      </c>
      <c r="Q24" s="340">
        <f t="shared" si="3"/>
        <v>5.2080000000000002</v>
      </c>
      <c r="R24" s="339">
        <f t="shared" si="3"/>
        <v>16.8</v>
      </c>
      <c r="S24" s="340">
        <f t="shared" si="4"/>
        <v>0</v>
      </c>
      <c r="T24" s="340">
        <f t="shared" si="4"/>
        <v>0</v>
      </c>
      <c r="U24" s="340">
        <f t="shared" si="4"/>
        <v>0</v>
      </c>
      <c r="V24" s="339">
        <f t="shared" si="4"/>
        <v>0</v>
      </c>
    </row>
    <row r="25" spans="1:31" x14ac:dyDescent="0.2">
      <c r="A25" s="9"/>
      <c r="B25" s="164" t="s">
        <v>89</v>
      </c>
      <c r="C25" s="340">
        <f>SUM(C23:C24)</f>
        <v>8.7360000000000007</v>
      </c>
      <c r="D25" s="340">
        <f t="shared" ref="D25:E25" si="5">SUM(D23:D24)</f>
        <v>2.8560000000000003</v>
      </c>
      <c r="E25" s="340">
        <f t="shared" si="5"/>
        <v>5.2080000000000002</v>
      </c>
      <c r="F25" s="339">
        <f>SUM(F23:F24)</f>
        <v>16.8</v>
      </c>
      <c r="G25" s="340">
        <f>SUM(G23:G24)</f>
        <v>8.7360000000000007</v>
      </c>
      <c r="H25" s="340">
        <f t="shared" ref="H25:I25" si="6">SUM(H23:H24)</f>
        <v>2.8560000000000003</v>
      </c>
      <c r="I25" s="340">
        <f t="shared" si="6"/>
        <v>5.2080000000000002</v>
      </c>
      <c r="J25" s="339">
        <f>SUM(G25:I25)</f>
        <v>16.8</v>
      </c>
      <c r="K25" s="340">
        <v>0</v>
      </c>
      <c r="L25" s="340">
        <v>0</v>
      </c>
      <c r="M25" s="340">
        <v>0</v>
      </c>
      <c r="N25" s="339">
        <f>SUM(K25:M25)</f>
        <v>0</v>
      </c>
      <c r="O25" s="340">
        <f t="shared" si="3"/>
        <v>8.7360000000000007</v>
      </c>
      <c r="P25" s="340">
        <f t="shared" si="3"/>
        <v>2.8560000000000003</v>
      </c>
      <c r="Q25" s="340">
        <f t="shared" si="3"/>
        <v>5.2080000000000002</v>
      </c>
      <c r="R25" s="339">
        <f t="shared" si="3"/>
        <v>16.8</v>
      </c>
      <c r="S25" s="340">
        <f t="shared" si="4"/>
        <v>0</v>
      </c>
      <c r="T25" s="340">
        <f t="shared" si="4"/>
        <v>0</v>
      </c>
      <c r="U25" s="340">
        <f t="shared" si="4"/>
        <v>0</v>
      </c>
      <c r="V25" s="339">
        <f t="shared" si="4"/>
        <v>0</v>
      </c>
    </row>
    <row r="26" spans="1:31" x14ac:dyDescent="0.2">
      <c r="A26" s="9"/>
      <c r="B26" s="164" t="s">
        <v>34</v>
      </c>
      <c r="C26" s="341">
        <f t="shared" ref="C26:V26" si="7">C21+C25</f>
        <v>3070.62444</v>
      </c>
      <c r="D26" s="341">
        <f t="shared" si="7"/>
        <v>1003.85799</v>
      </c>
      <c r="E26" s="341">
        <f t="shared" si="7"/>
        <v>1830.56457</v>
      </c>
      <c r="F26" s="342">
        <f t="shared" si="7"/>
        <v>5905.0469999999996</v>
      </c>
      <c r="G26" s="341">
        <f t="shared" si="7"/>
        <v>2770.326</v>
      </c>
      <c r="H26" s="341">
        <f t="shared" si="7"/>
        <v>905.68350000000009</v>
      </c>
      <c r="I26" s="341">
        <f t="shared" si="7"/>
        <v>1651.5405000000003</v>
      </c>
      <c r="J26" s="342">
        <f t="shared" si="7"/>
        <v>5327.55</v>
      </c>
      <c r="K26" s="341">
        <f t="shared" si="7"/>
        <v>300.29843999999997</v>
      </c>
      <c r="L26" s="341">
        <f t="shared" si="7"/>
        <v>98.174490000000006</v>
      </c>
      <c r="M26" s="341">
        <f t="shared" si="7"/>
        <v>179.02406999999999</v>
      </c>
      <c r="N26" s="342">
        <f t="shared" si="7"/>
        <v>577.49700000000007</v>
      </c>
      <c r="O26" s="341">
        <f t="shared" si="7"/>
        <v>3070.62444</v>
      </c>
      <c r="P26" s="341">
        <f t="shared" si="7"/>
        <v>1003.8579900000001</v>
      </c>
      <c r="Q26" s="341">
        <f t="shared" si="7"/>
        <v>1830.5645700000002</v>
      </c>
      <c r="R26" s="342">
        <f t="shared" si="7"/>
        <v>5905.0470000000005</v>
      </c>
      <c r="S26" s="341">
        <f t="shared" si="7"/>
        <v>0</v>
      </c>
      <c r="T26" s="341">
        <f t="shared" si="7"/>
        <v>0</v>
      </c>
      <c r="U26" s="341">
        <f t="shared" si="7"/>
        <v>0</v>
      </c>
      <c r="V26" s="342">
        <f t="shared" si="7"/>
        <v>0</v>
      </c>
    </row>
    <row r="27" spans="1:31" x14ac:dyDescent="0.2">
      <c r="A27" s="13"/>
      <c r="B27" s="274"/>
      <c r="C27" s="13"/>
      <c r="D27" s="13"/>
      <c r="E27" s="13"/>
      <c r="F27" s="275"/>
      <c r="G27" s="13"/>
      <c r="H27" s="13"/>
      <c r="I27" s="13"/>
      <c r="J27" s="275"/>
      <c r="K27" s="13"/>
      <c r="L27" s="13"/>
      <c r="M27" s="13"/>
      <c r="N27" s="13"/>
      <c r="O27" s="13"/>
      <c r="P27" s="13"/>
      <c r="Q27" s="13"/>
      <c r="R27" s="13"/>
      <c r="S27" s="13"/>
      <c r="T27" s="13"/>
      <c r="U27" s="13"/>
      <c r="V27" s="13"/>
    </row>
    <row r="28" spans="1:31" x14ac:dyDescent="0.2">
      <c r="A28" s="21" t="s">
        <v>561</v>
      </c>
      <c r="B28" s="632" t="s">
        <v>963</v>
      </c>
      <c r="C28" s="632"/>
      <c r="D28" s="632"/>
      <c r="E28" s="632"/>
      <c r="F28" s="632"/>
      <c r="G28" s="632"/>
      <c r="H28" s="632"/>
      <c r="I28" s="632"/>
      <c r="J28" s="632"/>
      <c r="K28" s="632"/>
      <c r="L28" s="632"/>
      <c r="M28" s="632"/>
      <c r="N28" s="632"/>
      <c r="O28" s="13"/>
      <c r="P28" s="13"/>
      <c r="Q28" s="13"/>
      <c r="R28" s="13"/>
      <c r="S28" s="13"/>
      <c r="T28" s="13"/>
      <c r="U28" s="13"/>
      <c r="V28" s="13"/>
    </row>
    <row r="29" spans="1:31" x14ac:dyDescent="0.2">
      <c r="B29" s="631"/>
      <c r="C29" s="631"/>
      <c r="D29" s="631"/>
      <c r="E29" s="631"/>
      <c r="F29" s="631"/>
      <c r="G29" s="631"/>
      <c r="H29" s="631"/>
      <c r="I29" s="631"/>
      <c r="J29" s="631"/>
      <c r="K29" s="631"/>
      <c r="L29" s="631"/>
      <c r="M29" s="631"/>
      <c r="N29" s="631"/>
      <c r="O29" s="631"/>
      <c r="R29" t="s">
        <v>11</v>
      </c>
    </row>
    <row r="30" spans="1:31" x14ac:dyDescent="0.2">
      <c r="B30" s="522"/>
      <c r="C30" s="522"/>
      <c r="D30" s="522"/>
      <c r="E30" s="522"/>
      <c r="F30" s="522"/>
      <c r="G30" s="522" t="s">
        <v>11</v>
      </c>
      <c r="H30" s="522"/>
      <c r="I30" s="522"/>
      <c r="J30" s="522"/>
      <c r="K30" s="522"/>
      <c r="L30" s="522"/>
      <c r="M30" s="522"/>
      <c r="N30" s="522" t="s">
        <v>11</v>
      </c>
      <c r="O30" s="503"/>
    </row>
    <row r="31" spans="1:31" ht="12.75" customHeight="1" x14ac:dyDescent="0.2">
      <c r="B31" s="15"/>
      <c r="C31" s="15"/>
      <c r="D31" s="15"/>
      <c r="E31" s="15"/>
      <c r="F31" s="15"/>
      <c r="G31" s="15"/>
      <c r="H31" s="15"/>
      <c r="I31" s="15"/>
      <c r="J31" s="15"/>
      <c r="K31" s="15"/>
      <c r="L31" s="15"/>
      <c r="M31" s="15" t="s">
        <v>11</v>
      </c>
      <c r="N31" s="15"/>
      <c r="O31" s="15"/>
      <c r="P31" s="15"/>
      <c r="Q31" s="15"/>
      <c r="R31" s="553" t="s">
        <v>761</v>
      </c>
      <c r="S31" s="553"/>
      <c r="T31" s="553"/>
      <c r="U31" s="553"/>
      <c r="V31" s="553"/>
      <c r="W31" s="16"/>
      <c r="X31" s="16"/>
      <c r="Y31" s="16"/>
      <c r="Z31" s="16"/>
      <c r="AD31" s="16"/>
      <c r="AE31" s="16"/>
    </row>
    <row r="32" spans="1:31" ht="12.75" customHeight="1" x14ac:dyDescent="0.2">
      <c r="A32" s="15" t="s">
        <v>12</v>
      </c>
      <c r="B32" s="87"/>
      <c r="C32" s="87"/>
      <c r="D32" s="87"/>
      <c r="E32" s="87" t="s">
        <v>11</v>
      </c>
      <c r="F32" s="87"/>
      <c r="G32" s="87"/>
      <c r="H32" s="87"/>
      <c r="I32" s="87"/>
      <c r="J32" s="87"/>
      <c r="K32" s="87" t="s">
        <v>11</v>
      </c>
      <c r="L32" s="87"/>
      <c r="M32" s="87"/>
      <c r="N32" s="87"/>
      <c r="O32" s="87"/>
      <c r="P32" s="87"/>
      <c r="Q32" s="87"/>
      <c r="R32" s="553" t="s">
        <v>759</v>
      </c>
      <c r="S32" s="553"/>
      <c r="T32" s="553"/>
      <c r="U32" s="553"/>
      <c r="V32" s="553"/>
      <c r="W32" s="87"/>
      <c r="X32" s="87"/>
      <c r="Y32" s="87"/>
      <c r="Z32" s="87"/>
      <c r="AA32" s="87"/>
      <c r="AB32" s="87"/>
      <c r="AC32" s="87"/>
      <c r="AD32" s="16"/>
      <c r="AE32" s="16"/>
    </row>
    <row r="33" spans="1:36" ht="12.75" customHeight="1" x14ac:dyDescent="0.2">
      <c r="B33" s="87"/>
      <c r="C33" s="87"/>
      <c r="D33" s="87"/>
      <c r="E33" s="87"/>
      <c r="F33" s="87"/>
      <c r="G33" s="87"/>
      <c r="H33" s="87"/>
      <c r="I33" s="87"/>
      <c r="J33" s="87"/>
      <c r="K33" s="87"/>
      <c r="L33" s="87"/>
      <c r="M33" s="87"/>
      <c r="N33" s="87"/>
      <c r="O33" s="87"/>
      <c r="P33" s="87"/>
      <c r="Q33" s="87"/>
      <c r="R33" s="553" t="s">
        <v>536</v>
      </c>
      <c r="S33" s="553"/>
      <c r="T33" s="553"/>
      <c r="U33" s="553"/>
      <c r="V33" s="553"/>
      <c r="W33" s="122"/>
      <c r="X33" s="122"/>
      <c r="Y33" s="122"/>
      <c r="Z33" s="122"/>
      <c r="AA33" s="122"/>
      <c r="AB33" s="122"/>
      <c r="AC33" s="122"/>
      <c r="AD33" s="122"/>
      <c r="AE33" s="122"/>
      <c r="AF33" s="122"/>
      <c r="AG33" s="122"/>
      <c r="AH33" s="122"/>
      <c r="AI33" s="122"/>
      <c r="AJ33" s="122"/>
    </row>
    <row r="34" spans="1:36" x14ac:dyDescent="0.2">
      <c r="A34" s="15"/>
      <c r="B34" s="15"/>
      <c r="C34" s="15" t="s">
        <v>11</v>
      </c>
      <c r="D34" s="15"/>
      <c r="E34" s="15"/>
      <c r="F34" s="15"/>
      <c r="G34" s="15"/>
      <c r="H34" s="15"/>
      <c r="I34" s="15"/>
      <c r="J34" s="15"/>
      <c r="K34" s="15"/>
      <c r="L34" s="15"/>
      <c r="M34" s="15"/>
      <c r="N34" s="15"/>
      <c r="O34" s="15"/>
      <c r="P34" s="15"/>
      <c r="Q34" s="15"/>
      <c r="R34" s="15"/>
      <c r="S34" s="1" t="s">
        <v>83</v>
      </c>
      <c r="T34" s="1"/>
      <c r="U34" s="1"/>
      <c r="V34" s="1"/>
      <c r="W34" s="15"/>
      <c r="X34" s="15"/>
      <c r="Y34" s="15"/>
      <c r="AD34" s="15"/>
      <c r="AE34" s="15"/>
    </row>
  </sheetData>
  <mergeCells count="22">
    <mergeCell ref="T2:V2"/>
    <mergeCell ref="R32:V32"/>
    <mergeCell ref="R33:V33"/>
    <mergeCell ref="R31:V31"/>
    <mergeCell ref="A11:A13"/>
    <mergeCell ref="B11:B13"/>
    <mergeCell ref="O12:R12"/>
    <mergeCell ref="G11:R11"/>
    <mergeCell ref="S11:V12"/>
    <mergeCell ref="G2:O2"/>
    <mergeCell ref="B29:O29"/>
    <mergeCell ref="A8:C8"/>
    <mergeCell ref="B28:N28"/>
    <mergeCell ref="A3:V3"/>
    <mergeCell ref="A4:V4"/>
    <mergeCell ref="A6:V6"/>
    <mergeCell ref="X17:AA17"/>
    <mergeCell ref="AA10:AC10"/>
    <mergeCell ref="C11:F12"/>
    <mergeCell ref="G12:J12"/>
    <mergeCell ref="K12:N12"/>
    <mergeCell ref="U10:V10"/>
  </mergeCells>
  <printOptions horizontalCentered="1"/>
  <pageMargins left="0.70866141732283505" right="0.24" top="1.64" bottom="0" header="1.4" footer="0.31496062992126"/>
  <pageSetup paperSize="9" scale="67" orientation="landscape" r:id="rId1"/>
  <colBreaks count="1" manualBreakCount="1">
    <brk id="22"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topLeftCell="A4" zoomScaleNormal="100" zoomScaleSheetLayoutView="88" workbookViewId="0">
      <selection activeCell="A2" sqref="A2"/>
    </sheetView>
  </sheetViews>
  <sheetFormatPr defaultRowHeight="12.75" x14ac:dyDescent="0.2"/>
  <cols>
    <col min="1" max="1" width="41.140625" customWidth="1"/>
    <col min="2" max="2" width="25.7109375" customWidth="1"/>
    <col min="3" max="3" width="21.85546875" customWidth="1"/>
    <col min="4" max="4" width="22.5703125" customWidth="1"/>
    <col min="5" max="5" width="19.42578125" customWidth="1"/>
    <col min="6" max="6" width="18.28515625" customWidth="1"/>
    <col min="7" max="7" width="4.5703125" hidden="1" customWidth="1"/>
  </cols>
  <sheetData>
    <row r="1" spans="1:12" ht="15.75" x14ac:dyDescent="0.25">
      <c r="F1" s="904" t="s">
        <v>922</v>
      </c>
      <c r="G1" s="904"/>
    </row>
    <row r="2" spans="1:12" ht="18" x14ac:dyDescent="0.35">
      <c r="A2" s="663" t="s">
        <v>0</v>
      </c>
      <c r="B2" s="663"/>
      <c r="C2" s="663"/>
      <c r="D2" s="663"/>
      <c r="E2" s="663"/>
      <c r="F2" s="663"/>
      <c r="G2" s="663"/>
      <c r="H2" s="215"/>
      <c r="I2" s="215"/>
      <c r="J2" s="215"/>
      <c r="K2" s="215"/>
      <c r="L2" s="215"/>
    </row>
    <row r="3" spans="1:12" ht="21" x14ac:dyDescent="0.35">
      <c r="A3" s="664" t="s">
        <v>789</v>
      </c>
      <c r="B3" s="664"/>
      <c r="C3" s="664"/>
      <c r="D3" s="664"/>
      <c r="E3" s="664"/>
      <c r="F3" s="664"/>
      <c r="G3" s="664"/>
      <c r="H3" s="216"/>
      <c r="I3" s="216"/>
      <c r="J3" s="216"/>
      <c r="K3" s="216"/>
      <c r="L3" s="216"/>
    </row>
    <row r="4" spans="1:12" x14ac:dyDescent="0.2">
      <c r="A4" s="153"/>
      <c r="B4" s="153"/>
      <c r="C4" s="153"/>
      <c r="D4" s="153"/>
      <c r="E4" s="153"/>
      <c r="F4" s="153"/>
    </row>
    <row r="5" spans="1:12" ht="18.75" x14ac:dyDescent="0.2">
      <c r="A5" s="905" t="s">
        <v>923</v>
      </c>
      <c r="B5" s="905"/>
      <c r="C5" s="905"/>
      <c r="D5" s="905"/>
      <c r="E5" s="905"/>
      <c r="F5" s="905"/>
      <c r="G5" s="905"/>
    </row>
    <row r="6" spans="1:12" s="344" customFormat="1" x14ac:dyDescent="0.2">
      <c r="A6" s="368" t="s">
        <v>523</v>
      </c>
      <c r="C6" s="368"/>
      <c r="D6" s="368"/>
      <c r="E6" s="368"/>
      <c r="F6" s="368"/>
      <c r="G6" s="368"/>
      <c r="H6" s="368"/>
      <c r="I6" s="368"/>
      <c r="J6" s="368"/>
      <c r="K6" s="368"/>
    </row>
    <row r="7" spans="1:12" s="344" customFormat="1" ht="6" customHeight="1" x14ac:dyDescent="0.2">
      <c r="A7" s="368"/>
      <c r="C7" s="368"/>
      <c r="D7" s="368"/>
      <c r="E7" s="368"/>
      <c r="F7" s="368"/>
      <c r="G7" s="368"/>
      <c r="H7" s="368"/>
      <c r="I7" s="368"/>
      <c r="J7" s="368"/>
      <c r="K7" s="368"/>
    </row>
    <row r="8" spans="1:12" ht="31.5" x14ac:dyDescent="0.25">
      <c r="A8" s="462"/>
      <c r="B8" s="463" t="s">
        <v>355</v>
      </c>
      <c r="C8" s="463" t="s">
        <v>356</v>
      </c>
      <c r="D8" s="463" t="s">
        <v>357</v>
      </c>
      <c r="E8" s="224"/>
      <c r="F8" s="224"/>
    </row>
    <row r="9" spans="1:12" ht="15" x14ac:dyDescent="0.25">
      <c r="A9" s="225" t="s">
        <v>358</v>
      </c>
      <c r="B9" s="225" t="s">
        <v>588</v>
      </c>
      <c r="C9" s="225" t="s">
        <v>588</v>
      </c>
      <c r="D9" s="225" t="s">
        <v>588</v>
      </c>
      <c r="E9" s="224"/>
      <c r="F9" s="224"/>
    </row>
    <row r="10" spans="1:12" ht="13.5" customHeight="1" x14ac:dyDescent="0.25">
      <c r="A10" s="225" t="s">
        <v>359</v>
      </c>
      <c r="B10" s="225" t="s">
        <v>588</v>
      </c>
      <c r="C10" s="225" t="s">
        <v>588</v>
      </c>
      <c r="D10" s="225" t="s">
        <v>588</v>
      </c>
      <c r="E10" s="224"/>
      <c r="F10" s="224"/>
    </row>
    <row r="11" spans="1:12" ht="13.5" customHeight="1" x14ac:dyDescent="0.25">
      <c r="A11" s="225" t="s">
        <v>360</v>
      </c>
      <c r="B11" s="225"/>
      <c r="C11" s="225"/>
      <c r="D11" s="225"/>
      <c r="E11" s="224"/>
      <c r="F11" s="224"/>
    </row>
    <row r="12" spans="1:12" ht="21" customHeight="1" x14ac:dyDescent="0.25">
      <c r="A12" s="226" t="s">
        <v>361</v>
      </c>
      <c r="B12" s="481" t="s">
        <v>745</v>
      </c>
      <c r="C12" s="225" t="s">
        <v>590</v>
      </c>
      <c r="D12" s="225" t="s">
        <v>590</v>
      </c>
      <c r="E12" s="224"/>
      <c r="F12" s="224"/>
    </row>
    <row r="13" spans="1:12" ht="13.5" customHeight="1" x14ac:dyDescent="0.25">
      <c r="A13" s="226" t="s">
        <v>362</v>
      </c>
      <c r="B13" s="225" t="s">
        <v>588</v>
      </c>
      <c r="C13" s="225" t="s">
        <v>590</v>
      </c>
      <c r="D13" s="225" t="s">
        <v>590</v>
      </c>
      <c r="E13" s="224"/>
      <c r="F13" s="224"/>
    </row>
    <row r="14" spans="1:12" ht="13.5" customHeight="1" x14ac:dyDescent="0.25">
      <c r="A14" s="226" t="s">
        <v>591</v>
      </c>
      <c r="B14" s="225" t="s">
        <v>588</v>
      </c>
      <c r="C14" s="225" t="s">
        <v>588</v>
      </c>
      <c r="D14" s="225" t="s">
        <v>588</v>
      </c>
      <c r="E14" s="224"/>
      <c r="F14" s="224"/>
    </row>
    <row r="15" spans="1:12" ht="13.5" customHeight="1" x14ac:dyDescent="0.25">
      <c r="A15" s="226" t="s">
        <v>363</v>
      </c>
      <c r="B15" s="225"/>
      <c r="C15" s="225"/>
      <c r="D15" s="225"/>
      <c r="E15" s="224"/>
      <c r="F15" s="224"/>
    </row>
    <row r="16" spans="1:12" ht="13.5" customHeight="1" x14ac:dyDescent="0.25">
      <c r="A16" s="226" t="s">
        <v>364</v>
      </c>
      <c r="B16" s="225" t="s">
        <v>589</v>
      </c>
      <c r="C16" s="225" t="s">
        <v>588</v>
      </c>
      <c r="D16" s="225" t="s">
        <v>588</v>
      </c>
      <c r="E16" s="224"/>
      <c r="F16" s="224"/>
    </row>
    <row r="17" spans="1:7" ht="13.5" customHeight="1" x14ac:dyDescent="0.25">
      <c r="A17" s="226" t="s">
        <v>365</v>
      </c>
      <c r="B17" s="225" t="s">
        <v>588</v>
      </c>
      <c r="C17" s="225" t="s">
        <v>588</v>
      </c>
      <c r="D17" s="225" t="s">
        <v>588</v>
      </c>
      <c r="E17" s="224"/>
      <c r="F17" s="224"/>
    </row>
    <row r="18" spans="1:7" ht="13.5" customHeight="1" x14ac:dyDescent="0.25">
      <c r="A18" s="226" t="s">
        <v>366</v>
      </c>
      <c r="B18" s="225" t="s">
        <v>588</v>
      </c>
      <c r="C18" s="225" t="s">
        <v>588</v>
      </c>
      <c r="D18" s="225" t="s">
        <v>588</v>
      </c>
      <c r="E18" s="224"/>
      <c r="F18" s="224"/>
    </row>
    <row r="19" spans="1:7" ht="13.5" customHeight="1" x14ac:dyDescent="0.25">
      <c r="A19" s="226" t="s">
        <v>367</v>
      </c>
      <c r="B19" s="225" t="s">
        <v>588</v>
      </c>
      <c r="C19" s="225" t="s">
        <v>588</v>
      </c>
      <c r="D19" s="225" t="s">
        <v>588</v>
      </c>
      <c r="E19" s="224"/>
      <c r="F19" s="224"/>
    </row>
    <row r="20" spans="1:7" ht="13.5" customHeight="1" x14ac:dyDescent="0.25">
      <c r="A20" s="226" t="s">
        <v>368</v>
      </c>
      <c r="B20" s="225" t="s">
        <v>588</v>
      </c>
      <c r="C20" s="225" t="s">
        <v>588</v>
      </c>
      <c r="D20" s="225" t="s">
        <v>588</v>
      </c>
      <c r="E20" s="224"/>
      <c r="F20" s="224"/>
    </row>
    <row r="21" spans="1:7" ht="13.5" customHeight="1" x14ac:dyDescent="0.25">
      <c r="A21" s="227"/>
      <c r="B21" s="228"/>
      <c r="C21" s="228"/>
      <c r="D21" s="228"/>
      <c r="E21" s="224"/>
      <c r="F21" s="224"/>
    </row>
    <row r="22" spans="1:7" ht="13.5" customHeight="1" x14ac:dyDescent="0.2">
      <c r="A22" s="906" t="s">
        <v>369</v>
      </c>
      <c r="B22" s="906"/>
      <c r="C22" s="906"/>
      <c r="D22" s="906"/>
      <c r="E22" s="906"/>
      <c r="F22" s="906"/>
      <c r="G22" s="906"/>
    </row>
    <row r="23" spans="1:7" ht="15" x14ac:dyDescent="0.25">
      <c r="A23" s="224"/>
      <c r="B23" s="224"/>
      <c r="C23" s="224"/>
      <c r="D23" s="224"/>
      <c r="E23" s="734" t="s">
        <v>826</v>
      </c>
      <c r="F23" s="734"/>
      <c r="G23" s="734"/>
    </row>
    <row r="24" spans="1:7" ht="36.75" customHeight="1" x14ac:dyDescent="0.2">
      <c r="A24" s="430" t="s">
        <v>466</v>
      </c>
      <c r="B24" s="430" t="s">
        <v>3</v>
      </c>
      <c r="C24" s="431" t="s">
        <v>370</v>
      </c>
      <c r="D24" s="432" t="s">
        <v>371</v>
      </c>
      <c r="E24" s="430" t="s">
        <v>372</v>
      </c>
      <c r="F24" s="430" t="s">
        <v>373</v>
      </c>
    </row>
    <row r="25" spans="1:7" ht="75" x14ac:dyDescent="0.2">
      <c r="A25" s="225" t="s">
        <v>374</v>
      </c>
      <c r="B25" s="225" t="s">
        <v>735</v>
      </c>
      <c r="C25" s="225">
        <v>3</v>
      </c>
      <c r="D25" s="229" t="s">
        <v>625</v>
      </c>
      <c r="E25" s="431" t="s">
        <v>736</v>
      </c>
      <c r="F25" s="431" t="s">
        <v>737</v>
      </c>
    </row>
    <row r="26" spans="1:7" x14ac:dyDescent="0.2">
      <c r="A26" s="225" t="s">
        <v>375</v>
      </c>
      <c r="B26" s="225" t="s">
        <v>564</v>
      </c>
      <c r="C26" s="225" t="s">
        <v>564</v>
      </c>
      <c r="D26" s="229" t="s">
        <v>564</v>
      </c>
      <c r="E26" s="229" t="s">
        <v>564</v>
      </c>
      <c r="F26" s="229" t="s">
        <v>564</v>
      </c>
    </row>
    <row r="27" spans="1:7" ht="45" x14ac:dyDescent="0.25">
      <c r="A27" s="225" t="s">
        <v>376</v>
      </c>
      <c r="B27" s="225" t="s">
        <v>738</v>
      </c>
      <c r="C27" s="225">
        <v>2</v>
      </c>
      <c r="D27" s="229" t="s">
        <v>625</v>
      </c>
      <c r="E27" s="431" t="s">
        <v>736</v>
      </c>
      <c r="F27" s="433" t="s">
        <v>739</v>
      </c>
    </row>
    <row r="28" spans="1:7" x14ac:dyDescent="0.2">
      <c r="A28" s="225" t="s">
        <v>377</v>
      </c>
      <c r="B28" s="225" t="s">
        <v>564</v>
      </c>
      <c r="C28" s="225" t="s">
        <v>564</v>
      </c>
      <c r="D28" s="229" t="s">
        <v>564</v>
      </c>
      <c r="E28" s="229" t="s">
        <v>564</v>
      </c>
      <c r="F28" s="229" t="s">
        <v>564</v>
      </c>
    </row>
    <row r="29" spans="1:7" ht="25.5" x14ac:dyDescent="0.2">
      <c r="A29" s="225" t="s">
        <v>378</v>
      </c>
      <c r="B29" s="225" t="s">
        <v>564</v>
      </c>
      <c r="C29" s="225" t="s">
        <v>564</v>
      </c>
      <c r="D29" s="229" t="s">
        <v>564</v>
      </c>
      <c r="E29" s="229" t="s">
        <v>564</v>
      </c>
      <c r="F29" s="229" t="s">
        <v>564</v>
      </c>
    </row>
    <row r="30" spans="1:7" x14ac:dyDescent="0.2">
      <c r="A30" s="225" t="s">
        <v>379</v>
      </c>
      <c r="B30" s="225" t="s">
        <v>564</v>
      </c>
      <c r="C30" s="225" t="s">
        <v>564</v>
      </c>
      <c r="D30" s="229" t="s">
        <v>564</v>
      </c>
      <c r="E30" s="229" t="s">
        <v>564</v>
      </c>
      <c r="F30" s="229" t="s">
        <v>564</v>
      </c>
    </row>
    <row r="31" spans="1:7" ht="75" x14ac:dyDescent="0.2">
      <c r="A31" s="225" t="s">
        <v>380</v>
      </c>
      <c r="B31" s="225" t="s">
        <v>740</v>
      </c>
      <c r="C31" s="431">
        <v>3</v>
      </c>
      <c r="D31" s="229" t="s">
        <v>625</v>
      </c>
      <c r="E31" s="431" t="s">
        <v>736</v>
      </c>
      <c r="F31" s="431" t="s">
        <v>737</v>
      </c>
    </row>
    <row r="32" spans="1:7" x14ac:dyDescent="0.2">
      <c r="A32" s="225" t="s">
        <v>381</v>
      </c>
      <c r="B32" s="225" t="s">
        <v>564</v>
      </c>
      <c r="C32" s="225" t="s">
        <v>564</v>
      </c>
      <c r="D32" s="229" t="s">
        <v>564</v>
      </c>
      <c r="E32" s="229" t="s">
        <v>564</v>
      </c>
      <c r="F32" s="229" t="s">
        <v>564</v>
      </c>
    </row>
    <row r="33" spans="1:7" x14ac:dyDescent="0.2">
      <c r="A33" s="225" t="s">
        <v>382</v>
      </c>
      <c r="B33" s="225" t="s">
        <v>564</v>
      </c>
      <c r="C33" s="225" t="s">
        <v>564</v>
      </c>
      <c r="D33" s="229" t="s">
        <v>564</v>
      </c>
      <c r="E33" s="229" t="s">
        <v>564</v>
      </c>
      <c r="F33" s="229" t="s">
        <v>564</v>
      </c>
    </row>
    <row r="34" spans="1:7" x14ac:dyDescent="0.2">
      <c r="A34" s="225" t="s">
        <v>383</v>
      </c>
      <c r="B34" s="225" t="s">
        <v>564</v>
      </c>
      <c r="C34" s="225" t="s">
        <v>564</v>
      </c>
      <c r="D34" s="229" t="s">
        <v>564</v>
      </c>
      <c r="E34" s="229" t="s">
        <v>564</v>
      </c>
      <c r="F34" s="229" t="s">
        <v>564</v>
      </c>
    </row>
    <row r="35" spans="1:7" x14ac:dyDescent="0.2">
      <c r="A35" s="225" t="s">
        <v>384</v>
      </c>
      <c r="B35" s="225" t="s">
        <v>564</v>
      </c>
      <c r="C35" s="225" t="s">
        <v>564</v>
      </c>
      <c r="D35" s="229" t="s">
        <v>564</v>
      </c>
      <c r="E35" s="229" t="s">
        <v>564</v>
      </c>
      <c r="F35" s="229" t="s">
        <v>564</v>
      </c>
    </row>
    <row r="36" spans="1:7" x14ac:dyDescent="0.2">
      <c r="A36" s="225" t="s">
        <v>385</v>
      </c>
      <c r="B36" s="225" t="s">
        <v>564</v>
      </c>
      <c r="C36" s="225" t="s">
        <v>564</v>
      </c>
      <c r="D36" s="229" t="s">
        <v>564</v>
      </c>
      <c r="E36" s="229" t="s">
        <v>564</v>
      </c>
      <c r="F36" s="229" t="s">
        <v>564</v>
      </c>
    </row>
    <row r="37" spans="1:7" x14ac:dyDescent="0.2">
      <c r="A37" s="225" t="s">
        <v>386</v>
      </c>
      <c r="B37" s="225" t="s">
        <v>564</v>
      </c>
      <c r="C37" s="225" t="s">
        <v>564</v>
      </c>
      <c r="D37" s="229" t="s">
        <v>564</v>
      </c>
      <c r="E37" s="229" t="s">
        <v>564</v>
      </c>
      <c r="F37" s="229" t="s">
        <v>564</v>
      </c>
    </row>
    <row r="38" spans="1:7" x14ac:dyDescent="0.2">
      <c r="A38" s="225" t="s">
        <v>387</v>
      </c>
      <c r="B38" s="225" t="s">
        <v>564</v>
      </c>
      <c r="C38" s="225" t="s">
        <v>564</v>
      </c>
      <c r="D38" s="229" t="s">
        <v>564</v>
      </c>
      <c r="E38" s="229" t="s">
        <v>564</v>
      </c>
      <c r="F38" s="229" t="s">
        <v>564</v>
      </c>
    </row>
    <row r="39" spans="1:7" x14ac:dyDescent="0.2">
      <c r="A39" s="225" t="s">
        <v>388</v>
      </c>
      <c r="B39" s="225" t="s">
        <v>564</v>
      </c>
      <c r="C39" s="225" t="s">
        <v>564</v>
      </c>
      <c r="D39" s="229" t="s">
        <v>564</v>
      </c>
      <c r="E39" s="229" t="s">
        <v>564</v>
      </c>
      <c r="F39" s="229" t="s">
        <v>564</v>
      </c>
    </row>
    <row r="40" spans="1:7" x14ac:dyDescent="0.2">
      <c r="A40" s="225" t="s">
        <v>389</v>
      </c>
      <c r="B40" s="225" t="s">
        <v>564</v>
      </c>
      <c r="C40" s="225" t="s">
        <v>564</v>
      </c>
      <c r="D40" s="229" t="s">
        <v>564</v>
      </c>
      <c r="E40" s="229" t="s">
        <v>564</v>
      </c>
      <c r="F40" s="229" t="s">
        <v>564</v>
      </c>
    </row>
    <row r="41" spans="1:7" ht="60" x14ac:dyDescent="0.25">
      <c r="A41" s="225" t="s">
        <v>45</v>
      </c>
      <c r="B41" s="225" t="s">
        <v>741</v>
      </c>
      <c r="C41" s="225">
        <v>24</v>
      </c>
      <c r="D41" s="229" t="s">
        <v>625</v>
      </c>
      <c r="E41" s="431" t="s">
        <v>736</v>
      </c>
      <c r="F41" s="433" t="s">
        <v>742</v>
      </c>
    </row>
    <row r="42" spans="1:7" ht="15" x14ac:dyDescent="0.25">
      <c r="A42" s="231" t="s">
        <v>16</v>
      </c>
      <c r="B42" s="225"/>
      <c r="C42" s="225"/>
      <c r="D42" s="229"/>
      <c r="E42" s="230"/>
      <c r="F42" s="230"/>
    </row>
    <row r="45" spans="1:7" ht="15" customHeight="1" x14ac:dyDescent="0.2">
      <c r="A45" s="193"/>
      <c r="B45" s="193"/>
      <c r="C45" s="193"/>
      <c r="D45" s="667" t="s">
        <v>761</v>
      </c>
      <c r="E45" s="667"/>
      <c r="F45" s="206"/>
      <c r="G45" s="194"/>
    </row>
    <row r="46" spans="1:7" ht="15" customHeight="1" x14ac:dyDescent="0.2">
      <c r="A46" s="193"/>
      <c r="B46" s="193"/>
      <c r="C46" s="193"/>
      <c r="D46" s="667" t="s">
        <v>759</v>
      </c>
      <c r="E46" s="667"/>
      <c r="F46" s="194"/>
      <c r="G46" s="194"/>
    </row>
    <row r="47" spans="1:7" ht="15" customHeight="1" x14ac:dyDescent="0.2">
      <c r="A47" s="193"/>
      <c r="B47" s="193"/>
      <c r="C47" s="193"/>
      <c r="D47" s="667" t="s">
        <v>535</v>
      </c>
      <c r="E47" s="667"/>
      <c r="F47" s="194"/>
      <c r="G47" s="194"/>
    </row>
    <row r="48" spans="1:7" x14ac:dyDescent="0.2">
      <c r="A48" s="193" t="s">
        <v>12</v>
      </c>
      <c r="C48" s="193"/>
      <c r="D48" s="195" t="s">
        <v>83</v>
      </c>
      <c r="E48" s="195"/>
      <c r="F48" s="195"/>
      <c r="G48" s="197"/>
    </row>
  </sheetData>
  <mergeCells count="9">
    <mergeCell ref="F1:G1"/>
    <mergeCell ref="A2:G2"/>
    <mergeCell ref="A3:G3"/>
    <mergeCell ref="D46:E46"/>
    <mergeCell ref="D47:E47"/>
    <mergeCell ref="A5:G5"/>
    <mergeCell ref="A22:G22"/>
    <mergeCell ref="E23:G23"/>
    <mergeCell ref="D45:E45"/>
  </mergeCells>
  <printOptions horizontalCentered="1"/>
  <pageMargins left="0.70866141732283472" right="0.19" top="0.24" bottom="0.28000000000000003" header="0.18" footer="0.19"/>
  <pageSetup paperSize="9" scale="62"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6"/>
  <sheetViews>
    <sheetView workbookViewId="0">
      <selection activeCell="A2" sqref="A2"/>
    </sheetView>
  </sheetViews>
  <sheetFormatPr defaultRowHeight="12.75" x14ac:dyDescent="0.2"/>
  <sheetData>
    <row r="1" spans="2:8" ht="48" customHeight="1" x14ac:dyDescent="0.2"/>
    <row r="2" spans="2:8" ht="48" customHeight="1" x14ac:dyDescent="0.2"/>
    <row r="3" spans="2:8" ht="48" customHeight="1" x14ac:dyDescent="0.2"/>
    <row r="4" spans="2:8" ht="48" customHeight="1" x14ac:dyDescent="0.2"/>
    <row r="5" spans="2:8" x14ac:dyDescent="0.2">
      <c r="B5" s="15"/>
    </row>
    <row r="7" spans="2:8" ht="12.75" customHeight="1" x14ac:dyDescent="0.2">
      <c r="B7" s="907" t="s">
        <v>791</v>
      </c>
      <c r="C7" s="907"/>
      <c r="D7" s="907"/>
      <c r="E7" s="907"/>
      <c r="F7" s="907"/>
      <c r="G7" s="907"/>
      <c r="H7" s="907"/>
    </row>
    <row r="8" spans="2:8" ht="12.75" customHeight="1" x14ac:dyDescent="0.2">
      <c r="B8" s="907"/>
      <c r="C8" s="907"/>
      <c r="D8" s="907"/>
      <c r="E8" s="907"/>
      <c r="F8" s="907"/>
      <c r="G8" s="907"/>
      <c r="H8" s="907"/>
    </row>
    <row r="9" spans="2:8" ht="12.75" customHeight="1" x14ac:dyDescent="0.2">
      <c r="B9" s="907"/>
      <c r="C9" s="907"/>
      <c r="D9" s="907"/>
      <c r="E9" s="907"/>
      <c r="F9" s="907"/>
      <c r="G9" s="907"/>
      <c r="H9" s="907"/>
    </row>
    <row r="10" spans="2:8" ht="12.75" customHeight="1" x14ac:dyDescent="0.2">
      <c r="B10" s="907"/>
      <c r="C10" s="907"/>
      <c r="D10" s="907"/>
      <c r="E10" s="907"/>
      <c r="F10" s="907"/>
      <c r="G10" s="907"/>
      <c r="H10" s="907"/>
    </row>
    <row r="11" spans="2:8" ht="12.75" customHeight="1" x14ac:dyDescent="0.2">
      <c r="B11" s="907"/>
      <c r="C11" s="907"/>
      <c r="D11" s="907"/>
      <c r="E11" s="907"/>
      <c r="F11" s="907"/>
      <c r="G11" s="907"/>
      <c r="H11" s="907"/>
    </row>
    <row r="12" spans="2:8" ht="12.75" customHeight="1" x14ac:dyDescent="0.2">
      <c r="B12" s="907"/>
      <c r="C12" s="907"/>
      <c r="D12" s="907"/>
      <c r="E12" s="907"/>
      <c r="F12" s="907"/>
      <c r="G12" s="907"/>
      <c r="H12" s="907"/>
    </row>
    <row r="13" spans="2:8" ht="12.75" customHeight="1" x14ac:dyDescent="0.2">
      <c r="B13" s="907"/>
      <c r="C13" s="907"/>
      <c r="D13" s="907"/>
      <c r="E13" s="907"/>
      <c r="F13" s="907"/>
      <c r="G13" s="907"/>
      <c r="H13" s="907"/>
    </row>
    <row r="14" spans="2:8" ht="12.75" customHeight="1" x14ac:dyDescent="0.2">
      <c r="B14" s="907"/>
      <c r="C14" s="907"/>
      <c r="D14" s="907"/>
      <c r="E14" s="907"/>
      <c r="F14" s="907"/>
      <c r="G14" s="907"/>
      <c r="H14" s="907"/>
    </row>
    <row r="15" spans="2:8" ht="12.75" customHeight="1" x14ac:dyDescent="0.2">
      <c r="B15" s="907"/>
      <c r="C15" s="907"/>
      <c r="D15" s="907"/>
      <c r="E15" s="907"/>
      <c r="F15" s="907"/>
      <c r="G15" s="907"/>
      <c r="H15" s="907"/>
    </row>
    <row r="16" spans="2:8" ht="12.75" customHeight="1" x14ac:dyDescent="0.2">
      <c r="B16" s="907"/>
      <c r="C16" s="907"/>
      <c r="D16" s="907"/>
      <c r="E16" s="907"/>
      <c r="F16" s="907"/>
      <c r="G16" s="907"/>
      <c r="H16" s="907"/>
    </row>
  </sheetData>
  <mergeCells count="1">
    <mergeCell ref="B7:H16"/>
  </mergeCells>
  <pageMargins left="0.7" right="0.7" top="0.75" bottom="0.75" header="0.3" footer="0.3"/>
  <pageSetup paperSize="9" orientation="portrait" verticalDpi="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zoomScaleNormal="100" zoomScaleSheetLayoutView="85" workbookViewId="0">
      <selection activeCell="A2" sqref="A2"/>
    </sheetView>
  </sheetViews>
  <sheetFormatPr defaultRowHeight="14.25" x14ac:dyDescent="0.2"/>
  <cols>
    <col min="1" max="1" width="4.7109375" style="50" customWidth="1"/>
    <col min="2" max="2" width="11.85546875" style="50" customWidth="1"/>
    <col min="3" max="3" width="11.7109375" style="50" customWidth="1"/>
    <col min="4" max="4" width="12" style="50" customWidth="1"/>
    <col min="5" max="5" width="12.140625" style="50" customWidth="1"/>
    <col min="6" max="6" width="17.42578125" style="50" customWidth="1"/>
    <col min="7" max="7" width="12.42578125" style="50" customWidth="1"/>
    <col min="8" max="8" width="16" style="50" customWidth="1"/>
    <col min="9" max="9" width="12.7109375" style="50" customWidth="1"/>
    <col min="10" max="10" width="15" style="50" customWidth="1"/>
    <col min="11" max="11" width="16" style="50" customWidth="1"/>
    <col min="12" max="12" width="11.85546875" style="50" customWidth="1"/>
    <col min="13" max="16384" width="9.140625" style="50"/>
  </cols>
  <sheetData>
    <row r="1" spans="1:20" ht="15" customHeight="1" x14ac:dyDescent="0.25">
      <c r="C1" s="551"/>
      <c r="D1" s="551"/>
      <c r="E1" s="551"/>
      <c r="F1" s="551"/>
      <c r="G1" s="551"/>
      <c r="H1" s="551"/>
      <c r="I1" s="155"/>
      <c r="J1" s="668" t="s">
        <v>924</v>
      </c>
      <c r="K1" s="668"/>
      <c r="L1" s="668"/>
    </row>
    <row r="2" spans="1:20" s="57" customFormat="1" ht="19.5" customHeight="1" x14ac:dyDescent="0.2">
      <c r="A2" s="912" t="s">
        <v>0</v>
      </c>
      <c r="B2" s="912"/>
      <c r="C2" s="912"/>
      <c r="D2" s="912"/>
      <c r="E2" s="912"/>
      <c r="F2" s="912"/>
      <c r="G2" s="912"/>
      <c r="H2" s="912"/>
      <c r="I2" s="912"/>
      <c r="J2" s="912"/>
      <c r="K2" s="912"/>
      <c r="L2" s="912"/>
    </row>
    <row r="3" spans="1:20" s="57" customFormat="1" ht="19.5" customHeight="1" x14ac:dyDescent="0.2">
      <c r="A3" s="911" t="s">
        <v>789</v>
      </c>
      <c r="B3" s="911"/>
      <c r="C3" s="911"/>
      <c r="D3" s="911"/>
      <c r="E3" s="911"/>
      <c r="F3" s="911"/>
      <c r="G3" s="911"/>
      <c r="H3" s="911"/>
      <c r="I3" s="911"/>
      <c r="J3" s="911"/>
      <c r="K3" s="911"/>
      <c r="L3" s="911"/>
    </row>
    <row r="4" spans="1:20" s="57" customFormat="1" ht="14.25" customHeight="1" x14ac:dyDescent="0.2">
      <c r="A4" s="66"/>
      <c r="B4" s="66"/>
      <c r="C4" s="66"/>
      <c r="D4" s="66"/>
      <c r="E4" s="66"/>
      <c r="F4" s="66"/>
      <c r="G4" s="66"/>
      <c r="H4" s="66"/>
      <c r="I4" s="66"/>
      <c r="J4" s="66"/>
      <c r="K4" s="66"/>
    </row>
    <row r="5" spans="1:20" s="57" customFormat="1" ht="18" customHeight="1" x14ac:dyDescent="0.2">
      <c r="A5" s="913" t="s">
        <v>925</v>
      </c>
      <c r="B5" s="913"/>
      <c r="C5" s="913"/>
      <c r="D5" s="913"/>
      <c r="E5" s="913"/>
      <c r="F5" s="913"/>
      <c r="G5" s="913"/>
      <c r="H5" s="913"/>
      <c r="I5" s="913"/>
      <c r="J5" s="913"/>
      <c r="K5" s="913"/>
      <c r="L5" s="913"/>
    </row>
    <row r="6" spans="1:20" ht="15.75" x14ac:dyDescent="0.25">
      <c r="A6" s="604" t="s">
        <v>523</v>
      </c>
      <c r="B6" s="604"/>
      <c r="C6" s="109"/>
      <c r="D6" s="109"/>
      <c r="E6" s="109"/>
      <c r="F6" s="109"/>
      <c r="G6" s="109"/>
      <c r="H6" s="109"/>
      <c r="I6" s="109"/>
      <c r="J6" s="109"/>
      <c r="K6" s="109"/>
    </row>
    <row r="7" spans="1:20" s="299" customFormat="1" ht="18.75" customHeight="1" x14ac:dyDescent="0.2">
      <c r="A7" s="582" t="s">
        <v>73</v>
      </c>
      <c r="B7" s="582" t="s">
        <v>74</v>
      </c>
      <c r="C7" s="582" t="s">
        <v>75</v>
      </c>
      <c r="D7" s="582" t="s">
        <v>176</v>
      </c>
      <c r="E7" s="582"/>
      <c r="F7" s="582"/>
      <c r="G7" s="582"/>
      <c r="H7" s="582"/>
      <c r="I7" s="908" t="s">
        <v>271</v>
      </c>
      <c r="J7" s="582" t="s">
        <v>76</v>
      </c>
      <c r="K7" s="582" t="s">
        <v>468</v>
      </c>
      <c r="L7" s="914" t="s">
        <v>77</v>
      </c>
      <c r="S7" s="300"/>
      <c r="T7" s="300"/>
    </row>
    <row r="8" spans="1:20" s="299" customFormat="1" ht="30.75" customHeight="1" x14ac:dyDescent="0.2">
      <c r="A8" s="582"/>
      <c r="B8" s="582"/>
      <c r="C8" s="582"/>
      <c r="D8" s="582" t="s">
        <v>78</v>
      </c>
      <c r="E8" s="582" t="s">
        <v>79</v>
      </c>
      <c r="F8" s="582"/>
      <c r="G8" s="582"/>
      <c r="H8" s="908" t="s">
        <v>80</v>
      </c>
      <c r="I8" s="909"/>
      <c r="J8" s="582"/>
      <c r="K8" s="582"/>
      <c r="L8" s="914"/>
    </row>
    <row r="9" spans="1:20" s="299" customFormat="1" ht="30" x14ac:dyDescent="0.2">
      <c r="A9" s="582"/>
      <c r="B9" s="582"/>
      <c r="C9" s="582"/>
      <c r="D9" s="582"/>
      <c r="E9" s="265" t="s">
        <v>81</v>
      </c>
      <c r="F9" s="265" t="s">
        <v>82</v>
      </c>
      <c r="G9" s="265" t="s">
        <v>16</v>
      </c>
      <c r="H9" s="910"/>
      <c r="I9" s="910"/>
      <c r="J9" s="582"/>
      <c r="K9" s="582"/>
      <c r="L9" s="914"/>
    </row>
    <row r="10" spans="1:20" s="142" customFormat="1" ht="15" customHeight="1" x14ac:dyDescent="0.2">
      <c r="A10" s="141">
        <v>1</v>
      </c>
      <c r="B10" s="141">
        <v>2</v>
      </c>
      <c r="C10" s="141">
        <v>3</v>
      </c>
      <c r="D10" s="141">
        <v>4</v>
      </c>
      <c r="E10" s="141">
        <v>5</v>
      </c>
      <c r="F10" s="141">
        <v>6</v>
      </c>
      <c r="G10" s="141">
        <v>7</v>
      </c>
      <c r="H10" s="141">
        <v>8</v>
      </c>
      <c r="I10" s="141">
        <v>9</v>
      </c>
      <c r="J10" s="141">
        <v>10</v>
      </c>
      <c r="K10" s="141">
        <v>11</v>
      </c>
      <c r="L10" s="141">
        <v>12</v>
      </c>
    </row>
    <row r="11" spans="1:20" ht="15.75" customHeight="1" x14ac:dyDescent="0.2">
      <c r="A11" s="59">
        <v>1</v>
      </c>
      <c r="B11" s="465">
        <v>42826</v>
      </c>
      <c r="C11" s="54">
        <v>30</v>
      </c>
      <c r="D11" s="53">
        <v>4</v>
      </c>
      <c r="E11" s="53">
        <v>5</v>
      </c>
      <c r="F11" s="53">
        <v>6</v>
      </c>
      <c r="G11" s="53">
        <f>SUM(E11:F11)</f>
        <v>11</v>
      </c>
      <c r="H11" s="53">
        <f>D11+G11</f>
        <v>15</v>
      </c>
      <c r="I11" s="53">
        <f>C11-H11</f>
        <v>15</v>
      </c>
      <c r="J11" s="53">
        <f>C11-H11</f>
        <v>15</v>
      </c>
      <c r="K11" s="53">
        <v>0</v>
      </c>
      <c r="L11" s="53"/>
    </row>
    <row r="12" spans="1:20" ht="15.75" customHeight="1" x14ac:dyDescent="0.2">
      <c r="A12" s="59">
        <v>2</v>
      </c>
      <c r="B12" s="465">
        <v>42856</v>
      </c>
      <c r="C12" s="54">
        <v>31</v>
      </c>
      <c r="D12" s="53">
        <v>15</v>
      </c>
      <c r="E12" s="53">
        <v>4</v>
      </c>
      <c r="F12" s="53">
        <v>3</v>
      </c>
      <c r="G12" s="53">
        <f t="shared" ref="G12:G22" si="0">SUM(E12:F12)</f>
        <v>7</v>
      </c>
      <c r="H12" s="53">
        <f t="shared" ref="H12:H22" si="1">D12+G12</f>
        <v>22</v>
      </c>
      <c r="I12" s="53">
        <f t="shared" ref="I12:I22" si="2">C12-H12</f>
        <v>9</v>
      </c>
      <c r="J12" s="53">
        <f t="shared" ref="J12:J22" si="3">C12-H12</f>
        <v>9</v>
      </c>
      <c r="K12" s="53">
        <v>0</v>
      </c>
      <c r="L12" s="53"/>
    </row>
    <row r="13" spans="1:20" ht="15.75" customHeight="1" x14ac:dyDescent="0.2">
      <c r="A13" s="59">
        <v>3</v>
      </c>
      <c r="B13" s="465">
        <v>42887</v>
      </c>
      <c r="C13" s="54">
        <v>30</v>
      </c>
      <c r="D13" s="53">
        <v>0</v>
      </c>
      <c r="E13" s="53">
        <v>4</v>
      </c>
      <c r="F13" s="53">
        <v>3</v>
      </c>
      <c r="G13" s="53">
        <f t="shared" si="0"/>
        <v>7</v>
      </c>
      <c r="H13" s="53">
        <f t="shared" si="1"/>
        <v>7</v>
      </c>
      <c r="I13" s="53">
        <f t="shared" si="2"/>
        <v>23</v>
      </c>
      <c r="J13" s="53">
        <f t="shared" si="3"/>
        <v>23</v>
      </c>
      <c r="K13" s="53">
        <v>0</v>
      </c>
      <c r="L13" s="53"/>
    </row>
    <row r="14" spans="1:20" ht="15.75" customHeight="1" x14ac:dyDescent="0.2">
      <c r="A14" s="59">
        <v>4</v>
      </c>
      <c r="B14" s="465">
        <v>42917</v>
      </c>
      <c r="C14" s="54">
        <v>31</v>
      </c>
      <c r="D14" s="53">
        <v>0</v>
      </c>
      <c r="E14" s="53">
        <v>5</v>
      </c>
      <c r="F14" s="53">
        <v>6</v>
      </c>
      <c r="G14" s="53">
        <f t="shared" si="0"/>
        <v>11</v>
      </c>
      <c r="H14" s="53">
        <f t="shared" si="1"/>
        <v>11</v>
      </c>
      <c r="I14" s="53">
        <f t="shared" si="2"/>
        <v>20</v>
      </c>
      <c r="J14" s="53">
        <f t="shared" si="3"/>
        <v>20</v>
      </c>
      <c r="K14" s="53">
        <v>0</v>
      </c>
      <c r="L14" s="53"/>
    </row>
    <row r="15" spans="1:20" ht="15.75" customHeight="1" x14ac:dyDescent="0.2">
      <c r="A15" s="59">
        <v>5</v>
      </c>
      <c r="B15" s="465">
        <v>42948</v>
      </c>
      <c r="C15" s="54">
        <v>31</v>
      </c>
      <c r="D15" s="53">
        <v>0</v>
      </c>
      <c r="E15" s="53">
        <v>4</v>
      </c>
      <c r="F15" s="53">
        <v>6</v>
      </c>
      <c r="G15" s="53">
        <f t="shared" si="0"/>
        <v>10</v>
      </c>
      <c r="H15" s="53">
        <f t="shared" si="1"/>
        <v>10</v>
      </c>
      <c r="I15" s="53">
        <f t="shared" si="2"/>
        <v>21</v>
      </c>
      <c r="J15" s="53">
        <f t="shared" si="3"/>
        <v>21</v>
      </c>
      <c r="K15" s="53">
        <v>0</v>
      </c>
      <c r="L15" s="53"/>
    </row>
    <row r="16" spans="1:20" s="58" customFormat="1" ht="15.75" customHeight="1" x14ac:dyDescent="0.2">
      <c r="A16" s="59">
        <v>6</v>
      </c>
      <c r="B16" s="465">
        <v>42979</v>
      </c>
      <c r="C16" s="59">
        <v>30</v>
      </c>
      <c r="D16" s="60">
        <v>0</v>
      </c>
      <c r="E16" s="60">
        <v>4</v>
      </c>
      <c r="F16" s="60">
        <v>7</v>
      </c>
      <c r="G16" s="53">
        <f t="shared" si="0"/>
        <v>11</v>
      </c>
      <c r="H16" s="53">
        <f t="shared" si="1"/>
        <v>11</v>
      </c>
      <c r="I16" s="53">
        <f t="shared" si="2"/>
        <v>19</v>
      </c>
      <c r="J16" s="53">
        <f t="shared" si="3"/>
        <v>19</v>
      </c>
      <c r="K16" s="53">
        <v>0</v>
      </c>
      <c r="L16" s="60"/>
    </row>
    <row r="17" spans="1:12" s="58" customFormat="1" ht="15.75" customHeight="1" x14ac:dyDescent="0.2">
      <c r="A17" s="59">
        <v>7</v>
      </c>
      <c r="B17" s="465">
        <v>43009</v>
      </c>
      <c r="C17" s="59">
        <v>31</v>
      </c>
      <c r="D17" s="60">
        <v>10</v>
      </c>
      <c r="E17" s="60">
        <v>5</v>
      </c>
      <c r="F17" s="60">
        <v>3</v>
      </c>
      <c r="G17" s="53">
        <f t="shared" si="0"/>
        <v>8</v>
      </c>
      <c r="H17" s="53">
        <f t="shared" si="1"/>
        <v>18</v>
      </c>
      <c r="I17" s="53">
        <f t="shared" si="2"/>
        <v>13</v>
      </c>
      <c r="J17" s="53">
        <f t="shared" si="3"/>
        <v>13</v>
      </c>
      <c r="K17" s="53">
        <v>0</v>
      </c>
      <c r="L17" s="60"/>
    </row>
    <row r="18" spans="1:12" s="58" customFormat="1" ht="15.75" customHeight="1" x14ac:dyDescent="0.2">
      <c r="A18" s="59">
        <v>8</v>
      </c>
      <c r="B18" s="465">
        <v>43040</v>
      </c>
      <c r="C18" s="59">
        <v>30</v>
      </c>
      <c r="D18" s="60">
        <v>0</v>
      </c>
      <c r="E18" s="60">
        <v>4</v>
      </c>
      <c r="F18" s="60">
        <v>3</v>
      </c>
      <c r="G18" s="53">
        <f t="shared" si="0"/>
        <v>7</v>
      </c>
      <c r="H18" s="53">
        <f t="shared" si="1"/>
        <v>7</v>
      </c>
      <c r="I18" s="53">
        <f t="shared" si="2"/>
        <v>23</v>
      </c>
      <c r="J18" s="53">
        <f t="shared" si="3"/>
        <v>23</v>
      </c>
      <c r="K18" s="53">
        <v>0</v>
      </c>
      <c r="L18" s="60"/>
    </row>
    <row r="19" spans="1:12" s="58" customFormat="1" ht="15.75" customHeight="1" x14ac:dyDescent="0.2">
      <c r="A19" s="59">
        <v>9</v>
      </c>
      <c r="B19" s="465">
        <v>43070</v>
      </c>
      <c r="C19" s="59">
        <v>31</v>
      </c>
      <c r="D19" s="60">
        <v>0</v>
      </c>
      <c r="E19" s="60">
        <v>5</v>
      </c>
      <c r="F19" s="60">
        <v>3</v>
      </c>
      <c r="G19" s="53">
        <f t="shared" si="0"/>
        <v>8</v>
      </c>
      <c r="H19" s="53">
        <f t="shared" si="1"/>
        <v>8</v>
      </c>
      <c r="I19" s="53">
        <f t="shared" si="2"/>
        <v>23</v>
      </c>
      <c r="J19" s="53">
        <f t="shared" si="3"/>
        <v>23</v>
      </c>
      <c r="K19" s="53">
        <v>0</v>
      </c>
      <c r="L19" s="60"/>
    </row>
    <row r="20" spans="1:12" s="58" customFormat="1" ht="15.75" customHeight="1" x14ac:dyDescent="0.2">
      <c r="A20" s="59">
        <v>10</v>
      </c>
      <c r="B20" s="465">
        <v>43101</v>
      </c>
      <c r="C20" s="59">
        <v>31</v>
      </c>
      <c r="D20" s="60">
        <v>0</v>
      </c>
      <c r="E20" s="60">
        <v>4</v>
      </c>
      <c r="F20" s="60">
        <v>5</v>
      </c>
      <c r="G20" s="53">
        <f t="shared" si="0"/>
        <v>9</v>
      </c>
      <c r="H20" s="53">
        <f t="shared" si="1"/>
        <v>9</v>
      </c>
      <c r="I20" s="53">
        <f t="shared" si="2"/>
        <v>22</v>
      </c>
      <c r="J20" s="53">
        <f t="shared" si="3"/>
        <v>22</v>
      </c>
      <c r="K20" s="53">
        <v>0</v>
      </c>
      <c r="L20" s="60"/>
    </row>
    <row r="21" spans="1:12" s="58" customFormat="1" ht="15.75" customHeight="1" x14ac:dyDescent="0.2">
      <c r="A21" s="59">
        <v>11</v>
      </c>
      <c r="B21" s="465">
        <v>43132</v>
      </c>
      <c r="C21" s="59">
        <v>28</v>
      </c>
      <c r="D21" s="60">
        <v>0</v>
      </c>
      <c r="E21" s="60">
        <v>4</v>
      </c>
      <c r="F21" s="60">
        <v>4</v>
      </c>
      <c r="G21" s="53">
        <f t="shared" si="0"/>
        <v>8</v>
      </c>
      <c r="H21" s="53">
        <f t="shared" si="1"/>
        <v>8</v>
      </c>
      <c r="I21" s="53">
        <f t="shared" si="2"/>
        <v>20</v>
      </c>
      <c r="J21" s="53">
        <f t="shared" si="3"/>
        <v>20</v>
      </c>
      <c r="K21" s="53">
        <v>0</v>
      </c>
      <c r="L21" s="60"/>
    </row>
    <row r="22" spans="1:12" s="58" customFormat="1" ht="15.75" customHeight="1" x14ac:dyDescent="0.2">
      <c r="A22" s="59">
        <v>12</v>
      </c>
      <c r="B22" s="465">
        <v>43160</v>
      </c>
      <c r="C22" s="59">
        <v>31</v>
      </c>
      <c r="D22" s="60">
        <v>0</v>
      </c>
      <c r="E22" s="60">
        <v>4</v>
      </c>
      <c r="F22" s="60">
        <v>5</v>
      </c>
      <c r="G22" s="53">
        <f t="shared" si="0"/>
        <v>9</v>
      </c>
      <c r="H22" s="53">
        <f t="shared" si="1"/>
        <v>9</v>
      </c>
      <c r="I22" s="53">
        <f t="shared" si="2"/>
        <v>22</v>
      </c>
      <c r="J22" s="53">
        <f t="shared" si="3"/>
        <v>22</v>
      </c>
      <c r="K22" s="53">
        <v>0</v>
      </c>
      <c r="L22" s="60"/>
    </row>
    <row r="23" spans="1:12" s="298" customFormat="1" ht="15.75" customHeight="1" x14ac:dyDescent="0.2">
      <c r="A23" s="61"/>
      <c r="B23" s="62" t="s">
        <v>16</v>
      </c>
      <c r="C23" s="52">
        <f>SUM(C11:C22)</f>
        <v>365</v>
      </c>
      <c r="D23" s="464">
        <f t="shared" ref="D23:J23" si="4">SUM(D11:D22)</f>
        <v>29</v>
      </c>
      <c r="E23" s="464">
        <f t="shared" si="4"/>
        <v>52</v>
      </c>
      <c r="F23" s="464">
        <f t="shared" si="4"/>
        <v>54</v>
      </c>
      <c r="G23" s="464">
        <f t="shared" si="4"/>
        <v>106</v>
      </c>
      <c r="H23" s="464">
        <f t="shared" si="4"/>
        <v>135</v>
      </c>
      <c r="I23" s="464">
        <f t="shared" si="4"/>
        <v>230</v>
      </c>
      <c r="J23" s="464">
        <f t="shared" si="4"/>
        <v>230</v>
      </c>
      <c r="K23" s="53">
        <v>0</v>
      </c>
      <c r="L23" s="61"/>
    </row>
    <row r="24" spans="1:12" s="58" customFormat="1" ht="11.25" customHeight="1" x14ac:dyDescent="0.2">
      <c r="A24" s="63"/>
      <c r="B24" s="64"/>
      <c r="C24" s="65"/>
      <c r="D24" s="63"/>
      <c r="E24" s="63"/>
      <c r="F24" s="63"/>
      <c r="G24" s="63"/>
      <c r="H24" s="63"/>
      <c r="I24" s="63"/>
      <c r="J24" s="63"/>
      <c r="K24" s="63"/>
    </row>
    <row r="25" spans="1:12" x14ac:dyDescent="0.2">
      <c r="A25" s="50" t="s">
        <v>108</v>
      </c>
      <c r="K25" s="50" t="s">
        <v>11</v>
      </c>
    </row>
    <row r="26" spans="1:12" ht="15" x14ac:dyDescent="0.25">
      <c r="A26" s="55"/>
      <c r="B26" s="55"/>
      <c r="C26" s="55"/>
      <c r="D26" s="55"/>
      <c r="E26" s="55"/>
      <c r="F26" s="55"/>
      <c r="G26" s="55"/>
      <c r="H26" s="55"/>
      <c r="I26" s="55"/>
      <c r="J26" s="55"/>
    </row>
    <row r="27" spans="1:12" ht="15" x14ac:dyDescent="0.25">
      <c r="A27" s="55"/>
      <c r="B27" s="55"/>
      <c r="C27" s="55"/>
      <c r="D27" s="55"/>
      <c r="E27" s="55"/>
      <c r="F27" s="55"/>
      <c r="G27" s="55"/>
      <c r="H27" s="55"/>
      <c r="I27" s="55"/>
      <c r="J27" s="55"/>
    </row>
    <row r="28" spans="1:12" ht="15" x14ac:dyDescent="0.25">
      <c r="A28" s="55"/>
      <c r="B28" s="55"/>
      <c r="C28" s="55"/>
      <c r="D28" s="55"/>
      <c r="E28" s="55"/>
      <c r="F28" s="55"/>
      <c r="G28" s="55"/>
      <c r="H28" s="55"/>
      <c r="I28" s="55"/>
      <c r="J28" s="55"/>
    </row>
    <row r="29" spans="1:12" ht="15" x14ac:dyDescent="0.25">
      <c r="A29" s="55"/>
      <c r="B29" s="55"/>
      <c r="C29" s="55"/>
      <c r="D29" s="55"/>
      <c r="E29" s="55"/>
      <c r="F29" s="55"/>
      <c r="G29" s="55"/>
      <c r="H29" s="55"/>
      <c r="I29" s="55"/>
      <c r="J29" s="55"/>
    </row>
    <row r="30" spans="1:12" ht="15" x14ac:dyDescent="0.25">
      <c r="A30" s="55"/>
      <c r="B30" s="55"/>
      <c r="C30" s="55"/>
      <c r="D30" s="55"/>
      <c r="E30" s="55"/>
      <c r="F30" s="55"/>
      <c r="G30" s="55"/>
      <c r="H30" s="55"/>
      <c r="I30" s="55"/>
      <c r="J30" s="55"/>
    </row>
    <row r="31" spans="1:12" ht="15" x14ac:dyDescent="0.25">
      <c r="A31" s="55" t="s">
        <v>12</v>
      </c>
      <c r="B31" s="55"/>
      <c r="C31" s="55"/>
      <c r="D31" s="55"/>
      <c r="E31" s="55"/>
      <c r="F31" s="55" t="s">
        <v>11</v>
      </c>
      <c r="G31" s="55"/>
      <c r="H31" s="55"/>
      <c r="I31" s="55"/>
      <c r="J31" s="838" t="s">
        <v>761</v>
      </c>
      <c r="K31" s="838"/>
    </row>
    <row r="32" spans="1:12" ht="15" customHeight="1" x14ac:dyDescent="0.2">
      <c r="B32" s="298"/>
      <c r="C32" s="298"/>
      <c r="D32" s="298"/>
      <c r="E32" s="298"/>
      <c r="F32" s="298"/>
      <c r="G32" s="298"/>
      <c r="H32" s="298"/>
      <c r="I32" s="298"/>
      <c r="J32" s="838" t="s">
        <v>759</v>
      </c>
      <c r="K32" s="838"/>
    </row>
    <row r="33" spans="1:11" ht="15" customHeight="1" x14ac:dyDescent="0.2">
      <c r="B33" s="298"/>
      <c r="C33" s="298"/>
      <c r="D33" s="298"/>
      <c r="E33" s="298"/>
      <c r="F33" s="298"/>
      <c r="G33" s="298"/>
      <c r="H33" s="298"/>
      <c r="I33" s="298"/>
      <c r="J33" s="838" t="s">
        <v>536</v>
      </c>
      <c r="K33" s="838"/>
    </row>
    <row r="34" spans="1:11" ht="15" x14ac:dyDescent="0.25">
      <c r="A34" s="55"/>
      <c r="B34" s="55"/>
      <c r="C34" s="55"/>
      <c r="D34" s="55"/>
      <c r="E34" s="55"/>
      <c r="F34" s="55"/>
      <c r="G34" s="55"/>
      <c r="I34" s="55"/>
      <c r="J34" s="55" t="s">
        <v>83</v>
      </c>
      <c r="K34" s="55"/>
    </row>
  </sheetData>
  <mergeCells count="20">
    <mergeCell ref="A6:B6"/>
    <mergeCell ref="L7:L9"/>
    <mergeCell ref="A7:A9"/>
    <mergeCell ref="B7:B9"/>
    <mergeCell ref="C7:C9"/>
    <mergeCell ref="J1:L1"/>
    <mergeCell ref="A3:L3"/>
    <mergeCell ref="A2:L2"/>
    <mergeCell ref="A5:L5"/>
    <mergeCell ref="C1:H1"/>
    <mergeCell ref="J33:K33"/>
    <mergeCell ref="K7:K9"/>
    <mergeCell ref="D8:D9"/>
    <mergeCell ref="E8:G8"/>
    <mergeCell ref="I7:I9"/>
    <mergeCell ref="J31:K31"/>
    <mergeCell ref="D7:H7"/>
    <mergeCell ref="J7:J9"/>
    <mergeCell ref="H8:H9"/>
    <mergeCell ref="J32:K32"/>
  </mergeCells>
  <phoneticPr fontId="0" type="noConversion"/>
  <printOptions horizontalCentered="1"/>
  <pageMargins left="0.51" right="0.19" top="0.87" bottom="0" header="0.64" footer="0.31496062992125984"/>
  <pageSetup paperSize="9" scale="93"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4"/>
  <sheetViews>
    <sheetView zoomScaleNormal="100" zoomScaleSheetLayoutView="90" workbookViewId="0">
      <selection activeCell="A2" sqref="A2"/>
    </sheetView>
  </sheetViews>
  <sheetFormatPr defaultRowHeight="14.25" x14ac:dyDescent="0.2"/>
  <cols>
    <col min="1" max="1" width="4.7109375" style="50" customWidth="1"/>
    <col min="2" max="2" width="12.5703125" style="50" customWidth="1"/>
    <col min="3" max="3" width="11.7109375" style="50" customWidth="1"/>
    <col min="4" max="4" width="12" style="50" customWidth="1"/>
    <col min="5" max="5" width="10.42578125" style="50" customWidth="1"/>
    <col min="6" max="6" width="14.7109375" style="50" customWidth="1"/>
    <col min="7" max="7" width="10.140625" style="50" customWidth="1"/>
    <col min="8" max="8" width="14.7109375" style="50" customWidth="1"/>
    <col min="9" max="9" width="15.28515625" style="50" customWidth="1"/>
    <col min="10" max="10" width="14.7109375" style="50" customWidth="1"/>
    <col min="11" max="11" width="13.7109375" style="50" customWidth="1"/>
    <col min="12" max="16384" width="9.140625" style="50"/>
  </cols>
  <sheetData>
    <row r="1" spans="1:19" ht="15" customHeight="1" x14ac:dyDescent="0.25">
      <c r="C1" s="551"/>
      <c r="D1" s="551"/>
      <c r="E1" s="551"/>
      <c r="F1" s="551"/>
      <c r="G1" s="551"/>
      <c r="H1" s="551"/>
      <c r="I1" s="155"/>
      <c r="J1" s="668" t="s">
        <v>926</v>
      </c>
      <c r="K1" s="668"/>
    </row>
    <row r="2" spans="1:19" s="57" customFormat="1" ht="19.5" customHeight="1" x14ac:dyDescent="0.2">
      <c r="A2" s="912" t="s">
        <v>0</v>
      </c>
      <c r="B2" s="912"/>
      <c r="C2" s="912"/>
      <c r="D2" s="912"/>
      <c r="E2" s="912"/>
      <c r="F2" s="912"/>
      <c r="G2" s="912"/>
      <c r="H2" s="912"/>
      <c r="I2" s="912"/>
      <c r="J2" s="912"/>
    </row>
    <row r="3" spans="1:19" s="57" customFormat="1" ht="19.5" customHeight="1" x14ac:dyDescent="0.2">
      <c r="A3" s="911" t="s">
        <v>789</v>
      </c>
      <c r="B3" s="911"/>
      <c r="C3" s="911"/>
      <c r="D3" s="911"/>
      <c r="E3" s="911"/>
      <c r="F3" s="911"/>
      <c r="G3" s="911"/>
      <c r="H3" s="911"/>
      <c r="I3" s="911"/>
      <c r="J3" s="911"/>
      <c r="K3" s="911"/>
    </row>
    <row r="4" spans="1:19" s="57" customFormat="1" ht="14.25" customHeight="1" x14ac:dyDescent="0.2">
      <c r="A4" s="66"/>
      <c r="B4" s="66"/>
      <c r="C4" s="66"/>
      <c r="D4" s="66"/>
      <c r="E4" s="66"/>
      <c r="F4" s="66"/>
      <c r="G4" s="66"/>
      <c r="H4" s="66"/>
      <c r="I4" s="66"/>
      <c r="J4" s="66"/>
    </row>
    <row r="5" spans="1:19" s="57" customFormat="1" ht="18" customHeight="1" x14ac:dyDescent="0.2">
      <c r="A5" s="913" t="s">
        <v>927</v>
      </c>
      <c r="B5" s="913"/>
      <c r="C5" s="913"/>
      <c r="D5" s="913"/>
      <c r="E5" s="913"/>
      <c r="F5" s="913"/>
      <c r="G5" s="913"/>
      <c r="H5" s="913"/>
      <c r="I5" s="913"/>
      <c r="J5" s="913"/>
    </row>
    <row r="6" spans="1:19" ht="15.75" x14ac:dyDescent="0.25">
      <c r="A6" s="604" t="s">
        <v>523</v>
      </c>
      <c r="B6" s="604"/>
      <c r="C6" s="130"/>
      <c r="D6" s="130"/>
      <c r="E6" s="130"/>
      <c r="F6" s="130"/>
      <c r="G6" s="130"/>
      <c r="H6" s="130"/>
      <c r="I6" s="154"/>
      <c r="J6" s="154"/>
    </row>
    <row r="7" spans="1:19" s="419" customFormat="1" ht="19.5" customHeight="1" x14ac:dyDescent="0.2">
      <c r="A7" s="582" t="s">
        <v>73</v>
      </c>
      <c r="B7" s="582" t="s">
        <v>74</v>
      </c>
      <c r="C7" s="582" t="s">
        <v>75</v>
      </c>
      <c r="D7" s="582" t="s">
        <v>177</v>
      </c>
      <c r="E7" s="582"/>
      <c r="F7" s="582"/>
      <c r="G7" s="582"/>
      <c r="H7" s="582"/>
      <c r="I7" s="908" t="s">
        <v>569</v>
      </c>
      <c r="J7" s="582" t="s">
        <v>76</v>
      </c>
      <c r="K7" s="582" t="s">
        <v>250</v>
      </c>
    </row>
    <row r="8" spans="1:19" s="419" customFormat="1" ht="24" customHeight="1" x14ac:dyDescent="0.2">
      <c r="A8" s="582"/>
      <c r="B8" s="582"/>
      <c r="C8" s="582"/>
      <c r="D8" s="582" t="s">
        <v>78</v>
      </c>
      <c r="E8" s="582" t="s">
        <v>79</v>
      </c>
      <c r="F8" s="582"/>
      <c r="G8" s="582"/>
      <c r="H8" s="908" t="s">
        <v>80</v>
      </c>
      <c r="I8" s="909"/>
      <c r="J8" s="582"/>
      <c r="K8" s="582"/>
      <c r="R8" s="420"/>
      <c r="S8" s="420"/>
    </row>
    <row r="9" spans="1:19" s="419" customFormat="1" ht="33.75" customHeight="1" x14ac:dyDescent="0.2">
      <c r="A9" s="582"/>
      <c r="B9" s="582"/>
      <c r="C9" s="582"/>
      <c r="D9" s="582"/>
      <c r="E9" s="265" t="s">
        <v>81</v>
      </c>
      <c r="F9" s="265" t="s">
        <v>82</v>
      </c>
      <c r="G9" s="265" t="s">
        <v>16</v>
      </c>
      <c r="H9" s="910"/>
      <c r="I9" s="910"/>
      <c r="J9" s="582"/>
      <c r="K9" s="582"/>
    </row>
    <row r="10" spans="1:19" s="58" customFormat="1" ht="14.25" customHeight="1" x14ac:dyDescent="0.2">
      <c r="A10" s="52">
        <v>1</v>
      </c>
      <c r="B10" s="52">
        <v>2</v>
      </c>
      <c r="C10" s="52">
        <v>3</v>
      </c>
      <c r="D10" s="52">
        <v>4</v>
      </c>
      <c r="E10" s="52">
        <v>5</v>
      </c>
      <c r="F10" s="52">
        <v>6</v>
      </c>
      <c r="G10" s="52">
        <v>7</v>
      </c>
      <c r="H10" s="52">
        <v>8</v>
      </c>
      <c r="I10" s="52">
        <v>9</v>
      </c>
      <c r="J10" s="52">
        <v>10</v>
      </c>
      <c r="K10" s="52">
        <v>11</v>
      </c>
    </row>
    <row r="11" spans="1:19" ht="14.25" customHeight="1" x14ac:dyDescent="0.2">
      <c r="A11" s="59">
        <v>1</v>
      </c>
      <c r="B11" s="465">
        <v>42826</v>
      </c>
      <c r="C11" s="542">
        <v>30</v>
      </c>
      <c r="D11" s="53">
        <v>4</v>
      </c>
      <c r="E11" s="53">
        <v>5</v>
      </c>
      <c r="F11" s="53">
        <v>6</v>
      </c>
      <c r="G11" s="53">
        <f>SUM(E11:F11)</f>
        <v>11</v>
      </c>
      <c r="H11" s="53">
        <f>D11+G11</f>
        <v>15</v>
      </c>
      <c r="I11" s="53">
        <f>C11-H11</f>
        <v>15</v>
      </c>
      <c r="J11" s="53">
        <f>C11-H11</f>
        <v>15</v>
      </c>
      <c r="K11" s="53"/>
    </row>
    <row r="12" spans="1:19" ht="14.25" customHeight="1" x14ac:dyDescent="0.2">
      <c r="A12" s="59">
        <v>2</v>
      </c>
      <c r="B12" s="465">
        <v>42856</v>
      </c>
      <c r="C12" s="542">
        <v>31</v>
      </c>
      <c r="D12" s="53">
        <v>15</v>
      </c>
      <c r="E12" s="53">
        <v>4</v>
      </c>
      <c r="F12" s="53">
        <v>3</v>
      </c>
      <c r="G12" s="53">
        <f t="shared" ref="G12:G22" si="0">SUM(E12:F12)</f>
        <v>7</v>
      </c>
      <c r="H12" s="53">
        <f t="shared" ref="H12:H22" si="1">D12+G12</f>
        <v>22</v>
      </c>
      <c r="I12" s="53">
        <f t="shared" ref="I12:I22" si="2">C12-H12</f>
        <v>9</v>
      </c>
      <c r="J12" s="53">
        <f t="shared" ref="J12:J22" si="3">C12-H12</f>
        <v>9</v>
      </c>
      <c r="K12" s="53"/>
    </row>
    <row r="13" spans="1:19" ht="14.25" customHeight="1" x14ac:dyDescent="0.2">
      <c r="A13" s="59">
        <v>3</v>
      </c>
      <c r="B13" s="465">
        <v>42887</v>
      </c>
      <c r="C13" s="542">
        <v>30</v>
      </c>
      <c r="D13" s="53">
        <v>0</v>
      </c>
      <c r="E13" s="53">
        <v>4</v>
      </c>
      <c r="F13" s="53">
        <v>3</v>
      </c>
      <c r="G13" s="53">
        <f t="shared" si="0"/>
        <v>7</v>
      </c>
      <c r="H13" s="53">
        <f t="shared" si="1"/>
        <v>7</v>
      </c>
      <c r="I13" s="53">
        <f t="shared" si="2"/>
        <v>23</v>
      </c>
      <c r="J13" s="53">
        <f t="shared" si="3"/>
        <v>23</v>
      </c>
      <c r="K13" s="53"/>
    </row>
    <row r="14" spans="1:19" ht="14.25" customHeight="1" x14ac:dyDescent="0.2">
      <c r="A14" s="59">
        <v>4</v>
      </c>
      <c r="B14" s="465">
        <v>42917</v>
      </c>
      <c r="C14" s="542">
        <v>31</v>
      </c>
      <c r="D14" s="53">
        <v>0</v>
      </c>
      <c r="E14" s="53">
        <v>5</v>
      </c>
      <c r="F14" s="53">
        <v>6</v>
      </c>
      <c r="G14" s="53">
        <f t="shared" si="0"/>
        <v>11</v>
      </c>
      <c r="H14" s="53">
        <f t="shared" si="1"/>
        <v>11</v>
      </c>
      <c r="I14" s="53">
        <f t="shared" si="2"/>
        <v>20</v>
      </c>
      <c r="J14" s="53">
        <f t="shared" si="3"/>
        <v>20</v>
      </c>
      <c r="K14" s="53"/>
    </row>
    <row r="15" spans="1:19" ht="14.25" customHeight="1" x14ac:dyDescent="0.2">
      <c r="A15" s="59">
        <v>5</v>
      </c>
      <c r="B15" s="465">
        <v>42948</v>
      </c>
      <c r="C15" s="542">
        <v>31</v>
      </c>
      <c r="D15" s="53">
        <v>0</v>
      </c>
      <c r="E15" s="53">
        <v>4</v>
      </c>
      <c r="F15" s="53">
        <v>6</v>
      </c>
      <c r="G15" s="53">
        <f t="shared" si="0"/>
        <v>10</v>
      </c>
      <c r="H15" s="53">
        <f t="shared" si="1"/>
        <v>10</v>
      </c>
      <c r="I15" s="53">
        <f t="shared" si="2"/>
        <v>21</v>
      </c>
      <c r="J15" s="53">
        <f t="shared" si="3"/>
        <v>21</v>
      </c>
      <c r="K15" s="53"/>
    </row>
    <row r="16" spans="1:19" s="58" customFormat="1" ht="14.25" customHeight="1" x14ac:dyDescent="0.2">
      <c r="A16" s="59">
        <v>6</v>
      </c>
      <c r="B16" s="465">
        <v>42979</v>
      </c>
      <c r="C16" s="59">
        <v>30</v>
      </c>
      <c r="D16" s="60">
        <v>0</v>
      </c>
      <c r="E16" s="60">
        <v>4</v>
      </c>
      <c r="F16" s="60">
        <v>7</v>
      </c>
      <c r="G16" s="53">
        <f t="shared" si="0"/>
        <v>11</v>
      </c>
      <c r="H16" s="53">
        <f t="shared" si="1"/>
        <v>11</v>
      </c>
      <c r="I16" s="53">
        <f t="shared" si="2"/>
        <v>19</v>
      </c>
      <c r="J16" s="53">
        <f t="shared" si="3"/>
        <v>19</v>
      </c>
      <c r="K16" s="60"/>
    </row>
    <row r="17" spans="1:11" s="58" customFormat="1" ht="14.25" customHeight="1" x14ac:dyDescent="0.2">
      <c r="A17" s="59">
        <v>7</v>
      </c>
      <c r="B17" s="465">
        <v>43009</v>
      </c>
      <c r="C17" s="59">
        <v>31</v>
      </c>
      <c r="D17" s="60">
        <v>10</v>
      </c>
      <c r="E17" s="60">
        <v>5</v>
      </c>
      <c r="F17" s="60">
        <v>3</v>
      </c>
      <c r="G17" s="53">
        <f t="shared" si="0"/>
        <v>8</v>
      </c>
      <c r="H17" s="53">
        <f t="shared" si="1"/>
        <v>18</v>
      </c>
      <c r="I17" s="53">
        <f t="shared" si="2"/>
        <v>13</v>
      </c>
      <c r="J17" s="53">
        <f t="shared" si="3"/>
        <v>13</v>
      </c>
      <c r="K17" s="60"/>
    </row>
    <row r="18" spans="1:11" s="58" customFormat="1" ht="14.25" customHeight="1" x14ac:dyDescent="0.2">
      <c r="A18" s="59">
        <v>8</v>
      </c>
      <c r="B18" s="465">
        <v>43040</v>
      </c>
      <c r="C18" s="59">
        <v>30</v>
      </c>
      <c r="D18" s="60">
        <v>0</v>
      </c>
      <c r="E18" s="60">
        <v>4</v>
      </c>
      <c r="F18" s="60">
        <v>3</v>
      </c>
      <c r="G18" s="53">
        <f t="shared" si="0"/>
        <v>7</v>
      </c>
      <c r="H18" s="53">
        <f t="shared" si="1"/>
        <v>7</v>
      </c>
      <c r="I18" s="53">
        <f t="shared" si="2"/>
        <v>23</v>
      </c>
      <c r="J18" s="53">
        <f t="shared" si="3"/>
        <v>23</v>
      </c>
      <c r="K18" s="60"/>
    </row>
    <row r="19" spans="1:11" s="58" customFormat="1" ht="14.25" customHeight="1" x14ac:dyDescent="0.2">
      <c r="A19" s="59">
        <v>9</v>
      </c>
      <c r="B19" s="465">
        <v>43070</v>
      </c>
      <c r="C19" s="59">
        <v>31</v>
      </c>
      <c r="D19" s="60">
        <v>0</v>
      </c>
      <c r="E19" s="60">
        <v>5</v>
      </c>
      <c r="F19" s="60">
        <v>3</v>
      </c>
      <c r="G19" s="53">
        <f t="shared" si="0"/>
        <v>8</v>
      </c>
      <c r="H19" s="53">
        <f t="shared" si="1"/>
        <v>8</v>
      </c>
      <c r="I19" s="53">
        <f t="shared" si="2"/>
        <v>23</v>
      </c>
      <c r="J19" s="53">
        <f t="shared" si="3"/>
        <v>23</v>
      </c>
      <c r="K19" s="60"/>
    </row>
    <row r="20" spans="1:11" s="58" customFormat="1" ht="14.25" customHeight="1" x14ac:dyDescent="0.2">
      <c r="A20" s="59">
        <v>10</v>
      </c>
      <c r="B20" s="465">
        <v>43101</v>
      </c>
      <c r="C20" s="59">
        <v>31</v>
      </c>
      <c r="D20" s="60">
        <v>0</v>
      </c>
      <c r="E20" s="60">
        <v>4</v>
      </c>
      <c r="F20" s="60">
        <v>5</v>
      </c>
      <c r="G20" s="53">
        <f t="shared" si="0"/>
        <v>9</v>
      </c>
      <c r="H20" s="53">
        <f t="shared" si="1"/>
        <v>9</v>
      </c>
      <c r="I20" s="53">
        <f t="shared" si="2"/>
        <v>22</v>
      </c>
      <c r="J20" s="53">
        <f t="shared" si="3"/>
        <v>22</v>
      </c>
      <c r="K20" s="60"/>
    </row>
    <row r="21" spans="1:11" s="58" customFormat="1" ht="14.25" customHeight="1" x14ac:dyDescent="0.2">
      <c r="A21" s="59">
        <v>11</v>
      </c>
      <c r="B21" s="465">
        <v>43132</v>
      </c>
      <c r="C21" s="59">
        <v>28</v>
      </c>
      <c r="D21" s="60">
        <v>0</v>
      </c>
      <c r="E21" s="60">
        <v>4</v>
      </c>
      <c r="F21" s="60">
        <v>4</v>
      </c>
      <c r="G21" s="53">
        <f t="shared" si="0"/>
        <v>8</v>
      </c>
      <c r="H21" s="53">
        <f t="shared" si="1"/>
        <v>8</v>
      </c>
      <c r="I21" s="53">
        <f t="shared" si="2"/>
        <v>20</v>
      </c>
      <c r="J21" s="53">
        <f t="shared" si="3"/>
        <v>20</v>
      </c>
      <c r="K21" s="60"/>
    </row>
    <row r="22" spans="1:11" s="58" customFormat="1" ht="14.25" customHeight="1" x14ac:dyDescent="0.2">
      <c r="A22" s="59">
        <v>12</v>
      </c>
      <c r="B22" s="465">
        <v>43160</v>
      </c>
      <c r="C22" s="59">
        <v>31</v>
      </c>
      <c r="D22" s="60">
        <v>0</v>
      </c>
      <c r="E22" s="60">
        <v>4</v>
      </c>
      <c r="F22" s="60">
        <v>5</v>
      </c>
      <c r="G22" s="53">
        <f t="shared" si="0"/>
        <v>9</v>
      </c>
      <c r="H22" s="53">
        <f t="shared" si="1"/>
        <v>9</v>
      </c>
      <c r="I22" s="53">
        <f t="shared" si="2"/>
        <v>22</v>
      </c>
      <c r="J22" s="53">
        <f t="shared" si="3"/>
        <v>22</v>
      </c>
      <c r="K22" s="60"/>
    </row>
    <row r="23" spans="1:11" s="58" customFormat="1" ht="14.25" customHeight="1" x14ac:dyDescent="0.2">
      <c r="A23" s="60"/>
      <c r="B23" s="62" t="s">
        <v>16</v>
      </c>
      <c r="C23" s="52">
        <f>SUM(C11:C22)</f>
        <v>365</v>
      </c>
      <c r="D23" s="464">
        <f t="shared" ref="D23:J23" si="4">SUM(D11:D22)</f>
        <v>29</v>
      </c>
      <c r="E23" s="464">
        <f t="shared" si="4"/>
        <v>52</v>
      </c>
      <c r="F23" s="464">
        <f t="shared" si="4"/>
        <v>54</v>
      </c>
      <c r="G23" s="464">
        <f t="shared" si="4"/>
        <v>106</v>
      </c>
      <c r="H23" s="464">
        <f t="shared" si="4"/>
        <v>135</v>
      </c>
      <c r="I23" s="464">
        <f t="shared" si="4"/>
        <v>230</v>
      </c>
      <c r="J23" s="464">
        <f t="shared" si="4"/>
        <v>230</v>
      </c>
      <c r="K23" s="60"/>
    </row>
    <row r="24" spans="1:11" s="58" customFormat="1" ht="11.25" customHeight="1" x14ac:dyDescent="0.2">
      <c r="A24" s="63"/>
      <c r="B24" s="64"/>
      <c r="C24" s="65"/>
      <c r="D24" s="63"/>
      <c r="E24" s="63"/>
      <c r="F24" s="63"/>
      <c r="G24" s="63"/>
      <c r="H24" s="63"/>
      <c r="I24" s="63" t="s">
        <v>11</v>
      </c>
      <c r="J24" s="63"/>
    </row>
    <row r="25" spans="1:11" x14ac:dyDescent="0.2">
      <c r="A25" s="50" t="s">
        <v>108</v>
      </c>
    </row>
    <row r="26" spans="1:11" ht="15" x14ac:dyDescent="0.25">
      <c r="A26" s="55"/>
      <c r="B26" s="55"/>
      <c r="C26" s="55"/>
      <c r="D26" s="55"/>
      <c r="E26" s="55"/>
      <c r="F26" s="55"/>
      <c r="G26" s="55"/>
      <c r="H26" s="55"/>
      <c r="I26" s="55"/>
      <c r="J26" s="55"/>
    </row>
    <row r="27" spans="1:11" ht="15" x14ac:dyDescent="0.25">
      <c r="A27" s="55"/>
      <c r="B27" s="55"/>
      <c r="C27" s="55"/>
      <c r="D27" s="55"/>
      <c r="E27" s="55"/>
      <c r="F27" s="55"/>
      <c r="G27" s="55"/>
      <c r="H27" s="55"/>
      <c r="I27" s="55"/>
      <c r="J27" s="55"/>
    </row>
    <row r="28" spans="1:11" ht="15" x14ac:dyDescent="0.25">
      <c r="A28" s="55"/>
      <c r="B28" s="55"/>
      <c r="C28" s="55"/>
      <c r="D28" s="55"/>
      <c r="E28" s="55"/>
      <c r="F28" s="55"/>
      <c r="G28" s="55"/>
      <c r="H28" s="55"/>
      <c r="I28" s="55"/>
      <c r="J28" s="55"/>
    </row>
    <row r="29" spans="1:11" ht="15" x14ac:dyDescent="0.25">
      <c r="A29" s="55"/>
      <c r="B29" s="55"/>
      <c r="C29" s="55"/>
      <c r="D29" s="55"/>
      <c r="E29" s="55"/>
      <c r="F29" s="55"/>
      <c r="G29" s="55"/>
      <c r="H29" s="55"/>
      <c r="I29" s="55"/>
      <c r="J29" s="55"/>
    </row>
    <row r="30" spans="1:11" x14ac:dyDescent="0.2">
      <c r="D30" s="50" t="s">
        <v>11</v>
      </c>
    </row>
    <row r="31" spans="1:11" ht="15" x14ac:dyDescent="0.25">
      <c r="A31" s="55" t="s">
        <v>12</v>
      </c>
      <c r="B31" s="55"/>
      <c r="C31" s="55"/>
      <c r="D31" s="55"/>
      <c r="E31" s="55"/>
      <c r="F31" s="55"/>
      <c r="G31" s="55"/>
      <c r="H31" s="55"/>
      <c r="I31" s="838" t="s">
        <v>761</v>
      </c>
      <c r="J31" s="838"/>
      <c r="K31" s="838"/>
    </row>
    <row r="32" spans="1:11" ht="15" customHeight="1" x14ac:dyDescent="0.2">
      <c r="B32" s="298"/>
      <c r="C32" s="298"/>
      <c r="D32" s="298"/>
      <c r="E32" s="298"/>
      <c r="F32" s="298"/>
      <c r="G32" s="298"/>
      <c r="H32" s="298"/>
      <c r="I32" s="838" t="s">
        <v>759</v>
      </c>
      <c r="J32" s="838"/>
      <c r="K32" s="838"/>
    </row>
    <row r="33" spans="1:11" ht="15" customHeight="1" x14ac:dyDescent="0.2">
      <c r="B33" s="298"/>
      <c r="C33" s="298"/>
      <c r="D33" s="298"/>
      <c r="E33" s="298"/>
      <c r="F33" s="298"/>
      <c r="G33" s="298"/>
      <c r="H33" s="298"/>
      <c r="I33" s="838" t="s">
        <v>536</v>
      </c>
      <c r="J33" s="838"/>
      <c r="K33" s="838"/>
    </row>
    <row r="34" spans="1:11" ht="15" x14ac:dyDescent="0.25">
      <c r="A34" s="55"/>
      <c r="B34" s="55"/>
      <c r="C34" s="55"/>
      <c r="D34" s="55"/>
      <c r="E34" s="55"/>
      <c r="F34" s="55"/>
      <c r="G34" s="55"/>
      <c r="I34" s="55" t="s">
        <v>603</v>
      </c>
      <c r="J34" s="55"/>
    </row>
  </sheetData>
  <mergeCells count="19">
    <mergeCell ref="I31:K31"/>
    <mergeCell ref="I32:K32"/>
    <mergeCell ref="I33:K33"/>
    <mergeCell ref="K7:K9"/>
    <mergeCell ref="H8:H9"/>
    <mergeCell ref="D7:H7"/>
    <mergeCell ref="J7:J9"/>
    <mergeCell ref="D8:D9"/>
    <mergeCell ref="E8:G8"/>
    <mergeCell ref="I7:I9"/>
    <mergeCell ref="A6:B6"/>
    <mergeCell ref="A7:A9"/>
    <mergeCell ref="B7:B9"/>
    <mergeCell ref="C7:C9"/>
    <mergeCell ref="J1:K1"/>
    <mergeCell ref="A3:K3"/>
    <mergeCell ref="C1:H1"/>
    <mergeCell ref="A2:J2"/>
    <mergeCell ref="A5:J5"/>
  </mergeCells>
  <phoneticPr fontId="0" type="noConversion"/>
  <printOptions horizontalCentered="1"/>
  <pageMargins left="0.39" right="0.31" top="0.73" bottom="0" header="0.54" footer="0.31496062992125984"/>
  <pageSetup paperSize="9"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topLeftCell="G1" zoomScaleNormal="100" zoomScaleSheetLayoutView="100" workbookViewId="0">
      <selection activeCell="A2" sqref="A2"/>
    </sheetView>
  </sheetViews>
  <sheetFormatPr defaultRowHeight="12.75" x14ac:dyDescent="0.2"/>
  <cols>
    <col min="1" max="1" width="5.5703125" style="247" customWidth="1"/>
    <col min="2" max="2" width="11.42578125" style="247" customWidth="1"/>
    <col min="3" max="3" width="10.28515625" style="247" customWidth="1"/>
    <col min="4" max="4" width="8.42578125" style="247" customWidth="1"/>
    <col min="5" max="6" width="9.85546875" style="247" customWidth="1"/>
    <col min="7" max="7" width="10.85546875" style="247" customWidth="1"/>
    <col min="8" max="8" width="12.85546875" style="247" customWidth="1"/>
    <col min="9" max="9" width="8.7109375" style="235" customWidth="1"/>
    <col min="10" max="10" width="9.140625" style="235" customWidth="1"/>
    <col min="11" max="11" width="8" style="235" customWidth="1"/>
    <col min="12" max="16" width="8.140625" style="235" customWidth="1"/>
    <col min="17" max="17" width="8.85546875" style="235" customWidth="1"/>
    <col min="18" max="18" width="8.140625" style="235" customWidth="1"/>
    <col min="19" max="19" width="11" style="235" customWidth="1"/>
    <col min="20" max="20" width="16" style="235" customWidth="1"/>
    <col min="21" max="16384" width="9.140625" style="235"/>
  </cols>
  <sheetData>
    <row r="1" spans="1:20" ht="15" x14ac:dyDescent="0.2">
      <c r="G1" s="929"/>
      <c r="H1" s="929"/>
      <c r="I1" s="929"/>
      <c r="J1" s="247"/>
      <c r="K1" s="247"/>
      <c r="L1" s="247"/>
      <c r="M1" s="247"/>
      <c r="N1" s="247"/>
      <c r="O1" s="247"/>
      <c r="P1" s="247"/>
      <c r="Q1" s="247"/>
      <c r="R1" s="247"/>
      <c r="S1" s="926" t="s">
        <v>928</v>
      </c>
      <c r="T1" s="926"/>
    </row>
    <row r="2" spans="1:20" ht="15.75" x14ac:dyDescent="0.25">
      <c r="A2" s="928" t="s">
        <v>0</v>
      </c>
      <c r="B2" s="928"/>
      <c r="C2" s="928"/>
      <c r="D2" s="928"/>
      <c r="E2" s="928"/>
      <c r="F2" s="928"/>
      <c r="G2" s="928"/>
      <c r="H2" s="928"/>
      <c r="I2" s="928"/>
      <c r="J2" s="928"/>
      <c r="K2" s="928"/>
      <c r="L2" s="928"/>
      <c r="M2" s="928"/>
      <c r="N2" s="928"/>
      <c r="O2" s="928"/>
      <c r="P2" s="928"/>
      <c r="Q2" s="928"/>
      <c r="R2" s="928"/>
      <c r="S2" s="928"/>
      <c r="T2" s="928"/>
    </row>
    <row r="3" spans="1:20" ht="18" x14ac:dyDescent="0.25">
      <c r="A3" s="930" t="s">
        <v>789</v>
      </c>
      <c r="B3" s="930"/>
      <c r="C3" s="930"/>
      <c r="D3" s="930"/>
      <c r="E3" s="930"/>
      <c r="F3" s="930"/>
      <c r="G3" s="930"/>
      <c r="H3" s="930"/>
      <c r="I3" s="930"/>
      <c r="J3" s="930"/>
      <c r="K3" s="930"/>
      <c r="L3" s="930"/>
      <c r="M3" s="930"/>
      <c r="N3" s="930"/>
      <c r="O3" s="930"/>
      <c r="P3" s="930"/>
      <c r="Q3" s="930"/>
      <c r="R3" s="930"/>
      <c r="S3" s="930"/>
      <c r="T3" s="930"/>
    </row>
    <row r="4" spans="1:20" ht="12.75" customHeight="1" x14ac:dyDescent="0.2">
      <c r="A4" s="927" t="s">
        <v>929</v>
      </c>
      <c r="B4" s="927"/>
      <c r="C4" s="927"/>
      <c r="D4" s="927"/>
      <c r="E4" s="927"/>
      <c r="F4" s="927"/>
      <c r="G4" s="927"/>
      <c r="H4" s="927"/>
      <c r="I4" s="927"/>
      <c r="J4" s="927"/>
      <c r="K4" s="927"/>
      <c r="L4" s="927"/>
      <c r="M4" s="927"/>
      <c r="N4" s="927"/>
      <c r="O4" s="927"/>
      <c r="P4" s="927"/>
      <c r="Q4" s="927"/>
      <c r="R4" s="927"/>
      <c r="S4" s="247"/>
      <c r="T4" s="247"/>
    </row>
    <row r="5" spans="1:20" s="236" customFormat="1" ht="7.5" customHeight="1" x14ac:dyDescent="0.25">
      <c r="A5" s="927"/>
      <c r="B5" s="927"/>
      <c r="C5" s="927"/>
      <c r="D5" s="927"/>
      <c r="E5" s="927"/>
      <c r="F5" s="927"/>
      <c r="G5" s="927"/>
      <c r="H5" s="927"/>
      <c r="I5" s="927"/>
      <c r="J5" s="927"/>
      <c r="K5" s="927"/>
      <c r="L5" s="927"/>
      <c r="M5" s="927"/>
      <c r="N5" s="927"/>
      <c r="O5" s="927"/>
      <c r="P5" s="927"/>
      <c r="Q5" s="927"/>
      <c r="R5" s="927"/>
      <c r="S5" s="255"/>
      <c r="T5" s="255"/>
    </row>
    <row r="6" spans="1:20" x14ac:dyDescent="0.2">
      <c r="A6" s="931"/>
      <c r="B6" s="931"/>
      <c r="C6" s="931"/>
      <c r="D6" s="931"/>
      <c r="E6" s="931"/>
      <c r="F6" s="931"/>
      <c r="G6" s="931"/>
      <c r="H6" s="931"/>
      <c r="I6" s="931"/>
      <c r="J6" s="931"/>
      <c r="K6" s="931"/>
      <c r="L6" s="931"/>
      <c r="M6" s="931"/>
      <c r="N6" s="931"/>
      <c r="O6" s="931"/>
      <c r="P6" s="931"/>
      <c r="Q6" s="931"/>
      <c r="R6" s="931"/>
      <c r="S6" s="931"/>
      <c r="T6" s="931"/>
    </row>
    <row r="7" spans="1:20" x14ac:dyDescent="0.2">
      <c r="A7" s="604" t="s">
        <v>523</v>
      </c>
      <c r="B7" s="604"/>
      <c r="H7" s="248"/>
      <c r="I7" s="247"/>
      <c r="J7" s="247"/>
      <c r="K7" s="247"/>
      <c r="L7" s="916"/>
      <c r="M7" s="916"/>
      <c r="N7" s="916"/>
      <c r="O7" s="916"/>
      <c r="P7" s="916"/>
      <c r="Q7" s="916"/>
      <c r="R7" s="916"/>
      <c r="S7" s="916"/>
      <c r="T7" s="916"/>
    </row>
    <row r="8" spans="1:20" s="301" customFormat="1" ht="30.75" customHeight="1" x14ac:dyDescent="0.2">
      <c r="A8" s="917" t="s">
        <v>2</v>
      </c>
      <c r="B8" s="917" t="s">
        <v>3</v>
      </c>
      <c r="C8" s="918" t="s">
        <v>765</v>
      </c>
      <c r="D8" s="919"/>
      <c r="E8" s="919"/>
      <c r="F8" s="919"/>
      <c r="G8" s="920"/>
      <c r="H8" s="924" t="s">
        <v>84</v>
      </c>
      <c r="I8" s="918" t="s">
        <v>85</v>
      </c>
      <c r="J8" s="919"/>
      <c r="K8" s="919"/>
      <c r="L8" s="920"/>
      <c r="M8" s="918" t="s">
        <v>91</v>
      </c>
      <c r="N8" s="919"/>
      <c r="O8" s="919"/>
      <c r="P8" s="920"/>
      <c r="Q8" s="924" t="s">
        <v>197</v>
      </c>
      <c r="R8" s="932"/>
      <c r="S8" s="933"/>
      <c r="T8" s="917" t="s">
        <v>487</v>
      </c>
    </row>
    <row r="9" spans="1:20" s="301" customFormat="1" ht="44.45" customHeight="1" x14ac:dyDescent="0.2">
      <c r="A9" s="917"/>
      <c r="B9" s="917"/>
      <c r="C9" s="302" t="s">
        <v>5</v>
      </c>
      <c r="D9" s="302" t="s">
        <v>6</v>
      </c>
      <c r="E9" s="302" t="s">
        <v>393</v>
      </c>
      <c r="F9" s="303" t="s">
        <v>102</v>
      </c>
      <c r="G9" s="303" t="s">
        <v>251</v>
      </c>
      <c r="H9" s="925"/>
      <c r="I9" s="302" t="s">
        <v>198</v>
      </c>
      <c r="J9" s="302" t="s">
        <v>119</v>
      </c>
      <c r="K9" s="302" t="s">
        <v>120</v>
      </c>
      <c r="L9" s="302" t="s">
        <v>486</v>
      </c>
      <c r="M9" s="302" t="s">
        <v>147</v>
      </c>
      <c r="N9" s="302" t="s">
        <v>149</v>
      </c>
      <c r="O9" s="302" t="s">
        <v>151</v>
      </c>
      <c r="P9" s="302" t="s">
        <v>485</v>
      </c>
      <c r="Q9" s="302" t="s">
        <v>171</v>
      </c>
      <c r="R9" s="303" t="s">
        <v>156</v>
      </c>
      <c r="S9" s="302" t="s">
        <v>16</v>
      </c>
      <c r="T9" s="917"/>
    </row>
    <row r="10" spans="1:20" s="237" customFormat="1" x14ac:dyDescent="0.2">
      <c r="A10" s="249">
        <v>1</v>
      </c>
      <c r="B10" s="249">
        <v>2</v>
      </c>
      <c r="C10" s="249">
        <v>3</v>
      </c>
      <c r="D10" s="249">
        <v>4</v>
      </c>
      <c r="E10" s="249">
        <v>5</v>
      </c>
      <c r="F10" s="249">
        <v>6</v>
      </c>
      <c r="G10" s="249">
        <v>7</v>
      </c>
      <c r="H10" s="249">
        <v>8</v>
      </c>
      <c r="I10" s="249">
        <v>9</v>
      </c>
      <c r="J10" s="249">
        <v>10</v>
      </c>
      <c r="K10" s="249">
        <v>11</v>
      </c>
      <c r="L10" s="249">
        <v>12</v>
      </c>
      <c r="M10" s="249">
        <v>13</v>
      </c>
      <c r="N10" s="249">
        <v>14</v>
      </c>
      <c r="O10" s="249">
        <v>15</v>
      </c>
      <c r="P10" s="249">
        <v>16</v>
      </c>
      <c r="Q10" s="249">
        <v>17</v>
      </c>
      <c r="R10" s="249">
        <v>18</v>
      </c>
      <c r="S10" s="249">
        <v>19</v>
      </c>
      <c r="T10" s="249">
        <v>20</v>
      </c>
    </row>
    <row r="11" spans="1:20" x14ac:dyDescent="0.2">
      <c r="A11" s="8">
        <v>1</v>
      </c>
      <c r="B11" s="19" t="s">
        <v>524</v>
      </c>
      <c r="C11" s="359">
        <f>'enrolment vs availed_PY'!H11</f>
        <v>38315</v>
      </c>
      <c r="D11" s="359">
        <f>'enrolment vs availed_PY'!I11</f>
        <v>3828</v>
      </c>
      <c r="E11" s="359">
        <f>'enrolment vs availed_PY'!J11</f>
        <v>0</v>
      </c>
      <c r="F11" s="359">
        <f>'enrolment vs availed_PY'!K11</f>
        <v>1431</v>
      </c>
      <c r="G11" s="359">
        <f>SUM(C11:F11)</f>
        <v>43574</v>
      </c>
      <c r="H11" s="251">
        <v>230</v>
      </c>
      <c r="I11" s="362">
        <f>J11+K11+L11</f>
        <v>1002.202</v>
      </c>
      <c r="J11" s="362">
        <f>G11*230*0.0001</f>
        <v>1002.202</v>
      </c>
      <c r="K11" s="362">
        <v>0</v>
      </c>
      <c r="L11" s="362">
        <v>0</v>
      </c>
      <c r="M11" s="362">
        <f>N11+O11+P11</f>
        <v>30.06606</v>
      </c>
      <c r="N11" s="362">
        <f>J11*3000/100000</f>
        <v>30.06606</v>
      </c>
      <c r="O11" s="362">
        <v>0</v>
      </c>
      <c r="P11" s="362">
        <v>0</v>
      </c>
      <c r="Q11" s="362">
        <f t="shared" ref="Q11:Q18" si="0">G11*H11*3.72/100000</f>
        <v>372.81914399999999</v>
      </c>
      <c r="R11" s="362">
        <f>G11*H11*0.5/100000</f>
        <v>50.110100000000003</v>
      </c>
      <c r="S11" s="362">
        <f t="shared" ref="S11:S18" si="1">Q11+R11</f>
        <v>422.92924399999998</v>
      </c>
      <c r="T11" s="361">
        <f>J11*1890/100000</f>
        <v>18.9416178</v>
      </c>
    </row>
    <row r="12" spans="1:20" x14ac:dyDescent="0.2">
      <c r="A12" s="8">
        <v>2</v>
      </c>
      <c r="B12" s="19" t="s">
        <v>525</v>
      </c>
      <c r="C12" s="359">
        <f>'enrolment vs availed_PY'!H12</f>
        <v>28449</v>
      </c>
      <c r="D12" s="359">
        <f>'enrolment vs availed_PY'!I12</f>
        <v>197</v>
      </c>
      <c r="E12" s="359">
        <f>'enrolment vs availed_PY'!J12</f>
        <v>0</v>
      </c>
      <c r="F12" s="359">
        <f>'enrolment vs availed_PY'!K12</f>
        <v>4201</v>
      </c>
      <c r="G12" s="359">
        <f t="shared" ref="G12:G18" si="2">SUM(C12:F12)</f>
        <v>32847</v>
      </c>
      <c r="H12" s="346">
        <v>230</v>
      </c>
      <c r="I12" s="362">
        <f t="shared" ref="I12:I18" si="3">J12+K12+L12</f>
        <v>755.48099999999999</v>
      </c>
      <c r="J12" s="362">
        <f t="shared" ref="J12:J18" si="4">G12*230*0.0001</f>
        <v>755.48099999999999</v>
      </c>
      <c r="K12" s="362">
        <v>0</v>
      </c>
      <c r="L12" s="362">
        <v>0</v>
      </c>
      <c r="M12" s="362">
        <f t="shared" ref="M12:M18" si="5">N12+O12+P12</f>
        <v>22.664429999999999</v>
      </c>
      <c r="N12" s="362">
        <f t="shared" ref="N12:N18" si="6">J12*3000/100000</f>
        <v>22.664429999999999</v>
      </c>
      <c r="O12" s="362">
        <v>0</v>
      </c>
      <c r="P12" s="362">
        <v>0</v>
      </c>
      <c r="Q12" s="362">
        <f t="shared" si="0"/>
        <v>281.03893200000005</v>
      </c>
      <c r="R12" s="362">
        <f t="shared" ref="R12:R18" si="7">G12*H12*0.5/100000</f>
        <v>37.774050000000003</v>
      </c>
      <c r="S12" s="362">
        <f t="shared" si="1"/>
        <v>318.81298200000003</v>
      </c>
      <c r="T12" s="361">
        <f t="shared" ref="T12:T18" si="8">J12*1890/100000</f>
        <v>14.278590900000001</v>
      </c>
    </row>
    <row r="13" spans="1:20" x14ac:dyDescent="0.2">
      <c r="A13" s="8">
        <v>3</v>
      </c>
      <c r="B13" s="19" t="s">
        <v>526</v>
      </c>
      <c r="C13" s="359">
        <f>'enrolment vs availed_PY'!H13</f>
        <v>18192</v>
      </c>
      <c r="D13" s="359">
        <f>'enrolment vs availed_PY'!I13</f>
        <v>458</v>
      </c>
      <c r="E13" s="359">
        <f>'enrolment vs availed_PY'!J13</f>
        <v>0</v>
      </c>
      <c r="F13" s="359">
        <f>'enrolment vs availed_PY'!K13</f>
        <v>36</v>
      </c>
      <c r="G13" s="359">
        <f t="shared" si="2"/>
        <v>18686</v>
      </c>
      <c r="H13" s="346">
        <v>230</v>
      </c>
      <c r="I13" s="362">
        <f t="shared" si="3"/>
        <v>429.77800000000002</v>
      </c>
      <c r="J13" s="362">
        <f t="shared" si="4"/>
        <v>429.77800000000002</v>
      </c>
      <c r="K13" s="362">
        <v>0</v>
      </c>
      <c r="L13" s="362">
        <v>0</v>
      </c>
      <c r="M13" s="362">
        <f t="shared" si="5"/>
        <v>12.89334</v>
      </c>
      <c r="N13" s="362">
        <f t="shared" si="6"/>
        <v>12.89334</v>
      </c>
      <c r="O13" s="362">
        <v>0</v>
      </c>
      <c r="P13" s="362">
        <v>0</v>
      </c>
      <c r="Q13" s="362">
        <f t="shared" si="0"/>
        <v>159.87741600000001</v>
      </c>
      <c r="R13" s="362">
        <f t="shared" si="7"/>
        <v>21.488900000000001</v>
      </c>
      <c r="S13" s="362">
        <f t="shared" si="1"/>
        <v>181.36631600000001</v>
      </c>
      <c r="T13" s="361">
        <f t="shared" si="8"/>
        <v>8.1228042000000009</v>
      </c>
    </row>
    <row r="14" spans="1:20" x14ac:dyDescent="0.2">
      <c r="A14" s="8">
        <v>4</v>
      </c>
      <c r="B14" s="19" t="s">
        <v>527</v>
      </c>
      <c r="C14" s="359">
        <f>'enrolment vs availed_PY'!H14</f>
        <v>25821</v>
      </c>
      <c r="D14" s="359">
        <f>'enrolment vs availed_PY'!I14</f>
        <v>379</v>
      </c>
      <c r="E14" s="359">
        <f>'enrolment vs availed_PY'!J14</f>
        <v>0</v>
      </c>
      <c r="F14" s="359">
        <f>'enrolment vs availed_PY'!K14</f>
        <v>340</v>
      </c>
      <c r="G14" s="359">
        <f t="shared" si="2"/>
        <v>26540</v>
      </c>
      <c r="H14" s="346">
        <v>230</v>
      </c>
      <c r="I14" s="362">
        <f t="shared" si="3"/>
        <v>610.42000000000007</v>
      </c>
      <c r="J14" s="362">
        <f t="shared" si="4"/>
        <v>610.42000000000007</v>
      </c>
      <c r="K14" s="362">
        <v>0</v>
      </c>
      <c r="L14" s="362">
        <v>0</v>
      </c>
      <c r="M14" s="362">
        <f t="shared" si="5"/>
        <v>18.312600000000003</v>
      </c>
      <c r="N14" s="362">
        <f t="shared" si="6"/>
        <v>18.312600000000003</v>
      </c>
      <c r="O14" s="362">
        <v>0</v>
      </c>
      <c r="P14" s="362">
        <v>0</v>
      </c>
      <c r="Q14" s="362">
        <f t="shared" si="0"/>
        <v>227.07624000000001</v>
      </c>
      <c r="R14" s="362">
        <f t="shared" si="7"/>
        <v>30.521000000000001</v>
      </c>
      <c r="S14" s="362">
        <f t="shared" si="1"/>
        <v>257.59724</v>
      </c>
      <c r="T14" s="361">
        <f t="shared" si="8"/>
        <v>11.536938000000001</v>
      </c>
    </row>
    <row r="15" spans="1:20" x14ac:dyDescent="0.2">
      <c r="A15" s="8">
        <v>5</v>
      </c>
      <c r="B15" s="19" t="s">
        <v>528</v>
      </c>
      <c r="C15" s="359">
        <f>'enrolment vs availed_PY'!H15</f>
        <v>27416</v>
      </c>
      <c r="D15" s="359">
        <f>'enrolment vs availed_PY'!I15</f>
        <v>0</v>
      </c>
      <c r="E15" s="359">
        <f>'enrolment vs availed_PY'!J15</f>
        <v>0</v>
      </c>
      <c r="F15" s="359">
        <f>'enrolment vs availed_PY'!K15</f>
        <v>133</v>
      </c>
      <c r="G15" s="359">
        <f t="shared" si="2"/>
        <v>27549</v>
      </c>
      <c r="H15" s="346">
        <v>230</v>
      </c>
      <c r="I15" s="362">
        <f t="shared" si="3"/>
        <v>633.62700000000007</v>
      </c>
      <c r="J15" s="362">
        <f t="shared" si="4"/>
        <v>633.62700000000007</v>
      </c>
      <c r="K15" s="362">
        <v>0</v>
      </c>
      <c r="L15" s="362">
        <v>0</v>
      </c>
      <c r="M15" s="362">
        <f t="shared" si="5"/>
        <v>19.008810000000004</v>
      </c>
      <c r="N15" s="362">
        <f t="shared" si="6"/>
        <v>19.008810000000004</v>
      </c>
      <c r="O15" s="362">
        <v>0</v>
      </c>
      <c r="P15" s="362">
        <v>0</v>
      </c>
      <c r="Q15" s="362">
        <f t="shared" si="0"/>
        <v>235.70924400000001</v>
      </c>
      <c r="R15" s="362">
        <f t="shared" si="7"/>
        <v>31.681349999999998</v>
      </c>
      <c r="S15" s="362">
        <f t="shared" si="1"/>
        <v>267.39059400000002</v>
      </c>
      <c r="T15" s="361">
        <f t="shared" si="8"/>
        <v>11.9755503</v>
      </c>
    </row>
    <row r="16" spans="1:20" x14ac:dyDescent="0.2">
      <c r="A16" s="8">
        <v>6</v>
      </c>
      <c r="B16" s="19" t="s">
        <v>529</v>
      </c>
      <c r="C16" s="359">
        <f>'enrolment vs availed_PY'!H16</f>
        <v>18607</v>
      </c>
      <c r="D16" s="359">
        <f>'enrolment vs availed_PY'!I16</f>
        <v>335</v>
      </c>
      <c r="E16" s="359">
        <f>'enrolment vs availed_PY'!J16</f>
        <v>0</v>
      </c>
      <c r="F16" s="359">
        <f>'enrolment vs availed_PY'!K16</f>
        <v>2815</v>
      </c>
      <c r="G16" s="359">
        <f t="shared" si="2"/>
        <v>21757</v>
      </c>
      <c r="H16" s="346">
        <v>230</v>
      </c>
      <c r="I16" s="362">
        <f t="shared" si="3"/>
        <v>500.411</v>
      </c>
      <c r="J16" s="362">
        <f t="shared" si="4"/>
        <v>500.411</v>
      </c>
      <c r="K16" s="362">
        <v>0</v>
      </c>
      <c r="L16" s="362">
        <v>0</v>
      </c>
      <c r="M16" s="362">
        <f t="shared" si="5"/>
        <v>15.01233</v>
      </c>
      <c r="N16" s="362">
        <f t="shared" si="6"/>
        <v>15.01233</v>
      </c>
      <c r="O16" s="362">
        <v>0</v>
      </c>
      <c r="P16" s="362">
        <v>0</v>
      </c>
      <c r="Q16" s="362">
        <f t="shared" si="0"/>
        <v>186.15289199999998</v>
      </c>
      <c r="R16" s="362">
        <f t="shared" si="7"/>
        <v>25.02055</v>
      </c>
      <c r="S16" s="362">
        <f t="shared" si="1"/>
        <v>211.17344199999997</v>
      </c>
      <c r="T16" s="361">
        <f t="shared" si="8"/>
        <v>9.4577679000000003</v>
      </c>
    </row>
    <row r="17" spans="1:20" x14ac:dyDescent="0.2">
      <c r="A17" s="8">
        <v>7</v>
      </c>
      <c r="B17" s="19" t="s">
        <v>530</v>
      </c>
      <c r="C17" s="359">
        <f>'enrolment vs availed_PY'!H17</f>
        <v>31370</v>
      </c>
      <c r="D17" s="359">
        <f>'enrolment vs availed_PY'!I17</f>
        <v>51</v>
      </c>
      <c r="E17" s="359">
        <f>'enrolment vs availed_PY'!J17</f>
        <v>0</v>
      </c>
      <c r="F17" s="359">
        <f>'enrolment vs availed_PY'!K17</f>
        <v>1070</v>
      </c>
      <c r="G17" s="359">
        <f t="shared" si="2"/>
        <v>32491</v>
      </c>
      <c r="H17" s="346">
        <v>230</v>
      </c>
      <c r="I17" s="362">
        <f t="shared" si="3"/>
        <v>747.29300000000001</v>
      </c>
      <c r="J17" s="362">
        <f t="shared" si="4"/>
        <v>747.29300000000001</v>
      </c>
      <c r="K17" s="362">
        <v>0</v>
      </c>
      <c r="L17" s="362">
        <v>0</v>
      </c>
      <c r="M17" s="362">
        <f t="shared" si="5"/>
        <v>22.418790000000001</v>
      </c>
      <c r="N17" s="362">
        <f t="shared" si="6"/>
        <v>22.418790000000001</v>
      </c>
      <c r="O17" s="362">
        <v>0</v>
      </c>
      <c r="P17" s="362">
        <v>0</v>
      </c>
      <c r="Q17" s="362">
        <f t="shared" si="0"/>
        <v>277.99299600000001</v>
      </c>
      <c r="R17" s="362">
        <f t="shared" si="7"/>
        <v>37.364649999999997</v>
      </c>
      <c r="S17" s="362">
        <f t="shared" si="1"/>
        <v>315.35764599999999</v>
      </c>
      <c r="T17" s="361">
        <f t="shared" si="8"/>
        <v>14.123837700000001</v>
      </c>
    </row>
    <row r="18" spans="1:20" x14ac:dyDescent="0.2">
      <c r="A18" s="8">
        <v>8</v>
      </c>
      <c r="B18" s="19" t="s">
        <v>531</v>
      </c>
      <c r="C18" s="359">
        <f>'enrolment vs availed_PY'!H18</f>
        <v>32248</v>
      </c>
      <c r="D18" s="359">
        <f>'enrolment vs availed_PY'!I18</f>
        <v>0</v>
      </c>
      <c r="E18" s="359">
        <f>'enrolment vs availed_PY'!J18</f>
        <v>0</v>
      </c>
      <c r="F18" s="359">
        <f>'enrolment vs availed_PY'!K18</f>
        <v>118</v>
      </c>
      <c r="G18" s="359">
        <f t="shared" si="2"/>
        <v>32366</v>
      </c>
      <c r="H18" s="346">
        <v>230</v>
      </c>
      <c r="I18" s="362">
        <f t="shared" si="3"/>
        <v>744.41800000000001</v>
      </c>
      <c r="J18" s="362">
        <f t="shared" si="4"/>
        <v>744.41800000000001</v>
      </c>
      <c r="K18" s="362">
        <v>0</v>
      </c>
      <c r="L18" s="362">
        <v>0</v>
      </c>
      <c r="M18" s="362">
        <f t="shared" si="5"/>
        <v>22.332540000000002</v>
      </c>
      <c r="N18" s="362">
        <f t="shared" si="6"/>
        <v>22.332540000000002</v>
      </c>
      <c r="O18" s="362">
        <v>0</v>
      </c>
      <c r="P18" s="362">
        <v>0</v>
      </c>
      <c r="Q18" s="362">
        <f t="shared" si="0"/>
        <v>276.923496</v>
      </c>
      <c r="R18" s="362">
        <f t="shared" si="7"/>
        <v>37.2209</v>
      </c>
      <c r="S18" s="362">
        <f t="shared" si="1"/>
        <v>314.14439600000003</v>
      </c>
      <c r="T18" s="361">
        <f t="shared" si="8"/>
        <v>14.0695002</v>
      </c>
    </row>
    <row r="19" spans="1:20" x14ac:dyDescent="0.2">
      <c r="A19" s="3"/>
      <c r="B19" s="27" t="s">
        <v>532</v>
      </c>
      <c r="C19" s="359">
        <f>SUM(C11:C18)</f>
        <v>220418</v>
      </c>
      <c r="D19" s="359">
        <f>SUM(D11:D18)</f>
        <v>5248</v>
      </c>
      <c r="E19" s="359">
        <f>SUM(E11:E18)</f>
        <v>0</v>
      </c>
      <c r="F19" s="359">
        <f>SUM(F11:F18)</f>
        <v>10144</v>
      </c>
      <c r="G19" s="359">
        <f>SUM(G11:G18)</f>
        <v>235810</v>
      </c>
      <c r="H19" s="251"/>
      <c r="I19" s="362">
        <f>SUM(I11:I18)</f>
        <v>5423.63</v>
      </c>
      <c r="J19" s="362">
        <f t="shared" ref="J19:T19" si="9">SUM(J11:J18)</f>
        <v>5423.63</v>
      </c>
      <c r="K19" s="362">
        <f t="shared" si="9"/>
        <v>0</v>
      </c>
      <c r="L19" s="362">
        <f t="shared" si="9"/>
        <v>0</v>
      </c>
      <c r="M19" s="362">
        <f t="shared" si="9"/>
        <v>162.70890000000003</v>
      </c>
      <c r="N19" s="362">
        <f t="shared" si="9"/>
        <v>162.70890000000003</v>
      </c>
      <c r="O19" s="362">
        <f t="shared" si="9"/>
        <v>0</v>
      </c>
      <c r="P19" s="362">
        <f t="shared" si="9"/>
        <v>0</v>
      </c>
      <c r="Q19" s="362">
        <f t="shared" si="9"/>
        <v>2017.5903600000001</v>
      </c>
      <c r="R19" s="362">
        <f t="shared" si="9"/>
        <v>271.18150000000003</v>
      </c>
      <c r="S19" s="362">
        <f t="shared" si="9"/>
        <v>2288.7718599999998</v>
      </c>
      <c r="T19" s="362">
        <f t="shared" si="9"/>
        <v>102.506607</v>
      </c>
    </row>
    <row r="20" spans="1:20" x14ac:dyDescent="0.2">
      <c r="A20" s="252"/>
      <c r="B20" s="252"/>
      <c r="C20" s="252"/>
      <c r="D20" s="252"/>
      <c r="E20" s="252"/>
      <c r="F20" s="252"/>
      <c r="G20" s="252"/>
      <c r="H20" s="252"/>
      <c r="I20" s="247"/>
      <c r="J20" s="247"/>
      <c r="K20" s="247"/>
      <c r="L20" s="247"/>
      <c r="M20" s="247"/>
      <c r="N20" s="247"/>
      <c r="O20" s="247"/>
      <c r="P20" s="247"/>
      <c r="Q20" s="247"/>
      <c r="R20" s="247"/>
      <c r="S20" s="247"/>
      <c r="T20" s="247"/>
    </row>
    <row r="21" spans="1:20" x14ac:dyDescent="0.2">
      <c r="A21" s="253" t="s">
        <v>8</v>
      </c>
      <c r="B21" s="520"/>
      <c r="C21" s="520"/>
      <c r="D21" s="252"/>
      <c r="E21" s="252"/>
      <c r="F21" s="252"/>
      <c r="G21" s="252"/>
      <c r="H21" s="252"/>
      <c r="I21" s="247"/>
      <c r="J21" s="247"/>
      <c r="K21" s="247"/>
      <c r="L21" s="247"/>
      <c r="M21" s="247"/>
      <c r="N21" s="247"/>
      <c r="O21" s="247"/>
      <c r="P21" s="247"/>
      <c r="Q21" s="247"/>
      <c r="R21" s="247"/>
      <c r="S21" s="247"/>
      <c r="T21" s="247"/>
    </row>
    <row r="22" spans="1:20" x14ac:dyDescent="0.2">
      <c r="A22" s="254" t="s">
        <v>9</v>
      </c>
      <c r="B22" s="254"/>
      <c r="C22" s="254"/>
      <c r="G22" s="247" t="s">
        <v>11</v>
      </c>
      <c r="I22" s="247"/>
      <c r="J22" s="247"/>
      <c r="K22" s="247"/>
      <c r="L22" s="247"/>
      <c r="M22" s="247"/>
      <c r="N22" s="247"/>
      <c r="O22" s="247"/>
      <c r="P22" s="247"/>
      <c r="Q22" s="247"/>
      <c r="R22" s="247" t="s">
        <v>11</v>
      </c>
      <c r="S22" s="247"/>
      <c r="T22" s="247"/>
    </row>
    <row r="23" spans="1:20" x14ac:dyDescent="0.2">
      <c r="A23" s="254" t="s">
        <v>10</v>
      </c>
      <c r="B23" s="254"/>
      <c r="C23" s="254"/>
      <c r="I23" s="247"/>
      <c r="J23" s="247"/>
      <c r="K23" s="247"/>
      <c r="L23" s="247"/>
      <c r="M23" s="247"/>
      <c r="N23" s="247"/>
      <c r="O23" s="247"/>
      <c r="P23" s="247"/>
      <c r="Q23" s="247"/>
      <c r="R23" s="247"/>
      <c r="S23" s="247"/>
      <c r="T23" s="247"/>
    </row>
    <row r="24" spans="1:20" x14ac:dyDescent="0.2">
      <c r="A24" s="921" t="s">
        <v>235</v>
      </c>
      <c r="B24" s="921"/>
      <c r="C24" s="921"/>
      <c r="D24" s="921"/>
      <c r="G24" s="247" t="s">
        <v>11</v>
      </c>
      <c r="I24" s="247"/>
      <c r="J24" s="247"/>
      <c r="K24" s="247"/>
      <c r="L24" s="252"/>
      <c r="M24" s="258"/>
      <c r="N24" s="258"/>
      <c r="O24" s="258"/>
      <c r="P24" s="258"/>
      <c r="Q24" s="258"/>
      <c r="R24" s="258"/>
      <c r="S24" s="252"/>
      <c r="T24" s="247"/>
    </row>
    <row r="25" spans="1:20" x14ac:dyDescent="0.2">
      <c r="A25" s="253" t="s">
        <v>117</v>
      </c>
      <c r="B25" s="254" t="s">
        <v>199</v>
      </c>
      <c r="C25" s="254"/>
      <c r="I25" s="247"/>
      <c r="J25" s="247"/>
      <c r="K25" s="247"/>
      <c r="L25" s="247"/>
      <c r="M25" s="247"/>
      <c r="N25" s="247"/>
      <c r="O25" s="247"/>
      <c r="P25" s="247"/>
      <c r="Q25" s="247"/>
      <c r="R25" s="247"/>
      <c r="S25" s="247"/>
      <c r="T25" s="247"/>
    </row>
    <row r="26" spans="1:20" x14ac:dyDescent="0.2">
      <c r="A26" s="253" t="s">
        <v>148</v>
      </c>
      <c r="B26" s="921" t="s">
        <v>930</v>
      </c>
      <c r="C26" s="921"/>
      <c r="D26" s="921"/>
      <c r="E26" s="921"/>
      <c r="F26" s="510"/>
      <c r="I26" s="247"/>
      <c r="J26" s="247"/>
      <c r="K26" s="247"/>
      <c r="L26" s="247"/>
      <c r="M26" s="247"/>
      <c r="N26" s="247"/>
      <c r="O26" s="247"/>
      <c r="P26" s="247"/>
      <c r="Q26" s="247"/>
      <c r="R26" s="247"/>
      <c r="S26" s="247"/>
      <c r="T26" s="247"/>
    </row>
    <row r="27" spans="1:20" x14ac:dyDescent="0.2">
      <c r="A27" s="254" t="s">
        <v>150</v>
      </c>
      <c r="B27" s="921" t="s">
        <v>931</v>
      </c>
      <c r="C27" s="921"/>
      <c r="D27" s="921"/>
      <c r="E27" s="921"/>
      <c r="F27" s="510"/>
      <c r="I27" s="247"/>
      <c r="J27" s="247"/>
      <c r="K27" s="247"/>
      <c r="L27" s="247"/>
      <c r="M27" s="247"/>
      <c r="N27" s="247"/>
      <c r="O27" s="247"/>
      <c r="P27" s="247"/>
      <c r="Q27" s="247"/>
      <c r="R27" s="247"/>
      <c r="S27" s="247"/>
      <c r="T27" s="247"/>
    </row>
    <row r="28" spans="1:20" x14ac:dyDescent="0.2">
      <c r="A28" s="254" t="s">
        <v>172</v>
      </c>
      <c r="B28" s="921" t="s">
        <v>986</v>
      </c>
      <c r="C28" s="921"/>
      <c r="D28" s="921"/>
      <c r="E28" s="921"/>
      <c r="F28" s="921"/>
      <c r="G28" s="921"/>
      <c r="H28" s="921"/>
      <c r="I28" s="921"/>
      <c r="J28" s="921"/>
      <c r="K28" s="921"/>
      <c r="L28" s="921"/>
      <c r="M28" s="921"/>
      <c r="N28" s="921"/>
      <c r="O28" s="921"/>
      <c r="P28" s="921"/>
      <c r="Q28" s="921"/>
      <c r="R28" s="921"/>
      <c r="S28" s="247"/>
      <c r="T28" s="247"/>
    </row>
    <row r="29" spans="1:20" x14ac:dyDescent="0.2">
      <c r="A29" s="254" t="s">
        <v>121</v>
      </c>
      <c r="B29" s="254" t="s">
        <v>252</v>
      </c>
      <c r="C29" s="254"/>
      <c r="I29" s="247"/>
      <c r="J29" s="247"/>
      <c r="K29" s="247"/>
      <c r="L29" s="247"/>
      <c r="M29" s="247"/>
      <c r="N29" s="247"/>
      <c r="O29" s="247"/>
      <c r="P29" s="247"/>
      <c r="Q29" s="247"/>
      <c r="R29" s="247"/>
      <c r="S29" s="247"/>
      <c r="T29" s="247"/>
    </row>
    <row r="30" spans="1:20" x14ac:dyDescent="0.2">
      <c r="A30" s="254" t="s">
        <v>122</v>
      </c>
      <c r="B30" s="254" t="s">
        <v>254</v>
      </c>
      <c r="C30" s="254"/>
      <c r="I30" s="247"/>
      <c r="J30" s="247"/>
      <c r="K30" s="247"/>
      <c r="L30" s="247"/>
      <c r="M30" s="247"/>
      <c r="N30" s="247"/>
      <c r="O30" s="247"/>
      <c r="P30" s="247"/>
      <c r="Q30" s="247"/>
      <c r="R30" s="247"/>
      <c r="S30" s="247"/>
      <c r="T30" s="247"/>
    </row>
    <row r="31" spans="1:20" x14ac:dyDescent="0.2">
      <c r="A31" s="254"/>
      <c r="B31" s="254" t="s">
        <v>255</v>
      </c>
      <c r="C31" s="254"/>
      <c r="I31" s="247"/>
      <c r="J31" s="247"/>
      <c r="K31" s="247"/>
      <c r="L31" s="247"/>
      <c r="M31" s="247"/>
      <c r="N31" s="247"/>
      <c r="O31" s="247"/>
      <c r="P31" s="247"/>
      <c r="Q31" s="247"/>
      <c r="R31" s="247"/>
      <c r="S31" s="247"/>
      <c r="T31" s="247"/>
    </row>
    <row r="32" spans="1:20" x14ac:dyDescent="0.2">
      <c r="A32" s="254"/>
      <c r="B32" s="254"/>
      <c r="C32" s="254"/>
      <c r="I32" s="247"/>
      <c r="J32" s="247"/>
      <c r="K32" s="247"/>
      <c r="L32" s="247"/>
      <c r="M32" s="247"/>
      <c r="N32" s="247"/>
      <c r="O32" s="247"/>
      <c r="P32" s="247"/>
      <c r="Q32" s="247"/>
      <c r="R32" s="247"/>
      <c r="S32" s="247"/>
      <c r="T32" s="247"/>
    </row>
    <row r="33" spans="1:20" x14ac:dyDescent="0.2">
      <c r="A33" s="254" t="s">
        <v>561</v>
      </c>
      <c r="B33" s="254" t="s">
        <v>565</v>
      </c>
      <c r="C33" s="254"/>
      <c r="I33" s="247"/>
      <c r="J33" s="247"/>
      <c r="K33" s="247"/>
      <c r="L33" s="247"/>
      <c r="M33" s="247"/>
      <c r="N33" s="247"/>
      <c r="O33" s="247"/>
      <c r="P33" s="247"/>
      <c r="Q33" s="247"/>
      <c r="R33" s="247"/>
      <c r="S33" s="247"/>
      <c r="T33" s="247"/>
    </row>
    <row r="34" spans="1:20" x14ac:dyDescent="0.2">
      <c r="A34" s="254"/>
      <c r="B34" s="254" t="s">
        <v>768</v>
      </c>
      <c r="C34" s="254"/>
      <c r="I34" s="247"/>
      <c r="J34" s="247"/>
      <c r="K34" s="247"/>
      <c r="L34" s="247"/>
      <c r="M34" s="247"/>
      <c r="N34" s="247"/>
      <c r="O34" s="247"/>
      <c r="P34" s="247"/>
      <c r="Q34" s="247"/>
      <c r="R34" s="247"/>
      <c r="S34" s="247"/>
      <c r="T34" s="247"/>
    </row>
    <row r="35" spans="1:20" x14ac:dyDescent="0.2">
      <c r="A35" s="254"/>
      <c r="B35" s="254" t="s">
        <v>620</v>
      </c>
      <c r="C35" s="254"/>
      <c r="I35" s="247"/>
      <c r="J35" s="247"/>
      <c r="K35" s="247"/>
      <c r="L35" s="247"/>
      <c r="M35" s="247"/>
      <c r="N35" s="247"/>
      <c r="O35" s="247"/>
      <c r="P35" s="247"/>
      <c r="Q35" s="247"/>
      <c r="R35" s="247"/>
      <c r="S35" s="247"/>
      <c r="T35" s="247"/>
    </row>
    <row r="36" spans="1:20" x14ac:dyDescent="0.2">
      <c r="A36" s="254"/>
      <c r="B36" s="254"/>
      <c r="C36" s="254"/>
      <c r="I36" s="247"/>
      <c r="J36" s="247"/>
      <c r="K36" s="247"/>
      <c r="L36" s="247"/>
      <c r="M36" s="247"/>
      <c r="N36" s="247"/>
      <c r="O36" s="247"/>
      <c r="P36" s="247"/>
      <c r="Q36" s="247"/>
      <c r="R36" s="247"/>
      <c r="S36" s="247"/>
      <c r="T36" s="247"/>
    </row>
    <row r="37" spans="1:20" ht="12.75" customHeight="1" x14ac:dyDescent="0.2">
      <c r="A37" s="254" t="s">
        <v>12</v>
      </c>
      <c r="H37" s="254"/>
      <c r="I37" s="247"/>
      <c r="J37" s="254"/>
      <c r="K37" s="254"/>
      <c r="L37" s="254"/>
      <c r="M37" s="254"/>
      <c r="N37" s="254"/>
      <c r="O37" s="254"/>
      <c r="P37" s="254"/>
      <c r="Q37" s="922" t="s">
        <v>761</v>
      </c>
      <c r="R37" s="922"/>
      <c r="S37" s="922"/>
      <c r="T37" s="922"/>
    </row>
    <row r="38" spans="1:20" ht="12.75" customHeight="1" x14ac:dyDescent="0.2">
      <c r="I38" s="254"/>
      <c r="J38" s="247"/>
      <c r="K38" s="304"/>
      <c r="L38" s="304"/>
      <c r="M38" s="304"/>
      <c r="N38" s="304"/>
      <c r="O38" s="304"/>
      <c r="P38" s="304"/>
      <c r="Q38" s="923" t="s">
        <v>759</v>
      </c>
      <c r="R38" s="923"/>
      <c r="S38" s="923"/>
      <c r="T38" s="923"/>
    </row>
    <row r="39" spans="1:20" ht="12.75" customHeight="1" x14ac:dyDescent="0.2">
      <c r="I39" s="247"/>
      <c r="J39" s="304"/>
      <c r="K39" s="304"/>
      <c r="L39" s="304"/>
      <c r="M39" s="304"/>
      <c r="N39" s="304"/>
      <c r="O39" s="304"/>
      <c r="P39" s="304"/>
      <c r="Q39" s="923" t="s">
        <v>535</v>
      </c>
      <c r="R39" s="923"/>
      <c r="S39" s="923"/>
      <c r="T39" s="923"/>
    </row>
    <row r="40" spans="1:20" x14ac:dyDescent="0.2">
      <c r="A40" s="254"/>
      <c r="B40" s="254"/>
      <c r="I40" s="247"/>
      <c r="J40" s="254"/>
      <c r="K40" s="254"/>
      <c r="L40" s="254"/>
      <c r="M40" s="254"/>
      <c r="N40" s="254"/>
      <c r="O40" s="254"/>
      <c r="P40" s="254"/>
      <c r="Q40" s="254"/>
      <c r="R40" s="435" t="s">
        <v>83</v>
      </c>
      <c r="S40" s="435"/>
      <c r="T40" s="436"/>
    </row>
    <row r="42" spans="1:20" x14ac:dyDescent="0.2">
      <c r="A42" s="915"/>
      <c r="B42" s="915"/>
      <c r="C42" s="915"/>
      <c r="D42" s="915"/>
      <c r="E42" s="915"/>
      <c r="F42" s="915"/>
      <c r="G42" s="915"/>
      <c r="H42" s="915"/>
      <c r="I42" s="915"/>
      <c r="J42" s="915"/>
      <c r="K42" s="915"/>
      <c r="L42" s="915"/>
      <c r="M42" s="915"/>
      <c r="N42" s="915"/>
      <c r="O42" s="915"/>
      <c r="P42" s="915"/>
      <c r="Q42" s="915"/>
      <c r="R42" s="915"/>
      <c r="S42" s="915"/>
      <c r="T42" s="915"/>
    </row>
  </sheetData>
  <mergeCells count="24">
    <mergeCell ref="S1:T1"/>
    <mergeCell ref="A4:R5"/>
    <mergeCell ref="A2:T2"/>
    <mergeCell ref="G1:I1"/>
    <mergeCell ref="I8:L8"/>
    <mergeCell ref="A3:T3"/>
    <mergeCell ref="A6:T6"/>
    <mergeCell ref="Q8:S8"/>
    <mergeCell ref="A42:T42"/>
    <mergeCell ref="L7:T7"/>
    <mergeCell ref="A8:A9"/>
    <mergeCell ref="B8:B9"/>
    <mergeCell ref="C8:G8"/>
    <mergeCell ref="A7:B7"/>
    <mergeCell ref="A24:D24"/>
    <mergeCell ref="Q37:T37"/>
    <mergeCell ref="B27:E27"/>
    <mergeCell ref="M8:P8"/>
    <mergeCell ref="Q39:T39"/>
    <mergeCell ref="T8:T9"/>
    <mergeCell ref="H8:H9"/>
    <mergeCell ref="Q38:T38"/>
    <mergeCell ref="B28:R28"/>
    <mergeCell ref="B26:E26"/>
  </mergeCells>
  <phoneticPr fontId="0" type="noConversion"/>
  <printOptions horizontalCentered="1"/>
  <pageMargins left="0.51" right="0.21" top="1.1299999999999999" bottom="0" header="0.78" footer="0.31496062992125984"/>
  <pageSetup paperSize="9" scale="75"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topLeftCell="H1" zoomScaleNormal="100" zoomScaleSheetLayoutView="100" workbookViewId="0">
      <selection activeCell="A2" sqref="A2"/>
    </sheetView>
  </sheetViews>
  <sheetFormatPr defaultRowHeight="12.75" x14ac:dyDescent="0.2"/>
  <cols>
    <col min="1" max="1" width="5.5703125" style="247" customWidth="1"/>
    <col min="2" max="2" width="11" style="247" customWidth="1"/>
    <col min="3" max="3" width="10.28515625" style="247" customWidth="1"/>
    <col min="4" max="4" width="8.42578125" style="247" customWidth="1"/>
    <col min="5" max="6" width="9.85546875" style="247" customWidth="1"/>
    <col min="7" max="7" width="10.85546875" style="247" customWidth="1"/>
    <col min="8" max="8" width="12.85546875" style="247" customWidth="1"/>
    <col min="9" max="9" width="8.7109375" style="235" customWidth="1"/>
    <col min="10" max="11" width="8" style="235" customWidth="1"/>
    <col min="12" max="16" width="8.140625" style="235" customWidth="1"/>
    <col min="17" max="17" width="8.85546875" style="235" customWidth="1"/>
    <col min="18" max="18" width="8.140625" style="235" customWidth="1"/>
    <col min="19" max="19" width="11" style="235" customWidth="1"/>
    <col min="20" max="20" width="15" style="235" customWidth="1"/>
    <col min="21" max="16384" width="9.140625" style="235"/>
  </cols>
  <sheetData>
    <row r="1" spans="1:20" ht="15" x14ac:dyDescent="0.2">
      <c r="G1" s="929"/>
      <c r="H1" s="929"/>
      <c r="I1" s="929"/>
      <c r="J1" s="247"/>
      <c r="K1" s="247"/>
      <c r="L1" s="247"/>
      <c r="M1" s="247"/>
      <c r="N1" s="247"/>
      <c r="O1" s="247"/>
      <c r="P1" s="247"/>
      <c r="Q1" s="247"/>
      <c r="R1" s="247"/>
      <c r="S1" s="926" t="s">
        <v>933</v>
      </c>
      <c r="T1" s="926"/>
    </row>
    <row r="2" spans="1:20" ht="15.75" x14ac:dyDescent="0.25">
      <c r="A2" s="928" t="s">
        <v>0</v>
      </c>
      <c r="B2" s="928"/>
      <c r="C2" s="928"/>
      <c r="D2" s="928"/>
      <c r="E2" s="928"/>
      <c r="F2" s="928"/>
      <c r="G2" s="928"/>
      <c r="H2" s="928"/>
      <c r="I2" s="928"/>
      <c r="J2" s="928"/>
      <c r="K2" s="928"/>
      <c r="L2" s="928"/>
      <c r="M2" s="928"/>
      <c r="N2" s="928"/>
      <c r="O2" s="928"/>
      <c r="P2" s="928"/>
      <c r="Q2" s="928"/>
      <c r="R2" s="928"/>
      <c r="S2" s="928"/>
      <c r="T2" s="928"/>
    </row>
    <row r="3" spans="1:20" ht="18" x14ac:dyDescent="0.25">
      <c r="A3" s="930" t="s">
        <v>789</v>
      </c>
      <c r="B3" s="930"/>
      <c r="C3" s="930"/>
      <c r="D3" s="930"/>
      <c r="E3" s="930"/>
      <c r="F3" s="930"/>
      <c r="G3" s="930"/>
      <c r="H3" s="930"/>
      <c r="I3" s="930"/>
      <c r="J3" s="930"/>
      <c r="K3" s="930"/>
      <c r="L3" s="930"/>
      <c r="M3" s="930"/>
      <c r="N3" s="930"/>
      <c r="O3" s="930"/>
      <c r="P3" s="930"/>
      <c r="Q3" s="930"/>
      <c r="R3" s="930"/>
      <c r="S3" s="930"/>
      <c r="T3" s="930"/>
    </row>
    <row r="4" spans="1:20" ht="12.75" customHeight="1" x14ac:dyDescent="0.2">
      <c r="A4" s="927" t="s">
        <v>932</v>
      </c>
      <c r="B4" s="927"/>
      <c r="C4" s="927"/>
      <c r="D4" s="927"/>
      <c r="E4" s="927"/>
      <c r="F4" s="927"/>
      <c r="G4" s="927"/>
      <c r="H4" s="927"/>
      <c r="I4" s="927"/>
      <c r="J4" s="927"/>
      <c r="K4" s="927"/>
      <c r="L4" s="927"/>
      <c r="M4" s="927"/>
      <c r="N4" s="927"/>
      <c r="O4" s="927"/>
      <c r="P4" s="927"/>
      <c r="Q4" s="927"/>
      <c r="R4" s="927"/>
      <c r="S4" s="247"/>
      <c r="T4" s="247"/>
    </row>
    <row r="5" spans="1:20" s="236" customFormat="1" ht="7.5" customHeight="1" x14ac:dyDescent="0.25">
      <c r="A5" s="927"/>
      <c r="B5" s="927"/>
      <c r="C5" s="927"/>
      <c r="D5" s="927"/>
      <c r="E5" s="927"/>
      <c r="F5" s="927"/>
      <c r="G5" s="927"/>
      <c r="H5" s="927"/>
      <c r="I5" s="927"/>
      <c r="J5" s="927"/>
      <c r="K5" s="927"/>
      <c r="L5" s="927"/>
      <c r="M5" s="927"/>
      <c r="N5" s="927"/>
      <c r="O5" s="927"/>
      <c r="P5" s="927"/>
      <c r="Q5" s="927"/>
      <c r="R5" s="927"/>
      <c r="S5" s="255"/>
      <c r="T5" s="255"/>
    </row>
    <row r="6" spans="1:20" x14ac:dyDescent="0.2">
      <c r="A6" s="931"/>
      <c r="B6" s="931"/>
      <c r="C6" s="931"/>
      <c r="D6" s="931"/>
      <c r="E6" s="931"/>
      <c r="F6" s="931"/>
      <c r="G6" s="931"/>
      <c r="H6" s="931"/>
      <c r="I6" s="931"/>
      <c r="J6" s="931"/>
      <c r="K6" s="931"/>
      <c r="L6" s="931"/>
      <c r="M6" s="931"/>
      <c r="N6" s="931"/>
      <c r="O6" s="931"/>
      <c r="P6" s="931"/>
      <c r="Q6" s="931"/>
      <c r="R6" s="931"/>
      <c r="S6" s="931"/>
      <c r="T6" s="931"/>
    </row>
    <row r="7" spans="1:20" x14ac:dyDescent="0.2">
      <c r="A7" s="604" t="s">
        <v>523</v>
      </c>
      <c r="B7" s="604"/>
      <c r="H7" s="256"/>
      <c r="I7" s="247"/>
      <c r="J7" s="247"/>
      <c r="K7" s="247"/>
      <c r="L7" s="916"/>
      <c r="M7" s="916"/>
      <c r="N7" s="916"/>
      <c r="O7" s="916"/>
      <c r="P7" s="916"/>
      <c r="Q7" s="916"/>
      <c r="R7" s="916"/>
      <c r="S7" s="916"/>
      <c r="T7" s="916"/>
    </row>
    <row r="8" spans="1:20" s="418" customFormat="1" ht="30.75" customHeight="1" x14ac:dyDescent="0.2">
      <c r="A8" s="917" t="s">
        <v>2</v>
      </c>
      <c r="B8" s="917" t="s">
        <v>3</v>
      </c>
      <c r="C8" s="918" t="s">
        <v>765</v>
      </c>
      <c r="D8" s="919"/>
      <c r="E8" s="919"/>
      <c r="F8" s="919"/>
      <c r="G8" s="920"/>
      <c r="H8" s="924" t="s">
        <v>84</v>
      </c>
      <c r="I8" s="918" t="s">
        <v>85</v>
      </c>
      <c r="J8" s="919"/>
      <c r="K8" s="919"/>
      <c r="L8" s="920"/>
      <c r="M8" s="918" t="s">
        <v>91</v>
      </c>
      <c r="N8" s="919"/>
      <c r="O8" s="919"/>
      <c r="P8" s="920"/>
      <c r="Q8" s="924" t="s">
        <v>197</v>
      </c>
      <c r="R8" s="932"/>
      <c r="S8" s="933"/>
      <c r="T8" s="917" t="s">
        <v>487</v>
      </c>
    </row>
    <row r="9" spans="1:20" s="418" customFormat="1" ht="44.45" customHeight="1" x14ac:dyDescent="0.2">
      <c r="A9" s="917"/>
      <c r="B9" s="917"/>
      <c r="C9" s="413" t="s">
        <v>5</v>
      </c>
      <c r="D9" s="413" t="s">
        <v>6</v>
      </c>
      <c r="E9" s="413" t="s">
        <v>393</v>
      </c>
      <c r="F9" s="412" t="s">
        <v>102</v>
      </c>
      <c r="G9" s="412" t="s">
        <v>251</v>
      </c>
      <c r="H9" s="925"/>
      <c r="I9" s="413" t="s">
        <v>198</v>
      </c>
      <c r="J9" s="413" t="s">
        <v>119</v>
      </c>
      <c r="K9" s="413" t="s">
        <v>120</v>
      </c>
      <c r="L9" s="413" t="s">
        <v>486</v>
      </c>
      <c r="M9" s="413" t="s">
        <v>147</v>
      </c>
      <c r="N9" s="413" t="s">
        <v>149</v>
      </c>
      <c r="O9" s="413" t="s">
        <v>151</v>
      </c>
      <c r="P9" s="413" t="s">
        <v>485</v>
      </c>
      <c r="Q9" s="413" t="s">
        <v>171</v>
      </c>
      <c r="R9" s="412" t="s">
        <v>156</v>
      </c>
      <c r="S9" s="417" t="s">
        <v>16</v>
      </c>
      <c r="T9" s="917"/>
    </row>
    <row r="10" spans="1:20" s="237" customFormat="1" x14ac:dyDescent="0.2">
      <c r="A10" s="249">
        <v>1</v>
      </c>
      <c r="B10" s="249">
        <v>2</v>
      </c>
      <c r="C10" s="249">
        <v>3</v>
      </c>
      <c r="D10" s="249">
        <v>4</v>
      </c>
      <c r="E10" s="249">
        <v>5</v>
      </c>
      <c r="F10" s="249">
        <v>6</v>
      </c>
      <c r="G10" s="249">
        <v>7</v>
      </c>
      <c r="H10" s="249">
        <v>8</v>
      </c>
      <c r="I10" s="249">
        <v>9</v>
      </c>
      <c r="J10" s="249">
        <v>10</v>
      </c>
      <c r="K10" s="249">
        <v>11</v>
      </c>
      <c r="L10" s="249">
        <v>12</v>
      </c>
      <c r="M10" s="249">
        <v>13</v>
      </c>
      <c r="N10" s="249">
        <v>14</v>
      </c>
      <c r="O10" s="249">
        <v>15</v>
      </c>
      <c r="P10" s="249">
        <v>16</v>
      </c>
      <c r="Q10" s="249">
        <v>17</v>
      </c>
      <c r="R10" s="249">
        <v>18</v>
      </c>
      <c r="S10" s="249">
        <v>19</v>
      </c>
      <c r="T10" s="249">
        <v>20</v>
      </c>
    </row>
    <row r="11" spans="1:20" x14ac:dyDescent="0.2">
      <c r="A11" s="8">
        <v>1</v>
      </c>
      <c r="B11" s="19" t="s">
        <v>524</v>
      </c>
      <c r="C11" s="359">
        <f>'enrolment vs availed_UPY'!H11</f>
        <v>22131</v>
      </c>
      <c r="D11" s="359">
        <f>'enrolment vs availed_UPY'!I11</f>
        <v>3070</v>
      </c>
      <c r="E11" s="359">
        <f>'enrolment vs availed_UPY'!J11</f>
        <v>0</v>
      </c>
      <c r="F11" s="359">
        <f>'enrolment vs availed_UPY'!K11</f>
        <v>0</v>
      </c>
      <c r="G11" s="359">
        <f>SUM(C11:F11)</f>
        <v>25201</v>
      </c>
      <c r="H11" s="346">
        <v>230</v>
      </c>
      <c r="I11" s="362">
        <f>J11+K11+L11</f>
        <v>869.43449999999996</v>
      </c>
      <c r="J11" s="362">
        <f>G11*230*0.00015</f>
        <v>869.43449999999996</v>
      </c>
      <c r="K11" s="362">
        <v>0</v>
      </c>
      <c r="L11" s="362">
        <v>0</v>
      </c>
      <c r="M11" s="362">
        <f>N11+O11+P11</f>
        <v>26.083034999999999</v>
      </c>
      <c r="N11" s="362">
        <f>J11*3000/100000</f>
        <v>26.083034999999999</v>
      </c>
      <c r="O11" s="362">
        <v>0</v>
      </c>
      <c r="P11" s="362">
        <v>0</v>
      </c>
      <c r="Q11" s="362">
        <f t="shared" ref="Q11:Q18" si="0">G11*H11*5.56/100000</f>
        <v>322.27038799999997</v>
      </c>
      <c r="R11" s="362">
        <f t="shared" ref="R11:R18" si="1">G11*H11*0.62/100000</f>
        <v>35.936626000000004</v>
      </c>
      <c r="S11" s="362">
        <f>SUM(Q11:R11)</f>
        <v>358.20701399999996</v>
      </c>
      <c r="T11" s="361">
        <f>J11*1890/100000</f>
        <v>16.43231205</v>
      </c>
    </row>
    <row r="12" spans="1:20" x14ac:dyDescent="0.2">
      <c r="A12" s="8">
        <v>2</v>
      </c>
      <c r="B12" s="19" t="s">
        <v>525</v>
      </c>
      <c r="C12" s="359">
        <f>'enrolment vs availed_UPY'!H12</f>
        <v>17949</v>
      </c>
      <c r="D12" s="359">
        <f>'enrolment vs availed_UPY'!I12</f>
        <v>0</v>
      </c>
      <c r="E12" s="359">
        <f>'enrolment vs availed_UPY'!J12</f>
        <v>0</v>
      </c>
      <c r="F12" s="359">
        <f>'enrolment vs availed_UPY'!K12</f>
        <v>294</v>
      </c>
      <c r="G12" s="359">
        <f t="shared" ref="G12:G18" si="2">SUM(C12:F12)</f>
        <v>18243</v>
      </c>
      <c r="H12" s="346">
        <v>230</v>
      </c>
      <c r="I12" s="362">
        <f t="shared" ref="I12:I18" si="3">J12+K12+L12</f>
        <v>629.38349999999991</v>
      </c>
      <c r="J12" s="362">
        <f t="shared" ref="J12:J18" si="4">G12*230*0.00015</f>
        <v>629.38349999999991</v>
      </c>
      <c r="K12" s="362">
        <v>0</v>
      </c>
      <c r="L12" s="362">
        <v>0</v>
      </c>
      <c r="M12" s="362">
        <f t="shared" ref="M12:M18" si="5">N12+O12+P12</f>
        <v>18.881504999999997</v>
      </c>
      <c r="N12" s="362">
        <f t="shared" ref="N12:N18" si="6">J12*3000/100000</f>
        <v>18.881504999999997</v>
      </c>
      <c r="O12" s="362">
        <v>0</v>
      </c>
      <c r="P12" s="362">
        <v>0</v>
      </c>
      <c r="Q12" s="362">
        <f t="shared" si="0"/>
        <v>233.291484</v>
      </c>
      <c r="R12" s="362">
        <f t="shared" si="1"/>
        <v>26.014517999999999</v>
      </c>
      <c r="S12" s="362">
        <f t="shared" ref="S12:S18" si="7">SUM(Q12:R12)</f>
        <v>259.30600199999998</v>
      </c>
      <c r="T12" s="361">
        <f t="shared" ref="T12:T18" si="8">J12*1890/100000</f>
        <v>11.89534815</v>
      </c>
    </row>
    <row r="13" spans="1:20" x14ac:dyDescent="0.2">
      <c r="A13" s="8">
        <v>3</v>
      </c>
      <c r="B13" s="19" t="s">
        <v>526</v>
      </c>
      <c r="C13" s="359">
        <f>'enrolment vs availed_UPY'!H13</f>
        <v>10944</v>
      </c>
      <c r="D13" s="359">
        <f>'enrolment vs availed_UPY'!I13</f>
        <v>148</v>
      </c>
      <c r="E13" s="359">
        <f>'enrolment vs availed_UPY'!J13</f>
        <v>0</v>
      </c>
      <c r="F13" s="359">
        <f>'enrolment vs availed_UPY'!K13</f>
        <v>0</v>
      </c>
      <c r="G13" s="359">
        <f t="shared" si="2"/>
        <v>11092</v>
      </c>
      <c r="H13" s="346">
        <v>230</v>
      </c>
      <c r="I13" s="362">
        <f t="shared" si="3"/>
        <v>382.67399999999998</v>
      </c>
      <c r="J13" s="362">
        <f t="shared" si="4"/>
        <v>382.67399999999998</v>
      </c>
      <c r="K13" s="362">
        <v>0</v>
      </c>
      <c r="L13" s="362">
        <v>0</v>
      </c>
      <c r="M13" s="362">
        <f t="shared" si="5"/>
        <v>11.480219999999999</v>
      </c>
      <c r="N13" s="362">
        <f t="shared" si="6"/>
        <v>11.480219999999999</v>
      </c>
      <c r="O13" s="362">
        <v>0</v>
      </c>
      <c r="P13" s="362">
        <v>0</v>
      </c>
      <c r="Q13" s="362">
        <f t="shared" si="0"/>
        <v>141.84449599999999</v>
      </c>
      <c r="R13" s="362">
        <f t="shared" si="1"/>
        <v>15.817192</v>
      </c>
      <c r="S13" s="362">
        <f t="shared" si="7"/>
        <v>157.661688</v>
      </c>
      <c r="T13" s="361">
        <f t="shared" si="8"/>
        <v>7.2325385999999998</v>
      </c>
    </row>
    <row r="14" spans="1:20" x14ac:dyDescent="0.2">
      <c r="A14" s="8">
        <v>4</v>
      </c>
      <c r="B14" s="19" t="s">
        <v>527</v>
      </c>
      <c r="C14" s="359">
        <f>'enrolment vs availed_UPY'!H14</f>
        <v>15347</v>
      </c>
      <c r="D14" s="359">
        <f>'enrolment vs availed_UPY'!I14</f>
        <v>289</v>
      </c>
      <c r="E14" s="359">
        <f>'enrolment vs availed_UPY'!J14</f>
        <v>0</v>
      </c>
      <c r="F14" s="359">
        <f>'enrolment vs availed_UPY'!K14</f>
        <v>35</v>
      </c>
      <c r="G14" s="359">
        <f t="shared" si="2"/>
        <v>15671</v>
      </c>
      <c r="H14" s="346">
        <v>230</v>
      </c>
      <c r="I14" s="362">
        <f t="shared" si="3"/>
        <v>540.64949999999999</v>
      </c>
      <c r="J14" s="362">
        <f t="shared" si="4"/>
        <v>540.64949999999999</v>
      </c>
      <c r="K14" s="362">
        <v>0</v>
      </c>
      <c r="L14" s="362">
        <v>0</v>
      </c>
      <c r="M14" s="362">
        <f t="shared" si="5"/>
        <v>16.219484999999999</v>
      </c>
      <c r="N14" s="362">
        <f t="shared" si="6"/>
        <v>16.219484999999999</v>
      </c>
      <c r="O14" s="362">
        <v>0</v>
      </c>
      <c r="P14" s="362">
        <v>0</v>
      </c>
      <c r="Q14" s="362">
        <f t="shared" si="0"/>
        <v>200.40074799999996</v>
      </c>
      <c r="R14" s="362">
        <f t="shared" si="1"/>
        <v>22.346845999999999</v>
      </c>
      <c r="S14" s="362">
        <f t="shared" si="7"/>
        <v>222.74759399999996</v>
      </c>
      <c r="T14" s="361">
        <f t="shared" si="8"/>
        <v>10.21827555</v>
      </c>
    </row>
    <row r="15" spans="1:20" x14ac:dyDescent="0.2">
      <c r="A15" s="8">
        <v>5</v>
      </c>
      <c r="B15" s="19" t="s">
        <v>528</v>
      </c>
      <c r="C15" s="359">
        <f>'enrolment vs availed_UPY'!H15</f>
        <v>17014</v>
      </c>
      <c r="D15" s="359">
        <f>'enrolment vs availed_UPY'!I15</f>
        <v>341</v>
      </c>
      <c r="E15" s="359">
        <f>'enrolment vs availed_UPY'!J15</f>
        <v>0</v>
      </c>
      <c r="F15" s="359">
        <f>'enrolment vs availed_UPY'!K15</f>
        <v>0</v>
      </c>
      <c r="G15" s="359">
        <f t="shared" si="2"/>
        <v>17355</v>
      </c>
      <c r="H15" s="346">
        <v>230</v>
      </c>
      <c r="I15" s="362">
        <f t="shared" si="3"/>
        <v>598.74749999999995</v>
      </c>
      <c r="J15" s="362">
        <f t="shared" si="4"/>
        <v>598.74749999999995</v>
      </c>
      <c r="K15" s="362">
        <v>0</v>
      </c>
      <c r="L15" s="362">
        <v>0</v>
      </c>
      <c r="M15" s="362">
        <f t="shared" si="5"/>
        <v>17.962424999999996</v>
      </c>
      <c r="N15" s="362">
        <f t="shared" si="6"/>
        <v>17.962424999999996</v>
      </c>
      <c r="O15" s="362">
        <v>0</v>
      </c>
      <c r="P15" s="362">
        <v>0</v>
      </c>
      <c r="Q15" s="362">
        <f t="shared" si="0"/>
        <v>221.93574000000001</v>
      </c>
      <c r="R15" s="362">
        <f t="shared" si="1"/>
        <v>24.74823</v>
      </c>
      <c r="S15" s="362">
        <f t="shared" si="7"/>
        <v>246.68397000000002</v>
      </c>
      <c r="T15" s="361">
        <f t="shared" si="8"/>
        <v>11.316327749999999</v>
      </c>
    </row>
    <row r="16" spans="1:20" x14ac:dyDescent="0.2">
      <c r="A16" s="8">
        <v>6</v>
      </c>
      <c r="B16" s="19" t="s">
        <v>529</v>
      </c>
      <c r="C16" s="359">
        <f>'enrolment vs availed_UPY'!H16</f>
        <v>10718</v>
      </c>
      <c r="D16" s="359">
        <f>'enrolment vs availed_UPY'!I16</f>
        <v>518</v>
      </c>
      <c r="E16" s="359">
        <f>'enrolment vs availed_UPY'!J16</f>
        <v>0</v>
      </c>
      <c r="F16" s="359">
        <f>'enrolment vs availed_UPY'!K16</f>
        <v>97</v>
      </c>
      <c r="G16" s="359">
        <f t="shared" si="2"/>
        <v>11333</v>
      </c>
      <c r="H16" s="346">
        <v>230</v>
      </c>
      <c r="I16" s="362">
        <f t="shared" si="3"/>
        <v>390.98849999999999</v>
      </c>
      <c r="J16" s="362">
        <f t="shared" si="4"/>
        <v>390.98849999999999</v>
      </c>
      <c r="K16" s="362">
        <v>0</v>
      </c>
      <c r="L16" s="362">
        <v>0</v>
      </c>
      <c r="M16" s="362">
        <f t="shared" si="5"/>
        <v>11.729654999999999</v>
      </c>
      <c r="N16" s="362">
        <f t="shared" si="6"/>
        <v>11.729654999999999</v>
      </c>
      <c r="O16" s="362">
        <v>0</v>
      </c>
      <c r="P16" s="362">
        <v>0</v>
      </c>
      <c r="Q16" s="362">
        <f t="shared" si="0"/>
        <v>144.92640399999999</v>
      </c>
      <c r="R16" s="362">
        <f t="shared" si="1"/>
        <v>16.160858000000001</v>
      </c>
      <c r="S16" s="362">
        <f t="shared" si="7"/>
        <v>161.08726199999998</v>
      </c>
      <c r="T16" s="361">
        <f t="shared" si="8"/>
        <v>7.3896826500000001</v>
      </c>
    </row>
    <row r="17" spans="1:20" x14ac:dyDescent="0.2">
      <c r="A17" s="8">
        <v>7</v>
      </c>
      <c r="B17" s="19" t="s">
        <v>530</v>
      </c>
      <c r="C17" s="359">
        <f>'enrolment vs availed_UPY'!H17</f>
        <v>14637</v>
      </c>
      <c r="D17" s="359">
        <f>'enrolment vs availed_UPY'!I17</f>
        <v>455</v>
      </c>
      <c r="E17" s="359">
        <f>'enrolment vs availed_UPY'!J17</f>
        <v>0</v>
      </c>
      <c r="F17" s="359">
        <f>'enrolment vs availed_UPY'!K17</f>
        <v>104</v>
      </c>
      <c r="G17" s="359">
        <f t="shared" si="2"/>
        <v>15196</v>
      </c>
      <c r="H17" s="346">
        <v>230</v>
      </c>
      <c r="I17" s="362">
        <f t="shared" si="3"/>
        <v>524.26199999999994</v>
      </c>
      <c r="J17" s="362">
        <f t="shared" si="4"/>
        <v>524.26199999999994</v>
      </c>
      <c r="K17" s="362">
        <v>0</v>
      </c>
      <c r="L17" s="362">
        <v>0</v>
      </c>
      <c r="M17" s="362">
        <f t="shared" si="5"/>
        <v>15.727859999999998</v>
      </c>
      <c r="N17" s="362">
        <f t="shared" si="6"/>
        <v>15.727859999999998</v>
      </c>
      <c r="O17" s="362">
        <v>0</v>
      </c>
      <c r="P17" s="362">
        <v>0</v>
      </c>
      <c r="Q17" s="362">
        <f t="shared" si="0"/>
        <v>194.32644799999997</v>
      </c>
      <c r="R17" s="362">
        <f t="shared" si="1"/>
        <v>21.669496000000002</v>
      </c>
      <c r="S17" s="362">
        <f t="shared" si="7"/>
        <v>215.99594399999998</v>
      </c>
      <c r="T17" s="361">
        <f t="shared" si="8"/>
        <v>9.9085517999999997</v>
      </c>
    </row>
    <row r="18" spans="1:20" x14ac:dyDescent="0.2">
      <c r="A18" s="8">
        <v>8</v>
      </c>
      <c r="B18" s="19" t="s">
        <v>531</v>
      </c>
      <c r="C18" s="359">
        <f>'enrolment vs availed_UPY'!H18</f>
        <v>16164</v>
      </c>
      <c r="D18" s="359">
        <f>'enrolment vs availed_UPY'!I18</f>
        <v>130</v>
      </c>
      <c r="E18" s="359">
        <f>'enrolment vs availed_UPY'!J18</f>
        <v>0</v>
      </c>
      <c r="F18" s="359">
        <f>'enrolment vs availed_UPY'!K18</f>
        <v>0</v>
      </c>
      <c r="G18" s="359">
        <f t="shared" si="2"/>
        <v>16294</v>
      </c>
      <c r="H18" s="346">
        <v>230</v>
      </c>
      <c r="I18" s="362">
        <f t="shared" si="3"/>
        <v>562.14299999999992</v>
      </c>
      <c r="J18" s="362">
        <f t="shared" si="4"/>
        <v>562.14299999999992</v>
      </c>
      <c r="K18" s="362">
        <v>0</v>
      </c>
      <c r="L18" s="362">
        <v>0</v>
      </c>
      <c r="M18" s="362">
        <f t="shared" si="5"/>
        <v>16.864289999999997</v>
      </c>
      <c r="N18" s="362">
        <f t="shared" si="6"/>
        <v>16.864289999999997</v>
      </c>
      <c r="O18" s="362">
        <v>0</v>
      </c>
      <c r="P18" s="362">
        <v>0</v>
      </c>
      <c r="Q18" s="362">
        <f t="shared" si="0"/>
        <v>208.367672</v>
      </c>
      <c r="R18" s="362">
        <f t="shared" si="1"/>
        <v>23.235243999999998</v>
      </c>
      <c r="S18" s="362">
        <f t="shared" si="7"/>
        <v>231.60291599999999</v>
      </c>
      <c r="T18" s="361">
        <f t="shared" si="8"/>
        <v>10.624502699999997</v>
      </c>
    </row>
    <row r="19" spans="1:20" x14ac:dyDescent="0.2">
      <c r="A19" s="3"/>
      <c r="B19" s="27" t="s">
        <v>532</v>
      </c>
      <c r="C19" s="359">
        <f>SUM(C11:C18)</f>
        <v>124904</v>
      </c>
      <c r="D19" s="359">
        <f>SUM(D11:D18)</f>
        <v>4951</v>
      </c>
      <c r="E19" s="359">
        <f>SUM(E11:E18)</f>
        <v>0</v>
      </c>
      <c r="F19" s="359">
        <f>SUM(F11:F18)</f>
        <v>530</v>
      </c>
      <c r="G19" s="359">
        <f>SUM(G11:G18)</f>
        <v>130385</v>
      </c>
      <c r="H19" s="251"/>
      <c r="I19" s="362">
        <f>SUM(I11:I18)</f>
        <v>4498.2824999999993</v>
      </c>
      <c r="J19" s="362">
        <f t="shared" ref="J19:P19" si="9">SUM(J11:J18)</f>
        <v>4498.2824999999993</v>
      </c>
      <c r="K19" s="362">
        <f t="shared" si="9"/>
        <v>0</v>
      </c>
      <c r="L19" s="362">
        <f t="shared" si="9"/>
        <v>0</v>
      </c>
      <c r="M19" s="362">
        <f t="shared" si="9"/>
        <v>134.94847499999997</v>
      </c>
      <c r="N19" s="362">
        <f t="shared" si="9"/>
        <v>134.94847499999997</v>
      </c>
      <c r="O19" s="362">
        <f t="shared" si="9"/>
        <v>0</v>
      </c>
      <c r="P19" s="362">
        <f t="shared" si="9"/>
        <v>0</v>
      </c>
      <c r="Q19" s="362">
        <f>SUM(Q11:Q18)</f>
        <v>1667.36338</v>
      </c>
      <c r="R19" s="362">
        <f>SUM(R11:R18)</f>
        <v>185.92901000000001</v>
      </c>
      <c r="S19" s="362">
        <f>SUM(S11:S18)</f>
        <v>1853.2923899999998</v>
      </c>
      <c r="T19" s="362">
        <f>SUM(T11:T18)</f>
        <v>85.017539249999999</v>
      </c>
    </row>
    <row r="20" spans="1:20" x14ac:dyDescent="0.2">
      <c r="A20" s="252"/>
      <c r="B20" s="252"/>
      <c r="C20" s="252"/>
      <c r="D20" s="252"/>
      <c r="E20" s="252"/>
      <c r="F20" s="252"/>
      <c r="G20" s="252"/>
      <c r="H20" s="252"/>
      <c r="I20" s="247"/>
      <c r="J20" s="247"/>
      <c r="K20" s="247"/>
      <c r="L20" s="247"/>
      <c r="M20" s="247"/>
      <c r="N20" s="247"/>
      <c r="O20" s="247"/>
      <c r="P20" s="247"/>
      <c r="Q20" s="247"/>
      <c r="R20" s="247"/>
      <c r="S20" s="247"/>
      <c r="T20" s="247"/>
    </row>
    <row r="21" spans="1:20" x14ac:dyDescent="0.2">
      <c r="A21" s="253" t="s">
        <v>8</v>
      </c>
      <c r="B21" s="520"/>
      <c r="C21" s="520"/>
      <c r="D21" s="252"/>
      <c r="E21" s="252"/>
      <c r="F21" s="252"/>
      <c r="G21" s="252"/>
      <c r="H21" s="252"/>
      <c r="I21" s="247"/>
      <c r="J21" s="247"/>
      <c r="K21" s="247"/>
      <c r="L21" s="247"/>
      <c r="M21" s="247"/>
      <c r="N21" s="247"/>
      <c r="O21" s="247"/>
      <c r="P21" s="247"/>
      <c r="Q21" s="247"/>
      <c r="R21" s="247" t="s">
        <v>11</v>
      </c>
      <c r="S21" s="247"/>
      <c r="T21" s="247"/>
    </row>
    <row r="22" spans="1:20" x14ac:dyDescent="0.2">
      <c r="A22" s="254" t="s">
        <v>9</v>
      </c>
      <c r="B22" s="254"/>
      <c r="C22" s="254"/>
      <c r="H22" s="247" t="s">
        <v>11</v>
      </c>
      <c r="I22" s="247"/>
      <c r="J22" s="247"/>
      <c r="K22" s="247"/>
      <c r="L22" s="247"/>
      <c r="M22" s="247"/>
      <c r="N22" s="247"/>
      <c r="O22" s="247"/>
      <c r="P22" s="247"/>
      <c r="Q22" s="247"/>
      <c r="R22" s="247"/>
      <c r="S22" s="247"/>
      <c r="T22" s="247"/>
    </row>
    <row r="23" spans="1:20" x14ac:dyDescent="0.2">
      <c r="A23" s="254" t="s">
        <v>10</v>
      </c>
      <c r="B23" s="254"/>
      <c r="C23" s="254"/>
      <c r="I23" s="247"/>
      <c r="J23" s="247"/>
      <c r="K23" s="247"/>
      <c r="L23" s="247"/>
      <c r="M23" s="247"/>
      <c r="N23" s="247"/>
      <c r="O23" s="247"/>
      <c r="P23" s="247"/>
      <c r="Q23" s="247"/>
      <c r="R23" s="247"/>
      <c r="S23" s="247"/>
      <c r="T23" s="247"/>
    </row>
    <row r="24" spans="1:20" x14ac:dyDescent="0.2">
      <c r="A24" s="921" t="s">
        <v>235</v>
      </c>
      <c r="B24" s="921"/>
      <c r="C24" s="921"/>
      <c r="D24" s="921"/>
      <c r="H24" s="247" t="s">
        <v>11</v>
      </c>
      <c r="I24" s="247"/>
      <c r="J24" s="247"/>
      <c r="K24" s="247"/>
      <c r="L24" s="252"/>
      <c r="M24" s="258"/>
      <c r="N24" s="258"/>
      <c r="O24" s="258"/>
      <c r="P24" s="258"/>
      <c r="Q24" s="258"/>
      <c r="R24" s="258"/>
      <c r="S24" s="252"/>
      <c r="T24" s="247"/>
    </row>
    <row r="25" spans="1:20" x14ac:dyDescent="0.2">
      <c r="A25" s="253" t="s">
        <v>117</v>
      </c>
      <c r="B25" s="254" t="s">
        <v>199</v>
      </c>
      <c r="C25" s="254"/>
      <c r="I25" s="247"/>
      <c r="J25" s="247"/>
      <c r="K25" s="247"/>
      <c r="L25" s="247"/>
      <c r="M25" s="247"/>
      <c r="N25" s="247"/>
      <c r="O25" s="247"/>
      <c r="P25" s="247"/>
      <c r="Q25" s="247"/>
      <c r="R25" s="247"/>
      <c r="S25" s="247"/>
      <c r="T25" s="247"/>
    </row>
    <row r="26" spans="1:20" x14ac:dyDescent="0.2">
      <c r="A26" s="253" t="s">
        <v>148</v>
      </c>
      <c r="B26" s="921" t="s">
        <v>930</v>
      </c>
      <c r="C26" s="921"/>
      <c r="D26" s="921"/>
      <c r="E26" s="921"/>
      <c r="F26" s="510"/>
      <c r="I26" s="247"/>
      <c r="J26" s="247"/>
      <c r="K26" s="247"/>
      <c r="L26" s="247"/>
      <c r="M26" s="247"/>
      <c r="N26" s="247"/>
      <c r="O26" s="247"/>
      <c r="P26" s="247"/>
      <c r="Q26" s="247"/>
      <c r="R26" s="247"/>
      <c r="S26" s="247"/>
      <c r="T26" s="247"/>
    </row>
    <row r="27" spans="1:20" x14ac:dyDescent="0.2">
      <c r="A27" s="254" t="s">
        <v>150</v>
      </c>
      <c r="B27" s="921" t="s">
        <v>931</v>
      </c>
      <c r="C27" s="921"/>
      <c r="D27" s="921"/>
      <c r="E27" s="921"/>
      <c r="F27" s="510"/>
      <c r="I27" s="247"/>
      <c r="J27" s="247"/>
      <c r="K27" s="247"/>
      <c r="L27" s="247"/>
      <c r="M27" s="247"/>
      <c r="N27" s="247"/>
      <c r="O27" s="247"/>
      <c r="P27" s="247"/>
      <c r="Q27" s="247"/>
      <c r="R27" s="247"/>
      <c r="S27" s="247"/>
      <c r="T27" s="247"/>
    </row>
    <row r="28" spans="1:20" x14ac:dyDescent="0.2">
      <c r="A28" s="254" t="s">
        <v>172</v>
      </c>
      <c r="B28" s="921" t="s">
        <v>987</v>
      </c>
      <c r="C28" s="921"/>
      <c r="D28" s="921"/>
      <c r="E28" s="921"/>
      <c r="F28" s="921"/>
      <c r="G28" s="921"/>
      <c r="H28" s="921"/>
      <c r="I28" s="921"/>
      <c r="J28" s="921"/>
      <c r="K28" s="921"/>
      <c r="L28" s="921"/>
      <c r="M28" s="921"/>
      <c r="N28" s="921"/>
      <c r="O28" s="921"/>
      <c r="P28" s="921"/>
      <c r="Q28" s="921"/>
      <c r="R28" s="921"/>
      <c r="S28" s="247"/>
      <c r="T28" s="247"/>
    </row>
    <row r="29" spans="1:20" x14ac:dyDescent="0.2">
      <c r="A29" s="254" t="s">
        <v>121</v>
      </c>
      <c r="B29" s="254" t="s">
        <v>252</v>
      </c>
      <c r="C29" s="254"/>
      <c r="I29" s="247"/>
      <c r="J29" s="247"/>
      <c r="K29" s="247"/>
      <c r="L29" s="247"/>
      <c r="M29" s="247"/>
      <c r="N29" s="247"/>
      <c r="O29" s="247"/>
      <c r="P29" s="247"/>
      <c r="Q29" s="247"/>
      <c r="R29" s="247"/>
      <c r="S29" s="247"/>
      <c r="T29" s="247"/>
    </row>
    <row r="30" spans="1:20" x14ac:dyDescent="0.2">
      <c r="A30" s="254" t="s">
        <v>122</v>
      </c>
      <c r="B30" s="254" t="s">
        <v>254</v>
      </c>
      <c r="C30" s="254"/>
      <c r="I30" s="247"/>
      <c r="J30" s="247"/>
      <c r="K30" s="247"/>
      <c r="L30" s="247"/>
      <c r="M30" s="247"/>
      <c r="N30" s="247"/>
      <c r="O30" s="247"/>
      <c r="P30" s="247"/>
      <c r="Q30" s="247"/>
      <c r="R30" s="247"/>
      <c r="S30" s="247"/>
      <c r="T30" s="247"/>
    </row>
    <row r="31" spans="1:20" x14ac:dyDescent="0.2">
      <c r="A31" s="254"/>
      <c r="B31" s="254" t="s">
        <v>255</v>
      </c>
      <c r="C31" s="254"/>
      <c r="I31" s="247"/>
      <c r="J31" s="247"/>
      <c r="K31" s="247"/>
      <c r="L31" s="247"/>
      <c r="M31" s="247"/>
      <c r="N31" s="247"/>
      <c r="O31" s="247"/>
      <c r="P31" s="247"/>
      <c r="Q31" s="247"/>
      <c r="R31" s="247"/>
      <c r="S31" s="247"/>
      <c r="T31" s="247"/>
    </row>
    <row r="32" spans="1:20" x14ac:dyDescent="0.2">
      <c r="A32" s="254"/>
      <c r="B32" s="254"/>
      <c r="C32" s="254"/>
      <c r="I32" s="247"/>
      <c r="J32" s="247"/>
      <c r="K32" s="247"/>
      <c r="L32" s="247"/>
      <c r="M32" s="247"/>
      <c r="N32" s="247"/>
      <c r="O32" s="247"/>
      <c r="P32" s="247"/>
      <c r="Q32" s="247"/>
      <c r="R32" s="247"/>
      <c r="S32" s="247"/>
      <c r="T32" s="247"/>
    </row>
    <row r="33" spans="1:20" x14ac:dyDescent="0.2">
      <c r="A33" s="254" t="s">
        <v>559</v>
      </c>
      <c r="B33" s="254" t="s">
        <v>565</v>
      </c>
      <c r="C33" s="254"/>
      <c r="I33" s="247"/>
      <c r="J33" s="247"/>
      <c r="K33" s="247"/>
      <c r="L33" s="247"/>
      <c r="M33" s="247"/>
      <c r="N33" s="247"/>
      <c r="O33" s="247"/>
      <c r="P33" s="247"/>
      <c r="Q33" s="247"/>
      <c r="R33" s="247"/>
      <c r="S33" s="247"/>
      <c r="T33" s="247"/>
    </row>
    <row r="34" spans="1:20" x14ac:dyDescent="0.2">
      <c r="A34" s="254"/>
      <c r="B34" s="254" t="s">
        <v>768</v>
      </c>
      <c r="C34" s="254"/>
      <c r="I34" s="247"/>
      <c r="J34" s="247"/>
      <c r="K34" s="247"/>
      <c r="L34" s="247"/>
      <c r="M34" s="247"/>
      <c r="N34" s="247"/>
      <c r="O34" s="247"/>
      <c r="P34" s="247"/>
      <c r="Q34" s="247"/>
      <c r="R34" s="247"/>
      <c r="S34" s="247"/>
      <c r="T34" s="247"/>
    </row>
    <row r="35" spans="1:20" x14ac:dyDescent="0.2">
      <c r="A35" s="254"/>
      <c r="B35" s="254" t="s">
        <v>620</v>
      </c>
      <c r="C35" s="254"/>
      <c r="I35" s="247"/>
      <c r="J35" s="247"/>
      <c r="K35" s="247"/>
      <c r="L35" s="247"/>
      <c r="M35" s="247"/>
      <c r="N35" s="247"/>
      <c r="O35" s="247"/>
      <c r="P35" s="247"/>
      <c r="Q35" s="247"/>
      <c r="R35" s="247"/>
      <c r="S35" s="247"/>
      <c r="T35" s="247"/>
    </row>
    <row r="36" spans="1:20" x14ac:dyDescent="0.2">
      <c r="A36" s="254"/>
      <c r="B36" s="254"/>
      <c r="C36" s="254"/>
      <c r="I36" s="247"/>
      <c r="J36" s="247"/>
      <c r="K36" s="247"/>
      <c r="L36" s="247"/>
      <c r="M36" s="247"/>
      <c r="N36" s="247"/>
      <c r="O36" s="247"/>
      <c r="P36" s="247"/>
      <c r="Q36" s="247"/>
      <c r="R36" s="247"/>
      <c r="S36" s="247"/>
      <c r="T36" s="247"/>
    </row>
    <row r="37" spans="1:20" ht="12.75" customHeight="1" x14ac:dyDescent="0.2">
      <c r="A37" s="254" t="s">
        <v>12</v>
      </c>
      <c r="H37" s="254"/>
      <c r="I37" s="247"/>
      <c r="J37" s="254"/>
      <c r="K37" s="254"/>
      <c r="L37" s="254"/>
      <c r="M37" s="254"/>
      <c r="N37" s="254"/>
      <c r="O37" s="254"/>
      <c r="P37" s="254"/>
      <c r="Q37" s="922" t="s">
        <v>761</v>
      </c>
      <c r="R37" s="922"/>
      <c r="S37" s="922"/>
      <c r="T37" s="922"/>
    </row>
    <row r="38" spans="1:20" ht="12.75" customHeight="1" x14ac:dyDescent="0.2">
      <c r="I38" s="254"/>
      <c r="J38" s="247"/>
      <c r="K38" s="304"/>
      <c r="L38" s="304"/>
      <c r="M38" s="304"/>
      <c r="N38" s="304"/>
      <c r="O38" s="304"/>
      <c r="P38" s="304"/>
      <c r="Q38" s="923" t="s">
        <v>759</v>
      </c>
      <c r="R38" s="923"/>
      <c r="S38" s="923"/>
      <c r="T38" s="923"/>
    </row>
    <row r="39" spans="1:20" ht="12.75" customHeight="1" x14ac:dyDescent="0.2">
      <c r="I39" s="247"/>
      <c r="J39" s="304"/>
      <c r="K39" s="304"/>
      <c r="L39" s="304"/>
      <c r="M39" s="304"/>
      <c r="N39" s="304"/>
      <c r="O39" s="304"/>
      <c r="P39" s="304"/>
      <c r="Q39" s="923" t="s">
        <v>535</v>
      </c>
      <c r="R39" s="923"/>
      <c r="S39" s="923"/>
      <c r="T39" s="923"/>
    </row>
    <row r="40" spans="1:20" x14ac:dyDescent="0.2">
      <c r="A40" s="254"/>
      <c r="B40" s="254"/>
      <c r="I40" s="247"/>
      <c r="J40" s="254"/>
      <c r="K40" s="254"/>
      <c r="L40" s="254"/>
      <c r="M40" s="254"/>
      <c r="N40" s="254"/>
      <c r="O40" s="254"/>
      <c r="P40" s="254"/>
      <c r="Q40" s="254"/>
      <c r="R40" s="435" t="s">
        <v>83</v>
      </c>
      <c r="S40" s="435"/>
      <c r="T40" s="436"/>
    </row>
    <row r="42" spans="1:20" x14ac:dyDescent="0.2">
      <c r="A42" s="915"/>
      <c r="B42" s="915"/>
      <c r="C42" s="915"/>
      <c r="D42" s="915"/>
      <c r="E42" s="915"/>
      <c r="F42" s="915"/>
      <c r="G42" s="915"/>
      <c r="H42" s="915"/>
      <c r="I42" s="915"/>
      <c r="J42" s="915"/>
      <c r="K42" s="915"/>
      <c r="L42" s="915"/>
      <c r="M42" s="915"/>
      <c r="N42" s="915"/>
      <c r="O42" s="915"/>
      <c r="P42" s="915"/>
      <c r="Q42" s="915"/>
      <c r="R42" s="915"/>
      <c r="S42" s="915"/>
      <c r="T42" s="915"/>
    </row>
  </sheetData>
  <mergeCells count="24">
    <mergeCell ref="A42:T42"/>
    <mergeCell ref="A24:D24"/>
    <mergeCell ref="B26:E26"/>
    <mergeCell ref="B27:E27"/>
    <mergeCell ref="Q38:T38"/>
    <mergeCell ref="Q37:T37"/>
    <mergeCell ref="Q39:T39"/>
    <mergeCell ref="B28:R28"/>
    <mergeCell ref="G1:I1"/>
    <mergeCell ref="S1:T1"/>
    <mergeCell ref="A2:T2"/>
    <mergeCell ref="A3:T3"/>
    <mergeCell ref="A4:R5"/>
    <mergeCell ref="T8:T9"/>
    <mergeCell ref="B8:B9"/>
    <mergeCell ref="C8:G8"/>
    <mergeCell ref="A6:T6"/>
    <mergeCell ref="A7:B7"/>
    <mergeCell ref="L7:T7"/>
    <mergeCell ref="A8:A9"/>
    <mergeCell ref="H8:H9"/>
    <mergeCell ref="I8:L8"/>
    <mergeCell ref="M8:P8"/>
    <mergeCell ref="Q8:S8"/>
  </mergeCells>
  <printOptions horizontalCentered="1"/>
  <pageMargins left="0.45" right="0.16" top="1.24" bottom="0" header="0.76" footer="0.31496062992125984"/>
  <pageSetup paperSize="9" scale="77"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
  <sheetViews>
    <sheetView topLeftCell="A10" zoomScaleNormal="100" zoomScaleSheetLayoutView="100" workbookViewId="0">
      <selection activeCell="A2" sqref="A2"/>
    </sheetView>
  </sheetViews>
  <sheetFormatPr defaultRowHeight="12.75" x14ac:dyDescent="0.2"/>
  <cols>
    <col min="1" max="1" width="5.28515625" style="247" customWidth="1"/>
    <col min="2" max="2" width="10.5703125" style="247" customWidth="1"/>
    <col min="3" max="3" width="17.85546875" style="247" customWidth="1"/>
    <col min="4" max="4" width="10.85546875" style="247" customWidth="1"/>
    <col min="5" max="5" width="4.5703125" style="247" customWidth="1"/>
    <col min="6" max="6" width="0.28515625" style="247" hidden="1" customWidth="1"/>
    <col min="7" max="7" width="8.7109375" style="247" customWidth="1"/>
    <col min="8" max="9" width="8" style="247" customWidth="1"/>
    <col min="10" max="14" width="8.140625" style="247" customWidth="1"/>
    <col min="15" max="15" width="10.140625" style="247" customWidth="1"/>
    <col min="16" max="16" width="11.42578125" style="247" customWidth="1"/>
    <col min="17" max="17" width="14.7109375" style="247" customWidth="1"/>
    <col min="18" max="18" width="22.5703125" style="247" customWidth="1"/>
    <col min="19" max="16384" width="9.140625" style="247"/>
  </cols>
  <sheetData>
    <row r="1" spans="1:18" ht="15" x14ac:dyDescent="0.2">
      <c r="D1" s="929"/>
      <c r="E1" s="929"/>
      <c r="F1" s="929"/>
      <c r="G1" s="929"/>
      <c r="Q1" s="926" t="s">
        <v>934</v>
      </c>
      <c r="R1" s="926"/>
    </row>
    <row r="2" spans="1:18" ht="15.75" x14ac:dyDescent="0.25">
      <c r="A2" s="928" t="s">
        <v>0</v>
      </c>
      <c r="B2" s="928"/>
      <c r="C2" s="928"/>
      <c r="D2" s="928"/>
      <c r="E2" s="928"/>
      <c r="F2" s="928"/>
      <c r="G2" s="928"/>
      <c r="H2" s="928"/>
      <c r="I2" s="928"/>
      <c r="J2" s="928"/>
      <c r="K2" s="928"/>
      <c r="L2" s="928"/>
      <c r="M2" s="928"/>
      <c r="N2" s="928"/>
      <c r="O2" s="928"/>
      <c r="P2" s="928"/>
      <c r="Q2" s="928"/>
      <c r="R2" s="928"/>
    </row>
    <row r="3" spans="1:18" ht="20.25" x14ac:dyDescent="0.3">
      <c r="A3" s="934" t="s">
        <v>624</v>
      </c>
      <c r="B3" s="934"/>
      <c r="C3" s="934"/>
      <c r="D3" s="934"/>
      <c r="E3" s="934"/>
      <c r="F3" s="934"/>
      <c r="G3" s="934"/>
      <c r="H3" s="934"/>
      <c r="I3" s="934"/>
      <c r="J3" s="934"/>
      <c r="K3" s="934"/>
      <c r="L3" s="934"/>
      <c r="M3" s="934"/>
      <c r="N3" s="934"/>
      <c r="O3" s="934"/>
      <c r="P3" s="934"/>
      <c r="Q3" s="934"/>
      <c r="R3" s="934"/>
    </row>
    <row r="5" spans="1:18" s="259" customFormat="1" ht="15.75" x14ac:dyDescent="0.25">
      <c r="A5" s="927" t="s">
        <v>935</v>
      </c>
      <c r="B5" s="927"/>
      <c r="C5" s="927"/>
      <c r="D5" s="927"/>
      <c r="E5" s="927"/>
      <c r="F5" s="927"/>
      <c r="G5" s="927"/>
      <c r="H5" s="927"/>
      <c r="I5" s="927"/>
      <c r="J5" s="927"/>
      <c r="K5" s="927"/>
      <c r="L5" s="927"/>
      <c r="M5" s="927"/>
      <c r="N5" s="927"/>
      <c r="O5" s="927"/>
      <c r="P5" s="927"/>
      <c r="Q5" s="927"/>
      <c r="R5" s="927"/>
    </row>
    <row r="6" spans="1:18" x14ac:dyDescent="0.2">
      <c r="A6" s="931"/>
      <c r="B6" s="931"/>
      <c r="C6" s="931"/>
      <c r="D6" s="931"/>
      <c r="E6" s="931"/>
      <c r="F6" s="931"/>
      <c r="G6" s="931"/>
      <c r="H6" s="931"/>
      <c r="I6" s="931"/>
      <c r="J6" s="931"/>
      <c r="K6" s="931"/>
      <c r="L6" s="931"/>
      <c r="M6" s="931"/>
      <c r="N6" s="931"/>
      <c r="O6" s="931"/>
      <c r="P6" s="931"/>
      <c r="Q6" s="931"/>
      <c r="R6" s="931"/>
    </row>
    <row r="7" spans="1:18" x14ac:dyDescent="0.2">
      <c r="A7" s="604" t="s">
        <v>523</v>
      </c>
      <c r="B7" s="604"/>
      <c r="D7" s="256"/>
      <c r="E7" s="256"/>
      <c r="J7" s="916"/>
      <c r="K7" s="916"/>
      <c r="L7" s="916"/>
      <c r="M7" s="916"/>
      <c r="N7" s="916"/>
      <c r="O7" s="916"/>
      <c r="P7" s="916"/>
      <c r="Q7" s="916"/>
      <c r="R7" s="916"/>
    </row>
    <row r="8" spans="1:18" s="305" customFormat="1" ht="30.75" customHeight="1" x14ac:dyDescent="0.2">
      <c r="A8" s="917" t="s">
        <v>543</v>
      </c>
      <c r="B8" s="917" t="s">
        <v>3</v>
      </c>
      <c r="C8" s="935" t="s">
        <v>766</v>
      </c>
      <c r="D8" s="924" t="s">
        <v>84</v>
      </c>
      <c r="E8" s="932"/>
      <c r="F8" s="933"/>
      <c r="G8" s="918" t="s">
        <v>85</v>
      </c>
      <c r="H8" s="919"/>
      <c r="I8" s="919"/>
      <c r="J8" s="920"/>
      <c r="K8" s="918" t="s">
        <v>91</v>
      </c>
      <c r="L8" s="919"/>
      <c r="M8" s="919"/>
      <c r="N8" s="920"/>
      <c r="O8" s="924" t="s">
        <v>197</v>
      </c>
      <c r="P8" s="932"/>
      <c r="Q8" s="933"/>
      <c r="R8" s="917" t="s">
        <v>157</v>
      </c>
    </row>
    <row r="9" spans="1:18" s="305" customFormat="1" ht="44.45" customHeight="1" x14ac:dyDescent="0.2">
      <c r="A9" s="917"/>
      <c r="B9" s="917"/>
      <c r="C9" s="936"/>
      <c r="D9" s="925"/>
      <c r="E9" s="937"/>
      <c r="F9" s="938"/>
      <c r="G9" s="302" t="s">
        <v>198</v>
      </c>
      <c r="H9" s="302" t="s">
        <v>119</v>
      </c>
      <c r="I9" s="302" t="s">
        <v>120</v>
      </c>
      <c r="J9" s="302" t="s">
        <v>486</v>
      </c>
      <c r="K9" s="302" t="s">
        <v>147</v>
      </c>
      <c r="L9" s="302" t="s">
        <v>149</v>
      </c>
      <c r="M9" s="302" t="s">
        <v>151</v>
      </c>
      <c r="N9" s="302" t="s">
        <v>485</v>
      </c>
      <c r="O9" s="302" t="s">
        <v>171</v>
      </c>
      <c r="P9" s="303" t="s">
        <v>156</v>
      </c>
      <c r="Q9" s="302" t="s">
        <v>16</v>
      </c>
      <c r="R9" s="917"/>
    </row>
    <row r="10" spans="1:18" s="254" customFormat="1" x14ac:dyDescent="0.2">
      <c r="A10" s="249">
        <v>1</v>
      </c>
      <c r="B10" s="249">
        <v>2</v>
      </c>
      <c r="C10" s="249">
        <v>3</v>
      </c>
      <c r="D10" s="939">
        <v>4</v>
      </c>
      <c r="E10" s="940"/>
      <c r="F10" s="941"/>
      <c r="G10" s="249">
        <v>5</v>
      </c>
      <c r="H10" s="249">
        <v>6</v>
      </c>
      <c r="I10" s="249">
        <v>7</v>
      </c>
      <c r="J10" s="249">
        <v>8</v>
      </c>
      <c r="K10" s="249">
        <v>9</v>
      </c>
      <c r="L10" s="249">
        <v>10</v>
      </c>
      <c r="M10" s="249">
        <v>11</v>
      </c>
      <c r="N10" s="249">
        <v>12</v>
      </c>
      <c r="O10" s="249">
        <v>13</v>
      </c>
      <c r="P10" s="249">
        <v>14</v>
      </c>
      <c r="Q10" s="249">
        <v>15</v>
      </c>
      <c r="R10" s="249">
        <v>16</v>
      </c>
    </row>
    <row r="11" spans="1:18" x14ac:dyDescent="0.2">
      <c r="A11" s="8">
        <v>1</v>
      </c>
      <c r="B11" s="19" t="s">
        <v>524</v>
      </c>
      <c r="C11" s="250"/>
      <c r="D11" s="942"/>
      <c r="E11" s="943"/>
      <c r="F11" s="944"/>
      <c r="G11" s="250"/>
      <c r="H11" s="250"/>
      <c r="I11" s="250"/>
      <c r="J11" s="250"/>
      <c r="K11" s="250"/>
      <c r="L11" s="250"/>
      <c r="M11" s="250"/>
      <c r="N11" s="250"/>
      <c r="O11" s="250"/>
      <c r="P11" s="250"/>
      <c r="Q11" s="250"/>
      <c r="R11" s="257"/>
    </row>
    <row r="12" spans="1:18" x14ac:dyDescent="0.2">
      <c r="A12" s="8">
        <v>2</v>
      </c>
      <c r="B12" s="19" t="s">
        <v>525</v>
      </c>
      <c r="C12" s="250"/>
      <c r="D12" s="942"/>
      <c r="E12" s="943"/>
      <c r="F12" s="944"/>
      <c r="G12" s="250"/>
      <c r="H12" s="250"/>
      <c r="I12" s="250"/>
      <c r="J12" s="250"/>
      <c r="K12" s="250"/>
      <c r="L12" s="250"/>
      <c r="M12" s="250"/>
      <c r="N12" s="250"/>
      <c r="O12" s="250"/>
      <c r="P12" s="250"/>
      <c r="Q12" s="250"/>
      <c r="R12" s="257"/>
    </row>
    <row r="13" spans="1:18" x14ac:dyDescent="0.2">
      <c r="A13" s="8">
        <v>3</v>
      </c>
      <c r="B13" s="19" t="s">
        <v>526</v>
      </c>
      <c r="C13" s="250"/>
      <c r="D13" s="942"/>
      <c r="E13" s="943"/>
      <c r="F13" s="944"/>
      <c r="G13" s="250"/>
      <c r="H13" s="250"/>
      <c r="I13" s="250"/>
      <c r="J13" s="250"/>
      <c r="K13" s="250"/>
      <c r="L13" s="250"/>
      <c r="M13" s="250"/>
      <c r="N13" s="250"/>
      <c r="O13" s="250"/>
      <c r="P13" s="250"/>
      <c r="Q13" s="250"/>
      <c r="R13" s="257"/>
    </row>
    <row r="14" spans="1:18" ht="15.75" x14ac:dyDescent="0.25">
      <c r="A14" s="8">
        <v>4</v>
      </c>
      <c r="B14" s="19" t="s">
        <v>527</v>
      </c>
      <c r="C14" s="250"/>
      <c r="D14" s="942"/>
      <c r="E14" s="943"/>
      <c r="F14" s="944"/>
      <c r="G14" s="945" t="s">
        <v>562</v>
      </c>
      <c r="H14" s="946"/>
      <c r="I14" s="946"/>
      <c r="J14" s="946"/>
      <c r="K14" s="946"/>
      <c r="L14" s="946"/>
      <c r="M14" s="946"/>
      <c r="N14" s="946"/>
      <c r="O14" s="946"/>
      <c r="P14" s="947"/>
      <c r="Q14" s="250"/>
      <c r="R14" s="257"/>
    </row>
    <row r="15" spans="1:18" x14ac:dyDescent="0.2">
      <c r="A15" s="8">
        <v>5</v>
      </c>
      <c r="B15" s="19" t="s">
        <v>528</v>
      </c>
      <c r="C15" s="250"/>
      <c r="D15" s="942"/>
      <c r="E15" s="943"/>
      <c r="F15" s="944"/>
      <c r="G15" s="250"/>
      <c r="H15" s="250"/>
      <c r="I15" s="250"/>
      <c r="J15" s="250"/>
      <c r="K15" s="250"/>
      <c r="L15" s="250"/>
      <c r="M15" s="250"/>
      <c r="N15" s="250"/>
      <c r="O15" s="250"/>
      <c r="P15" s="250"/>
      <c r="Q15" s="250"/>
      <c r="R15" s="257"/>
    </row>
    <row r="16" spans="1:18" x14ac:dyDescent="0.2">
      <c r="A16" s="8">
        <v>6</v>
      </c>
      <c r="B16" s="19" t="s">
        <v>529</v>
      </c>
      <c r="C16" s="250"/>
      <c r="D16" s="942"/>
      <c r="E16" s="943"/>
      <c r="F16" s="944"/>
      <c r="G16" s="250"/>
      <c r="H16" s="250"/>
      <c r="I16" s="250"/>
      <c r="J16" s="250"/>
      <c r="K16" s="250"/>
      <c r="L16" s="250"/>
      <c r="M16" s="250"/>
      <c r="N16" s="250"/>
      <c r="O16" s="250"/>
      <c r="P16" s="250"/>
      <c r="Q16" s="250"/>
      <c r="R16" s="257"/>
    </row>
    <row r="17" spans="1:19" x14ac:dyDescent="0.2">
      <c r="A17" s="8">
        <v>7</v>
      </c>
      <c r="B17" s="19" t="s">
        <v>530</v>
      </c>
      <c r="C17" s="250"/>
      <c r="D17" s="942"/>
      <c r="E17" s="943"/>
      <c r="F17" s="944"/>
      <c r="G17" s="250"/>
      <c r="H17" s="250"/>
      <c r="I17" s="250"/>
      <c r="J17" s="250"/>
      <c r="K17" s="250"/>
      <c r="L17" s="250"/>
      <c r="M17" s="250"/>
      <c r="N17" s="250"/>
      <c r="O17" s="250"/>
      <c r="P17" s="250"/>
      <c r="Q17" s="250"/>
      <c r="R17" s="257"/>
    </row>
    <row r="18" spans="1:19" x14ac:dyDescent="0.2">
      <c r="A18" s="8">
        <v>8</v>
      </c>
      <c r="B18" s="19" t="s">
        <v>531</v>
      </c>
      <c r="C18" s="250"/>
      <c r="D18" s="942"/>
      <c r="E18" s="943"/>
      <c r="F18" s="944"/>
      <c r="G18" s="250"/>
      <c r="H18" s="250"/>
      <c r="I18" s="250"/>
      <c r="J18" s="250"/>
      <c r="K18" s="250"/>
      <c r="L18" s="250"/>
      <c r="M18" s="250"/>
      <c r="N18" s="250"/>
      <c r="O18" s="250"/>
      <c r="P18" s="250"/>
      <c r="Q18" s="250"/>
      <c r="R18" s="257"/>
    </row>
    <row r="19" spans="1:19" x14ac:dyDescent="0.2">
      <c r="A19" s="3"/>
      <c r="B19" s="27" t="s">
        <v>532</v>
      </c>
      <c r="C19" s="250"/>
      <c r="D19" s="942"/>
      <c r="E19" s="943"/>
      <c r="F19" s="944"/>
      <c r="G19" s="250"/>
      <c r="H19" s="250"/>
      <c r="I19" s="250"/>
      <c r="J19" s="250"/>
      <c r="K19" s="250"/>
      <c r="L19" s="250"/>
      <c r="M19" s="250"/>
      <c r="N19" s="250"/>
      <c r="O19" s="250"/>
      <c r="P19" s="250"/>
      <c r="Q19" s="250"/>
      <c r="R19" s="257"/>
    </row>
    <row r="20" spans="1:19" x14ac:dyDescent="0.2">
      <c r="A20" s="252"/>
      <c r="B20" s="252"/>
      <c r="C20" s="252"/>
      <c r="D20" s="252"/>
      <c r="E20" s="252"/>
    </row>
    <row r="21" spans="1:19" x14ac:dyDescent="0.2">
      <c r="A21" s="921" t="s">
        <v>235</v>
      </c>
      <c r="B21" s="921"/>
      <c r="C21" s="921"/>
      <c r="D21" s="921"/>
    </row>
    <row r="22" spans="1:19" x14ac:dyDescent="0.2">
      <c r="A22" s="253" t="s">
        <v>117</v>
      </c>
      <c r="B22" s="254" t="s">
        <v>199</v>
      </c>
      <c r="C22" s="254"/>
    </row>
    <row r="23" spans="1:19" x14ac:dyDescent="0.2">
      <c r="A23" s="253" t="s">
        <v>148</v>
      </c>
      <c r="B23" s="921" t="s">
        <v>936</v>
      </c>
      <c r="C23" s="921"/>
      <c r="D23" s="921"/>
      <c r="E23" s="921"/>
    </row>
    <row r="24" spans="1:19" x14ac:dyDescent="0.2">
      <c r="A24" s="254" t="s">
        <v>150</v>
      </c>
      <c r="B24" s="921" t="s">
        <v>937</v>
      </c>
      <c r="C24" s="921"/>
      <c r="D24" s="921"/>
    </row>
    <row r="25" spans="1:19" x14ac:dyDescent="0.2">
      <c r="A25" s="254" t="s">
        <v>172</v>
      </c>
      <c r="B25" s="921" t="s">
        <v>938</v>
      </c>
      <c r="C25" s="921"/>
      <c r="D25" s="921"/>
      <c r="E25" s="921"/>
      <c r="F25" s="921"/>
      <c r="G25" s="921"/>
      <c r="H25" s="921"/>
      <c r="I25" s="921"/>
      <c r="J25" s="921"/>
      <c r="K25" s="921"/>
      <c r="L25" s="921"/>
      <c r="M25" s="921"/>
      <c r="N25" s="921"/>
      <c r="O25" s="921"/>
      <c r="P25" s="921"/>
      <c r="Q25" s="921"/>
      <c r="R25" s="921"/>
    </row>
    <row r="26" spans="1:19" x14ac:dyDescent="0.2">
      <c r="A26" s="254" t="s">
        <v>121</v>
      </c>
      <c r="B26" s="254" t="s">
        <v>214</v>
      </c>
      <c r="C26" s="254"/>
    </row>
    <row r="27" spans="1:19" x14ac:dyDescent="0.2">
      <c r="A27" s="254" t="s">
        <v>122</v>
      </c>
      <c r="B27" s="254" t="s">
        <v>233</v>
      </c>
      <c r="C27" s="254"/>
    </row>
    <row r="28" spans="1:19" x14ac:dyDescent="0.2">
      <c r="A28" s="254"/>
      <c r="B28" s="254" t="s">
        <v>234</v>
      </c>
      <c r="C28" s="254"/>
    </row>
    <row r="29" spans="1:19" x14ac:dyDescent="0.2">
      <c r="A29" s="254"/>
      <c r="B29" s="254"/>
      <c r="C29" s="254"/>
    </row>
    <row r="30" spans="1:19" x14ac:dyDescent="0.2">
      <c r="A30" s="254"/>
      <c r="B30" s="254"/>
      <c r="C30" s="254"/>
    </row>
    <row r="31" spans="1:19" s="235" customFormat="1" x14ac:dyDescent="0.2">
      <c r="A31" s="254" t="s">
        <v>12</v>
      </c>
      <c r="B31" s="247"/>
      <c r="C31" s="247"/>
      <c r="D31" s="247"/>
      <c r="E31" s="247"/>
      <c r="F31" s="247"/>
      <c r="G31" s="247"/>
      <c r="H31" s="254"/>
      <c r="I31" s="247"/>
      <c r="J31" s="254"/>
      <c r="K31" s="254"/>
      <c r="L31" s="254"/>
      <c r="M31" s="254"/>
      <c r="N31" s="254"/>
      <c r="O31" s="254"/>
      <c r="P31" s="922" t="s">
        <v>761</v>
      </c>
      <c r="Q31" s="922"/>
      <c r="R31" s="922"/>
      <c r="S31" s="922"/>
    </row>
    <row r="32" spans="1:19" s="235" customFormat="1" ht="12.75" customHeight="1" x14ac:dyDescent="0.2">
      <c r="A32" s="247"/>
      <c r="B32" s="247"/>
      <c r="C32" s="247"/>
      <c r="D32" s="247"/>
      <c r="E32" s="247"/>
      <c r="F32" s="247"/>
      <c r="G32" s="247"/>
      <c r="H32" s="247"/>
      <c r="I32" s="254"/>
      <c r="J32" s="247"/>
      <c r="K32" s="304"/>
      <c r="L32" s="304"/>
      <c r="M32" s="304"/>
      <c r="N32" s="304"/>
      <c r="O32" s="304"/>
      <c r="P32" s="923" t="s">
        <v>759</v>
      </c>
      <c r="Q32" s="923"/>
      <c r="R32" s="923"/>
      <c r="S32" s="923"/>
    </row>
    <row r="33" spans="1:19" s="235" customFormat="1" ht="12.75" customHeight="1" x14ac:dyDescent="0.2">
      <c r="A33" s="247"/>
      <c r="B33" s="247"/>
      <c r="C33" s="247"/>
      <c r="D33" s="247"/>
      <c r="E33" s="247"/>
      <c r="F33" s="247"/>
      <c r="G33" s="247"/>
      <c r="H33" s="247"/>
      <c r="I33" s="247"/>
      <c r="J33" s="304"/>
      <c r="K33" s="304"/>
      <c r="L33" s="304"/>
      <c r="M33" s="304"/>
      <c r="N33" s="304"/>
      <c r="O33" s="304"/>
      <c r="P33" s="923" t="s">
        <v>535</v>
      </c>
      <c r="Q33" s="923"/>
      <c r="R33" s="923"/>
      <c r="S33" s="923"/>
    </row>
    <row r="34" spans="1:19" s="235" customFormat="1" x14ac:dyDescent="0.2">
      <c r="A34" s="254"/>
      <c r="B34" s="254"/>
      <c r="C34" s="247"/>
      <c r="D34" s="247"/>
      <c r="E34" s="247"/>
      <c r="F34" s="247"/>
      <c r="G34" s="247"/>
      <c r="H34" s="247"/>
      <c r="I34" s="247"/>
      <c r="J34" s="254"/>
      <c r="K34" s="254"/>
      <c r="L34" s="254"/>
      <c r="M34" s="254"/>
      <c r="N34" s="254"/>
      <c r="O34" s="254"/>
      <c r="P34" s="254"/>
      <c r="Q34" s="435" t="s">
        <v>83</v>
      </c>
      <c r="R34" s="435"/>
      <c r="S34" s="436"/>
    </row>
    <row r="36" spans="1:19" x14ac:dyDescent="0.2">
      <c r="A36" s="931"/>
      <c r="B36" s="931"/>
      <c r="C36" s="931"/>
      <c r="D36" s="931"/>
      <c r="E36" s="931"/>
      <c r="F36" s="931"/>
      <c r="G36" s="931"/>
      <c r="H36" s="931"/>
      <c r="I36" s="931"/>
      <c r="J36" s="931"/>
      <c r="K36" s="931"/>
      <c r="L36" s="931"/>
      <c r="M36" s="931"/>
      <c r="N36" s="931"/>
      <c r="O36" s="931"/>
      <c r="P36" s="931"/>
      <c r="Q36" s="931"/>
      <c r="R36" s="931"/>
    </row>
  </sheetData>
  <mergeCells count="35">
    <mergeCell ref="G14:P14"/>
    <mergeCell ref="A36:R36"/>
    <mergeCell ref="P31:S31"/>
    <mergeCell ref="P32:S32"/>
    <mergeCell ref="P33:S33"/>
    <mergeCell ref="B24:D24"/>
    <mergeCell ref="B23:E23"/>
    <mergeCell ref="B25:R25"/>
    <mergeCell ref="D10:F10"/>
    <mergeCell ref="D11:F11"/>
    <mergeCell ref="A21:D21"/>
    <mergeCell ref="D12:F12"/>
    <mergeCell ref="D13:F13"/>
    <mergeCell ref="D19:F19"/>
    <mergeCell ref="D15:F15"/>
    <mergeCell ref="D18:F18"/>
    <mergeCell ref="D14:F14"/>
    <mergeCell ref="D16:F16"/>
    <mergeCell ref="D17:F17"/>
    <mergeCell ref="O8:Q8"/>
    <mergeCell ref="R8:R9"/>
    <mergeCell ref="G8:J8"/>
    <mergeCell ref="K8:N8"/>
    <mergeCell ref="A6:R6"/>
    <mergeCell ref="A7:B7"/>
    <mergeCell ref="J7:R7"/>
    <mergeCell ref="C8:C9"/>
    <mergeCell ref="A8:A9"/>
    <mergeCell ref="B8:B9"/>
    <mergeCell ref="D8:F9"/>
    <mergeCell ref="D1:G1"/>
    <mergeCell ref="Q1:R1"/>
    <mergeCell ref="A2:R2"/>
    <mergeCell ref="A3:R3"/>
    <mergeCell ref="A5:R5"/>
  </mergeCells>
  <printOptions horizontalCentered="1"/>
  <pageMargins left="0.48" right="0.31" top="1.27" bottom="0" header="1.03" footer="0.31496062992125984"/>
  <pageSetup paperSize="9" scale="81"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
  <sheetViews>
    <sheetView zoomScaleNormal="100" zoomScaleSheetLayoutView="100" workbookViewId="0">
      <selection activeCell="A2" sqref="A2"/>
    </sheetView>
  </sheetViews>
  <sheetFormatPr defaultRowHeight="12.75" x14ac:dyDescent="0.2"/>
  <cols>
    <col min="1" max="1" width="5.5703125" style="247" customWidth="1"/>
    <col min="2" max="2" width="11" style="247" customWidth="1"/>
    <col min="3" max="3" width="17.85546875" style="247" customWidth="1"/>
    <col min="4" max="4" width="10.85546875" style="247" customWidth="1"/>
    <col min="5" max="5" width="4.5703125" style="247" customWidth="1"/>
    <col min="6" max="6" width="0.28515625" style="247" hidden="1" customWidth="1"/>
    <col min="7" max="7" width="8.7109375" style="247" customWidth="1"/>
    <col min="8" max="9" width="8" style="247" customWidth="1"/>
    <col min="10" max="14" width="8.140625" style="247" customWidth="1"/>
    <col min="15" max="15" width="10.140625" style="247" customWidth="1"/>
    <col min="16" max="16" width="11.42578125" style="247" customWidth="1"/>
    <col min="17" max="17" width="10.85546875" style="247" customWidth="1"/>
    <col min="18" max="18" width="20.28515625" style="247" customWidth="1"/>
    <col min="19" max="16384" width="9.140625" style="247"/>
  </cols>
  <sheetData>
    <row r="1" spans="1:18" ht="15" x14ac:dyDescent="0.2">
      <c r="D1" s="929"/>
      <c r="E1" s="929"/>
      <c r="F1" s="929"/>
      <c r="G1" s="929"/>
      <c r="Q1" s="926" t="s">
        <v>939</v>
      </c>
      <c r="R1" s="926"/>
    </row>
    <row r="2" spans="1:18" ht="15.75" x14ac:dyDescent="0.25">
      <c r="A2" s="928" t="s">
        <v>0</v>
      </c>
      <c r="B2" s="928"/>
      <c r="C2" s="928"/>
      <c r="D2" s="928"/>
      <c r="E2" s="928"/>
      <c r="F2" s="928"/>
      <c r="G2" s="928"/>
      <c r="H2" s="928"/>
      <c r="I2" s="928"/>
      <c r="J2" s="928"/>
      <c r="K2" s="928"/>
      <c r="L2" s="928"/>
      <c r="M2" s="928"/>
      <c r="N2" s="928"/>
      <c r="O2" s="928"/>
      <c r="P2" s="928"/>
      <c r="Q2" s="928"/>
      <c r="R2" s="928"/>
    </row>
    <row r="3" spans="1:18" ht="20.25" x14ac:dyDescent="0.3">
      <c r="A3" s="934" t="s">
        <v>624</v>
      </c>
      <c r="B3" s="934"/>
      <c r="C3" s="934"/>
      <c r="D3" s="934"/>
      <c r="E3" s="934"/>
      <c r="F3" s="934"/>
      <c r="G3" s="934"/>
      <c r="H3" s="934"/>
      <c r="I3" s="934"/>
      <c r="J3" s="934"/>
      <c r="K3" s="934"/>
      <c r="L3" s="934"/>
      <c r="M3" s="934"/>
      <c r="N3" s="934"/>
      <c r="O3" s="934"/>
      <c r="P3" s="934"/>
      <c r="Q3" s="934"/>
      <c r="R3" s="934"/>
    </row>
    <row r="5" spans="1:18" s="259" customFormat="1" ht="15" x14ac:dyDescent="0.2">
      <c r="A5" s="948" t="s">
        <v>940</v>
      </c>
      <c r="B5" s="948"/>
      <c r="C5" s="948"/>
      <c r="D5" s="948"/>
      <c r="E5" s="948"/>
      <c r="F5" s="948"/>
      <c r="G5" s="948"/>
      <c r="H5" s="948"/>
      <c r="I5" s="948"/>
      <c r="J5" s="948"/>
      <c r="K5" s="948"/>
      <c r="L5" s="948"/>
      <c r="M5" s="948"/>
      <c r="N5" s="948"/>
      <c r="O5" s="948"/>
      <c r="P5" s="948"/>
      <c r="Q5" s="948"/>
      <c r="R5" s="948"/>
    </row>
    <row r="6" spans="1:18" x14ac:dyDescent="0.2">
      <c r="A6" s="931"/>
      <c r="B6" s="931"/>
      <c r="C6" s="931"/>
      <c r="D6" s="931"/>
      <c r="E6" s="931"/>
      <c r="F6" s="931"/>
      <c r="G6" s="931"/>
      <c r="H6" s="931"/>
      <c r="I6" s="931"/>
      <c r="J6" s="931"/>
      <c r="K6" s="931"/>
      <c r="L6" s="931"/>
      <c r="M6" s="931"/>
      <c r="N6" s="931"/>
      <c r="O6" s="931"/>
      <c r="P6" s="931"/>
      <c r="Q6" s="931"/>
      <c r="R6" s="931"/>
    </row>
    <row r="7" spans="1:18" x14ac:dyDescent="0.2">
      <c r="A7" s="604" t="s">
        <v>523</v>
      </c>
      <c r="B7" s="604"/>
      <c r="D7" s="256"/>
      <c r="E7" s="256"/>
      <c r="J7" s="916"/>
      <c r="K7" s="916"/>
      <c r="L7" s="916"/>
      <c r="M7" s="916"/>
      <c r="N7" s="916"/>
      <c r="O7" s="916"/>
      <c r="P7" s="916"/>
      <c r="Q7" s="916"/>
      <c r="R7" s="916"/>
    </row>
    <row r="8" spans="1:18" ht="30.75" customHeight="1" x14ac:dyDescent="0.2">
      <c r="A8" s="917" t="s">
        <v>552</v>
      </c>
      <c r="B8" s="917" t="s">
        <v>3</v>
      </c>
      <c r="C8" s="935" t="s">
        <v>766</v>
      </c>
      <c r="D8" s="924" t="s">
        <v>84</v>
      </c>
      <c r="E8" s="932"/>
      <c r="F8" s="933"/>
      <c r="G8" s="918" t="s">
        <v>85</v>
      </c>
      <c r="H8" s="919"/>
      <c r="I8" s="919"/>
      <c r="J8" s="920"/>
      <c r="K8" s="918" t="s">
        <v>91</v>
      </c>
      <c r="L8" s="919"/>
      <c r="M8" s="919"/>
      <c r="N8" s="920"/>
      <c r="O8" s="924" t="s">
        <v>197</v>
      </c>
      <c r="P8" s="932"/>
      <c r="Q8" s="933"/>
      <c r="R8" s="917" t="s">
        <v>157</v>
      </c>
    </row>
    <row r="9" spans="1:18" ht="44.45" customHeight="1" x14ac:dyDescent="0.2">
      <c r="A9" s="917"/>
      <c r="B9" s="917"/>
      <c r="C9" s="936"/>
      <c r="D9" s="925"/>
      <c r="E9" s="937"/>
      <c r="F9" s="938"/>
      <c r="G9" s="470" t="s">
        <v>198</v>
      </c>
      <c r="H9" s="470" t="s">
        <v>119</v>
      </c>
      <c r="I9" s="470" t="s">
        <v>120</v>
      </c>
      <c r="J9" s="470" t="s">
        <v>486</v>
      </c>
      <c r="K9" s="470" t="s">
        <v>147</v>
      </c>
      <c r="L9" s="470" t="s">
        <v>149</v>
      </c>
      <c r="M9" s="470" t="s">
        <v>151</v>
      </c>
      <c r="N9" s="470" t="s">
        <v>485</v>
      </c>
      <c r="O9" s="470" t="s">
        <v>171</v>
      </c>
      <c r="P9" s="471" t="s">
        <v>156</v>
      </c>
      <c r="Q9" s="417" t="s">
        <v>16</v>
      </c>
      <c r="R9" s="917"/>
    </row>
    <row r="10" spans="1:18" s="254" customFormat="1" x14ac:dyDescent="0.2">
      <c r="A10" s="249">
        <v>1</v>
      </c>
      <c r="B10" s="249">
        <v>2</v>
      </c>
      <c r="C10" s="249">
        <v>3</v>
      </c>
      <c r="D10" s="939">
        <v>4</v>
      </c>
      <c r="E10" s="940"/>
      <c r="F10" s="941"/>
      <c r="G10" s="249">
        <v>5</v>
      </c>
      <c r="H10" s="249">
        <v>6</v>
      </c>
      <c r="I10" s="249">
        <v>7</v>
      </c>
      <c r="J10" s="249">
        <v>8</v>
      </c>
      <c r="K10" s="249">
        <v>9</v>
      </c>
      <c r="L10" s="249">
        <v>10</v>
      </c>
      <c r="M10" s="249">
        <v>11</v>
      </c>
      <c r="N10" s="249">
        <v>12</v>
      </c>
      <c r="O10" s="249">
        <v>13</v>
      </c>
      <c r="P10" s="249">
        <v>14</v>
      </c>
      <c r="Q10" s="249">
        <v>15</v>
      </c>
      <c r="R10" s="249">
        <v>16</v>
      </c>
    </row>
    <row r="11" spans="1:18" x14ac:dyDescent="0.2">
      <c r="A11" s="8">
        <v>1</v>
      </c>
      <c r="B11" s="19" t="s">
        <v>524</v>
      </c>
      <c r="C11" s="250"/>
      <c r="D11" s="942"/>
      <c r="E11" s="943"/>
      <c r="F11" s="944"/>
      <c r="G11" s="250"/>
      <c r="H11" s="250"/>
      <c r="I11" s="250"/>
      <c r="J11" s="250"/>
      <c r="K11" s="250"/>
      <c r="L11" s="250"/>
      <c r="M11" s="250"/>
      <c r="N11" s="250"/>
      <c r="O11" s="250"/>
      <c r="P11" s="250"/>
      <c r="Q11" s="250"/>
      <c r="R11" s="257"/>
    </row>
    <row r="12" spans="1:18" x14ac:dyDescent="0.2">
      <c r="A12" s="8">
        <v>2</v>
      </c>
      <c r="B12" s="19" t="s">
        <v>525</v>
      </c>
      <c r="C12" s="250"/>
      <c r="D12" s="942"/>
      <c r="E12" s="943"/>
      <c r="F12" s="944"/>
      <c r="G12" s="250"/>
      <c r="H12" s="250"/>
      <c r="I12" s="250"/>
      <c r="J12" s="250"/>
      <c r="K12" s="250"/>
      <c r="L12" s="250"/>
      <c r="M12" s="250"/>
      <c r="N12" s="250"/>
      <c r="O12" s="250"/>
      <c r="P12" s="250"/>
      <c r="Q12" s="250"/>
      <c r="R12" s="257"/>
    </row>
    <row r="13" spans="1:18" x14ac:dyDescent="0.2">
      <c r="A13" s="8">
        <v>3</v>
      </c>
      <c r="B13" s="19" t="s">
        <v>526</v>
      </c>
      <c r="C13" s="250"/>
      <c r="D13" s="942"/>
      <c r="E13" s="943"/>
      <c r="F13" s="944"/>
      <c r="G13" s="250"/>
      <c r="H13" s="250"/>
      <c r="I13" s="250"/>
      <c r="J13" s="250"/>
      <c r="K13" s="250"/>
      <c r="L13" s="250"/>
      <c r="M13" s="250"/>
      <c r="N13" s="250"/>
      <c r="O13" s="250"/>
      <c r="P13" s="250"/>
      <c r="Q13" s="250"/>
      <c r="R13" s="257"/>
    </row>
    <row r="14" spans="1:18" ht="15.75" x14ac:dyDescent="0.25">
      <c r="A14" s="8">
        <v>4</v>
      </c>
      <c r="B14" s="19" t="s">
        <v>527</v>
      </c>
      <c r="C14" s="250"/>
      <c r="D14" s="942"/>
      <c r="E14" s="943"/>
      <c r="F14" s="944"/>
      <c r="G14" s="250"/>
      <c r="H14" s="945" t="s">
        <v>562</v>
      </c>
      <c r="I14" s="946"/>
      <c r="J14" s="946"/>
      <c r="K14" s="946"/>
      <c r="L14" s="946"/>
      <c r="M14" s="946"/>
      <c r="N14" s="946"/>
      <c r="O14" s="946"/>
      <c r="P14" s="947"/>
      <c r="Q14" s="250"/>
      <c r="R14" s="257"/>
    </row>
    <row r="15" spans="1:18" x14ac:dyDescent="0.2">
      <c r="A15" s="8">
        <v>5</v>
      </c>
      <c r="B15" s="19" t="s">
        <v>528</v>
      </c>
      <c r="C15" s="250"/>
      <c r="D15" s="942"/>
      <c r="E15" s="943"/>
      <c r="F15" s="944"/>
      <c r="G15" s="250"/>
      <c r="H15" s="250"/>
      <c r="I15" s="250"/>
      <c r="J15" s="250"/>
      <c r="K15" s="250"/>
      <c r="L15" s="250"/>
      <c r="M15" s="250"/>
      <c r="N15" s="250"/>
      <c r="O15" s="250"/>
      <c r="P15" s="250"/>
      <c r="Q15" s="250"/>
      <c r="R15" s="257"/>
    </row>
    <row r="16" spans="1:18" x14ac:dyDescent="0.2">
      <c r="A16" s="8">
        <v>6</v>
      </c>
      <c r="B16" s="19" t="s">
        <v>529</v>
      </c>
      <c r="C16" s="250"/>
      <c r="D16" s="942"/>
      <c r="E16" s="943"/>
      <c r="F16" s="944"/>
      <c r="G16" s="250"/>
      <c r="H16" s="250"/>
      <c r="I16" s="250"/>
      <c r="J16" s="250"/>
      <c r="K16" s="250"/>
      <c r="L16" s="250"/>
      <c r="M16" s="250"/>
      <c r="N16" s="250"/>
      <c r="O16" s="250"/>
      <c r="P16" s="250"/>
      <c r="Q16" s="250"/>
      <c r="R16" s="257"/>
    </row>
    <row r="17" spans="1:19" x14ac:dyDescent="0.2">
      <c r="A17" s="8">
        <v>7</v>
      </c>
      <c r="B17" s="19" t="s">
        <v>530</v>
      </c>
      <c r="C17" s="250"/>
      <c r="D17" s="942"/>
      <c r="E17" s="943"/>
      <c r="F17" s="944"/>
      <c r="G17" s="250"/>
      <c r="H17" s="250"/>
      <c r="I17" s="250"/>
      <c r="J17" s="250"/>
      <c r="K17" s="250"/>
      <c r="L17" s="250"/>
      <c r="M17" s="250"/>
      <c r="N17" s="250"/>
      <c r="O17" s="250"/>
      <c r="P17" s="250"/>
      <c r="Q17" s="250"/>
      <c r="R17" s="257"/>
    </row>
    <row r="18" spans="1:19" x14ac:dyDescent="0.2">
      <c r="A18" s="8">
        <v>8</v>
      </c>
      <c r="B18" s="19" t="s">
        <v>531</v>
      </c>
      <c r="C18" s="250"/>
      <c r="D18" s="942"/>
      <c r="E18" s="943"/>
      <c r="F18" s="944"/>
      <c r="G18" s="250"/>
      <c r="H18" s="250"/>
      <c r="I18" s="250"/>
      <c r="J18" s="250"/>
      <c r="K18" s="250"/>
      <c r="L18" s="250"/>
      <c r="M18" s="250"/>
      <c r="N18" s="250"/>
      <c r="O18" s="250"/>
      <c r="P18" s="250"/>
      <c r="Q18" s="250"/>
      <c r="R18" s="257"/>
    </row>
    <row r="19" spans="1:19" x14ac:dyDescent="0.2">
      <c r="A19" s="3"/>
      <c r="B19" s="27" t="s">
        <v>532</v>
      </c>
      <c r="C19" s="250"/>
      <c r="D19" s="942"/>
      <c r="E19" s="943"/>
      <c r="F19" s="944"/>
      <c r="G19" s="250"/>
      <c r="H19" s="250"/>
      <c r="I19" s="250"/>
      <c r="J19" s="250"/>
      <c r="K19" s="250"/>
      <c r="L19" s="250"/>
      <c r="M19" s="250"/>
      <c r="N19" s="250"/>
      <c r="O19" s="250"/>
      <c r="P19" s="250"/>
      <c r="Q19" s="250"/>
      <c r="R19" s="257"/>
    </row>
    <row r="20" spans="1:19" x14ac:dyDescent="0.2">
      <c r="A20" s="252"/>
      <c r="B20" s="252"/>
      <c r="C20" s="252"/>
      <c r="D20" s="252"/>
      <c r="E20" s="252"/>
    </row>
    <row r="21" spans="1:19" x14ac:dyDescent="0.2">
      <c r="A21" s="921" t="s">
        <v>235</v>
      </c>
      <c r="B21" s="921"/>
      <c r="C21" s="921"/>
      <c r="D21" s="921"/>
    </row>
    <row r="22" spans="1:19" x14ac:dyDescent="0.2">
      <c r="A22" s="253" t="s">
        <v>117</v>
      </c>
      <c r="B22" s="254" t="s">
        <v>199</v>
      </c>
      <c r="C22" s="254"/>
    </row>
    <row r="23" spans="1:19" x14ac:dyDescent="0.2">
      <c r="A23" s="253" t="s">
        <v>148</v>
      </c>
      <c r="B23" s="921" t="s">
        <v>936</v>
      </c>
      <c r="C23" s="921"/>
      <c r="D23" s="921"/>
      <c r="E23" s="921"/>
    </row>
    <row r="24" spans="1:19" x14ac:dyDescent="0.2">
      <c r="A24" s="254" t="s">
        <v>150</v>
      </c>
      <c r="B24" s="921" t="s">
        <v>937</v>
      </c>
      <c r="C24" s="921"/>
      <c r="D24" s="921"/>
    </row>
    <row r="25" spans="1:19" x14ac:dyDescent="0.2">
      <c r="A25" s="254" t="s">
        <v>172</v>
      </c>
      <c r="B25" s="921" t="s">
        <v>941</v>
      </c>
      <c r="C25" s="921"/>
      <c r="D25" s="921"/>
      <c r="E25" s="921"/>
      <c r="F25" s="921"/>
      <c r="G25" s="921"/>
      <c r="H25" s="921"/>
      <c r="I25" s="921"/>
      <c r="J25" s="921"/>
      <c r="K25" s="921"/>
      <c r="L25" s="921"/>
      <c r="M25" s="921"/>
      <c r="N25" s="921"/>
      <c r="O25" s="921"/>
      <c r="P25" s="921"/>
      <c r="Q25" s="921"/>
      <c r="R25" s="921"/>
    </row>
    <row r="26" spans="1:19" x14ac:dyDescent="0.2">
      <c r="A26" s="254" t="s">
        <v>121</v>
      </c>
      <c r="B26" s="254" t="s">
        <v>214</v>
      </c>
      <c r="C26" s="254"/>
    </row>
    <row r="27" spans="1:19" x14ac:dyDescent="0.2">
      <c r="A27" s="254" t="s">
        <v>122</v>
      </c>
      <c r="B27" s="254" t="s">
        <v>233</v>
      </c>
      <c r="C27" s="254"/>
    </row>
    <row r="28" spans="1:19" x14ac:dyDescent="0.2">
      <c r="A28" s="254"/>
      <c r="B28" s="254" t="s">
        <v>234</v>
      </c>
      <c r="C28" s="254"/>
    </row>
    <row r="29" spans="1:19" x14ac:dyDescent="0.2">
      <c r="A29" s="254"/>
      <c r="B29" s="254"/>
      <c r="C29" s="254"/>
    </row>
    <row r="30" spans="1:19" x14ac:dyDescent="0.2">
      <c r="A30" s="254"/>
      <c r="B30" s="254"/>
      <c r="C30" s="254"/>
    </row>
    <row r="31" spans="1:19" s="235" customFormat="1" x14ac:dyDescent="0.2">
      <c r="A31" s="254" t="s">
        <v>12</v>
      </c>
      <c r="B31" s="247"/>
      <c r="C31" s="247"/>
      <c r="D31" s="247"/>
      <c r="E31" s="247"/>
      <c r="F31" s="247"/>
      <c r="G31" s="247"/>
      <c r="H31" s="254"/>
      <c r="I31" s="247"/>
      <c r="J31" s="254"/>
      <c r="K31" s="254"/>
      <c r="L31" s="254"/>
      <c r="M31" s="254"/>
      <c r="N31" s="254"/>
      <c r="O31" s="254"/>
      <c r="P31" s="922" t="s">
        <v>761</v>
      </c>
      <c r="Q31" s="922"/>
      <c r="R31" s="922"/>
      <c r="S31" s="922"/>
    </row>
    <row r="32" spans="1:19" s="235" customFormat="1" ht="12.75" customHeight="1" x14ac:dyDescent="0.2">
      <c r="A32" s="247"/>
      <c r="B32" s="247"/>
      <c r="C32" s="247"/>
      <c r="D32" s="247"/>
      <c r="E32" s="247"/>
      <c r="F32" s="247"/>
      <c r="G32" s="247"/>
      <c r="H32" s="247"/>
      <c r="I32" s="254"/>
      <c r="J32" s="247"/>
      <c r="K32" s="304"/>
      <c r="L32" s="304"/>
      <c r="M32" s="304"/>
      <c r="N32" s="304"/>
      <c r="O32" s="304"/>
      <c r="P32" s="923" t="s">
        <v>759</v>
      </c>
      <c r="Q32" s="923"/>
      <c r="R32" s="923"/>
      <c r="S32" s="923"/>
    </row>
    <row r="33" spans="1:19" s="235" customFormat="1" ht="12.75" customHeight="1" x14ac:dyDescent="0.2">
      <c r="A33" s="247"/>
      <c r="B33" s="247"/>
      <c r="C33" s="247"/>
      <c r="D33" s="247"/>
      <c r="E33" s="247"/>
      <c r="F33" s="247"/>
      <c r="G33" s="247"/>
      <c r="H33" s="247"/>
      <c r="I33" s="247"/>
      <c r="J33" s="304"/>
      <c r="K33" s="304"/>
      <c r="L33" s="304"/>
      <c r="M33" s="304"/>
      <c r="N33" s="304"/>
      <c r="O33" s="304"/>
      <c r="P33" s="923" t="s">
        <v>535</v>
      </c>
      <c r="Q33" s="923"/>
      <c r="R33" s="923"/>
      <c r="S33" s="923"/>
    </row>
    <row r="34" spans="1:19" s="235" customFormat="1" x14ac:dyDescent="0.2">
      <c r="A34" s="254"/>
      <c r="B34" s="254"/>
      <c r="C34" s="247"/>
      <c r="D34" s="247"/>
      <c r="E34" s="247"/>
      <c r="F34" s="247"/>
      <c r="G34" s="247"/>
      <c r="H34" s="247"/>
      <c r="I34" s="247"/>
      <c r="J34" s="254"/>
      <c r="K34" s="254"/>
      <c r="L34" s="254"/>
      <c r="M34" s="254"/>
      <c r="N34" s="254"/>
      <c r="O34" s="254"/>
      <c r="P34" s="254"/>
      <c r="Q34" s="435" t="s">
        <v>83</v>
      </c>
      <c r="R34" s="435"/>
      <c r="S34" s="436"/>
    </row>
    <row r="36" spans="1:19" x14ac:dyDescent="0.2">
      <c r="A36" s="931"/>
      <c r="B36" s="931"/>
      <c r="C36" s="931"/>
      <c r="D36" s="931"/>
      <c r="E36" s="931"/>
      <c r="F36" s="931"/>
      <c r="G36" s="931"/>
      <c r="H36" s="931"/>
      <c r="I36" s="931"/>
      <c r="J36" s="931"/>
      <c r="K36" s="931"/>
      <c r="L36" s="931"/>
      <c r="M36" s="931"/>
      <c r="N36" s="931"/>
      <c r="O36" s="931"/>
      <c r="P36" s="931"/>
      <c r="Q36" s="931"/>
      <c r="R36" s="931"/>
    </row>
  </sheetData>
  <mergeCells count="35">
    <mergeCell ref="A36:R36"/>
    <mergeCell ref="A21:D21"/>
    <mergeCell ref="B23:E23"/>
    <mergeCell ref="B24:D24"/>
    <mergeCell ref="D16:F16"/>
    <mergeCell ref="D17:F17"/>
    <mergeCell ref="D18:F18"/>
    <mergeCell ref="D19:F19"/>
    <mergeCell ref="P31:S31"/>
    <mergeCell ref="P32:S32"/>
    <mergeCell ref="P33:S33"/>
    <mergeCell ref="B25:R25"/>
    <mergeCell ref="D12:F12"/>
    <mergeCell ref="D13:F13"/>
    <mergeCell ref="D14:F14"/>
    <mergeCell ref="H14:P14"/>
    <mergeCell ref="D15:F15"/>
    <mergeCell ref="K8:N8"/>
    <mergeCell ref="O8:Q8"/>
    <mergeCell ref="R8:R9"/>
    <mergeCell ref="D10:F10"/>
    <mergeCell ref="D11:F11"/>
    <mergeCell ref="A8:A9"/>
    <mergeCell ref="B8:B9"/>
    <mergeCell ref="C8:C9"/>
    <mergeCell ref="D8:F9"/>
    <mergeCell ref="G8:J8"/>
    <mergeCell ref="A6:R6"/>
    <mergeCell ref="A7:B7"/>
    <mergeCell ref="D1:G1"/>
    <mergeCell ref="Q1:R1"/>
    <mergeCell ref="A2:R2"/>
    <mergeCell ref="A3:R3"/>
    <mergeCell ref="A5:R5"/>
    <mergeCell ref="J7:R7"/>
  </mergeCells>
  <printOptions horizontalCentered="1"/>
  <pageMargins left="0.45" right="0.18" top="0.91" bottom="0" header="0.67" footer="0.31496062992125984"/>
  <pageSetup paperSize="9" scale="85"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
  <sheetViews>
    <sheetView zoomScaleNormal="100" zoomScaleSheetLayoutView="100" workbookViewId="0">
      <selection activeCell="A2" sqref="A2"/>
    </sheetView>
  </sheetViews>
  <sheetFormatPr defaultRowHeight="12.75" x14ac:dyDescent="0.2"/>
  <cols>
    <col min="1" max="1" width="6.5703125" style="247" customWidth="1"/>
    <col min="2" max="2" width="8.85546875" style="247" customWidth="1"/>
    <col min="3" max="3" width="17.85546875" style="247" customWidth="1"/>
    <col min="4" max="4" width="10.85546875" style="247" customWidth="1"/>
    <col min="5" max="5" width="0.28515625" style="247" customWidth="1"/>
    <col min="6" max="6" width="0.28515625" style="247" hidden="1" customWidth="1"/>
    <col min="7" max="7" width="8.7109375" style="247" customWidth="1"/>
    <col min="8" max="9" width="8" style="247" customWidth="1"/>
    <col min="10" max="14" width="8.140625" style="247" customWidth="1"/>
    <col min="15" max="15" width="10.140625" style="247" customWidth="1"/>
    <col min="16" max="16" width="11.42578125" style="247" customWidth="1"/>
    <col min="17" max="17" width="10.85546875" style="247" customWidth="1"/>
    <col min="18" max="18" width="20.28515625" style="247" customWidth="1"/>
    <col min="19" max="16384" width="9.140625" style="247"/>
  </cols>
  <sheetData>
    <row r="1" spans="1:18" ht="15" x14ac:dyDescent="0.2">
      <c r="D1" s="929"/>
      <c r="E1" s="929"/>
      <c r="F1" s="929"/>
      <c r="G1" s="929"/>
      <c r="Q1" s="926" t="s">
        <v>943</v>
      </c>
      <c r="R1" s="926"/>
    </row>
    <row r="2" spans="1:18" ht="15.75" x14ac:dyDescent="0.25">
      <c r="A2" s="928" t="s">
        <v>0</v>
      </c>
      <c r="B2" s="928"/>
      <c r="C2" s="928"/>
      <c r="D2" s="928"/>
      <c r="E2" s="928"/>
      <c r="F2" s="928"/>
      <c r="G2" s="928"/>
      <c r="H2" s="928"/>
      <c r="I2" s="928"/>
      <c r="J2" s="928"/>
      <c r="K2" s="928"/>
      <c r="L2" s="928"/>
      <c r="M2" s="928"/>
      <c r="N2" s="928"/>
      <c r="O2" s="928"/>
      <c r="P2" s="928"/>
      <c r="Q2" s="928"/>
      <c r="R2" s="928"/>
    </row>
    <row r="3" spans="1:18" ht="20.25" x14ac:dyDescent="0.3">
      <c r="A3" s="934" t="s">
        <v>624</v>
      </c>
      <c r="B3" s="934"/>
      <c r="C3" s="934"/>
      <c r="D3" s="934"/>
      <c r="E3" s="934"/>
      <c r="F3" s="934"/>
      <c r="G3" s="934"/>
      <c r="H3" s="934"/>
      <c r="I3" s="934"/>
      <c r="J3" s="934"/>
      <c r="K3" s="934"/>
      <c r="L3" s="934"/>
      <c r="M3" s="934"/>
      <c r="N3" s="934"/>
      <c r="O3" s="934"/>
      <c r="P3" s="934"/>
      <c r="Q3" s="934"/>
      <c r="R3" s="934"/>
    </row>
    <row r="5" spans="1:18" s="259" customFormat="1" ht="15" x14ac:dyDescent="0.2">
      <c r="A5" s="948" t="s">
        <v>942</v>
      </c>
      <c r="B5" s="948"/>
      <c r="C5" s="948"/>
      <c r="D5" s="948"/>
      <c r="E5" s="948"/>
      <c r="F5" s="948"/>
      <c r="G5" s="948"/>
      <c r="H5" s="948"/>
      <c r="I5" s="948"/>
      <c r="J5" s="948"/>
      <c r="K5" s="948"/>
      <c r="L5" s="948"/>
      <c r="M5" s="948"/>
      <c r="N5" s="948"/>
      <c r="O5" s="948"/>
      <c r="P5" s="948"/>
      <c r="Q5" s="948"/>
      <c r="R5" s="948"/>
    </row>
    <row r="6" spans="1:18" x14ac:dyDescent="0.2">
      <c r="A6" s="931"/>
      <c r="B6" s="931"/>
      <c r="C6" s="931"/>
      <c r="D6" s="931"/>
      <c r="E6" s="931"/>
      <c r="F6" s="931"/>
      <c r="G6" s="931"/>
      <c r="H6" s="931"/>
      <c r="I6" s="931"/>
      <c r="J6" s="931"/>
      <c r="K6" s="931"/>
      <c r="L6" s="931"/>
      <c r="M6" s="931"/>
      <c r="N6" s="931"/>
      <c r="O6" s="931"/>
      <c r="P6" s="931"/>
      <c r="Q6" s="931"/>
      <c r="R6" s="931"/>
    </row>
    <row r="7" spans="1:18" x14ac:dyDescent="0.2">
      <c r="A7" s="604" t="s">
        <v>523</v>
      </c>
      <c r="B7" s="604"/>
      <c r="D7" s="256"/>
      <c r="E7" s="256"/>
      <c r="J7" s="916"/>
      <c r="K7" s="916"/>
      <c r="L7" s="916"/>
      <c r="M7" s="916"/>
      <c r="N7" s="916"/>
      <c r="O7" s="916"/>
      <c r="P7" s="916"/>
      <c r="Q7" s="916"/>
      <c r="R7" s="916"/>
    </row>
    <row r="8" spans="1:18" s="416" customFormat="1" ht="30.75" customHeight="1" x14ac:dyDescent="0.2">
      <c r="A8" s="917" t="s">
        <v>2</v>
      </c>
      <c r="B8" s="917" t="s">
        <v>3</v>
      </c>
      <c r="C8" s="935" t="s">
        <v>766</v>
      </c>
      <c r="D8" s="924" t="s">
        <v>84</v>
      </c>
      <c r="E8" s="932"/>
      <c r="F8" s="933"/>
      <c r="G8" s="918" t="s">
        <v>85</v>
      </c>
      <c r="H8" s="919"/>
      <c r="I8" s="919"/>
      <c r="J8" s="920"/>
      <c r="K8" s="918" t="s">
        <v>91</v>
      </c>
      <c r="L8" s="919"/>
      <c r="M8" s="919"/>
      <c r="N8" s="920"/>
      <c r="O8" s="924" t="s">
        <v>197</v>
      </c>
      <c r="P8" s="932"/>
      <c r="Q8" s="933"/>
      <c r="R8" s="917" t="s">
        <v>157</v>
      </c>
    </row>
    <row r="9" spans="1:18" s="416" customFormat="1" ht="44.45" customHeight="1" x14ac:dyDescent="0.2">
      <c r="A9" s="917"/>
      <c r="B9" s="917"/>
      <c r="C9" s="936"/>
      <c r="D9" s="925"/>
      <c r="E9" s="937"/>
      <c r="F9" s="938"/>
      <c r="G9" s="413" t="s">
        <v>198</v>
      </c>
      <c r="H9" s="413" t="s">
        <v>119</v>
      </c>
      <c r="I9" s="413" t="s">
        <v>120</v>
      </c>
      <c r="J9" s="413" t="s">
        <v>486</v>
      </c>
      <c r="K9" s="413" t="s">
        <v>147</v>
      </c>
      <c r="L9" s="413" t="s">
        <v>149</v>
      </c>
      <c r="M9" s="413" t="s">
        <v>151</v>
      </c>
      <c r="N9" s="413" t="s">
        <v>485</v>
      </c>
      <c r="O9" s="413" t="s">
        <v>171</v>
      </c>
      <c r="P9" s="412" t="s">
        <v>156</v>
      </c>
      <c r="Q9" s="417" t="s">
        <v>16</v>
      </c>
      <c r="R9" s="917"/>
    </row>
    <row r="10" spans="1:18" s="254" customFormat="1" x14ac:dyDescent="0.2">
      <c r="A10" s="249">
        <v>1</v>
      </c>
      <c r="B10" s="249">
        <v>2</v>
      </c>
      <c r="C10" s="249">
        <v>3</v>
      </c>
      <c r="D10" s="939">
        <v>4</v>
      </c>
      <c r="E10" s="940"/>
      <c r="F10" s="941"/>
      <c r="G10" s="249">
        <v>5</v>
      </c>
      <c r="H10" s="249">
        <v>6</v>
      </c>
      <c r="I10" s="249">
        <v>7</v>
      </c>
      <c r="J10" s="249">
        <v>8</v>
      </c>
      <c r="K10" s="249">
        <v>9</v>
      </c>
      <c r="L10" s="249">
        <v>10</v>
      </c>
      <c r="M10" s="249">
        <v>11</v>
      </c>
      <c r="N10" s="249">
        <v>12</v>
      </c>
      <c r="O10" s="249">
        <v>13</v>
      </c>
      <c r="P10" s="249">
        <v>14</v>
      </c>
      <c r="Q10" s="249">
        <v>15</v>
      </c>
      <c r="R10" s="249">
        <v>16</v>
      </c>
    </row>
    <row r="11" spans="1:18" x14ac:dyDescent="0.2">
      <c r="A11" s="8">
        <v>1</v>
      </c>
      <c r="B11" s="19" t="s">
        <v>524</v>
      </c>
      <c r="C11" s="250"/>
      <c r="D11" s="942"/>
      <c r="E11" s="943"/>
      <c r="F11" s="944"/>
      <c r="G11" s="250"/>
      <c r="H11" s="250"/>
      <c r="I11" s="250"/>
      <c r="J11" s="250"/>
      <c r="K11" s="250"/>
      <c r="L11" s="250"/>
      <c r="M11" s="250"/>
      <c r="N11" s="250"/>
      <c r="O11" s="250"/>
      <c r="P11" s="250"/>
      <c r="Q11" s="250"/>
      <c r="R11" s="257"/>
    </row>
    <row r="12" spans="1:18" x14ac:dyDescent="0.2">
      <c r="A12" s="8">
        <v>2</v>
      </c>
      <c r="B12" s="19" t="s">
        <v>525</v>
      </c>
      <c r="C12" s="250"/>
      <c r="D12" s="942"/>
      <c r="E12" s="943"/>
      <c r="F12" s="944"/>
      <c r="G12" s="250"/>
      <c r="H12" s="250"/>
      <c r="I12" s="250"/>
      <c r="J12" s="250"/>
      <c r="K12" s="250"/>
      <c r="L12" s="250"/>
      <c r="M12" s="250"/>
      <c r="N12" s="250"/>
      <c r="O12" s="250"/>
      <c r="P12" s="250"/>
      <c r="Q12" s="250"/>
      <c r="R12" s="257"/>
    </row>
    <row r="13" spans="1:18" x14ac:dyDescent="0.2">
      <c r="A13" s="8">
        <v>3</v>
      </c>
      <c r="B13" s="19" t="s">
        <v>526</v>
      </c>
      <c r="C13" s="250"/>
      <c r="D13" s="942"/>
      <c r="E13" s="943"/>
      <c r="F13" s="944"/>
      <c r="G13" s="250"/>
      <c r="H13" s="250"/>
      <c r="I13" s="250"/>
      <c r="J13" s="250"/>
      <c r="K13" s="250"/>
      <c r="L13" s="250"/>
      <c r="M13" s="250"/>
      <c r="N13" s="250"/>
      <c r="O13" s="250"/>
      <c r="P13" s="250"/>
      <c r="Q13" s="250"/>
      <c r="R13" s="257"/>
    </row>
    <row r="14" spans="1:18" ht="15.75" x14ac:dyDescent="0.25">
      <c r="A14" s="8">
        <v>4</v>
      </c>
      <c r="B14" s="19" t="s">
        <v>527</v>
      </c>
      <c r="C14" s="250"/>
      <c r="D14" s="942"/>
      <c r="E14" s="943"/>
      <c r="F14" s="944"/>
      <c r="G14" s="250"/>
      <c r="H14" s="250"/>
      <c r="I14" s="945" t="s">
        <v>562</v>
      </c>
      <c r="J14" s="946"/>
      <c r="K14" s="946"/>
      <c r="L14" s="946"/>
      <c r="M14" s="946"/>
      <c r="N14" s="947"/>
      <c r="O14" s="250"/>
      <c r="P14" s="250"/>
      <c r="Q14" s="250"/>
      <c r="R14" s="257"/>
    </row>
    <row r="15" spans="1:18" x14ac:dyDescent="0.2">
      <c r="A15" s="8">
        <v>5</v>
      </c>
      <c r="B15" s="19" t="s">
        <v>528</v>
      </c>
      <c r="C15" s="250"/>
      <c r="D15" s="942"/>
      <c r="E15" s="943"/>
      <c r="F15" s="944"/>
      <c r="G15" s="250"/>
      <c r="H15" s="250"/>
      <c r="I15" s="250"/>
      <c r="J15" s="250"/>
      <c r="K15" s="250"/>
      <c r="L15" s="250"/>
      <c r="M15" s="250"/>
      <c r="N15" s="250"/>
      <c r="O15" s="250"/>
      <c r="P15" s="250"/>
      <c r="Q15" s="250"/>
      <c r="R15" s="257"/>
    </row>
    <row r="16" spans="1:18" x14ac:dyDescent="0.2">
      <c r="A16" s="8">
        <v>6</v>
      </c>
      <c r="B16" s="19" t="s">
        <v>529</v>
      </c>
      <c r="C16" s="250"/>
      <c r="D16" s="942"/>
      <c r="E16" s="943"/>
      <c r="F16" s="944"/>
      <c r="G16" s="250"/>
      <c r="H16" s="250"/>
      <c r="I16" s="250"/>
      <c r="J16" s="250"/>
      <c r="K16" s="250"/>
      <c r="L16" s="250"/>
      <c r="M16" s="250"/>
      <c r="N16" s="250"/>
      <c r="O16" s="250"/>
      <c r="P16" s="250"/>
      <c r="Q16" s="250"/>
      <c r="R16" s="257"/>
    </row>
    <row r="17" spans="1:19" x14ac:dyDescent="0.2">
      <c r="A17" s="8">
        <v>7</v>
      </c>
      <c r="B17" s="19" t="s">
        <v>530</v>
      </c>
      <c r="C17" s="250"/>
      <c r="D17" s="942"/>
      <c r="E17" s="943"/>
      <c r="F17" s="944"/>
      <c r="G17" s="250"/>
      <c r="H17" s="250"/>
      <c r="I17" s="250"/>
      <c r="J17" s="250"/>
      <c r="K17" s="250"/>
      <c r="L17" s="250"/>
      <c r="M17" s="250"/>
      <c r="N17" s="250"/>
      <c r="O17" s="250"/>
      <c r="P17" s="250"/>
      <c r="Q17" s="250"/>
      <c r="R17" s="257"/>
    </row>
    <row r="18" spans="1:19" x14ac:dyDescent="0.2">
      <c r="A18" s="8">
        <v>8</v>
      </c>
      <c r="B18" s="19" t="s">
        <v>531</v>
      </c>
      <c r="C18" s="250"/>
      <c r="D18" s="942"/>
      <c r="E18" s="943"/>
      <c r="F18" s="944"/>
      <c r="G18" s="250"/>
      <c r="H18" s="250"/>
      <c r="I18" s="250"/>
      <c r="J18" s="250"/>
      <c r="K18" s="250"/>
      <c r="L18" s="250"/>
      <c r="M18" s="250"/>
      <c r="N18" s="250"/>
      <c r="O18" s="250"/>
      <c r="P18" s="250"/>
      <c r="Q18" s="250"/>
      <c r="R18" s="257"/>
    </row>
    <row r="19" spans="1:19" x14ac:dyDescent="0.2">
      <c r="A19" s="3"/>
      <c r="B19" s="27" t="s">
        <v>532</v>
      </c>
      <c r="C19" s="250"/>
      <c r="D19" s="942"/>
      <c r="E19" s="943"/>
      <c r="F19" s="944"/>
      <c r="G19" s="250"/>
      <c r="H19" s="250"/>
      <c r="I19" s="250"/>
      <c r="J19" s="250"/>
      <c r="K19" s="250"/>
      <c r="L19" s="250"/>
      <c r="M19" s="250"/>
      <c r="N19" s="250"/>
      <c r="O19" s="250"/>
      <c r="P19" s="250"/>
      <c r="Q19" s="250"/>
      <c r="R19" s="257"/>
    </row>
    <row r="20" spans="1:19" x14ac:dyDescent="0.2">
      <c r="A20" s="252"/>
      <c r="B20" s="252"/>
      <c r="C20" s="252"/>
      <c r="D20" s="252"/>
      <c r="E20" s="252"/>
    </row>
    <row r="21" spans="1:19" x14ac:dyDescent="0.2">
      <c r="A21" s="921" t="s">
        <v>235</v>
      </c>
      <c r="B21" s="921"/>
      <c r="C21" s="921"/>
      <c r="D21" s="921"/>
    </row>
    <row r="22" spans="1:19" x14ac:dyDescent="0.2">
      <c r="A22" s="253" t="s">
        <v>117</v>
      </c>
      <c r="B22" s="254" t="s">
        <v>199</v>
      </c>
      <c r="C22" s="254"/>
    </row>
    <row r="23" spans="1:19" x14ac:dyDescent="0.2">
      <c r="A23" s="253" t="s">
        <v>148</v>
      </c>
      <c r="B23" s="921" t="s">
        <v>936</v>
      </c>
      <c r="C23" s="921"/>
      <c r="D23" s="921"/>
      <c r="E23" s="921"/>
    </row>
    <row r="24" spans="1:19" x14ac:dyDescent="0.2">
      <c r="A24" s="254" t="s">
        <v>150</v>
      </c>
      <c r="B24" s="921" t="s">
        <v>937</v>
      </c>
      <c r="C24" s="921"/>
      <c r="D24" s="921"/>
    </row>
    <row r="25" spans="1:19" x14ac:dyDescent="0.2">
      <c r="A25" s="254" t="s">
        <v>172</v>
      </c>
      <c r="B25" s="921" t="s">
        <v>938</v>
      </c>
      <c r="C25" s="921"/>
      <c r="D25" s="921"/>
      <c r="E25" s="921"/>
      <c r="F25" s="921"/>
      <c r="G25" s="921"/>
      <c r="H25" s="921"/>
      <c r="I25" s="921"/>
      <c r="J25" s="921"/>
      <c r="K25" s="921"/>
      <c r="L25" s="921"/>
      <c r="M25" s="921"/>
      <c r="N25" s="921"/>
      <c r="O25" s="921"/>
      <c r="P25" s="921"/>
      <c r="Q25" s="921"/>
      <c r="R25" s="921"/>
    </row>
    <row r="26" spans="1:19" x14ac:dyDescent="0.2">
      <c r="A26" s="254" t="s">
        <v>121</v>
      </c>
      <c r="B26" s="254" t="s">
        <v>214</v>
      </c>
      <c r="C26" s="254"/>
    </row>
    <row r="27" spans="1:19" x14ac:dyDescent="0.2">
      <c r="A27" s="254" t="s">
        <v>122</v>
      </c>
      <c r="B27" s="254" t="s">
        <v>233</v>
      </c>
      <c r="C27" s="254"/>
    </row>
    <row r="28" spans="1:19" x14ac:dyDescent="0.2">
      <c r="A28" s="254"/>
      <c r="B28" s="254" t="s">
        <v>234</v>
      </c>
      <c r="C28" s="254"/>
    </row>
    <row r="29" spans="1:19" x14ac:dyDescent="0.2">
      <c r="A29" s="254"/>
      <c r="B29" s="254"/>
      <c r="C29" s="254"/>
    </row>
    <row r="30" spans="1:19" x14ac:dyDescent="0.2">
      <c r="A30" s="254"/>
      <c r="B30" s="254"/>
      <c r="C30" s="254"/>
    </row>
    <row r="31" spans="1:19" s="235" customFormat="1" ht="12.75" customHeight="1" x14ac:dyDescent="0.2">
      <c r="A31" s="254" t="s">
        <v>12</v>
      </c>
      <c r="B31" s="247"/>
      <c r="C31" s="247"/>
      <c r="D31" s="247"/>
      <c r="E31" s="247"/>
      <c r="F31" s="247"/>
      <c r="G31" s="247"/>
      <c r="H31" s="254"/>
      <c r="I31" s="247"/>
      <c r="J31" s="254"/>
      <c r="K31" s="254"/>
      <c r="L31" s="254"/>
      <c r="M31" s="254"/>
      <c r="N31" s="254"/>
      <c r="O31" s="254"/>
      <c r="P31" s="922" t="s">
        <v>761</v>
      </c>
      <c r="Q31" s="922"/>
      <c r="R31" s="922"/>
      <c r="S31" s="922"/>
    </row>
    <row r="32" spans="1:19" s="235" customFormat="1" ht="12.75" customHeight="1" x14ac:dyDescent="0.2">
      <c r="A32" s="247"/>
      <c r="B32" s="247"/>
      <c r="C32" s="247"/>
      <c r="D32" s="247"/>
      <c r="E32" s="247"/>
      <c r="F32" s="247"/>
      <c r="G32" s="247"/>
      <c r="H32" s="247"/>
      <c r="I32" s="254"/>
      <c r="J32" s="247"/>
      <c r="K32" s="304"/>
      <c r="L32" s="304"/>
      <c r="M32" s="304"/>
      <c r="N32" s="304"/>
      <c r="O32" s="304"/>
      <c r="P32" s="923" t="s">
        <v>759</v>
      </c>
      <c r="Q32" s="923"/>
      <c r="R32" s="923"/>
      <c r="S32" s="923"/>
    </row>
    <row r="33" spans="1:19" s="235" customFormat="1" ht="12.75" customHeight="1" x14ac:dyDescent="0.2">
      <c r="A33" s="247"/>
      <c r="B33" s="247"/>
      <c r="C33" s="247"/>
      <c r="D33" s="247"/>
      <c r="E33" s="247"/>
      <c r="F33" s="247"/>
      <c r="G33" s="247"/>
      <c r="H33" s="247"/>
      <c r="I33" s="247"/>
      <c r="J33" s="304"/>
      <c r="K33" s="304"/>
      <c r="L33" s="304"/>
      <c r="M33" s="304"/>
      <c r="N33" s="304"/>
      <c r="O33" s="304"/>
      <c r="P33" s="923" t="s">
        <v>535</v>
      </c>
      <c r="Q33" s="923"/>
      <c r="R33" s="923"/>
      <c r="S33" s="923"/>
    </row>
    <row r="34" spans="1:19" s="235" customFormat="1" x14ac:dyDescent="0.2">
      <c r="A34" s="254"/>
      <c r="B34" s="254"/>
      <c r="C34" s="247"/>
      <c r="D34" s="247"/>
      <c r="E34" s="247"/>
      <c r="F34" s="247"/>
      <c r="G34" s="247"/>
      <c r="H34" s="247"/>
      <c r="I34" s="247"/>
      <c r="J34" s="254"/>
      <c r="K34" s="254"/>
      <c r="L34" s="254"/>
      <c r="M34" s="254"/>
      <c r="N34" s="254"/>
      <c r="O34" s="254"/>
      <c r="P34" s="254"/>
      <c r="Q34" s="435" t="s">
        <v>83</v>
      </c>
      <c r="R34" s="435"/>
      <c r="S34" s="436"/>
    </row>
    <row r="36" spans="1:19" x14ac:dyDescent="0.2">
      <c r="A36" s="931"/>
      <c r="B36" s="931"/>
      <c r="C36" s="931"/>
      <c r="D36" s="931"/>
      <c r="E36" s="931"/>
      <c r="F36" s="931"/>
      <c r="G36" s="931"/>
      <c r="H36" s="931"/>
      <c r="I36" s="931"/>
      <c r="J36" s="931"/>
      <c r="K36" s="931"/>
      <c r="L36" s="931"/>
      <c r="M36" s="931"/>
      <c r="N36" s="931"/>
      <c r="O36" s="931"/>
      <c r="P36" s="931"/>
      <c r="Q36" s="931"/>
      <c r="R36" s="931"/>
    </row>
  </sheetData>
  <mergeCells count="35">
    <mergeCell ref="A36:R36"/>
    <mergeCell ref="A21:D21"/>
    <mergeCell ref="B23:E23"/>
    <mergeCell ref="B24:D24"/>
    <mergeCell ref="P31:S31"/>
    <mergeCell ref="P32:S32"/>
    <mergeCell ref="P33:S33"/>
    <mergeCell ref="B25:R25"/>
    <mergeCell ref="D12:F12"/>
    <mergeCell ref="D13:F13"/>
    <mergeCell ref="D19:F19"/>
    <mergeCell ref="D15:F15"/>
    <mergeCell ref="I14:N14"/>
    <mergeCell ref="D16:F16"/>
    <mergeCell ref="D17:F17"/>
    <mergeCell ref="D18:F18"/>
    <mergeCell ref="D14:F14"/>
    <mergeCell ref="K8:N8"/>
    <mergeCell ref="O8:Q8"/>
    <mergeCell ref="R8:R9"/>
    <mergeCell ref="D10:F10"/>
    <mergeCell ref="D11:F11"/>
    <mergeCell ref="A8:A9"/>
    <mergeCell ref="B8:B9"/>
    <mergeCell ref="C8:C9"/>
    <mergeCell ref="D8:F9"/>
    <mergeCell ref="G8:J8"/>
    <mergeCell ref="A6:R6"/>
    <mergeCell ref="A7:B7"/>
    <mergeCell ref="D1:G1"/>
    <mergeCell ref="Q1:R1"/>
    <mergeCell ref="A2:R2"/>
    <mergeCell ref="A3:R3"/>
    <mergeCell ref="A5:R5"/>
    <mergeCell ref="J7:R7"/>
  </mergeCells>
  <printOptions horizontalCentered="1"/>
  <pageMargins left="0.52" right="0.18" top="1.0900000000000001" bottom="0" header="0.76" footer="0.31496062992125984"/>
  <pageSetup paperSize="9" scale="88"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35"/>
  <sheetViews>
    <sheetView zoomScaleNormal="100" zoomScaleSheetLayoutView="90" workbookViewId="0">
      <selection activeCell="A2" sqref="A2"/>
    </sheetView>
  </sheetViews>
  <sheetFormatPr defaultRowHeight="15" x14ac:dyDescent="0.25"/>
  <cols>
    <col min="1" max="1" width="5.140625" style="79" customWidth="1"/>
    <col min="2" max="2" width="14.5703125" style="79" customWidth="1"/>
    <col min="3" max="4" width="8.5703125" style="79" customWidth="1"/>
    <col min="5" max="5" width="8.7109375" style="79" customWidth="1"/>
    <col min="6" max="6" width="8.5703125" style="79" customWidth="1"/>
    <col min="7" max="7" width="9.7109375" style="79" customWidth="1"/>
    <col min="8" max="8" width="10.28515625" style="79" customWidth="1"/>
    <col min="9" max="9" width="9.7109375" style="79" customWidth="1"/>
    <col min="10" max="10" width="9" style="79" customWidth="1"/>
    <col min="11" max="11" width="7" style="79" customWidth="1"/>
    <col min="12" max="12" width="7.28515625" style="79" customWidth="1"/>
    <col min="13" max="13" width="7.42578125" style="79" customWidth="1"/>
    <col min="14" max="14" width="7.85546875" style="79" customWidth="1"/>
    <col min="15" max="15" width="11.42578125" style="79" customWidth="1"/>
    <col min="16" max="16" width="12.28515625" style="79" customWidth="1"/>
    <col min="17" max="17" width="11.5703125" style="79" customWidth="1"/>
    <col min="18" max="18" width="19.28515625" style="79" customWidth="1"/>
    <col min="19" max="19" width="4.7109375" style="79" customWidth="1"/>
    <col min="20" max="20" width="9.140625" style="79" hidden="1" customWidth="1"/>
    <col min="21" max="16384" width="9.140625" style="79"/>
  </cols>
  <sheetData>
    <row r="1" spans="1:45" s="16" customFormat="1" ht="15.75" x14ac:dyDescent="0.25">
      <c r="A1" s="554" t="s">
        <v>607</v>
      </c>
      <c r="B1" s="554"/>
      <c r="C1" s="554"/>
      <c r="D1" s="554"/>
      <c r="E1" s="554"/>
      <c r="F1" s="554"/>
      <c r="G1" s="554"/>
      <c r="H1" s="554"/>
      <c r="I1" s="554"/>
      <c r="J1" s="554"/>
      <c r="K1" s="554"/>
      <c r="L1" s="554"/>
      <c r="M1" s="554"/>
      <c r="N1" s="554"/>
      <c r="O1" s="554"/>
      <c r="P1" s="554"/>
      <c r="Q1" s="554"/>
      <c r="R1" s="668" t="s">
        <v>944</v>
      </c>
      <c r="S1" s="668"/>
    </row>
    <row r="2" spans="1:45" s="16" customFormat="1" ht="20.25" x14ac:dyDescent="0.3">
      <c r="A2" s="555" t="s">
        <v>789</v>
      </c>
      <c r="B2" s="555"/>
      <c r="C2" s="555"/>
      <c r="D2" s="555"/>
      <c r="E2" s="555"/>
      <c r="F2" s="555"/>
      <c r="G2" s="555"/>
      <c r="H2" s="555"/>
      <c r="I2" s="555"/>
      <c r="J2" s="555"/>
      <c r="K2" s="555"/>
      <c r="L2" s="555"/>
      <c r="M2" s="555"/>
      <c r="N2" s="555"/>
      <c r="O2" s="555"/>
      <c r="P2" s="555"/>
      <c r="Q2" s="555"/>
      <c r="R2" s="555"/>
      <c r="S2" s="555"/>
    </row>
    <row r="3" spans="1:45" s="16" customFormat="1" ht="20.25" x14ac:dyDescent="0.3">
      <c r="B3" s="124"/>
      <c r="C3" s="124"/>
      <c r="D3" s="124"/>
      <c r="E3" s="124"/>
      <c r="F3" s="124"/>
      <c r="G3" s="124"/>
      <c r="H3" s="124"/>
      <c r="I3" s="124"/>
      <c r="J3" s="124"/>
    </row>
    <row r="4" spans="1:45" ht="18" x14ac:dyDescent="0.25">
      <c r="A4" s="956" t="s">
        <v>945</v>
      </c>
      <c r="B4" s="956"/>
      <c r="C4" s="956"/>
      <c r="D4" s="956"/>
      <c r="E4" s="956"/>
      <c r="F4" s="956"/>
      <c r="G4" s="956"/>
      <c r="H4" s="956"/>
      <c r="I4" s="956"/>
      <c r="J4" s="956"/>
      <c r="K4" s="956"/>
      <c r="L4" s="956"/>
      <c r="M4" s="956"/>
      <c r="N4" s="956"/>
      <c r="O4" s="956"/>
      <c r="P4" s="956"/>
      <c r="Q4" s="956"/>
      <c r="R4" s="956"/>
      <c r="S4" s="956"/>
      <c r="T4" s="956"/>
    </row>
    <row r="5" spans="1:45" x14ac:dyDescent="0.25">
      <c r="A5" s="604" t="s">
        <v>523</v>
      </c>
      <c r="B5" s="604"/>
    </row>
    <row r="6" spans="1:45" x14ac:dyDescent="0.25">
      <c r="B6" s="82"/>
    </row>
    <row r="7" spans="1:45" s="312" customFormat="1" ht="38.25" customHeight="1" x14ac:dyDescent="0.2">
      <c r="A7" s="590" t="s">
        <v>539</v>
      </c>
      <c r="B7" s="949" t="s">
        <v>3</v>
      </c>
      <c r="C7" s="954" t="s">
        <v>272</v>
      </c>
      <c r="D7" s="954"/>
      <c r="E7" s="954"/>
      <c r="F7" s="954"/>
      <c r="G7" s="951" t="s">
        <v>946</v>
      </c>
      <c r="H7" s="952"/>
      <c r="I7" s="952"/>
      <c r="J7" s="955"/>
      <c r="K7" s="951" t="s">
        <v>229</v>
      </c>
      <c r="L7" s="952"/>
      <c r="M7" s="952"/>
      <c r="N7" s="955"/>
      <c r="O7" s="951" t="s">
        <v>109</v>
      </c>
      <c r="P7" s="952"/>
      <c r="Q7" s="952"/>
      <c r="R7" s="953"/>
    </row>
    <row r="8" spans="1:45" s="312" customFormat="1" ht="38.25" customHeight="1" x14ac:dyDescent="0.2">
      <c r="A8" s="590"/>
      <c r="B8" s="950"/>
      <c r="C8" s="512" t="s">
        <v>93</v>
      </c>
      <c r="D8" s="512" t="s">
        <v>99</v>
      </c>
      <c r="E8" s="512" t="s">
        <v>100</v>
      </c>
      <c r="F8" s="512" t="s">
        <v>16</v>
      </c>
      <c r="G8" s="512" t="s">
        <v>93</v>
      </c>
      <c r="H8" s="512" t="s">
        <v>99</v>
      </c>
      <c r="I8" s="512" t="s">
        <v>100</v>
      </c>
      <c r="J8" s="512" t="s">
        <v>16</v>
      </c>
      <c r="K8" s="512" t="s">
        <v>93</v>
      </c>
      <c r="L8" s="512" t="s">
        <v>99</v>
      </c>
      <c r="M8" s="512" t="s">
        <v>100</v>
      </c>
      <c r="N8" s="512" t="s">
        <v>16</v>
      </c>
      <c r="O8" s="512" t="s">
        <v>158</v>
      </c>
      <c r="P8" s="512" t="s">
        <v>159</v>
      </c>
      <c r="Q8" s="511" t="s">
        <v>160</v>
      </c>
      <c r="R8" s="512" t="s">
        <v>161</v>
      </c>
      <c r="S8" s="311"/>
    </row>
    <row r="9" spans="1:45" s="156" customFormat="1" ht="16.149999999999999" customHeight="1" x14ac:dyDescent="0.2">
      <c r="A9" s="5">
        <v>1</v>
      </c>
      <c r="B9" s="88">
        <v>2</v>
      </c>
      <c r="C9" s="89">
        <v>3</v>
      </c>
      <c r="D9" s="89">
        <v>4</v>
      </c>
      <c r="E9" s="89">
        <v>5</v>
      </c>
      <c r="F9" s="89">
        <v>6</v>
      </c>
      <c r="G9" s="89">
        <v>7</v>
      </c>
      <c r="H9" s="89">
        <v>8</v>
      </c>
      <c r="I9" s="89">
        <v>9</v>
      </c>
      <c r="J9" s="89">
        <v>10</v>
      </c>
      <c r="K9" s="89">
        <v>11</v>
      </c>
      <c r="L9" s="89">
        <v>12</v>
      </c>
      <c r="M9" s="89">
        <v>13</v>
      </c>
      <c r="N9" s="89">
        <v>14</v>
      </c>
      <c r="O9" s="89">
        <v>15</v>
      </c>
      <c r="P9" s="89">
        <v>16</v>
      </c>
      <c r="Q9" s="89">
        <v>17</v>
      </c>
      <c r="R9" s="88">
        <v>18</v>
      </c>
    </row>
    <row r="10" spans="1:45" x14ac:dyDescent="0.25">
      <c r="A10" s="8">
        <v>1</v>
      </c>
      <c r="B10" s="19" t="s">
        <v>524</v>
      </c>
      <c r="C10" s="84">
        <v>844</v>
      </c>
      <c r="D10" s="84">
        <f>'AT3A_cvrg(Insti)_PY'!D12+'AT3C_cvrg(Insti)_UPY '!D11</f>
        <v>41</v>
      </c>
      <c r="E10" s="84">
        <v>0</v>
      </c>
      <c r="F10" s="84">
        <f>C10+D10+E10</f>
        <v>885</v>
      </c>
      <c r="G10" s="84">
        <f>J10-H10</f>
        <v>732</v>
      </c>
      <c r="H10" s="84">
        <f>D10</f>
        <v>41</v>
      </c>
      <c r="I10" s="84">
        <v>0</v>
      </c>
      <c r="J10" s="84">
        <f>'AT11A_KS-District wise'!E12</f>
        <v>773</v>
      </c>
      <c r="K10" s="84">
        <f>'AT11A_KS-District wise'!K12</f>
        <v>88</v>
      </c>
      <c r="L10" s="84">
        <v>0</v>
      </c>
      <c r="M10" s="84">
        <v>0</v>
      </c>
      <c r="N10" s="84">
        <f>K10+L10+M10</f>
        <v>88</v>
      </c>
      <c r="O10" s="84">
        <f>C10-(G10+K10)</f>
        <v>24</v>
      </c>
      <c r="P10" s="84">
        <f>D10-(H10+L10)</f>
        <v>0</v>
      </c>
      <c r="Q10" s="84">
        <f>E10-(I10+M10)</f>
        <v>0</v>
      </c>
      <c r="R10" s="84">
        <f>F10-(J10+N10)</f>
        <v>24</v>
      </c>
    </row>
    <row r="11" spans="1:45" x14ac:dyDescent="0.25">
      <c r="A11" s="8">
        <v>2</v>
      </c>
      <c r="B11" s="19" t="s">
        <v>525</v>
      </c>
      <c r="C11" s="84">
        <v>801</v>
      </c>
      <c r="D11" s="84">
        <f>'AT3A_cvrg(Insti)_PY'!D13+'AT3C_cvrg(Insti)_UPY '!D12</f>
        <v>2</v>
      </c>
      <c r="E11" s="84">
        <v>0</v>
      </c>
      <c r="F11" s="84">
        <f t="shared" ref="F11:F17" si="0">C11+D11+E11</f>
        <v>803</v>
      </c>
      <c r="G11" s="84">
        <f t="shared" ref="G11:G17" si="1">J11-H11</f>
        <v>741</v>
      </c>
      <c r="H11" s="84">
        <f t="shared" ref="H11:H17" si="2">D11</f>
        <v>2</v>
      </c>
      <c r="I11" s="84">
        <v>0</v>
      </c>
      <c r="J11" s="84">
        <f>'AT11A_KS-District wise'!E13</f>
        <v>743</v>
      </c>
      <c r="K11" s="84">
        <f>'AT11A_KS-District wise'!K13</f>
        <v>29</v>
      </c>
      <c r="L11" s="84">
        <v>0</v>
      </c>
      <c r="M11" s="84">
        <v>0</v>
      </c>
      <c r="N11" s="84">
        <f t="shared" ref="N11:N17" si="3">K11+L11+M11</f>
        <v>29</v>
      </c>
      <c r="O11" s="84">
        <f t="shared" ref="O11:O17" si="4">C11-(G11+K11)</f>
        <v>31</v>
      </c>
      <c r="P11" s="84">
        <f t="shared" ref="P11:P17" si="5">D11-(H11+L11)</f>
        <v>0</v>
      </c>
      <c r="Q11" s="84">
        <f t="shared" ref="Q11:Q17" si="6">E11-(I11+M11)</f>
        <v>0</v>
      </c>
      <c r="R11" s="84">
        <f t="shared" ref="R11:R17" si="7">F11-(J11+N11)</f>
        <v>31</v>
      </c>
    </row>
    <row r="12" spans="1:45" x14ac:dyDescent="0.25">
      <c r="A12" s="8">
        <v>3</v>
      </c>
      <c r="B12" s="19" t="s">
        <v>526</v>
      </c>
      <c r="C12" s="84">
        <v>664</v>
      </c>
      <c r="D12" s="84">
        <f>'AT3A_cvrg(Insti)_PY'!D14+'AT3C_cvrg(Insti)_UPY '!D13</f>
        <v>7</v>
      </c>
      <c r="E12" s="84">
        <v>0</v>
      </c>
      <c r="F12" s="84">
        <f t="shared" si="0"/>
        <v>671</v>
      </c>
      <c r="G12" s="84">
        <f t="shared" si="1"/>
        <v>565</v>
      </c>
      <c r="H12" s="84">
        <f t="shared" si="2"/>
        <v>7</v>
      </c>
      <c r="I12" s="84">
        <v>0</v>
      </c>
      <c r="J12" s="84">
        <f>'AT11A_KS-District wise'!E14</f>
        <v>572</v>
      </c>
      <c r="K12" s="84">
        <f>'AT11A_KS-District wise'!K14</f>
        <v>54</v>
      </c>
      <c r="L12" s="84">
        <v>0</v>
      </c>
      <c r="M12" s="84">
        <v>0</v>
      </c>
      <c r="N12" s="84">
        <f t="shared" si="3"/>
        <v>54</v>
      </c>
      <c r="O12" s="84">
        <f t="shared" si="4"/>
        <v>45</v>
      </c>
      <c r="P12" s="84">
        <f t="shared" si="5"/>
        <v>0</v>
      </c>
      <c r="Q12" s="84">
        <f t="shared" si="6"/>
        <v>0</v>
      </c>
      <c r="R12" s="84">
        <f t="shared" si="7"/>
        <v>45</v>
      </c>
    </row>
    <row r="13" spans="1:45" x14ac:dyDescent="0.25">
      <c r="A13" s="8">
        <v>4</v>
      </c>
      <c r="B13" s="19" t="s">
        <v>527</v>
      </c>
      <c r="C13" s="84">
        <v>796</v>
      </c>
      <c r="D13" s="84">
        <f>'AT3A_cvrg(Insti)_PY'!D15+'AT3C_cvrg(Insti)_UPY '!D14</f>
        <v>2</v>
      </c>
      <c r="E13" s="84">
        <v>0</v>
      </c>
      <c r="F13" s="84">
        <f t="shared" si="0"/>
        <v>798</v>
      </c>
      <c r="G13" s="84">
        <f t="shared" si="1"/>
        <v>662</v>
      </c>
      <c r="H13" s="84">
        <f t="shared" si="2"/>
        <v>2</v>
      </c>
      <c r="I13" s="84">
        <v>0</v>
      </c>
      <c r="J13" s="84">
        <f>'AT11A_KS-District wise'!E15</f>
        <v>664</v>
      </c>
      <c r="K13" s="84">
        <f>'AT11A_KS-District wise'!K15</f>
        <v>105</v>
      </c>
      <c r="L13" s="84">
        <v>0</v>
      </c>
      <c r="M13" s="84">
        <v>0</v>
      </c>
      <c r="N13" s="84">
        <f t="shared" si="3"/>
        <v>105</v>
      </c>
      <c r="O13" s="84">
        <f t="shared" si="4"/>
        <v>29</v>
      </c>
      <c r="P13" s="84">
        <f t="shared" si="5"/>
        <v>0</v>
      </c>
      <c r="Q13" s="84">
        <f t="shared" si="6"/>
        <v>0</v>
      </c>
      <c r="R13" s="84">
        <f t="shared" si="7"/>
        <v>29</v>
      </c>
    </row>
    <row r="14" spans="1:45" s="84" customFormat="1" x14ac:dyDescent="0.25">
      <c r="A14" s="8">
        <v>5</v>
      </c>
      <c r="B14" s="19" t="s">
        <v>528</v>
      </c>
      <c r="C14" s="84">
        <v>913</v>
      </c>
      <c r="D14" s="84">
        <f>'AT3A_cvrg(Insti)_PY'!D16+'AT3C_cvrg(Insti)_UPY '!D15</f>
        <v>2</v>
      </c>
      <c r="E14" s="84">
        <v>0</v>
      </c>
      <c r="F14" s="84">
        <f t="shared" si="0"/>
        <v>915</v>
      </c>
      <c r="G14" s="84">
        <f t="shared" si="1"/>
        <v>822</v>
      </c>
      <c r="H14" s="84">
        <f t="shared" si="2"/>
        <v>2</v>
      </c>
      <c r="I14" s="84">
        <v>0</v>
      </c>
      <c r="J14" s="84">
        <f>'AT11A_KS-District wise'!E16</f>
        <v>824</v>
      </c>
      <c r="K14" s="84">
        <f>'AT11A_KS-District wise'!K16</f>
        <v>91</v>
      </c>
      <c r="L14" s="84">
        <v>0</v>
      </c>
      <c r="M14" s="84">
        <v>0</v>
      </c>
      <c r="N14" s="84">
        <f t="shared" si="3"/>
        <v>91</v>
      </c>
      <c r="O14" s="84">
        <f t="shared" si="4"/>
        <v>0</v>
      </c>
      <c r="P14" s="84">
        <f t="shared" si="5"/>
        <v>0</v>
      </c>
      <c r="Q14" s="84">
        <f t="shared" si="6"/>
        <v>0</v>
      </c>
      <c r="R14" s="84">
        <f t="shared" si="7"/>
        <v>0</v>
      </c>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row>
    <row r="15" spans="1:45" s="85" customFormat="1" x14ac:dyDescent="0.25">
      <c r="A15" s="8">
        <v>6</v>
      </c>
      <c r="B15" s="19" t="s">
        <v>529</v>
      </c>
      <c r="C15" s="84">
        <v>440</v>
      </c>
      <c r="D15" s="84">
        <f>'AT3A_cvrg(Insti)_PY'!D17+'AT3C_cvrg(Insti)_UPY '!D16</f>
        <v>7</v>
      </c>
      <c r="E15" s="84">
        <v>0</v>
      </c>
      <c r="F15" s="84">
        <f t="shared" si="0"/>
        <v>447</v>
      </c>
      <c r="G15" s="84">
        <f t="shared" si="1"/>
        <v>408</v>
      </c>
      <c r="H15" s="84">
        <f t="shared" si="2"/>
        <v>7</v>
      </c>
      <c r="I15" s="84">
        <v>0</v>
      </c>
      <c r="J15" s="84">
        <f>'AT11A_KS-District wise'!E17</f>
        <v>415</v>
      </c>
      <c r="K15" s="84">
        <f>'AT11A_KS-District wise'!K17</f>
        <v>0</v>
      </c>
      <c r="L15" s="84">
        <v>0</v>
      </c>
      <c r="M15" s="84">
        <v>0</v>
      </c>
      <c r="N15" s="84">
        <f t="shared" si="3"/>
        <v>0</v>
      </c>
      <c r="O15" s="84">
        <f t="shared" si="4"/>
        <v>32</v>
      </c>
      <c r="P15" s="84">
        <f t="shared" si="5"/>
        <v>0</v>
      </c>
      <c r="Q15" s="84">
        <f t="shared" si="6"/>
        <v>0</v>
      </c>
      <c r="R15" s="84">
        <f t="shared" si="7"/>
        <v>32</v>
      </c>
    </row>
    <row r="16" spans="1:45" s="85" customFormat="1" x14ac:dyDescent="0.25">
      <c r="A16" s="8">
        <v>7</v>
      </c>
      <c r="B16" s="19" t="s">
        <v>530</v>
      </c>
      <c r="C16" s="84">
        <v>657</v>
      </c>
      <c r="D16" s="468">
        <f>'AT3A_cvrg(Insti)_PY'!D18+'AT3C_cvrg(Insti)_UPY '!D17</f>
        <v>4</v>
      </c>
      <c r="E16" s="84">
        <v>0</v>
      </c>
      <c r="F16" s="84">
        <f t="shared" si="0"/>
        <v>661</v>
      </c>
      <c r="G16" s="84">
        <f t="shared" si="1"/>
        <v>585</v>
      </c>
      <c r="H16" s="84">
        <f t="shared" si="2"/>
        <v>4</v>
      </c>
      <c r="I16" s="84">
        <v>0</v>
      </c>
      <c r="J16" s="84">
        <f>'AT11A_KS-District wise'!E18</f>
        <v>589</v>
      </c>
      <c r="K16" s="84">
        <f>'AT11A_KS-District wise'!K18</f>
        <v>43</v>
      </c>
      <c r="L16" s="84">
        <v>0</v>
      </c>
      <c r="M16" s="84">
        <v>0</v>
      </c>
      <c r="N16" s="84">
        <f t="shared" si="3"/>
        <v>43</v>
      </c>
      <c r="O16" s="84">
        <f t="shared" si="4"/>
        <v>29</v>
      </c>
      <c r="P16" s="84">
        <f t="shared" si="5"/>
        <v>0</v>
      </c>
      <c r="Q16" s="84">
        <f t="shared" si="6"/>
        <v>0</v>
      </c>
      <c r="R16" s="84">
        <f t="shared" si="7"/>
        <v>29</v>
      </c>
    </row>
    <row r="17" spans="1:19" x14ac:dyDescent="0.25">
      <c r="A17" s="8">
        <v>8</v>
      </c>
      <c r="B17" s="19" t="s">
        <v>531</v>
      </c>
      <c r="C17" s="84">
        <v>1136</v>
      </c>
      <c r="D17" s="84">
        <f>'AT3A_cvrg(Insti)_PY'!D19+'AT3C_cvrg(Insti)_UPY '!D18</f>
        <v>1</v>
      </c>
      <c r="E17" s="84">
        <v>0</v>
      </c>
      <c r="F17" s="84">
        <f t="shared" si="0"/>
        <v>1137</v>
      </c>
      <c r="G17" s="84">
        <f t="shared" si="1"/>
        <v>984</v>
      </c>
      <c r="H17" s="84">
        <f t="shared" si="2"/>
        <v>1</v>
      </c>
      <c r="I17" s="84">
        <v>0</v>
      </c>
      <c r="J17" s="84">
        <f>'AT11A_KS-District wise'!E19</f>
        <v>985</v>
      </c>
      <c r="K17" s="84">
        <f>'AT11A_KS-District wise'!K19</f>
        <v>152</v>
      </c>
      <c r="L17" s="84">
        <v>0</v>
      </c>
      <c r="M17" s="84">
        <v>0</v>
      </c>
      <c r="N17" s="84">
        <f t="shared" si="3"/>
        <v>152</v>
      </c>
      <c r="O17" s="84">
        <f t="shared" si="4"/>
        <v>0</v>
      </c>
      <c r="P17" s="84">
        <f t="shared" si="5"/>
        <v>0</v>
      </c>
      <c r="Q17" s="84">
        <f t="shared" si="6"/>
        <v>0</v>
      </c>
      <c r="R17" s="84">
        <f t="shared" si="7"/>
        <v>0</v>
      </c>
    </row>
    <row r="18" spans="1:19" x14ac:dyDescent="0.25">
      <c r="A18" s="3"/>
      <c r="B18" s="27" t="s">
        <v>532</v>
      </c>
      <c r="C18" s="84">
        <f>SUM(C10:C17)</f>
        <v>6251</v>
      </c>
      <c r="D18" s="84">
        <f t="shared" ref="D18:R18" si="8">SUM(D10:D17)</f>
        <v>66</v>
      </c>
      <c r="E18" s="84">
        <f t="shared" si="8"/>
        <v>0</v>
      </c>
      <c r="F18" s="84">
        <f t="shared" si="8"/>
        <v>6317</v>
      </c>
      <c r="G18" s="84">
        <f t="shared" si="8"/>
        <v>5499</v>
      </c>
      <c r="H18" s="84">
        <f t="shared" si="8"/>
        <v>66</v>
      </c>
      <c r="I18" s="84">
        <f t="shared" si="8"/>
        <v>0</v>
      </c>
      <c r="J18" s="84">
        <f t="shared" si="8"/>
        <v>5565</v>
      </c>
      <c r="K18" s="84">
        <f t="shared" si="8"/>
        <v>562</v>
      </c>
      <c r="L18" s="84">
        <f t="shared" si="8"/>
        <v>0</v>
      </c>
      <c r="M18" s="84">
        <f t="shared" si="8"/>
        <v>0</v>
      </c>
      <c r="N18" s="84">
        <f t="shared" si="8"/>
        <v>562</v>
      </c>
      <c r="O18" s="84">
        <f t="shared" si="8"/>
        <v>190</v>
      </c>
      <c r="P18" s="84">
        <f t="shared" si="8"/>
        <v>0</v>
      </c>
      <c r="Q18" s="84">
        <f t="shared" si="8"/>
        <v>0</v>
      </c>
      <c r="R18" s="84">
        <f t="shared" si="8"/>
        <v>190</v>
      </c>
    </row>
    <row r="19" spans="1:19" x14ac:dyDescent="0.25">
      <c r="A19" s="12"/>
      <c r="B19" s="28"/>
      <c r="C19" s="85"/>
      <c r="D19" s="85"/>
      <c r="E19" s="85"/>
      <c r="F19" s="85"/>
      <c r="G19" s="85"/>
      <c r="H19" s="85"/>
      <c r="I19" s="85"/>
      <c r="J19" s="85"/>
      <c r="K19" s="85"/>
      <c r="L19" s="85"/>
      <c r="M19" s="85"/>
      <c r="N19" s="85"/>
      <c r="O19" s="85"/>
      <c r="P19" s="85"/>
      <c r="Q19" s="85"/>
      <c r="R19" s="85"/>
    </row>
    <row r="20" spans="1:19" x14ac:dyDescent="0.25">
      <c r="A20" s="12" t="s">
        <v>621</v>
      </c>
      <c r="B20" s="28" t="s">
        <v>743</v>
      </c>
      <c r="C20" s="85"/>
      <c r="D20" s="85"/>
      <c r="E20" s="85"/>
      <c r="F20" s="85"/>
      <c r="G20" s="85"/>
      <c r="H20" s="85"/>
      <c r="I20" s="85"/>
      <c r="J20" s="85"/>
      <c r="K20" s="85"/>
      <c r="L20" s="85"/>
      <c r="M20" s="85"/>
      <c r="N20" s="85"/>
      <c r="O20" s="85"/>
      <c r="P20" s="85"/>
      <c r="Q20" s="85"/>
      <c r="R20" s="85"/>
    </row>
    <row r="22" spans="1:19" s="16" customFormat="1" ht="12.75" x14ac:dyDescent="0.2">
      <c r="A22" s="15" t="s">
        <v>12</v>
      </c>
      <c r="G22" s="15"/>
      <c r="H22" s="15"/>
      <c r="K22" s="15"/>
      <c r="L22" s="15"/>
      <c r="M22" s="15"/>
      <c r="N22" s="15"/>
      <c r="O22" s="15"/>
      <c r="P22" s="922" t="s">
        <v>761</v>
      </c>
      <c r="Q22" s="922"/>
      <c r="R22" s="922"/>
      <c r="S22" s="922"/>
    </row>
    <row r="23" spans="1:19" s="16" customFormat="1" ht="12.75" customHeight="1" x14ac:dyDescent="0.2">
      <c r="J23" s="15"/>
      <c r="L23" s="31"/>
      <c r="M23" s="31"/>
      <c r="N23" s="31"/>
      <c r="O23" s="31"/>
      <c r="P23" s="923" t="s">
        <v>759</v>
      </c>
      <c r="Q23" s="923"/>
      <c r="R23" s="923"/>
      <c r="S23" s="923"/>
    </row>
    <row r="24" spans="1:19" s="16" customFormat="1" ht="12.75" customHeight="1" x14ac:dyDescent="0.2">
      <c r="A24" s="16" t="s">
        <v>11</v>
      </c>
      <c r="K24" s="31"/>
      <c r="L24" s="31"/>
      <c r="M24" s="31"/>
      <c r="N24" s="31"/>
      <c r="O24" s="31"/>
      <c r="P24" s="923" t="s">
        <v>535</v>
      </c>
      <c r="Q24" s="923"/>
      <c r="R24" s="923"/>
      <c r="S24" s="923"/>
    </row>
    <row r="25" spans="1:19" s="16" customFormat="1" ht="12.75" x14ac:dyDescent="0.2">
      <c r="A25" s="15"/>
      <c r="B25" s="15"/>
      <c r="K25" s="15"/>
      <c r="L25" s="15"/>
      <c r="M25" s="15"/>
      <c r="N25" s="15"/>
      <c r="O25" s="15"/>
      <c r="P25" s="254"/>
      <c r="Q25" s="435" t="s">
        <v>83</v>
      </c>
      <c r="R25" s="435"/>
      <c r="S25" s="436"/>
    </row>
    <row r="26" spans="1:19" x14ac:dyDescent="0.25">
      <c r="C26" s="85"/>
      <c r="D26" s="85"/>
      <c r="E26" s="85"/>
    </row>
    <row r="27" spans="1:19" x14ac:dyDescent="0.25">
      <c r="C27" s="85"/>
      <c r="D27" s="85"/>
      <c r="E27" s="85"/>
    </row>
    <row r="28" spans="1:19" x14ac:dyDescent="0.25">
      <c r="C28" s="85"/>
      <c r="D28" s="85"/>
      <c r="E28" s="85"/>
    </row>
    <row r="29" spans="1:19" x14ac:dyDescent="0.25">
      <c r="C29" s="85"/>
      <c r="D29" s="85"/>
      <c r="E29" s="85"/>
    </row>
    <row r="30" spans="1:19" x14ac:dyDescent="0.25">
      <c r="C30" s="85"/>
      <c r="D30" s="85"/>
      <c r="E30" s="85"/>
    </row>
    <row r="31" spans="1:19" x14ac:dyDescent="0.25">
      <c r="C31" s="85"/>
      <c r="D31" s="85"/>
      <c r="E31" s="85"/>
    </row>
    <row r="32" spans="1:19" x14ac:dyDescent="0.25">
      <c r="C32" s="85"/>
      <c r="D32" s="85"/>
      <c r="E32" s="85"/>
    </row>
    <row r="33" spans="3:5" x14ac:dyDescent="0.25">
      <c r="C33" s="85"/>
      <c r="D33" s="85"/>
      <c r="E33" s="85"/>
    </row>
    <row r="34" spans="3:5" x14ac:dyDescent="0.25">
      <c r="C34" s="85"/>
      <c r="D34" s="85"/>
      <c r="E34" s="85"/>
    </row>
    <row r="35" spans="3:5" x14ac:dyDescent="0.25">
      <c r="C35" s="85"/>
      <c r="D35" s="85"/>
      <c r="E35" s="85"/>
    </row>
  </sheetData>
  <mergeCells count="14">
    <mergeCell ref="P24:S24"/>
    <mergeCell ref="A1:Q1"/>
    <mergeCell ref="A5:B5"/>
    <mergeCell ref="A7:A8"/>
    <mergeCell ref="B7:B8"/>
    <mergeCell ref="P22:S22"/>
    <mergeCell ref="P23:S23"/>
    <mergeCell ref="O7:R7"/>
    <mergeCell ref="R1:S1"/>
    <mergeCell ref="C7:F7"/>
    <mergeCell ref="K7:N7"/>
    <mergeCell ref="G7:J7"/>
    <mergeCell ref="A2:S2"/>
    <mergeCell ref="A4:T4"/>
  </mergeCells>
  <phoneticPr fontId="0" type="noConversion"/>
  <printOptions horizontalCentered="1"/>
  <pageMargins left="0.48" right="0.3" top="1.43" bottom="0" header="0.88" footer="0.31496062992125984"/>
  <pageSetup paperSize="9" scale="7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1"/>
  <sheetViews>
    <sheetView zoomScaleNormal="100" zoomScaleSheetLayoutView="80" workbookViewId="0">
      <selection activeCell="A2" sqref="A2"/>
    </sheetView>
  </sheetViews>
  <sheetFormatPr defaultRowHeight="12.75" x14ac:dyDescent="0.2"/>
  <cols>
    <col min="1" max="1" width="7.28515625" style="179" customWidth="1"/>
    <col min="2" max="2" width="27.42578125" style="179" customWidth="1"/>
    <col min="3" max="6" width="10.42578125" style="179" customWidth="1"/>
    <col min="7" max="7" width="14.42578125" style="179" customWidth="1"/>
    <col min="8" max="8" width="9.5703125" style="179" customWidth="1"/>
    <col min="9" max="9" width="10.5703125" style="179" bestFit="1" customWidth="1"/>
    <col min="10" max="10" width="9.28515625" style="179" bestFit="1" customWidth="1"/>
    <col min="11" max="11" width="12.28515625" style="179" bestFit="1" customWidth="1"/>
    <col min="12" max="12" width="6.7109375" style="179" bestFit="1" customWidth="1"/>
    <col min="13" max="14" width="6.28515625" style="179" customWidth="1"/>
    <col min="15" max="15" width="12.28515625" style="179" bestFit="1" customWidth="1"/>
    <col min="16" max="16" width="9.28515625" style="179" bestFit="1" customWidth="1"/>
    <col min="17" max="17" width="8" style="179" bestFit="1" customWidth="1"/>
    <col min="18" max="18" width="9.28515625" style="179" bestFit="1" customWidth="1"/>
    <col min="19" max="19" width="12.28515625" style="179" bestFit="1" customWidth="1"/>
    <col min="20" max="22" width="8.85546875" style="179" customWidth="1"/>
    <col min="23" max="23" width="13.5703125" style="179" customWidth="1"/>
    <col min="24" max="16384" width="9.140625" style="179"/>
  </cols>
  <sheetData>
    <row r="1" spans="1:25" ht="15" x14ac:dyDescent="0.2">
      <c r="W1" s="180" t="s">
        <v>884</v>
      </c>
    </row>
    <row r="2" spans="1:25" ht="15.75" x14ac:dyDescent="0.25">
      <c r="A2" s="655" t="s">
        <v>0</v>
      </c>
      <c r="B2" s="655"/>
      <c r="C2" s="655"/>
      <c r="D2" s="655"/>
      <c r="E2" s="655"/>
      <c r="F2" s="655"/>
      <c r="G2" s="655"/>
      <c r="H2" s="655"/>
      <c r="I2" s="655"/>
      <c r="J2" s="655"/>
      <c r="K2" s="655"/>
      <c r="L2" s="655"/>
      <c r="M2" s="655"/>
      <c r="N2" s="655"/>
      <c r="O2" s="655"/>
      <c r="P2" s="655"/>
      <c r="Q2" s="655"/>
      <c r="R2" s="655"/>
      <c r="S2" s="655"/>
      <c r="T2" s="655"/>
      <c r="U2" s="655"/>
      <c r="V2" s="655"/>
      <c r="W2" s="655"/>
    </row>
    <row r="3" spans="1:25" ht="20.25" x14ac:dyDescent="0.3">
      <c r="A3" s="656" t="s">
        <v>789</v>
      </c>
      <c r="B3" s="656"/>
      <c r="C3" s="656"/>
      <c r="D3" s="656"/>
      <c r="E3" s="656"/>
      <c r="F3" s="656"/>
      <c r="G3" s="656"/>
      <c r="H3" s="656"/>
      <c r="I3" s="656"/>
      <c r="J3" s="656"/>
      <c r="K3" s="656"/>
      <c r="L3" s="656"/>
      <c r="M3" s="656"/>
      <c r="N3" s="656"/>
      <c r="O3" s="656"/>
      <c r="P3" s="656"/>
      <c r="Q3" s="656"/>
      <c r="R3" s="656"/>
      <c r="S3" s="656"/>
      <c r="T3" s="656"/>
      <c r="U3" s="656"/>
      <c r="V3" s="656"/>
      <c r="W3" s="656"/>
      <c r="X3" s="128"/>
      <c r="Y3" s="128"/>
    </row>
    <row r="4" spans="1:25" ht="18" x14ac:dyDescent="0.25">
      <c r="C4" s="181"/>
      <c r="D4" s="181"/>
      <c r="E4" s="181"/>
      <c r="F4" s="181"/>
      <c r="G4" s="181"/>
      <c r="H4" s="181"/>
      <c r="I4" s="181"/>
      <c r="J4" s="181"/>
      <c r="K4" s="181"/>
      <c r="L4" s="181"/>
      <c r="M4" s="181"/>
      <c r="N4" s="181"/>
      <c r="O4" s="181"/>
      <c r="P4" s="181"/>
      <c r="Q4" s="181"/>
      <c r="R4" s="181"/>
      <c r="S4" s="181"/>
      <c r="T4" s="181"/>
      <c r="U4" s="181"/>
      <c r="V4" s="181"/>
      <c r="W4" s="181"/>
    </row>
    <row r="5" spans="1:25" ht="15.75" x14ac:dyDescent="0.25">
      <c r="A5" s="657" t="s">
        <v>885</v>
      </c>
      <c r="B5" s="657"/>
      <c r="C5" s="657"/>
      <c r="D5" s="657"/>
      <c r="E5" s="657"/>
      <c r="F5" s="657"/>
      <c r="G5" s="657"/>
      <c r="H5" s="657"/>
      <c r="I5" s="657"/>
      <c r="J5" s="657"/>
      <c r="K5" s="657"/>
      <c r="L5" s="657"/>
      <c r="M5" s="657"/>
      <c r="N5" s="657"/>
      <c r="O5" s="657"/>
      <c r="P5" s="657"/>
      <c r="Q5" s="657"/>
      <c r="R5" s="657"/>
      <c r="S5" s="657"/>
      <c r="T5" s="657"/>
      <c r="U5" s="657"/>
      <c r="V5" s="657"/>
      <c r="W5" s="657"/>
    </row>
    <row r="6" spans="1:25" ht="15" x14ac:dyDescent="0.2">
      <c r="L6" s="91"/>
      <c r="M6" s="91"/>
      <c r="N6" s="91"/>
      <c r="O6" s="91"/>
      <c r="P6" s="91"/>
      <c r="Q6" s="91"/>
      <c r="R6" s="91"/>
      <c r="S6" s="91"/>
      <c r="V6" s="659" t="s">
        <v>282</v>
      </c>
      <c r="W6" s="660"/>
    </row>
    <row r="7" spans="1:25" x14ac:dyDescent="0.2">
      <c r="A7" s="604" t="s">
        <v>523</v>
      </c>
      <c r="B7" s="604"/>
      <c r="P7" s="661" t="s">
        <v>831</v>
      </c>
      <c r="Q7" s="661"/>
      <c r="R7" s="661"/>
      <c r="S7" s="661"/>
      <c r="T7" s="661"/>
      <c r="U7" s="661"/>
      <c r="V7" s="661"/>
      <c r="W7" s="661"/>
    </row>
    <row r="8" spans="1:25" s="363" customFormat="1" ht="35.25" customHeight="1" x14ac:dyDescent="0.2">
      <c r="A8" s="639" t="s">
        <v>2</v>
      </c>
      <c r="B8" s="639" t="s">
        <v>163</v>
      </c>
      <c r="C8" s="649" t="s">
        <v>164</v>
      </c>
      <c r="D8" s="658"/>
      <c r="E8" s="658"/>
      <c r="F8" s="650"/>
      <c r="G8" s="639" t="s">
        <v>165</v>
      </c>
      <c r="H8" s="639" t="s">
        <v>598</v>
      </c>
      <c r="I8" s="639"/>
      <c r="J8" s="639"/>
      <c r="K8" s="639"/>
      <c r="L8" s="639"/>
      <c r="M8" s="639"/>
      <c r="N8" s="639"/>
      <c r="O8" s="639"/>
      <c r="P8" s="639" t="s">
        <v>195</v>
      </c>
      <c r="Q8" s="639"/>
      <c r="R8" s="639"/>
      <c r="S8" s="639"/>
      <c r="T8" s="639"/>
      <c r="U8" s="639"/>
      <c r="V8" s="639"/>
      <c r="W8" s="639"/>
    </row>
    <row r="9" spans="1:25" s="363" customFormat="1" ht="15" x14ac:dyDescent="0.2">
      <c r="A9" s="639"/>
      <c r="B9" s="639"/>
      <c r="C9" s="639" t="s">
        <v>283</v>
      </c>
      <c r="D9" s="639" t="s">
        <v>41</v>
      </c>
      <c r="E9" s="639" t="s">
        <v>42</v>
      </c>
      <c r="F9" s="635" t="s">
        <v>16</v>
      </c>
      <c r="G9" s="639"/>
      <c r="H9" s="639" t="s">
        <v>196</v>
      </c>
      <c r="I9" s="639"/>
      <c r="J9" s="639"/>
      <c r="K9" s="639"/>
      <c r="L9" s="639" t="s">
        <v>183</v>
      </c>
      <c r="M9" s="639"/>
      <c r="N9" s="639"/>
      <c r="O9" s="639"/>
      <c r="P9" s="639" t="s">
        <v>166</v>
      </c>
      <c r="Q9" s="639"/>
      <c r="R9" s="639"/>
      <c r="S9" s="639"/>
      <c r="T9" s="639" t="s">
        <v>182</v>
      </c>
      <c r="U9" s="639"/>
      <c r="V9" s="639"/>
      <c r="W9" s="639"/>
    </row>
    <row r="10" spans="1:25" s="363" customFormat="1" ht="15" customHeight="1" x14ac:dyDescent="0.2">
      <c r="A10" s="639"/>
      <c r="B10" s="639"/>
      <c r="C10" s="639"/>
      <c r="D10" s="639"/>
      <c r="E10" s="639"/>
      <c r="F10" s="636"/>
      <c r="G10" s="639"/>
      <c r="H10" s="640" t="s">
        <v>167</v>
      </c>
      <c r="I10" s="641"/>
      <c r="J10" s="642"/>
      <c r="K10" s="635" t="s">
        <v>168</v>
      </c>
      <c r="L10" s="640" t="s">
        <v>167</v>
      </c>
      <c r="M10" s="641"/>
      <c r="N10" s="642"/>
      <c r="O10" s="635" t="s">
        <v>168</v>
      </c>
      <c r="P10" s="640" t="s">
        <v>167</v>
      </c>
      <c r="Q10" s="641"/>
      <c r="R10" s="642"/>
      <c r="S10" s="635" t="s">
        <v>168</v>
      </c>
      <c r="T10" s="640" t="s">
        <v>167</v>
      </c>
      <c r="U10" s="641"/>
      <c r="V10" s="642"/>
      <c r="W10" s="635" t="s">
        <v>168</v>
      </c>
    </row>
    <row r="11" spans="1:25" s="363" customFormat="1" ht="15" customHeight="1" x14ac:dyDescent="0.2">
      <c r="A11" s="639"/>
      <c r="B11" s="639"/>
      <c r="C11" s="639"/>
      <c r="D11" s="639"/>
      <c r="E11" s="639"/>
      <c r="F11" s="636"/>
      <c r="G11" s="639"/>
      <c r="H11" s="643"/>
      <c r="I11" s="644"/>
      <c r="J11" s="645"/>
      <c r="K11" s="636"/>
      <c r="L11" s="643"/>
      <c r="M11" s="644"/>
      <c r="N11" s="645"/>
      <c r="O11" s="636"/>
      <c r="P11" s="643"/>
      <c r="Q11" s="644"/>
      <c r="R11" s="645"/>
      <c r="S11" s="636"/>
      <c r="T11" s="643"/>
      <c r="U11" s="644"/>
      <c r="V11" s="645"/>
      <c r="W11" s="636"/>
    </row>
    <row r="12" spans="1:25" s="363" customFormat="1" ht="15" x14ac:dyDescent="0.2">
      <c r="A12" s="639"/>
      <c r="B12" s="639"/>
      <c r="C12" s="639"/>
      <c r="D12" s="639"/>
      <c r="E12" s="639"/>
      <c r="F12" s="637"/>
      <c r="G12" s="639"/>
      <c r="H12" s="183" t="s">
        <v>283</v>
      </c>
      <c r="I12" s="183" t="s">
        <v>41</v>
      </c>
      <c r="J12" s="184" t="s">
        <v>42</v>
      </c>
      <c r="K12" s="637"/>
      <c r="L12" s="183" t="s">
        <v>283</v>
      </c>
      <c r="M12" s="183" t="s">
        <v>41</v>
      </c>
      <c r="N12" s="183" t="s">
        <v>42</v>
      </c>
      <c r="O12" s="637"/>
      <c r="P12" s="183" t="s">
        <v>283</v>
      </c>
      <c r="Q12" s="183" t="s">
        <v>41</v>
      </c>
      <c r="R12" s="183" t="s">
        <v>42</v>
      </c>
      <c r="S12" s="637"/>
      <c r="T12" s="183" t="s">
        <v>283</v>
      </c>
      <c r="U12" s="183" t="s">
        <v>41</v>
      </c>
      <c r="V12" s="183" t="s">
        <v>42</v>
      </c>
      <c r="W12" s="637"/>
    </row>
    <row r="13" spans="1:25" ht="15" x14ac:dyDescent="0.25">
      <c r="A13" s="182">
        <v>1</v>
      </c>
      <c r="B13" s="182">
        <v>2</v>
      </c>
      <c r="C13" s="182">
        <v>3</v>
      </c>
      <c r="D13" s="182">
        <v>4</v>
      </c>
      <c r="E13" s="182">
        <v>5</v>
      </c>
      <c r="F13" s="182">
        <v>6</v>
      </c>
      <c r="G13" s="182">
        <v>7</v>
      </c>
      <c r="H13" s="182">
        <v>8</v>
      </c>
      <c r="I13" s="182">
        <v>9</v>
      </c>
      <c r="J13" s="182">
        <v>10</v>
      </c>
      <c r="K13" s="182">
        <v>11</v>
      </c>
      <c r="L13" s="182">
        <v>12</v>
      </c>
      <c r="M13" s="182">
        <v>13</v>
      </c>
      <c r="N13" s="182">
        <v>14</v>
      </c>
      <c r="O13" s="182">
        <v>15</v>
      </c>
      <c r="P13" s="182">
        <v>16</v>
      </c>
      <c r="Q13" s="182">
        <v>17</v>
      </c>
      <c r="R13" s="182">
        <v>18</v>
      </c>
      <c r="S13" s="182">
        <v>19</v>
      </c>
      <c r="T13" s="182">
        <v>20</v>
      </c>
      <c r="U13" s="182">
        <v>21</v>
      </c>
      <c r="V13" s="182">
        <v>22</v>
      </c>
      <c r="W13" s="384">
        <v>23</v>
      </c>
    </row>
    <row r="14" spans="1:25" ht="15.75" x14ac:dyDescent="0.2">
      <c r="A14" s="651" t="s">
        <v>231</v>
      </c>
      <c r="B14" s="652"/>
      <c r="C14" s="182"/>
      <c r="D14" s="182"/>
      <c r="E14" s="182"/>
      <c r="F14" s="182"/>
      <c r="G14" s="182"/>
      <c r="H14" s="182"/>
      <c r="I14" s="182"/>
      <c r="J14" s="182"/>
      <c r="K14" s="182"/>
      <c r="L14" s="182"/>
      <c r="M14" s="182"/>
      <c r="N14" s="182"/>
      <c r="O14" s="182"/>
      <c r="P14" s="182"/>
      <c r="Q14" s="182"/>
      <c r="R14" s="182"/>
      <c r="S14" s="182"/>
      <c r="T14" s="182"/>
      <c r="U14" s="182"/>
      <c r="V14" s="182"/>
      <c r="W14" s="182"/>
    </row>
    <row r="15" spans="1:25" ht="21.75" customHeight="1" x14ac:dyDescent="0.2">
      <c r="A15" s="183">
        <v>1</v>
      </c>
      <c r="B15" s="392" t="s">
        <v>230</v>
      </c>
      <c r="C15" s="393">
        <v>553.0616</v>
      </c>
      <c r="D15" s="393">
        <v>180.80860000000001</v>
      </c>
      <c r="E15" s="393">
        <v>329.70979999999997</v>
      </c>
      <c r="F15" s="393">
        <f>SUM(C15:E15)</f>
        <v>1063.58</v>
      </c>
      <c r="G15" s="394" t="s">
        <v>959</v>
      </c>
      <c r="H15" s="393">
        <v>553.0616</v>
      </c>
      <c r="I15" s="393">
        <v>180.80860000000001</v>
      </c>
      <c r="J15" s="393">
        <v>329.70979999999997</v>
      </c>
      <c r="K15" s="394" t="s">
        <v>964</v>
      </c>
      <c r="L15" s="393">
        <v>1.5785900000000002</v>
      </c>
      <c r="M15" s="393">
        <v>0.51607750000000008</v>
      </c>
      <c r="N15" s="393">
        <v>0.94108250000000004</v>
      </c>
      <c r="O15" s="394" t="s">
        <v>968</v>
      </c>
      <c r="P15" s="393">
        <v>472.41480000000001</v>
      </c>
      <c r="Q15" s="393">
        <v>154.44330000000002</v>
      </c>
      <c r="R15" s="393">
        <v>281.63189999999997</v>
      </c>
      <c r="S15" s="394" t="s">
        <v>968</v>
      </c>
      <c r="T15" s="393">
        <v>472.41480000000001</v>
      </c>
      <c r="U15" s="393">
        <v>154.44330000000002</v>
      </c>
      <c r="V15" s="393">
        <v>281.63189999999997</v>
      </c>
      <c r="W15" s="185" t="s">
        <v>972</v>
      </c>
    </row>
    <row r="16" spans="1:25" ht="21.75" customHeight="1" x14ac:dyDescent="0.2">
      <c r="A16" s="183">
        <v>2</v>
      </c>
      <c r="B16" s="392" t="s">
        <v>169</v>
      </c>
      <c r="C16" s="393">
        <v>1016.548</v>
      </c>
      <c r="D16" s="393">
        <v>332.33300000000003</v>
      </c>
      <c r="E16" s="393">
        <v>606.01900000000001</v>
      </c>
      <c r="F16" s="393">
        <f>SUM(C16:E16)</f>
        <v>1954.9</v>
      </c>
      <c r="G16" s="394" t="s">
        <v>960</v>
      </c>
      <c r="H16" s="393">
        <v>1016.548</v>
      </c>
      <c r="I16" s="393">
        <v>332.33300000000003</v>
      </c>
      <c r="J16" s="393">
        <v>606.01900000000001</v>
      </c>
      <c r="K16" s="394" t="s">
        <v>965</v>
      </c>
      <c r="L16" s="393">
        <v>2.2100332799999993</v>
      </c>
      <c r="M16" s="393">
        <v>0.72251087999999997</v>
      </c>
      <c r="N16" s="393">
        <v>1.3175198399999997</v>
      </c>
      <c r="O16" s="394" t="s">
        <v>969</v>
      </c>
      <c r="P16" s="393">
        <v>949.79559999999992</v>
      </c>
      <c r="Q16" s="393">
        <v>310.51010000000002</v>
      </c>
      <c r="R16" s="393">
        <v>566.22429999999997</v>
      </c>
      <c r="S16" s="394" t="s">
        <v>969</v>
      </c>
      <c r="T16" s="393">
        <v>949.79559999999992</v>
      </c>
      <c r="U16" s="393">
        <v>310.51010000000002</v>
      </c>
      <c r="V16" s="393">
        <v>566.22429999999997</v>
      </c>
      <c r="W16" s="185" t="s">
        <v>973</v>
      </c>
    </row>
    <row r="17" spans="1:23" ht="21.75" customHeight="1" x14ac:dyDescent="0.2">
      <c r="A17" s="183">
        <v>3</v>
      </c>
      <c r="B17" s="392" t="s">
        <v>170</v>
      </c>
      <c r="C17" s="393">
        <v>1168.1019999999999</v>
      </c>
      <c r="D17" s="393">
        <v>381.87950000000001</v>
      </c>
      <c r="E17" s="393">
        <v>696.36849999999993</v>
      </c>
      <c r="F17" s="393">
        <f>SUM(C17:E17)</f>
        <v>2246.35</v>
      </c>
      <c r="G17" s="394" t="s">
        <v>962</v>
      </c>
      <c r="H17" s="393">
        <v>1168.1019999999999</v>
      </c>
      <c r="I17" s="393">
        <v>381.87950000000001</v>
      </c>
      <c r="J17" s="393">
        <v>696.36849999999993</v>
      </c>
      <c r="K17" s="394" t="s">
        <v>966</v>
      </c>
      <c r="L17" s="393">
        <v>2.5257523200000001</v>
      </c>
      <c r="M17" s="393">
        <v>0.82572672000000014</v>
      </c>
      <c r="N17" s="393">
        <v>1.5057369600000001</v>
      </c>
      <c r="O17" s="394" t="s">
        <v>970</v>
      </c>
      <c r="P17" s="393">
        <v>306.09800000000001</v>
      </c>
      <c r="Q17" s="393">
        <v>100.07050000000002</v>
      </c>
      <c r="R17" s="393">
        <v>182.48150000000004</v>
      </c>
      <c r="S17" s="394" t="s">
        <v>970</v>
      </c>
      <c r="T17" s="393">
        <v>306.09800000000001</v>
      </c>
      <c r="U17" s="393">
        <v>100.07050000000002</v>
      </c>
      <c r="V17" s="393">
        <v>182.48150000000004</v>
      </c>
      <c r="W17" s="185" t="s">
        <v>970</v>
      </c>
    </row>
    <row r="18" spans="1:23" s="385" customFormat="1" ht="21.75" customHeight="1" x14ac:dyDescent="0.2">
      <c r="A18" s="649" t="s">
        <v>585</v>
      </c>
      <c r="B18" s="650"/>
      <c r="C18" s="395">
        <f>SUM(C15:C17)</f>
        <v>2737.7115999999996</v>
      </c>
      <c r="D18" s="395">
        <f>SUM(D15:D17)</f>
        <v>895.02110000000005</v>
      </c>
      <c r="E18" s="395">
        <f>SUM(E15:E17)</f>
        <v>1632.0972999999999</v>
      </c>
      <c r="F18" s="395">
        <f>SUM(F15:F17)</f>
        <v>5264.83</v>
      </c>
      <c r="G18" s="183"/>
      <c r="H18" s="395">
        <f>SUM(H15:H17)</f>
        <v>2737.7115999999996</v>
      </c>
      <c r="I18" s="395">
        <f>SUM(I15:I17)</f>
        <v>895.02110000000005</v>
      </c>
      <c r="J18" s="395">
        <f>SUM(J15:J17)</f>
        <v>1632.0972999999999</v>
      </c>
      <c r="K18" s="395"/>
      <c r="L18" s="395">
        <f>L17+L16+L15</f>
        <v>6.3143756</v>
      </c>
      <c r="M18" s="395">
        <f>M17+M16+M15</f>
        <v>2.0643151000000004</v>
      </c>
      <c r="N18" s="395">
        <f>N17+N16+N15</f>
        <v>3.7643392999999996</v>
      </c>
      <c r="O18" s="395"/>
      <c r="P18" s="395">
        <f>SUM(P15:P17)</f>
        <v>1728.3083999999999</v>
      </c>
      <c r="Q18" s="395">
        <f>SUM(Q15:Q17)</f>
        <v>565.02390000000003</v>
      </c>
      <c r="R18" s="395">
        <f>SUM(R15:R17)</f>
        <v>1030.3377</v>
      </c>
      <c r="S18" s="395"/>
      <c r="T18" s="395">
        <f>SUM(T15:T17)</f>
        <v>1728.3083999999999</v>
      </c>
      <c r="U18" s="395">
        <f>SUM(U15:U17)</f>
        <v>565.02390000000003</v>
      </c>
      <c r="V18" s="395">
        <f>SUM(V15:V17)</f>
        <v>1030.3377</v>
      </c>
      <c r="W18" s="389"/>
    </row>
    <row r="19" spans="1:23" ht="21.75" customHeight="1" x14ac:dyDescent="0.2">
      <c r="A19" s="653" t="s">
        <v>232</v>
      </c>
      <c r="B19" s="654"/>
      <c r="C19" s="396"/>
      <c r="D19" s="396"/>
      <c r="E19" s="396"/>
      <c r="F19" s="396"/>
      <c r="G19" s="394"/>
      <c r="H19" s="396"/>
      <c r="I19" s="396"/>
      <c r="J19" s="396"/>
      <c r="K19" s="394"/>
      <c r="L19" s="394"/>
      <c r="M19" s="394"/>
      <c r="N19" s="394"/>
      <c r="O19" s="394"/>
      <c r="P19" s="393"/>
      <c r="Q19" s="393"/>
      <c r="R19" s="393"/>
      <c r="S19" s="394"/>
      <c r="T19" s="393"/>
      <c r="U19" s="393"/>
      <c r="V19" s="388"/>
      <c r="W19" s="185"/>
    </row>
    <row r="20" spans="1:23" ht="21.75" customHeight="1" x14ac:dyDescent="0.2">
      <c r="A20" s="183">
        <v>4</v>
      </c>
      <c r="B20" s="392" t="s">
        <v>220</v>
      </c>
      <c r="C20" s="393">
        <v>0</v>
      </c>
      <c r="D20" s="393">
        <v>0</v>
      </c>
      <c r="E20" s="393">
        <v>0</v>
      </c>
      <c r="F20" s="393">
        <f>SUM(C20:E20)</f>
        <v>0</v>
      </c>
      <c r="G20" s="394"/>
      <c r="H20" s="393">
        <v>0</v>
      </c>
      <c r="I20" s="393">
        <v>0</v>
      </c>
      <c r="J20" s="393">
        <v>0</v>
      </c>
      <c r="K20" s="393"/>
      <c r="L20" s="393">
        <v>0</v>
      </c>
      <c r="M20" s="393">
        <v>0</v>
      </c>
      <c r="N20" s="393">
        <v>0</v>
      </c>
      <c r="O20" s="396"/>
      <c r="P20" s="393">
        <v>0</v>
      </c>
      <c r="Q20" s="393">
        <v>0</v>
      </c>
      <c r="R20" s="393">
        <v>0</v>
      </c>
      <c r="S20" s="396"/>
      <c r="T20" s="393">
        <v>0</v>
      </c>
      <c r="U20" s="393">
        <v>0</v>
      </c>
      <c r="V20" s="393">
        <v>0</v>
      </c>
      <c r="W20" s="185"/>
    </row>
    <row r="21" spans="1:23" ht="21.75" customHeight="1" x14ac:dyDescent="0.2">
      <c r="A21" s="183">
        <v>5</v>
      </c>
      <c r="B21" s="392" t="s">
        <v>141</v>
      </c>
      <c r="C21" s="393">
        <v>7.7480000000000002</v>
      </c>
      <c r="D21" s="393">
        <v>2.5330000000000004</v>
      </c>
      <c r="E21" s="393">
        <v>4.6189999999999998</v>
      </c>
      <c r="F21" s="393">
        <f>SUM(C21:E21)</f>
        <v>14.9</v>
      </c>
      <c r="G21" s="394" t="s">
        <v>961</v>
      </c>
      <c r="H21" s="393">
        <v>7.7480000000000002</v>
      </c>
      <c r="I21" s="393">
        <v>2.5330000000000004</v>
      </c>
      <c r="J21" s="393">
        <v>4.6189999999999998</v>
      </c>
      <c r="K21" s="393" t="s">
        <v>967</v>
      </c>
      <c r="L21" s="393">
        <v>0</v>
      </c>
      <c r="M21" s="393">
        <v>0</v>
      </c>
      <c r="N21" s="393">
        <v>0</v>
      </c>
      <c r="O21" s="396"/>
      <c r="P21" s="393">
        <v>7.7480000000000002</v>
      </c>
      <c r="Q21" s="393">
        <v>2.5330000000000004</v>
      </c>
      <c r="R21" s="393">
        <v>4.6189999999999998</v>
      </c>
      <c r="S21" s="396" t="s">
        <v>971</v>
      </c>
      <c r="T21" s="393">
        <v>7.7480000000000002</v>
      </c>
      <c r="U21" s="393">
        <v>2.5330000000000004</v>
      </c>
      <c r="V21" s="393">
        <v>4.6189999999999998</v>
      </c>
      <c r="W21" s="185" t="s">
        <v>974</v>
      </c>
    </row>
    <row r="22" spans="1:23" s="385" customFormat="1" ht="21.75" customHeight="1" x14ac:dyDescent="0.2">
      <c r="A22" s="649" t="s">
        <v>586</v>
      </c>
      <c r="B22" s="650"/>
      <c r="C22" s="395">
        <f>SUM(C20:C21)</f>
        <v>7.7480000000000002</v>
      </c>
      <c r="D22" s="395">
        <f>SUM(D20:D21)</f>
        <v>2.5330000000000004</v>
      </c>
      <c r="E22" s="395">
        <f>SUM(E20:E21)</f>
        <v>4.6189999999999998</v>
      </c>
      <c r="F22" s="395">
        <f>SUM(F20:F21)</f>
        <v>14.9</v>
      </c>
      <c r="G22" s="183"/>
      <c r="H22" s="395">
        <f>SUM(H20:H21)</f>
        <v>7.7480000000000002</v>
      </c>
      <c r="I22" s="395">
        <f>SUM(I20:I21)</f>
        <v>2.5330000000000004</v>
      </c>
      <c r="J22" s="395">
        <f>SUM(J20:J21)</f>
        <v>4.6189999999999998</v>
      </c>
      <c r="K22" s="183"/>
      <c r="L22" s="395">
        <f>SUM(L20:L21)</f>
        <v>0</v>
      </c>
      <c r="M22" s="395">
        <f>SUM(M20:M21)</f>
        <v>0</v>
      </c>
      <c r="N22" s="395">
        <f>SUM(N20:N21)</f>
        <v>0</v>
      </c>
      <c r="O22" s="397"/>
      <c r="P22" s="395">
        <f>SUM(P20:P21)</f>
        <v>7.7480000000000002</v>
      </c>
      <c r="Q22" s="395">
        <f>SUM(Q20:Q21)</f>
        <v>2.5330000000000004</v>
      </c>
      <c r="R22" s="395">
        <f>SUM(R20:R21)</f>
        <v>4.6189999999999998</v>
      </c>
      <c r="S22" s="183"/>
      <c r="T22" s="395">
        <f>SUM(T20:T21)</f>
        <v>7.7480000000000002</v>
      </c>
      <c r="U22" s="395">
        <f>SUM(U20:U21)</f>
        <v>2.5330000000000004</v>
      </c>
      <c r="V22" s="395">
        <f>SUM(V20:V21)</f>
        <v>4.6189999999999998</v>
      </c>
      <c r="W22" s="182"/>
    </row>
    <row r="23" spans="1:23" s="387" customFormat="1" ht="21.75" customHeight="1" x14ac:dyDescent="0.2">
      <c r="A23" s="647" t="s">
        <v>34</v>
      </c>
      <c r="B23" s="648"/>
      <c r="C23" s="390">
        <f>C22+C18</f>
        <v>2745.4595999999997</v>
      </c>
      <c r="D23" s="390">
        <f>D22+D18</f>
        <v>897.55410000000006</v>
      </c>
      <c r="E23" s="390">
        <f>E22+E18</f>
        <v>1636.7162999999998</v>
      </c>
      <c r="F23" s="390">
        <f>F22+F18</f>
        <v>5279.73</v>
      </c>
      <c r="G23" s="386" t="s">
        <v>11</v>
      </c>
      <c r="H23" s="390">
        <f>H18+H22</f>
        <v>2745.4595999999997</v>
      </c>
      <c r="I23" s="390">
        <f>I18+I22</f>
        <v>897.55410000000006</v>
      </c>
      <c r="J23" s="390">
        <f>J18+J22</f>
        <v>1636.7162999999998</v>
      </c>
      <c r="K23" s="386"/>
      <c r="L23" s="390">
        <f>L18+L22</f>
        <v>6.3143756</v>
      </c>
      <c r="M23" s="390">
        <f>M18+M22</f>
        <v>2.0643151000000004</v>
      </c>
      <c r="N23" s="390">
        <f>N18+N22</f>
        <v>3.7643392999999996</v>
      </c>
      <c r="O23" s="391"/>
      <c r="P23" s="390">
        <f>P18+P22</f>
        <v>1736.0563999999999</v>
      </c>
      <c r="Q23" s="390">
        <f>Q18+Q22</f>
        <v>567.55690000000004</v>
      </c>
      <c r="R23" s="390">
        <f>R18+R22</f>
        <v>1034.9567</v>
      </c>
      <c r="S23" s="386"/>
      <c r="T23" s="390">
        <f>T22+T18</f>
        <v>1736.0563999999999</v>
      </c>
      <c r="U23" s="390">
        <f>U22+U18</f>
        <v>567.55690000000004</v>
      </c>
      <c r="V23" s="390">
        <f>V22+V18</f>
        <v>1034.9567</v>
      </c>
      <c r="W23" s="386"/>
    </row>
    <row r="25" spans="1:23" ht="14.25" x14ac:dyDescent="0.2">
      <c r="A25" s="646" t="s">
        <v>184</v>
      </c>
      <c r="B25" s="646"/>
      <c r="C25" s="646"/>
      <c r="D25" s="646"/>
      <c r="E25" s="646"/>
      <c r="F25" s="646"/>
      <c r="G25" s="646"/>
      <c r="H25" s="646"/>
      <c r="I25" s="646"/>
      <c r="J25" s="646"/>
      <c r="K25" s="646"/>
      <c r="L25" s="646"/>
      <c r="M25" s="646"/>
      <c r="N25" s="646"/>
      <c r="O25" s="646"/>
      <c r="P25" s="646"/>
      <c r="Q25" s="646"/>
      <c r="R25" s="646"/>
      <c r="S25" s="646"/>
      <c r="T25" s="646"/>
      <c r="U25" s="646"/>
      <c r="V25" s="646"/>
      <c r="W25" s="646"/>
    </row>
    <row r="26" spans="1:23" s="400" customFormat="1" ht="15.75" x14ac:dyDescent="0.25">
      <c r="A26" s="399" t="s">
        <v>561</v>
      </c>
      <c r="B26" s="399" t="s">
        <v>734</v>
      </c>
      <c r="C26" s="399"/>
      <c r="D26" s="399"/>
      <c r="E26" s="399"/>
      <c r="F26" s="399"/>
      <c r="G26" s="399"/>
      <c r="H26" s="399"/>
      <c r="I26" s="399"/>
      <c r="J26" s="399"/>
      <c r="K26" s="399"/>
      <c r="L26" s="399"/>
      <c r="M26" s="399"/>
      <c r="N26" s="399"/>
      <c r="O26" s="399"/>
      <c r="P26" s="399"/>
      <c r="Q26" s="399"/>
      <c r="R26" s="399"/>
      <c r="S26" s="399"/>
      <c r="T26" s="399"/>
      <c r="U26" s="399"/>
      <c r="V26" s="399"/>
      <c r="W26" s="399"/>
    </row>
    <row r="27" spans="1:23" x14ac:dyDescent="0.2">
      <c r="A27" s="90"/>
      <c r="B27" s="90"/>
      <c r="C27" s="90"/>
      <c r="D27" s="90"/>
      <c r="E27" s="90"/>
      <c r="F27" s="90"/>
      <c r="G27" s="90"/>
      <c r="H27" s="90"/>
      <c r="I27" s="90"/>
      <c r="J27" s="90"/>
      <c r="K27" s="90"/>
      <c r="L27" s="90"/>
      <c r="M27" s="90"/>
      <c r="N27" s="90"/>
      <c r="O27" s="90"/>
      <c r="P27" s="90"/>
      <c r="Q27" s="90"/>
      <c r="R27" s="90"/>
      <c r="S27" s="90"/>
    </row>
    <row r="28" spans="1:23" ht="15.75" customHeight="1" x14ac:dyDescent="0.25">
      <c r="A28" s="101"/>
      <c r="B28" s="469"/>
      <c r="C28" s="101"/>
      <c r="D28" s="101"/>
      <c r="E28" s="101"/>
      <c r="F28" s="101"/>
      <c r="G28" s="101"/>
      <c r="H28" s="101"/>
      <c r="I28" s="101"/>
      <c r="J28" s="101"/>
      <c r="K28" s="101"/>
      <c r="L28" s="101"/>
      <c r="M28" s="101"/>
      <c r="N28" s="101"/>
      <c r="P28" s="132"/>
      <c r="Q28" s="132"/>
      <c r="R28" s="132"/>
      <c r="S28" s="638" t="s">
        <v>761</v>
      </c>
      <c r="T28" s="638"/>
      <c r="U28" s="638"/>
      <c r="V28" s="638"/>
      <c r="W28" s="638"/>
    </row>
    <row r="29" spans="1:23" ht="15.75" customHeight="1" x14ac:dyDescent="0.2">
      <c r="B29" s="132"/>
      <c r="C29" s="132"/>
      <c r="D29" s="132"/>
      <c r="E29" s="132"/>
      <c r="F29" s="132"/>
      <c r="G29" s="132"/>
      <c r="H29" s="132"/>
      <c r="I29" s="132"/>
      <c r="J29" s="132"/>
      <c r="K29" s="132"/>
      <c r="L29" s="132"/>
      <c r="M29" s="132"/>
      <c r="N29" s="132"/>
      <c r="O29" s="132"/>
      <c r="P29" s="132"/>
      <c r="Q29" s="132"/>
      <c r="R29" s="132"/>
      <c r="S29" s="638" t="s">
        <v>759</v>
      </c>
      <c r="T29" s="638"/>
      <c r="U29" s="638"/>
      <c r="V29" s="638"/>
      <c r="W29" s="638"/>
    </row>
    <row r="30" spans="1:23" ht="15.75" customHeight="1" x14ac:dyDescent="0.25">
      <c r="A30" s="400" t="s">
        <v>19</v>
      </c>
      <c r="B30" s="132"/>
      <c r="C30" s="132"/>
      <c r="D30" s="132"/>
      <c r="E30" s="132"/>
      <c r="F30" s="132"/>
      <c r="G30" s="132"/>
      <c r="H30" s="132"/>
      <c r="I30" s="132"/>
      <c r="J30" s="132"/>
      <c r="K30" s="132"/>
      <c r="L30" s="132"/>
      <c r="M30" s="132"/>
      <c r="N30" s="132"/>
      <c r="O30" s="132"/>
      <c r="P30" s="132"/>
      <c r="Q30" s="132"/>
      <c r="R30" s="132"/>
      <c r="S30" s="638" t="s">
        <v>536</v>
      </c>
      <c r="T30" s="638"/>
      <c r="U30" s="638"/>
      <c r="V30" s="638"/>
      <c r="W30" s="638"/>
    </row>
    <row r="31" spans="1:23" x14ac:dyDescent="0.2">
      <c r="A31" s="90"/>
      <c r="B31" s="90"/>
      <c r="C31" s="90"/>
      <c r="D31" s="90"/>
      <c r="E31" s="90"/>
      <c r="F31" s="90"/>
      <c r="G31" s="90"/>
      <c r="H31" s="90"/>
      <c r="I31" s="90"/>
      <c r="J31" s="90"/>
      <c r="K31" s="90"/>
      <c r="L31" s="90"/>
      <c r="M31" s="90"/>
      <c r="N31" s="90"/>
      <c r="S31" s="634" t="s">
        <v>83</v>
      </c>
      <c r="T31" s="634"/>
      <c r="U31" s="634"/>
    </row>
    <row r="33" spans="8:12" ht="14.25" x14ac:dyDescent="0.2">
      <c r="H33" s="405"/>
      <c r="I33" s="406"/>
      <c r="J33" s="405"/>
      <c r="K33" s="405"/>
      <c r="L33" s="405"/>
    </row>
    <row r="34" spans="8:12" ht="14.25" x14ac:dyDescent="0.2">
      <c r="H34" s="405"/>
      <c r="I34" s="406"/>
      <c r="J34" s="405"/>
      <c r="K34" s="405"/>
      <c r="L34" s="405"/>
    </row>
    <row r="35" spans="8:12" ht="14.25" x14ac:dyDescent="0.2">
      <c r="H35" s="405"/>
      <c r="I35" s="406"/>
      <c r="J35" s="405"/>
      <c r="K35" s="405"/>
      <c r="L35" s="405"/>
    </row>
    <row r="36" spans="8:12" x14ac:dyDescent="0.2">
      <c r="H36" s="405"/>
      <c r="I36" s="405"/>
      <c r="J36" s="405"/>
      <c r="K36" s="405"/>
      <c r="L36" s="405"/>
    </row>
    <row r="37" spans="8:12" x14ac:dyDescent="0.2">
      <c r="H37" s="405"/>
      <c r="I37" s="405"/>
      <c r="J37" s="405"/>
      <c r="K37" s="405"/>
      <c r="L37" s="405"/>
    </row>
    <row r="38" spans="8:12" x14ac:dyDescent="0.2">
      <c r="H38" s="405"/>
      <c r="I38" s="405"/>
      <c r="J38" s="405"/>
      <c r="K38" s="405"/>
      <c r="L38" s="405"/>
    </row>
    <row r="39" spans="8:12" x14ac:dyDescent="0.2">
      <c r="H39" s="405"/>
      <c r="I39" s="405"/>
      <c r="J39" s="405"/>
      <c r="K39" s="405"/>
      <c r="L39" s="405"/>
    </row>
    <row r="40" spans="8:12" x14ac:dyDescent="0.2">
      <c r="H40" s="405"/>
      <c r="I40" s="405"/>
      <c r="J40" s="407"/>
      <c r="K40" s="405"/>
      <c r="L40" s="405"/>
    </row>
    <row r="41" spans="8:12" x14ac:dyDescent="0.2">
      <c r="H41" s="405"/>
      <c r="I41" s="405"/>
      <c r="J41" s="405"/>
      <c r="K41" s="405"/>
      <c r="L41" s="405"/>
    </row>
  </sheetData>
  <mergeCells count="38">
    <mergeCell ref="A2:W2"/>
    <mergeCell ref="A3:W3"/>
    <mergeCell ref="A5:W5"/>
    <mergeCell ref="C8:F8"/>
    <mergeCell ref="F9:F12"/>
    <mergeCell ref="V6:W6"/>
    <mergeCell ref="A7:B7"/>
    <mergeCell ref="P7:W7"/>
    <mergeCell ref="P8:W8"/>
    <mergeCell ref="H8:O8"/>
    <mergeCell ref="A8:A12"/>
    <mergeCell ref="B8:B12"/>
    <mergeCell ref="G8:G12"/>
    <mergeCell ref="E9:E12"/>
    <mergeCell ref="H9:K9"/>
    <mergeCell ref="C9:C12"/>
    <mergeCell ref="D9:D12"/>
    <mergeCell ref="P9:S9"/>
    <mergeCell ref="P10:R11"/>
    <mergeCell ref="A25:W25"/>
    <mergeCell ref="S28:W28"/>
    <mergeCell ref="W10:W12"/>
    <mergeCell ref="T10:V11"/>
    <mergeCell ref="H10:J11"/>
    <mergeCell ref="K10:K12"/>
    <mergeCell ref="L10:N11"/>
    <mergeCell ref="A23:B23"/>
    <mergeCell ref="A18:B18"/>
    <mergeCell ref="A22:B22"/>
    <mergeCell ref="L9:O9"/>
    <mergeCell ref="A14:B14"/>
    <mergeCell ref="A19:B19"/>
    <mergeCell ref="S31:U31"/>
    <mergeCell ref="S10:S12"/>
    <mergeCell ref="O10:O12"/>
    <mergeCell ref="S30:W30"/>
    <mergeCell ref="T9:W9"/>
    <mergeCell ref="S29:W29"/>
  </mergeCells>
  <printOptions horizontalCentered="1"/>
  <pageMargins left="0.70866141732283472" right="0.21" top="1.45" bottom="0" header="0.93" footer="0.31496062992125984"/>
  <pageSetup paperSize="9" scale="57" orientation="landscape" r:id="rId1"/>
  <colBreaks count="1" manualBreakCount="1">
    <brk id="23" max="1048575" man="1"/>
  </col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7"/>
  <sheetViews>
    <sheetView zoomScaleNormal="100" zoomScaleSheetLayoutView="80" workbookViewId="0">
      <selection activeCell="A2" sqref="A2"/>
    </sheetView>
  </sheetViews>
  <sheetFormatPr defaultRowHeight="15" x14ac:dyDescent="0.25"/>
  <cols>
    <col min="1" max="1" width="6" style="79" customWidth="1"/>
    <col min="2" max="2" width="13.28515625" style="79" customWidth="1"/>
    <col min="3" max="3" width="15.42578125" style="79" customWidth="1"/>
    <col min="4" max="4" width="12.140625" style="79" customWidth="1"/>
    <col min="5" max="5" width="8.5703125" style="79" customWidth="1"/>
    <col min="6" max="6" width="9.85546875" style="79" customWidth="1"/>
    <col min="7" max="7" width="15" style="79" customWidth="1"/>
    <col min="8" max="8" width="10.140625" style="79" customWidth="1"/>
    <col min="9" max="9" width="8.140625" style="79" customWidth="1"/>
    <col min="10" max="10" width="14.140625" style="79" customWidth="1"/>
    <col min="11" max="11" width="11.7109375" style="79" customWidth="1"/>
    <col min="12" max="12" width="10.85546875" style="79" customWidth="1"/>
    <col min="13" max="13" width="8.140625" style="79" customWidth="1"/>
    <col min="14" max="14" width="9.5703125" style="79" customWidth="1"/>
    <col min="15" max="15" width="12.7109375" style="79" customWidth="1"/>
    <col min="16" max="16" width="10" style="79" customWidth="1"/>
    <col min="17" max="17" width="7.85546875" style="79" customWidth="1"/>
    <col min="18" max="18" width="9.28515625" style="79" customWidth="1"/>
    <col min="19" max="19" width="12.7109375" style="79" customWidth="1"/>
    <col min="20" max="20" width="12.28515625" style="79" customWidth="1"/>
    <col min="21" max="16384" width="9.140625" style="79"/>
  </cols>
  <sheetData>
    <row r="1" spans="1:45" s="16" customFormat="1" ht="15.75" x14ac:dyDescent="0.25">
      <c r="C1" s="46"/>
      <c r="D1" s="46"/>
      <c r="E1" s="46"/>
      <c r="F1" s="46"/>
      <c r="G1" s="46"/>
      <c r="H1" s="46"/>
      <c r="I1" s="109" t="s">
        <v>0</v>
      </c>
      <c r="J1" s="46"/>
      <c r="P1" s="668" t="s">
        <v>948</v>
      </c>
      <c r="Q1" s="668"/>
      <c r="R1" s="668"/>
      <c r="S1" s="668"/>
    </row>
    <row r="2" spans="1:45" s="16" customFormat="1" ht="20.25" x14ac:dyDescent="0.3">
      <c r="G2" s="555" t="s">
        <v>789</v>
      </c>
      <c r="H2" s="555"/>
      <c r="I2" s="555"/>
      <c r="J2" s="555"/>
      <c r="K2" s="555"/>
      <c r="L2" s="555"/>
      <c r="M2" s="555"/>
      <c r="N2" s="45"/>
      <c r="O2" s="45"/>
      <c r="P2" s="45"/>
      <c r="Q2" s="45"/>
    </row>
    <row r="3" spans="1:45" s="16" customFormat="1" ht="20.25" x14ac:dyDescent="0.3">
      <c r="G3" s="124"/>
      <c r="H3" s="124"/>
      <c r="I3" s="124"/>
      <c r="J3" s="124"/>
      <c r="K3" s="124"/>
      <c r="L3" s="124"/>
      <c r="M3" s="124"/>
      <c r="N3" s="45"/>
      <c r="O3" s="45"/>
      <c r="P3" s="45"/>
      <c r="Q3" s="45"/>
    </row>
    <row r="4" spans="1:45" ht="18" x14ac:dyDescent="0.25">
      <c r="B4" s="956" t="s">
        <v>947</v>
      </c>
      <c r="C4" s="956"/>
      <c r="D4" s="956"/>
      <c r="E4" s="956"/>
      <c r="F4" s="956"/>
      <c r="G4" s="956"/>
      <c r="H4" s="956"/>
      <c r="I4" s="956"/>
      <c r="J4" s="956"/>
      <c r="K4" s="956"/>
      <c r="L4" s="956"/>
      <c r="M4" s="956"/>
      <c r="N4" s="956"/>
      <c r="O4" s="956"/>
      <c r="P4" s="956"/>
      <c r="Q4" s="956"/>
      <c r="R4" s="956"/>
      <c r="S4" s="956"/>
      <c r="T4" s="956"/>
    </row>
    <row r="5" spans="1:45" ht="15.75" x14ac:dyDescent="0.25">
      <c r="C5" s="80"/>
      <c r="D5" s="81"/>
      <c r="E5" s="80"/>
      <c r="F5" s="80"/>
      <c r="G5" s="80"/>
      <c r="H5" s="80"/>
      <c r="I5" s="80"/>
      <c r="J5" s="80"/>
      <c r="K5" s="80"/>
      <c r="L5" s="80"/>
      <c r="M5" s="80"/>
      <c r="N5" s="80"/>
      <c r="O5" s="80"/>
      <c r="P5" s="80"/>
      <c r="Q5" s="80"/>
      <c r="R5" s="80"/>
      <c r="S5" s="80"/>
      <c r="T5" s="80"/>
    </row>
    <row r="6" spans="1:45" x14ac:dyDescent="0.25">
      <c r="C6" s="80"/>
      <c r="D6" s="80"/>
      <c r="E6" s="80"/>
      <c r="F6" s="80"/>
      <c r="G6" s="80"/>
      <c r="H6" s="80"/>
      <c r="M6" s="80"/>
      <c r="N6" s="80"/>
      <c r="O6" s="80"/>
      <c r="P6" s="80"/>
      <c r="Q6" s="80"/>
      <c r="R6" s="80"/>
      <c r="S6" s="80"/>
      <c r="T6" s="80"/>
    </row>
    <row r="7" spans="1:45" x14ac:dyDescent="0.25">
      <c r="A7" s="604" t="s">
        <v>523</v>
      </c>
      <c r="B7" s="604"/>
    </row>
    <row r="8" spans="1:45" x14ac:dyDescent="0.25">
      <c r="B8" s="82"/>
      <c r="Q8" s="116" t="s">
        <v>153</v>
      </c>
    </row>
    <row r="9" spans="1:45" s="312" customFormat="1" ht="32.450000000000003" customHeight="1" x14ac:dyDescent="0.2">
      <c r="A9" s="590" t="s">
        <v>539</v>
      </c>
      <c r="B9" s="949" t="s">
        <v>3</v>
      </c>
      <c r="C9" s="954" t="s">
        <v>503</v>
      </c>
      <c r="D9" s="954"/>
      <c r="E9" s="954"/>
      <c r="F9" s="954"/>
      <c r="G9" s="954" t="s">
        <v>597</v>
      </c>
      <c r="H9" s="954"/>
      <c r="I9" s="954"/>
      <c r="J9" s="954"/>
      <c r="K9" s="954" t="s">
        <v>504</v>
      </c>
      <c r="L9" s="954"/>
      <c r="M9" s="954"/>
      <c r="N9" s="954"/>
      <c r="O9" s="954" t="s">
        <v>505</v>
      </c>
      <c r="P9" s="954"/>
      <c r="Q9" s="954"/>
      <c r="R9" s="954"/>
      <c r="S9" s="957" t="s">
        <v>181</v>
      </c>
    </row>
    <row r="10" spans="1:45" s="312" customFormat="1" ht="69" customHeight="1" x14ac:dyDescent="0.2">
      <c r="A10" s="590"/>
      <c r="B10" s="950"/>
      <c r="C10" s="310" t="s">
        <v>178</v>
      </c>
      <c r="D10" s="314" t="s">
        <v>180</v>
      </c>
      <c r="E10" s="310" t="s">
        <v>152</v>
      </c>
      <c r="F10" s="314" t="s">
        <v>179</v>
      </c>
      <c r="G10" s="310" t="s">
        <v>273</v>
      </c>
      <c r="H10" s="314" t="s">
        <v>180</v>
      </c>
      <c r="I10" s="310" t="s">
        <v>152</v>
      </c>
      <c r="J10" s="314" t="s">
        <v>179</v>
      </c>
      <c r="K10" s="310" t="s">
        <v>273</v>
      </c>
      <c r="L10" s="314" t="s">
        <v>180</v>
      </c>
      <c r="M10" s="310" t="s">
        <v>152</v>
      </c>
      <c r="N10" s="314" t="s">
        <v>179</v>
      </c>
      <c r="O10" s="310" t="s">
        <v>273</v>
      </c>
      <c r="P10" s="313" t="s">
        <v>180</v>
      </c>
      <c r="Q10" s="310" t="s">
        <v>152</v>
      </c>
      <c r="R10" s="313" t="s">
        <v>179</v>
      </c>
      <c r="S10" s="957"/>
    </row>
    <row r="11" spans="1:45" s="83" customFormat="1" ht="16.149999999999999" customHeight="1" x14ac:dyDescent="0.25">
      <c r="A11" s="5">
        <v>1</v>
      </c>
      <c r="B11" s="88">
        <v>2</v>
      </c>
      <c r="C11" s="78">
        <v>3</v>
      </c>
      <c r="D11" s="78">
        <v>4</v>
      </c>
      <c r="E11" s="78">
        <v>5</v>
      </c>
      <c r="F11" s="78">
        <v>6</v>
      </c>
      <c r="G11" s="78">
        <v>7</v>
      </c>
      <c r="H11" s="78">
        <v>8</v>
      </c>
      <c r="I11" s="78">
        <v>9</v>
      </c>
      <c r="J11" s="78">
        <v>10</v>
      </c>
      <c r="K11" s="78">
        <v>11</v>
      </c>
      <c r="L11" s="78">
        <v>12</v>
      </c>
      <c r="M11" s="78">
        <v>13</v>
      </c>
      <c r="N11" s="78">
        <v>14</v>
      </c>
      <c r="O11" s="78">
        <v>15</v>
      </c>
      <c r="P11" s="78">
        <v>16</v>
      </c>
      <c r="Q11" s="78">
        <v>17</v>
      </c>
      <c r="R11" s="78">
        <v>18</v>
      </c>
      <c r="S11" s="127">
        <v>19</v>
      </c>
    </row>
    <row r="12" spans="1:45" x14ac:dyDescent="0.25">
      <c r="A12" s="8">
        <v>1</v>
      </c>
      <c r="B12" s="19" t="s">
        <v>524</v>
      </c>
      <c r="C12" s="84">
        <v>0</v>
      </c>
      <c r="D12" s="84">
        <v>0</v>
      </c>
      <c r="E12" s="472">
        <v>2.0318200000000002</v>
      </c>
      <c r="F12" s="84">
        <v>0</v>
      </c>
      <c r="G12" s="84">
        <v>0</v>
      </c>
      <c r="H12" s="84">
        <f t="shared" ref="H12:H19" si="0">G12</f>
        <v>0</v>
      </c>
      <c r="I12" s="84">
        <v>2.5649999999999999</v>
      </c>
      <c r="J12" s="408">
        <f t="shared" ref="J12:J19" si="1">H12*I12</f>
        <v>0</v>
      </c>
      <c r="K12" s="84">
        <v>0</v>
      </c>
      <c r="L12" s="84">
        <v>0</v>
      </c>
      <c r="M12" s="84">
        <v>2.762</v>
      </c>
      <c r="N12" s="84">
        <v>0</v>
      </c>
      <c r="O12" s="84">
        <v>0</v>
      </c>
      <c r="P12" s="84">
        <v>0</v>
      </c>
      <c r="Q12" s="84">
        <v>2.92</v>
      </c>
      <c r="R12" s="84">
        <v>0</v>
      </c>
      <c r="S12" s="408">
        <f t="shared" ref="S12:S19" si="2">J12</f>
        <v>0</v>
      </c>
    </row>
    <row r="13" spans="1:45" x14ac:dyDescent="0.25">
      <c r="A13" s="8">
        <v>2</v>
      </c>
      <c r="B13" s="19" t="s">
        <v>525</v>
      </c>
      <c r="C13" s="84">
        <v>0</v>
      </c>
      <c r="D13" s="84">
        <v>0</v>
      </c>
      <c r="E13" s="472">
        <v>2.0318200000000002</v>
      </c>
      <c r="F13" s="84">
        <v>0</v>
      </c>
      <c r="G13" s="84">
        <v>0</v>
      </c>
      <c r="H13" s="84">
        <f t="shared" si="0"/>
        <v>0</v>
      </c>
      <c r="I13" s="84">
        <v>2.5649999999999999</v>
      </c>
      <c r="J13" s="408">
        <f t="shared" si="1"/>
        <v>0</v>
      </c>
      <c r="K13" s="84">
        <v>0</v>
      </c>
      <c r="L13" s="84">
        <v>0</v>
      </c>
      <c r="M13" s="84">
        <v>2.762</v>
      </c>
      <c r="N13" s="84">
        <v>0</v>
      </c>
      <c r="O13" s="84">
        <v>0</v>
      </c>
      <c r="P13" s="84">
        <v>0</v>
      </c>
      <c r="Q13" s="84">
        <v>2.92</v>
      </c>
      <c r="R13" s="84">
        <v>0</v>
      </c>
      <c r="S13" s="408">
        <f t="shared" si="2"/>
        <v>0</v>
      </c>
    </row>
    <row r="14" spans="1:45" x14ac:dyDescent="0.25">
      <c r="A14" s="8">
        <v>3</v>
      </c>
      <c r="B14" s="19" t="s">
        <v>526</v>
      </c>
      <c r="C14" s="84">
        <v>0</v>
      </c>
      <c r="D14" s="84">
        <v>0</v>
      </c>
      <c r="E14" s="472">
        <v>2.0318200000000002</v>
      </c>
      <c r="F14" s="84">
        <v>0</v>
      </c>
      <c r="G14" s="84">
        <v>0</v>
      </c>
      <c r="H14" s="84">
        <f t="shared" si="0"/>
        <v>0</v>
      </c>
      <c r="I14" s="84">
        <v>2.5649999999999999</v>
      </c>
      <c r="J14" s="408">
        <f t="shared" si="1"/>
        <v>0</v>
      </c>
      <c r="K14" s="84">
        <v>0</v>
      </c>
      <c r="L14" s="84">
        <v>0</v>
      </c>
      <c r="M14" s="84">
        <v>2.762</v>
      </c>
      <c r="N14" s="84">
        <v>0</v>
      </c>
      <c r="O14" s="84">
        <v>0</v>
      </c>
      <c r="P14" s="84">
        <v>0</v>
      </c>
      <c r="Q14" s="84">
        <v>2.92</v>
      </c>
      <c r="R14" s="84">
        <v>0</v>
      </c>
      <c r="S14" s="408">
        <f t="shared" si="2"/>
        <v>0</v>
      </c>
    </row>
    <row r="15" spans="1:45" x14ac:dyDescent="0.25">
      <c r="A15" s="8">
        <v>4</v>
      </c>
      <c r="B15" s="19" t="s">
        <v>527</v>
      </c>
      <c r="C15" s="84">
        <v>0</v>
      </c>
      <c r="D15" s="84">
        <v>0</v>
      </c>
      <c r="E15" s="472">
        <v>2.0318200000000002</v>
      </c>
      <c r="F15" s="84">
        <v>0</v>
      </c>
      <c r="G15" s="84">
        <v>0</v>
      </c>
      <c r="H15" s="84">
        <f t="shared" si="0"/>
        <v>0</v>
      </c>
      <c r="I15" s="84">
        <v>2.5649999999999999</v>
      </c>
      <c r="J15" s="408">
        <f t="shared" si="1"/>
        <v>0</v>
      </c>
      <c r="K15" s="84">
        <v>0</v>
      </c>
      <c r="L15" s="84">
        <v>0</v>
      </c>
      <c r="M15" s="84">
        <v>2.762</v>
      </c>
      <c r="N15" s="84">
        <v>0</v>
      </c>
      <c r="O15" s="84">
        <v>0</v>
      </c>
      <c r="P15" s="84">
        <v>0</v>
      </c>
      <c r="Q15" s="84">
        <v>2.92</v>
      </c>
      <c r="R15" s="84">
        <v>0</v>
      </c>
      <c r="S15" s="408">
        <f t="shared" si="2"/>
        <v>0</v>
      </c>
    </row>
    <row r="16" spans="1:45" s="84" customFormat="1" x14ac:dyDescent="0.25">
      <c r="A16" s="8">
        <v>5</v>
      </c>
      <c r="B16" s="19" t="s">
        <v>528</v>
      </c>
      <c r="C16" s="84">
        <v>0</v>
      </c>
      <c r="D16" s="84">
        <v>0</v>
      </c>
      <c r="E16" s="472">
        <v>2.0318200000000002</v>
      </c>
      <c r="F16" s="84">
        <v>0</v>
      </c>
      <c r="G16" s="84">
        <v>0</v>
      </c>
      <c r="H16" s="84">
        <f t="shared" si="0"/>
        <v>0</v>
      </c>
      <c r="I16" s="84">
        <v>2.5649999999999999</v>
      </c>
      <c r="J16" s="408">
        <f t="shared" si="1"/>
        <v>0</v>
      </c>
      <c r="K16" s="84">
        <v>0</v>
      </c>
      <c r="L16" s="84">
        <v>0</v>
      </c>
      <c r="M16" s="84">
        <v>2.762</v>
      </c>
      <c r="N16" s="84">
        <v>0</v>
      </c>
      <c r="O16" s="84">
        <v>0</v>
      </c>
      <c r="P16" s="84">
        <v>0</v>
      </c>
      <c r="Q16" s="84">
        <v>2.92</v>
      </c>
      <c r="R16" s="84">
        <v>0</v>
      </c>
      <c r="S16" s="408">
        <f t="shared" si="2"/>
        <v>0</v>
      </c>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row>
    <row r="17" spans="1:19" s="85" customFormat="1" x14ac:dyDescent="0.25">
      <c r="A17" s="8">
        <v>6</v>
      </c>
      <c r="B17" s="19" t="s">
        <v>529</v>
      </c>
      <c r="C17" s="84">
        <v>0</v>
      </c>
      <c r="D17" s="84">
        <v>0</v>
      </c>
      <c r="E17" s="472">
        <v>2.0318200000000002</v>
      </c>
      <c r="F17" s="84">
        <v>0</v>
      </c>
      <c r="G17" s="84">
        <v>0</v>
      </c>
      <c r="H17" s="84">
        <f t="shared" si="0"/>
        <v>0</v>
      </c>
      <c r="I17" s="84">
        <v>2.5649999999999999</v>
      </c>
      <c r="J17" s="408">
        <f t="shared" si="1"/>
        <v>0</v>
      </c>
      <c r="K17" s="84">
        <v>0</v>
      </c>
      <c r="L17" s="84">
        <v>0</v>
      </c>
      <c r="M17" s="84">
        <v>2.762</v>
      </c>
      <c r="N17" s="84">
        <v>0</v>
      </c>
      <c r="O17" s="84">
        <v>0</v>
      </c>
      <c r="P17" s="84">
        <v>0</v>
      </c>
      <c r="Q17" s="84">
        <v>2.92</v>
      </c>
      <c r="R17" s="84">
        <v>0</v>
      </c>
      <c r="S17" s="408">
        <f t="shared" si="2"/>
        <v>0</v>
      </c>
    </row>
    <row r="18" spans="1:19" s="85" customFormat="1" x14ac:dyDescent="0.25">
      <c r="A18" s="8">
        <v>7</v>
      </c>
      <c r="B18" s="19" t="s">
        <v>530</v>
      </c>
      <c r="C18" s="84">
        <v>0</v>
      </c>
      <c r="D18" s="84">
        <v>0</v>
      </c>
      <c r="E18" s="472">
        <v>2.0318200000000002</v>
      </c>
      <c r="F18" s="84">
        <v>0</v>
      </c>
      <c r="G18" s="84">
        <v>0</v>
      </c>
      <c r="H18" s="84">
        <f t="shared" si="0"/>
        <v>0</v>
      </c>
      <c r="I18" s="84">
        <v>2.5649999999999999</v>
      </c>
      <c r="J18" s="408">
        <f t="shared" si="1"/>
        <v>0</v>
      </c>
      <c r="K18" s="84">
        <v>0</v>
      </c>
      <c r="L18" s="84">
        <v>0</v>
      </c>
      <c r="M18" s="84">
        <v>2.762</v>
      </c>
      <c r="N18" s="84">
        <v>0</v>
      </c>
      <c r="O18" s="84">
        <v>0</v>
      </c>
      <c r="P18" s="84">
        <v>0</v>
      </c>
      <c r="Q18" s="84">
        <v>2.92</v>
      </c>
      <c r="R18" s="84">
        <v>0</v>
      </c>
      <c r="S18" s="408">
        <f t="shared" si="2"/>
        <v>0</v>
      </c>
    </row>
    <row r="19" spans="1:19" x14ac:dyDescent="0.25">
      <c r="A19" s="8">
        <v>8</v>
      </c>
      <c r="B19" s="19" t="s">
        <v>531</v>
      </c>
      <c r="C19" s="84">
        <v>0</v>
      </c>
      <c r="D19" s="84">
        <v>0</v>
      </c>
      <c r="E19" s="472">
        <v>2.0318200000000002</v>
      </c>
      <c r="F19" s="84">
        <v>0</v>
      </c>
      <c r="G19" s="84">
        <v>0</v>
      </c>
      <c r="H19" s="84">
        <f t="shared" si="0"/>
        <v>0</v>
      </c>
      <c r="I19" s="84">
        <v>2.5649999999999999</v>
      </c>
      <c r="J19" s="408">
        <f t="shared" si="1"/>
        <v>0</v>
      </c>
      <c r="K19" s="84">
        <v>0</v>
      </c>
      <c r="L19" s="84">
        <v>0</v>
      </c>
      <c r="M19" s="84">
        <v>2.762</v>
      </c>
      <c r="N19" s="84">
        <v>0</v>
      </c>
      <c r="O19" s="84">
        <v>0</v>
      </c>
      <c r="P19" s="84">
        <v>0</v>
      </c>
      <c r="Q19" s="84">
        <v>2.92</v>
      </c>
      <c r="R19" s="84">
        <v>0</v>
      </c>
      <c r="S19" s="408">
        <f t="shared" si="2"/>
        <v>0</v>
      </c>
    </row>
    <row r="20" spans="1:19" x14ac:dyDescent="0.25">
      <c r="A20" s="3"/>
      <c r="B20" s="27" t="s">
        <v>532</v>
      </c>
      <c r="C20" s="84">
        <f>SUM(C12:C19)</f>
        <v>0</v>
      </c>
      <c r="D20" s="84">
        <f>SUM(D12:D19)</f>
        <v>0</v>
      </c>
      <c r="E20" s="84"/>
      <c r="F20" s="84">
        <f>SUM(F12:F19)</f>
        <v>0</v>
      </c>
      <c r="G20" s="84">
        <f t="shared" ref="G20:S20" si="3">SUM(G12:G19)</f>
        <v>0</v>
      </c>
      <c r="H20" s="84">
        <f>SUM(H12:H19)</f>
        <v>0</v>
      </c>
      <c r="I20" s="84"/>
      <c r="J20" s="408">
        <f t="shared" si="3"/>
        <v>0</v>
      </c>
      <c r="K20" s="84">
        <f t="shared" si="3"/>
        <v>0</v>
      </c>
      <c r="L20" s="84">
        <f t="shared" si="3"/>
        <v>0</v>
      </c>
      <c r="M20" s="84"/>
      <c r="N20" s="84">
        <f t="shared" si="3"/>
        <v>0</v>
      </c>
      <c r="O20" s="84">
        <f t="shared" si="3"/>
        <v>0</v>
      </c>
      <c r="P20" s="84">
        <f t="shared" si="3"/>
        <v>0</v>
      </c>
      <c r="Q20" s="84"/>
      <c r="R20" s="84">
        <f t="shared" si="3"/>
        <v>0</v>
      </c>
      <c r="S20" s="408">
        <f t="shared" si="3"/>
        <v>0</v>
      </c>
    </row>
    <row r="21" spans="1:19" x14ac:dyDescent="0.25">
      <c r="A21" s="442" t="s">
        <v>709</v>
      </c>
    </row>
    <row r="22" spans="1:19" x14ac:dyDescent="0.25">
      <c r="A22" s="958"/>
      <c r="B22" s="958"/>
      <c r="C22" s="958"/>
      <c r="D22" s="958"/>
      <c r="E22" s="958"/>
      <c r="F22" s="958"/>
      <c r="G22" s="958"/>
      <c r="H22" s="958"/>
      <c r="I22" s="958"/>
      <c r="J22" s="958"/>
      <c r="K22" s="958"/>
      <c r="L22" s="958"/>
      <c r="M22" s="958"/>
      <c r="N22" s="958"/>
      <c r="O22" s="958"/>
      <c r="P22" s="958"/>
    </row>
    <row r="24" spans="1:19" s="16" customFormat="1" ht="12.75" customHeight="1" x14ac:dyDescent="0.2">
      <c r="A24" s="15" t="s">
        <v>12</v>
      </c>
      <c r="G24" s="15"/>
      <c r="H24" s="15"/>
      <c r="K24" s="15"/>
      <c r="L24" s="15"/>
      <c r="M24" s="15"/>
      <c r="N24" s="15"/>
      <c r="O24" s="15"/>
      <c r="P24" s="922" t="s">
        <v>761</v>
      </c>
      <c r="Q24" s="922"/>
      <c r="R24" s="922"/>
      <c r="S24" s="922"/>
    </row>
    <row r="25" spans="1:19" s="16" customFormat="1" ht="12.75" customHeight="1" x14ac:dyDescent="0.2">
      <c r="H25" s="16" t="s">
        <v>11</v>
      </c>
      <c r="J25" s="15"/>
      <c r="L25" s="31"/>
      <c r="M25" s="31"/>
      <c r="N25" s="31"/>
      <c r="O25" s="31"/>
      <c r="P25" s="923" t="s">
        <v>759</v>
      </c>
      <c r="Q25" s="923"/>
      <c r="R25" s="923"/>
      <c r="S25" s="923"/>
    </row>
    <row r="26" spans="1:19" s="16" customFormat="1" ht="12.75" customHeight="1" x14ac:dyDescent="0.2">
      <c r="K26" s="31"/>
      <c r="L26" s="31"/>
      <c r="M26" s="31"/>
      <c r="N26" s="31"/>
      <c r="O26" s="31"/>
      <c r="P26" s="923" t="s">
        <v>535</v>
      </c>
      <c r="Q26" s="923"/>
      <c r="R26" s="923"/>
      <c r="S26" s="923"/>
    </row>
    <row r="27" spans="1:19" s="16" customFormat="1" ht="12.75" x14ac:dyDescent="0.2">
      <c r="A27" s="15"/>
      <c r="B27" s="15"/>
      <c r="K27" s="15"/>
      <c r="L27" s="15"/>
      <c r="M27" s="15"/>
      <c r="N27" s="15"/>
      <c r="O27" s="15"/>
      <c r="P27" s="254"/>
      <c r="Q27" s="435" t="s">
        <v>83</v>
      </c>
      <c r="R27" s="435"/>
      <c r="S27" s="436"/>
    </row>
  </sheetData>
  <mergeCells count="15">
    <mergeCell ref="P24:S24"/>
    <mergeCell ref="P25:S25"/>
    <mergeCell ref="P26:S26"/>
    <mergeCell ref="P1:S1"/>
    <mergeCell ref="B4:T4"/>
    <mergeCell ref="G2:M2"/>
    <mergeCell ref="B9:B10"/>
    <mergeCell ref="C9:F9"/>
    <mergeCell ref="G9:J9"/>
    <mergeCell ref="K9:N9"/>
    <mergeCell ref="S9:S10"/>
    <mergeCell ref="O9:R9"/>
    <mergeCell ref="A7:B7"/>
    <mergeCell ref="A22:P22"/>
    <mergeCell ref="A9:A10"/>
  </mergeCells>
  <phoneticPr fontId="0" type="noConversion"/>
  <printOptions horizontalCentered="1"/>
  <pageMargins left="0.55000000000000004" right="0.24" top="1.21" bottom="0" header="1" footer="0.31496062992125984"/>
  <pageSetup paperSize="9" scale="69"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36"/>
  <sheetViews>
    <sheetView zoomScaleNormal="100" zoomScaleSheetLayoutView="80" workbookViewId="0">
      <selection activeCell="A2" sqref="A2"/>
    </sheetView>
  </sheetViews>
  <sheetFormatPr defaultRowHeight="15" x14ac:dyDescent="0.25"/>
  <cols>
    <col min="1" max="1" width="5" style="79" customWidth="1"/>
    <col min="2" max="2" width="12.85546875" style="79" customWidth="1"/>
    <col min="3" max="3" width="7.140625" style="79" customWidth="1"/>
    <col min="4" max="4" width="6.85546875" style="79" customWidth="1"/>
    <col min="5" max="5" width="7.42578125" style="79" customWidth="1"/>
    <col min="6" max="6" width="9.140625" style="79" customWidth="1"/>
    <col min="7" max="7" width="10.42578125" style="79" customWidth="1"/>
    <col min="8" max="9" width="7" style="79" customWidth="1"/>
    <col min="10" max="10" width="7.140625" style="79" customWidth="1"/>
    <col min="11" max="11" width="6.85546875" style="79" customWidth="1"/>
    <col min="12" max="12" width="9.7109375" style="79" customWidth="1"/>
    <col min="13" max="13" width="10.7109375" style="79" customWidth="1"/>
    <col min="14" max="14" width="6.85546875" style="79" customWidth="1"/>
    <col min="15" max="15" width="7" style="79" customWidth="1"/>
    <col min="16" max="16" width="7.28515625" style="79" customWidth="1"/>
    <col min="17" max="17" width="7.42578125" style="79" customWidth="1"/>
    <col min="18" max="18" width="9.42578125" style="79" customWidth="1"/>
    <col min="19" max="19" width="10.140625" style="79" customWidth="1"/>
    <col min="20" max="20" width="7.85546875" style="79" customWidth="1"/>
    <col min="21" max="21" width="8.28515625" style="79" customWidth="1"/>
    <col min="22" max="22" width="8.85546875" style="79" customWidth="1"/>
    <col min="23" max="23" width="9" style="79" bestFit="1" customWidth="1"/>
    <col min="24" max="24" width="10.7109375" style="79" bestFit="1" customWidth="1"/>
    <col min="25" max="25" width="10.5703125" style="79" bestFit="1" customWidth="1"/>
    <col min="26" max="26" width="6.140625" style="79" bestFit="1" customWidth="1"/>
    <col min="27" max="27" width="6.5703125" style="79" bestFit="1" customWidth="1"/>
    <col min="28" max="28" width="7.5703125" style="79" customWidth="1"/>
    <col min="29" max="29" width="8.140625" style="79" customWidth="1"/>
    <col min="30" max="30" width="10.7109375" style="79" bestFit="1" customWidth="1"/>
    <col min="31" max="31" width="10.5703125" style="79" bestFit="1" customWidth="1"/>
    <col min="32" max="32" width="8.42578125" style="79" customWidth="1"/>
    <col min="33" max="16384" width="9.140625" style="79"/>
  </cols>
  <sheetData>
    <row r="1" spans="1:58" ht="15.75" x14ac:dyDescent="0.25">
      <c r="AE1" s="959" t="s">
        <v>949</v>
      </c>
      <c r="AF1" s="959"/>
      <c r="AG1" s="959"/>
      <c r="AH1" s="959"/>
    </row>
    <row r="2" spans="1:58" s="16" customFormat="1" ht="15.75" x14ac:dyDescent="0.25">
      <c r="A2" s="554" t="s">
        <v>0</v>
      </c>
      <c r="B2" s="554"/>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row>
    <row r="3" spans="1:58" s="16" customFormat="1" ht="20.25" x14ac:dyDescent="0.3">
      <c r="A3" s="555" t="s">
        <v>789</v>
      </c>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row>
    <row r="4" spans="1:58" s="16" customFormat="1" ht="20.25" x14ac:dyDescent="0.3">
      <c r="J4" s="45"/>
      <c r="K4" s="45"/>
      <c r="L4" s="45"/>
      <c r="M4" s="45"/>
      <c r="N4" s="45"/>
      <c r="O4" s="45"/>
      <c r="P4" s="45"/>
      <c r="Q4" s="45"/>
      <c r="R4" s="45"/>
      <c r="S4" s="45"/>
      <c r="T4" s="45"/>
      <c r="U4" s="45"/>
      <c r="V4" s="45"/>
    </row>
    <row r="5" spans="1:58" ht="15.75" x14ac:dyDescent="0.25">
      <c r="A5" s="556" t="s">
        <v>950</v>
      </c>
      <c r="B5" s="556"/>
      <c r="C5" s="556"/>
      <c r="D5" s="556"/>
      <c r="E5" s="556"/>
      <c r="F5" s="556"/>
      <c r="G5" s="556"/>
      <c r="H5" s="556"/>
      <c r="I5" s="556"/>
      <c r="J5" s="556"/>
      <c r="K5" s="556"/>
      <c r="L5" s="556"/>
      <c r="M5" s="556"/>
      <c r="N5" s="556"/>
      <c r="O5" s="556"/>
      <c r="P5" s="556"/>
      <c r="Q5" s="556"/>
      <c r="R5" s="556"/>
      <c r="S5" s="556"/>
      <c r="T5" s="556"/>
      <c r="U5" s="556"/>
      <c r="V5" s="556"/>
      <c r="W5" s="556"/>
      <c r="X5" s="556"/>
      <c r="Y5" s="556"/>
      <c r="Z5" s="556"/>
      <c r="AA5" s="556"/>
      <c r="AB5" s="556"/>
      <c r="AC5" s="556"/>
      <c r="AD5" s="556"/>
      <c r="AE5" s="556"/>
      <c r="AF5" s="556"/>
      <c r="AG5" s="109"/>
    </row>
    <row r="6" spans="1:58" x14ac:dyDescent="0.25">
      <c r="C6" s="80"/>
      <c r="D6" s="80"/>
      <c r="E6" s="80"/>
      <c r="F6" s="80"/>
      <c r="G6" s="80"/>
      <c r="H6" s="80"/>
      <c r="I6" s="80"/>
      <c r="J6" s="80"/>
      <c r="Q6" s="80"/>
      <c r="R6" s="80"/>
      <c r="S6" s="80"/>
      <c r="T6" s="80"/>
      <c r="U6" s="80"/>
      <c r="V6" s="80"/>
      <c r="W6" s="80"/>
      <c r="X6" s="80"/>
      <c r="Y6" s="80"/>
      <c r="Z6" s="80"/>
      <c r="AA6" s="80"/>
      <c r="AB6" s="80"/>
      <c r="AC6" s="80"/>
      <c r="AD6" s="80"/>
      <c r="AE6" s="80"/>
      <c r="AF6" s="80"/>
      <c r="AG6" s="80"/>
    </row>
    <row r="7" spans="1:58" x14ac:dyDescent="0.25">
      <c r="A7" s="604" t="s">
        <v>523</v>
      </c>
      <c r="B7" s="604"/>
    </row>
    <row r="8" spans="1:58" x14ac:dyDescent="0.25">
      <c r="B8" s="82"/>
    </row>
    <row r="9" spans="1:58" s="312" customFormat="1" ht="41.25" customHeight="1" x14ac:dyDescent="0.2">
      <c r="A9" s="590" t="s">
        <v>538</v>
      </c>
      <c r="B9" s="949" t="s">
        <v>3</v>
      </c>
      <c r="C9" s="954" t="s">
        <v>111</v>
      </c>
      <c r="D9" s="954"/>
      <c r="E9" s="954"/>
      <c r="F9" s="954"/>
      <c r="G9" s="954"/>
      <c r="H9" s="954"/>
      <c r="I9" s="951" t="s">
        <v>823</v>
      </c>
      <c r="J9" s="952"/>
      <c r="K9" s="952"/>
      <c r="L9" s="952"/>
      <c r="M9" s="952"/>
      <c r="N9" s="955"/>
      <c r="O9" s="951" t="s">
        <v>215</v>
      </c>
      <c r="P9" s="952"/>
      <c r="Q9" s="952"/>
      <c r="R9" s="952"/>
      <c r="S9" s="952"/>
      <c r="T9" s="955"/>
      <c r="U9" s="954" t="s">
        <v>110</v>
      </c>
      <c r="V9" s="954"/>
      <c r="W9" s="954"/>
      <c r="X9" s="954"/>
      <c r="Y9" s="954"/>
      <c r="Z9" s="954"/>
      <c r="AA9" s="960" t="s">
        <v>767</v>
      </c>
      <c r="AB9" s="961"/>
      <c r="AC9" s="961"/>
      <c r="AD9" s="961"/>
      <c r="AE9" s="961"/>
      <c r="AF9" s="962"/>
    </row>
    <row r="10" spans="1:58" s="312" customFormat="1" ht="49.5" customHeight="1" x14ac:dyDescent="0.2">
      <c r="A10" s="590"/>
      <c r="B10" s="950"/>
      <c r="C10" s="315" t="s">
        <v>93</v>
      </c>
      <c r="D10" s="315" t="s">
        <v>99</v>
      </c>
      <c r="E10" s="315" t="s">
        <v>100</v>
      </c>
      <c r="F10" s="315" t="s">
        <v>393</v>
      </c>
      <c r="G10" s="315" t="s">
        <v>261</v>
      </c>
      <c r="H10" s="315" t="s">
        <v>16</v>
      </c>
      <c r="I10" s="315" t="s">
        <v>93</v>
      </c>
      <c r="J10" s="315" t="s">
        <v>99</v>
      </c>
      <c r="K10" s="315" t="s">
        <v>100</v>
      </c>
      <c r="L10" s="315" t="s">
        <v>393</v>
      </c>
      <c r="M10" s="315" t="s">
        <v>261</v>
      </c>
      <c r="N10" s="315" t="s">
        <v>16</v>
      </c>
      <c r="O10" s="315" t="s">
        <v>93</v>
      </c>
      <c r="P10" s="315" t="s">
        <v>99</v>
      </c>
      <c r="Q10" s="315" t="s">
        <v>100</v>
      </c>
      <c r="R10" s="315" t="s">
        <v>393</v>
      </c>
      <c r="S10" s="315" t="s">
        <v>261</v>
      </c>
      <c r="T10" s="315" t="s">
        <v>16</v>
      </c>
      <c r="U10" s="315" t="s">
        <v>262</v>
      </c>
      <c r="V10" s="315" t="s">
        <v>263</v>
      </c>
      <c r="W10" s="315" t="s">
        <v>264</v>
      </c>
      <c r="X10" s="315" t="s">
        <v>393</v>
      </c>
      <c r="Y10" s="315" t="s">
        <v>261</v>
      </c>
      <c r="Z10" s="315" t="s">
        <v>89</v>
      </c>
      <c r="AA10" s="315" t="s">
        <v>93</v>
      </c>
      <c r="AB10" s="315" t="s">
        <v>99</v>
      </c>
      <c r="AC10" s="315" t="s">
        <v>264</v>
      </c>
      <c r="AD10" s="315" t="s">
        <v>393</v>
      </c>
      <c r="AE10" s="315" t="s">
        <v>261</v>
      </c>
      <c r="AF10" s="315" t="s">
        <v>16</v>
      </c>
    </row>
    <row r="11" spans="1:58" s="146" customFormat="1" ht="16.149999999999999" customHeight="1" x14ac:dyDescent="0.25">
      <c r="A11" s="69">
        <v>1</v>
      </c>
      <c r="B11" s="144">
        <v>2</v>
      </c>
      <c r="C11" s="144">
        <v>3</v>
      </c>
      <c r="D11" s="145">
        <v>4</v>
      </c>
      <c r="E11" s="145">
        <v>5</v>
      </c>
      <c r="F11" s="69">
        <v>6</v>
      </c>
      <c r="G11" s="144">
        <v>7</v>
      </c>
      <c r="H11" s="144">
        <v>8</v>
      </c>
      <c r="I11" s="145">
        <v>9</v>
      </c>
      <c r="J11" s="145">
        <v>10</v>
      </c>
      <c r="K11" s="69">
        <v>11</v>
      </c>
      <c r="L11" s="144">
        <v>12</v>
      </c>
      <c r="M11" s="144">
        <v>13</v>
      </c>
      <c r="N11" s="145">
        <v>14</v>
      </c>
      <c r="O11" s="145">
        <v>15</v>
      </c>
      <c r="P11" s="69">
        <v>16</v>
      </c>
      <c r="Q11" s="144">
        <v>17</v>
      </c>
      <c r="R11" s="144">
        <v>18</v>
      </c>
      <c r="S11" s="145">
        <v>19</v>
      </c>
      <c r="T11" s="145">
        <v>20</v>
      </c>
      <c r="U11" s="69">
        <v>21</v>
      </c>
      <c r="V11" s="144">
        <v>22</v>
      </c>
      <c r="W11" s="144">
        <v>23</v>
      </c>
      <c r="X11" s="145">
        <v>24</v>
      </c>
      <c r="Y11" s="145">
        <v>25</v>
      </c>
      <c r="Z11" s="69">
        <v>26</v>
      </c>
      <c r="AA11" s="144">
        <v>27</v>
      </c>
      <c r="AB11" s="144">
        <v>28</v>
      </c>
      <c r="AC11" s="145">
        <v>29</v>
      </c>
      <c r="AD11" s="145">
        <v>30</v>
      </c>
      <c r="AE11" s="69">
        <v>31</v>
      </c>
      <c r="AF11" s="144">
        <v>32</v>
      </c>
    </row>
    <row r="12" spans="1:58" ht="20.25" customHeight="1" x14ac:dyDescent="0.25">
      <c r="A12" s="8">
        <v>1</v>
      </c>
      <c r="B12" s="19" t="s">
        <v>524</v>
      </c>
      <c r="C12" s="84">
        <f>'AT3A_cvrg(Insti)_PY'!C12+'AT3C_cvrg(Insti)_UPY '!C11-1</f>
        <v>862</v>
      </c>
      <c r="D12" s="84">
        <f>'AT3A_cvrg(Insti)_PY'!D12+'AT3C_cvrg(Insti)_UPY '!D11</f>
        <v>41</v>
      </c>
      <c r="E12" s="84">
        <v>1</v>
      </c>
      <c r="F12" s="84">
        <f>'AT3A_cvrg(Insti)_PY'!E12+'AT3C_cvrg(Insti)_UPY '!E11</f>
        <v>0</v>
      </c>
      <c r="G12" s="84">
        <f>'AT3A_cvrg(Insti)_PY'!F12+'AT3C_cvrg(Insti)_UPY '!F11</f>
        <v>23</v>
      </c>
      <c r="H12" s="84">
        <f>C12+D12+E12+F12+G12</f>
        <v>927</v>
      </c>
      <c r="I12" s="84">
        <v>1433</v>
      </c>
      <c r="J12" s="84">
        <v>61</v>
      </c>
      <c r="K12" s="84">
        <v>0</v>
      </c>
      <c r="L12" s="84">
        <v>11</v>
      </c>
      <c r="M12" s="84">
        <f>G12</f>
        <v>23</v>
      </c>
      <c r="N12" s="84">
        <f>I12+J12+K12+L12+M12</f>
        <v>1528</v>
      </c>
      <c r="O12" s="84">
        <v>0</v>
      </c>
      <c r="P12" s="84">
        <v>1</v>
      </c>
      <c r="Q12" s="84">
        <v>0</v>
      </c>
      <c r="R12" s="84">
        <v>0</v>
      </c>
      <c r="S12" s="84">
        <v>0</v>
      </c>
      <c r="T12" s="84">
        <v>1</v>
      </c>
      <c r="U12" s="84">
        <v>0</v>
      </c>
      <c r="V12" s="84">
        <v>0</v>
      </c>
      <c r="W12" s="84">
        <v>0</v>
      </c>
      <c r="X12" s="84">
        <v>0</v>
      </c>
      <c r="Y12" s="84">
        <v>0</v>
      </c>
      <c r="Z12" s="84">
        <f>SUM(U12:Y12)</f>
        <v>0</v>
      </c>
      <c r="AA12" s="84">
        <v>120</v>
      </c>
      <c r="AB12" s="84">
        <v>0</v>
      </c>
      <c r="AC12" s="84">
        <v>0</v>
      </c>
      <c r="AD12" s="84">
        <v>0</v>
      </c>
      <c r="AE12" s="84">
        <v>0</v>
      </c>
      <c r="AF12" s="84">
        <f>SUM(AA12:AE12)</f>
        <v>120</v>
      </c>
    </row>
    <row r="13" spans="1:58" ht="20.25" customHeight="1" x14ac:dyDescent="0.25">
      <c r="A13" s="8">
        <v>2</v>
      </c>
      <c r="B13" s="19" t="s">
        <v>525</v>
      </c>
      <c r="C13" s="84">
        <f>'AT3A_cvrg(Insti)_PY'!C13+'AT3C_cvrg(Insti)_UPY '!C12</f>
        <v>800</v>
      </c>
      <c r="D13" s="84">
        <f>'AT3A_cvrg(Insti)_PY'!D13+'AT3C_cvrg(Insti)_UPY '!D12</f>
        <v>2</v>
      </c>
      <c r="E13" s="84">
        <v>0</v>
      </c>
      <c r="F13" s="84">
        <f>'AT3A_cvrg(Insti)_PY'!E13+'AT3C_cvrg(Insti)_UPY '!E12</f>
        <v>0</v>
      </c>
      <c r="G13" s="84">
        <f>'AT3A_cvrg(Insti)_PY'!F13+'AT3C_cvrg(Insti)_UPY '!F12</f>
        <v>79</v>
      </c>
      <c r="H13" s="84">
        <f t="shared" ref="H13:H19" si="0">C13+D13+E13+F13+G13</f>
        <v>881</v>
      </c>
      <c r="I13" s="84">
        <v>1349</v>
      </c>
      <c r="J13" s="84">
        <v>3</v>
      </c>
      <c r="K13" s="84">
        <f t="shared" ref="K13:K19" si="1">E13</f>
        <v>0</v>
      </c>
      <c r="L13" s="84">
        <f t="shared" ref="L13:L19" si="2">F13</f>
        <v>0</v>
      </c>
      <c r="M13" s="84">
        <f t="shared" ref="M13:M19" si="3">G13</f>
        <v>79</v>
      </c>
      <c r="N13" s="84">
        <f t="shared" ref="N13:N19" si="4">I13+J13+K13+L13+M13</f>
        <v>1431</v>
      </c>
      <c r="O13" s="84">
        <v>0</v>
      </c>
      <c r="P13" s="84">
        <v>0</v>
      </c>
      <c r="Q13" s="84">
        <v>0</v>
      </c>
      <c r="R13" s="84">
        <v>0</v>
      </c>
      <c r="S13" s="84">
        <v>0</v>
      </c>
      <c r="T13" s="84">
        <v>0</v>
      </c>
      <c r="U13" s="84">
        <v>0</v>
      </c>
      <c r="V13" s="84">
        <v>0</v>
      </c>
      <c r="W13" s="84">
        <v>0</v>
      </c>
      <c r="X13" s="84">
        <v>0</v>
      </c>
      <c r="Y13" s="84">
        <v>0</v>
      </c>
      <c r="Z13" s="84">
        <f t="shared" ref="Z13:Z19" si="5">SUM(U13:Y13)</f>
        <v>0</v>
      </c>
      <c r="AA13" s="84">
        <v>112</v>
      </c>
      <c r="AB13" s="84">
        <v>0</v>
      </c>
      <c r="AC13" s="84">
        <v>0</v>
      </c>
      <c r="AD13" s="84">
        <v>0</v>
      </c>
      <c r="AE13" s="84">
        <v>0</v>
      </c>
      <c r="AF13" s="84">
        <f t="shared" ref="AF13:AF19" si="6">SUM(AA13:AE13)</f>
        <v>112</v>
      </c>
    </row>
    <row r="14" spans="1:58" ht="20.25" customHeight="1" x14ac:dyDescent="0.25">
      <c r="A14" s="8">
        <v>3</v>
      </c>
      <c r="B14" s="19" t="s">
        <v>526</v>
      </c>
      <c r="C14" s="84">
        <f>'AT3A_cvrg(Insti)_PY'!C14+'AT3C_cvrg(Insti)_UPY '!C13</f>
        <v>667</v>
      </c>
      <c r="D14" s="84">
        <f>'AT3A_cvrg(Insti)_PY'!D14+'AT3C_cvrg(Insti)_UPY '!D13</f>
        <v>7</v>
      </c>
      <c r="E14" s="84">
        <v>0</v>
      </c>
      <c r="F14" s="84">
        <f>'AT3A_cvrg(Insti)_PY'!E14+'AT3C_cvrg(Insti)_UPY '!E13</f>
        <v>0</v>
      </c>
      <c r="G14" s="84">
        <f>'AT3A_cvrg(Insti)_PY'!F14+'AT3C_cvrg(Insti)_UPY '!F13</f>
        <v>2</v>
      </c>
      <c r="H14" s="84">
        <f t="shared" si="0"/>
        <v>676</v>
      </c>
      <c r="I14" s="84">
        <v>1087</v>
      </c>
      <c r="J14" s="84">
        <v>9</v>
      </c>
      <c r="K14" s="84">
        <f t="shared" si="1"/>
        <v>0</v>
      </c>
      <c r="L14" s="84">
        <f t="shared" si="2"/>
        <v>0</v>
      </c>
      <c r="M14" s="84">
        <f t="shared" si="3"/>
        <v>2</v>
      </c>
      <c r="N14" s="84">
        <f t="shared" si="4"/>
        <v>1098</v>
      </c>
      <c r="O14" s="84">
        <v>0</v>
      </c>
      <c r="P14" s="84">
        <v>0</v>
      </c>
      <c r="Q14" s="84">
        <v>0</v>
      </c>
      <c r="R14" s="84">
        <v>0</v>
      </c>
      <c r="S14" s="84">
        <v>0</v>
      </c>
      <c r="T14" s="84">
        <v>0</v>
      </c>
      <c r="U14" s="84">
        <v>0</v>
      </c>
      <c r="V14" s="84">
        <v>0</v>
      </c>
      <c r="W14" s="84">
        <v>0</v>
      </c>
      <c r="X14" s="84">
        <v>0</v>
      </c>
      <c r="Y14" s="84">
        <v>0</v>
      </c>
      <c r="Z14" s="84">
        <f t="shared" si="5"/>
        <v>0</v>
      </c>
      <c r="AA14" s="84">
        <v>93</v>
      </c>
      <c r="AB14" s="84">
        <v>0</v>
      </c>
      <c r="AC14" s="84">
        <v>0</v>
      </c>
      <c r="AD14" s="84">
        <v>0</v>
      </c>
      <c r="AE14" s="84">
        <v>0</v>
      </c>
      <c r="AF14" s="84">
        <f t="shared" si="6"/>
        <v>93</v>
      </c>
    </row>
    <row r="15" spans="1:58" ht="20.25" customHeight="1" x14ac:dyDescent="0.25">
      <c r="A15" s="8">
        <v>4</v>
      </c>
      <c r="B15" s="19" t="s">
        <v>527</v>
      </c>
      <c r="C15" s="84">
        <f>'AT3A_cvrg(Insti)_PY'!C15+'AT3C_cvrg(Insti)_UPY '!C14</f>
        <v>798</v>
      </c>
      <c r="D15" s="84">
        <f>'AT3A_cvrg(Insti)_PY'!D15+'AT3C_cvrg(Insti)_UPY '!D14</f>
        <v>2</v>
      </c>
      <c r="E15" s="84">
        <v>0</v>
      </c>
      <c r="F15" s="84">
        <f>'AT3A_cvrg(Insti)_PY'!E15+'AT3C_cvrg(Insti)_UPY '!E14</f>
        <v>0</v>
      </c>
      <c r="G15" s="84">
        <f>'AT3A_cvrg(Insti)_PY'!F15+'AT3C_cvrg(Insti)_UPY '!F14</f>
        <v>15</v>
      </c>
      <c r="H15" s="84">
        <f t="shared" si="0"/>
        <v>815</v>
      </c>
      <c r="I15" s="84">
        <v>1303</v>
      </c>
      <c r="J15" s="84">
        <f>D15</f>
        <v>2</v>
      </c>
      <c r="K15" s="84">
        <f t="shared" si="1"/>
        <v>0</v>
      </c>
      <c r="L15" s="84">
        <f t="shared" si="2"/>
        <v>0</v>
      </c>
      <c r="M15" s="84">
        <f t="shared" si="3"/>
        <v>15</v>
      </c>
      <c r="N15" s="84">
        <f t="shared" si="4"/>
        <v>1320</v>
      </c>
      <c r="O15" s="84">
        <v>0</v>
      </c>
      <c r="P15" s="84">
        <v>0</v>
      </c>
      <c r="Q15" s="84">
        <v>0</v>
      </c>
      <c r="R15" s="84">
        <v>0</v>
      </c>
      <c r="S15" s="84">
        <v>0</v>
      </c>
      <c r="T15" s="84">
        <v>0</v>
      </c>
      <c r="U15" s="84">
        <v>0</v>
      </c>
      <c r="V15" s="84">
        <v>0</v>
      </c>
      <c r="W15" s="84">
        <v>0</v>
      </c>
      <c r="X15" s="84">
        <v>0</v>
      </c>
      <c r="Y15" s="84">
        <v>0</v>
      </c>
      <c r="Z15" s="84">
        <f t="shared" si="5"/>
        <v>0</v>
      </c>
      <c r="AA15" s="84">
        <v>111</v>
      </c>
      <c r="AB15" s="84">
        <v>0</v>
      </c>
      <c r="AC15" s="84">
        <v>0</v>
      </c>
      <c r="AD15" s="84">
        <v>0</v>
      </c>
      <c r="AE15" s="84">
        <v>0</v>
      </c>
      <c r="AF15" s="84">
        <f t="shared" si="6"/>
        <v>111</v>
      </c>
    </row>
    <row r="16" spans="1:58" s="84" customFormat="1" ht="20.25" customHeight="1" x14ac:dyDescent="0.25">
      <c r="A16" s="8">
        <v>5</v>
      </c>
      <c r="B16" s="19" t="s">
        <v>528</v>
      </c>
      <c r="C16" s="84">
        <f>'AT3A_cvrg(Insti)_PY'!C16+'AT3C_cvrg(Insti)_UPY '!C15</f>
        <v>916</v>
      </c>
      <c r="D16" s="84">
        <f>'AT3A_cvrg(Insti)_PY'!D16+'AT3C_cvrg(Insti)_UPY '!D15</f>
        <v>2</v>
      </c>
      <c r="E16" s="84">
        <v>0</v>
      </c>
      <c r="F16" s="84">
        <f>'AT3A_cvrg(Insti)_PY'!E16+'AT3C_cvrg(Insti)_UPY '!E15</f>
        <v>0</v>
      </c>
      <c r="G16" s="84">
        <f>'AT3A_cvrg(Insti)_PY'!F16+'AT3C_cvrg(Insti)_UPY '!F15</f>
        <v>4</v>
      </c>
      <c r="H16" s="84">
        <f t="shared" si="0"/>
        <v>922</v>
      </c>
      <c r="I16" s="84">
        <v>1492</v>
      </c>
      <c r="J16" s="84">
        <f>D16</f>
        <v>2</v>
      </c>
      <c r="K16" s="84">
        <f t="shared" si="1"/>
        <v>0</v>
      </c>
      <c r="L16" s="84">
        <f t="shared" si="2"/>
        <v>0</v>
      </c>
      <c r="M16" s="84">
        <f t="shared" si="3"/>
        <v>4</v>
      </c>
      <c r="N16" s="84">
        <f t="shared" si="4"/>
        <v>1498</v>
      </c>
      <c r="O16" s="84">
        <v>0</v>
      </c>
      <c r="P16" s="84">
        <v>0</v>
      </c>
      <c r="Q16" s="84">
        <v>0</v>
      </c>
      <c r="R16" s="84">
        <v>0</v>
      </c>
      <c r="S16" s="84">
        <v>0</v>
      </c>
      <c r="T16" s="84">
        <v>0</v>
      </c>
      <c r="U16" s="84">
        <v>0</v>
      </c>
      <c r="V16" s="84">
        <v>0</v>
      </c>
      <c r="W16" s="84">
        <v>0</v>
      </c>
      <c r="X16" s="84">
        <v>0</v>
      </c>
      <c r="Y16" s="84">
        <v>0</v>
      </c>
      <c r="Z16" s="84">
        <f t="shared" si="5"/>
        <v>0</v>
      </c>
      <c r="AA16" s="84">
        <v>128</v>
      </c>
      <c r="AB16" s="84">
        <v>0</v>
      </c>
      <c r="AC16" s="84">
        <v>0</v>
      </c>
      <c r="AD16" s="84">
        <v>0</v>
      </c>
      <c r="AE16" s="84">
        <v>0</v>
      </c>
      <c r="AF16" s="84">
        <f t="shared" si="6"/>
        <v>128</v>
      </c>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row>
    <row r="17" spans="1:32" s="85" customFormat="1" ht="20.25" customHeight="1" x14ac:dyDescent="0.25">
      <c r="A17" s="8">
        <v>6</v>
      </c>
      <c r="B17" s="19" t="s">
        <v>529</v>
      </c>
      <c r="C17" s="84">
        <f>'AT3A_cvrg(Insti)_PY'!C17+'AT3C_cvrg(Insti)_UPY '!C16</f>
        <v>433</v>
      </c>
      <c r="D17" s="84">
        <f>'AT3A_cvrg(Insti)_PY'!D17+'AT3C_cvrg(Insti)_UPY '!D16</f>
        <v>7</v>
      </c>
      <c r="E17" s="84">
        <v>0</v>
      </c>
      <c r="F17" s="84">
        <f>'AT3A_cvrg(Insti)_PY'!E17+'AT3C_cvrg(Insti)_UPY '!E16</f>
        <v>0</v>
      </c>
      <c r="G17" s="84">
        <f>'AT3A_cvrg(Insti)_PY'!F17+'AT3C_cvrg(Insti)_UPY '!F16</f>
        <v>35</v>
      </c>
      <c r="H17" s="84">
        <f t="shared" si="0"/>
        <v>475</v>
      </c>
      <c r="I17" s="84">
        <v>738</v>
      </c>
      <c r="J17" s="84">
        <v>9</v>
      </c>
      <c r="K17" s="84">
        <f t="shared" si="1"/>
        <v>0</v>
      </c>
      <c r="L17" s="84">
        <f t="shared" si="2"/>
        <v>0</v>
      </c>
      <c r="M17" s="84">
        <f t="shared" si="3"/>
        <v>35</v>
      </c>
      <c r="N17" s="84">
        <f t="shared" si="4"/>
        <v>782</v>
      </c>
      <c r="O17" s="84">
        <v>0</v>
      </c>
      <c r="P17" s="84">
        <v>0</v>
      </c>
      <c r="Q17" s="84">
        <v>0</v>
      </c>
      <c r="R17" s="84">
        <v>0</v>
      </c>
      <c r="S17" s="84">
        <v>0</v>
      </c>
      <c r="T17" s="84">
        <v>0</v>
      </c>
      <c r="U17" s="84">
        <v>0</v>
      </c>
      <c r="V17" s="84">
        <v>0</v>
      </c>
      <c r="W17" s="84">
        <v>0</v>
      </c>
      <c r="X17" s="84">
        <v>0</v>
      </c>
      <c r="Y17" s="84">
        <v>0</v>
      </c>
      <c r="Z17" s="84">
        <f t="shared" si="5"/>
        <v>0</v>
      </c>
      <c r="AA17" s="84">
        <v>61</v>
      </c>
      <c r="AB17" s="84">
        <v>0</v>
      </c>
      <c r="AC17" s="84">
        <v>0</v>
      </c>
      <c r="AD17" s="84">
        <v>0</v>
      </c>
      <c r="AE17" s="84">
        <v>0</v>
      </c>
      <c r="AF17" s="84">
        <f t="shared" si="6"/>
        <v>61</v>
      </c>
    </row>
    <row r="18" spans="1:32" s="85" customFormat="1" ht="20.25" customHeight="1" x14ac:dyDescent="0.25">
      <c r="A18" s="8">
        <v>7</v>
      </c>
      <c r="B18" s="19" t="s">
        <v>530</v>
      </c>
      <c r="C18" s="84">
        <f>'AT3A_cvrg(Insti)_PY'!C18+'AT3C_cvrg(Insti)_UPY '!C17</f>
        <v>690</v>
      </c>
      <c r="D18" s="84">
        <f>'AT3A_cvrg(Insti)_PY'!D18+'AT3C_cvrg(Insti)_UPY '!D17</f>
        <v>4</v>
      </c>
      <c r="E18" s="84">
        <v>0</v>
      </c>
      <c r="F18" s="84">
        <f>'AT3A_cvrg(Insti)_PY'!E18+'AT3C_cvrg(Insti)_UPY '!E17</f>
        <v>0</v>
      </c>
      <c r="G18" s="84">
        <f>'AT3A_cvrg(Insti)_PY'!F18+'AT3C_cvrg(Insti)_UPY '!F17</f>
        <v>25</v>
      </c>
      <c r="H18" s="84">
        <f t="shared" si="0"/>
        <v>719</v>
      </c>
      <c r="I18" s="84">
        <v>1126</v>
      </c>
      <c r="J18" s="84">
        <v>6</v>
      </c>
      <c r="K18" s="84">
        <f t="shared" si="1"/>
        <v>0</v>
      </c>
      <c r="L18" s="84">
        <f t="shared" si="2"/>
        <v>0</v>
      </c>
      <c r="M18" s="84">
        <f t="shared" si="3"/>
        <v>25</v>
      </c>
      <c r="N18" s="84">
        <f t="shared" si="4"/>
        <v>1157</v>
      </c>
      <c r="O18" s="84">
        <v>0</v>
      </c>
      <c r="P18" s="84">
        <v>0</v>
      </c>
      <c r="Q18" s="84">
        <v>0</v>
      </c>
      <c r="R18" s="84">
        <v>0</v>
      </c>
      <c r="S18" s="84">
        <v>0</v>
      </c>
      <c r="T18" s="84">
        <v>0</v>
      </c>
      <c r="U18" s="84">
        <v>0</v>
      </c>
      <c r="V18" s="84">
        <v>0</v>
      </c>
      <c r="W18" s="84">
        <v>0</v>
      </c>
      <c r="X18" s="84">
        <v>0</v>
      </c>
      <c r="Y18" s="84">
        <v>0</v>
      </c>
      <c r="Z18" s="84">
        <f t="shared" si="5"/>
        <v>0</v>
      </c>
      <c r="AA18" s="84">
        <v>96</v>
      </c>
      <c r="AB18" s="84">
        <v>0</v>
      </c>
      <c r="AC18" s="84">
        <v>0</v>
      </c>
      <c r="AD18" s="84">
        <v>0</v>
      </c>
      <c r="AE18" s="84">
        <v>0</v>
      </c>
      <c r="AF18" s="84">
        <f t="shared" si="6"/>
        <v>96</v>
      </c>
    </row>
    <row r="19" spans="1:32" s="85" customFormat="1" ht="20.25" customHeight="1" x14ac:dyDescent="0.25">
      <c r="A19" s="8">
        <v>8</v>
      </c>
      <c r="B19" s="19" t="s">
        <v>531</v>
      </c>
      <c r="C19" s="84">
        <f>'AT3A_cvrg(Insti)_PY'!C19+'AT3C_cvrg(Insti)_UPY '!C18</f>
        <v>1149</v>
      </c>
      <c r="D19" s="84">
        <f>'AT3A_cvrg(Insti)_PY'!D19+'AT3C_cvrg(Insti)_UPY '!D18</f>
        <v>1</v>
      </c>
      <c r="E19" s="84">
        <v>0</v>
      </c>
      <c r="F19" s="84">
        <f>'AT3A_cvrg(Insti)_PY'!E19+'AT3C_cvrg(Insti)_UPY '!E18</f>
        <v>0</v>
      </c>
      <c r="G19" s="84">
        <f>'AT3A_cvrg(Insti)_PY'!F19+'AT3C_cvrg(Insti)_UPY '!F18</f>
        <v>3</v>
      </c>
      <c r="H19" s="84">
        <f t="shared" si="0"/>
        <v>1153</v>
      </c>
      <c r="I19" s="84">
        <v>1863</v>
      </c>
      <c r="J19" s="84">
        <f>D19</f>
        <v>1</v>
      </c>
      <c r="K19" s="84">
        <f t="shared" si="1"/>
        <v>0</v>
      </c>
      <c r="L19" s="84">
        <f t="shared" si="2"/>
        <v>0</v>
      </c>
      <c r="M19" s="84">
        <f t="shared" si="3"/>
        <v>3</v>
      </c>
      <c r="N19" s="84">
        <f t="shared" si="4"/>
        <v>1867</v>
      </c>
      <c r="O19" s="84">
        <v>0</v>
      </c>
      <c r="P19" s="84">
        <v>0</v>
      </c>
      <c r="Q19" s="84">
        <v>0</v>
      </c>
      <c r="R19" s="84">
        <v>0</v>
      </c>
      <c r="S19" s="84">
        <v>0</v>
      </c>
      <c r="T19" s="84">
        <v>0</v>
      </c>
      <c r="U19" s="84">
        <v>0</v>
      </c>
      <c r="V19" s="84">
        <v>0</v>
      </c>
      <c r="W19" s="84">
        <v>0</v>
      </c>
      <c r="X19" s="84">
        <v>0</v>
      </c>
      <c r="Y19" s="84">
        <v>0</v>
      </c>
      <c r="Z19" s="84">
        <f t="shared" si="5"/>
        <v>0</v>
      </c>
      <c r="AA19" s="84">
        <v>160</v>
      </c>
      <c r="AB19" s="84">
        <v>0</v>
      </c>
      <c r="AC19" s="84">
        <v>0</v>
      </c>
      <c r="AD19" s="84">
        <v>0</v>
      </c>
      <c r="AE19" s="84">
        <v>0</v>
      </c>
      <c r="AF19" s="84">
        <f t="shared" si="6"/>
        <v>160</v>
      </c>
    </row>
    <row r="20" spans="1:32" ht="20.25" customHeight="1" x14ac:dyDescent="0.25">
      <c r="A20" s="3"/>
      <c r="B20" s="27" t="s">
        <v>532</v>
      </c>
      <c r="C20" s="84">
        <f t="shared" ref="C20:T20" si="7">SUM(C12:C19)</f>
        <v>6315</v>
      </c>
      <c r="D20" s="84">
        <f t="shared" si="7"/>
        <v>66</v>
      </c>
      <c r="E20" s="84">
        <f t="shared" si="7"/>
        <v>1</v>
      </c>
      <c r="F20" s="84">
        <f t="shared" si="7"/>
        <v>0</v>
      </c>
      <c r="G20" s="84">
        <f t="shared" si="7"/>
        <v>186</v>
      </c>
      <c r="H20" s="84">
        <f t="shared" si="7"/>
        <v>6568</v>
      </c>
      <c r="I20" s="84">
        <f t="shared" si="7"/>
        <v>10391</v>
      </c>
      <c r="J20" s="84">
        <f t="shared" si="7"/>
        <v>93</v>
      </c>
      <c r="K20" s="84">
        <f t="shared" si="7"/>
        <v>0</v>
      </c>
      <c r="L20" s="84">
        <f t="shared" si="7"/>
        <v>11</v>
      </c>
      <c r="M20" s="84">
        <f t="shared" si="7"/>
        <v>186</v>
      </c>
      <c r="N20" s="84">
        <f t="shared" si="7"/>
        <v>10681</v>
      </c>
      <c r="O20" s="84">
        <f t="shared" si="7"/>
        <v>0</v>
      </c>
      <c r="P20" s="84">
        <f t="shared" si="7"/>
        <v>1</v>
      </c>
      <c r="Q20" s="84">
        <f t="shared" si="7"/>
        <v>0</v>
      </c>
      <c r="R20" s="84">
        <f t="shared" si="7"/>
        <v>0</v>
      </c>
      <c r="S20" s="84">
        <f t="shared" si="7"/>
        <v>0</v>
      </c>
      <c r="T20" s="84">
        <f t="shared" si="7"/>
        <v>1</v>
      </c>
      <c r="U20" s="84">
        <f>SUM(U12:U19)</f>
        <v>0</v>
      </c>
      <c r="V20" s="84">
        <f t="shared" ref="V20:Z20" si="8">SUM(V12:V19)</f>
        <v>0</v>
      </c>
      <c r="W20" s="84">
        <f t="shared" si="8"/>
        <v>0</v>
      </c>
      <c r="X20" s="84">
        <f t="shared" si="8"/>
        <v>0</v>
      </c>
      <c r="Y20" s="84">
        <f t="shared" si="8"/>
        <v>0</v>
      </c>
      <c r="Z20" s="84">
        <f t="shared" si="8"/>
        <v>0</v>
      </c>
      <c r="AA20" s="84">
        <f t="shared" ref="AA20:AF20" si="9">SUM(AA12:AA19)</f>
        <v>881</v>
      </c>
      <c r="AB20" s="84">
        <f t="shared" si="9"/>
        <v>0</v>
      </c>
      <c r="AC20" s="84">
        <f t="shared" si="9"/>
        <v>0</v>
      </c>
      <c r="AD20" s="84">
        <f t="shared" si="9"/>
        <v>0</v>
      </c>
      <c r="AE20" s="84">
        <f t="shared" si="9"/>
        <v>0</v>
      </c>
      <c r="AF20" s="84">
        <f t="shared" si="9"/>
        <v>881</v>
      </c>
    </row>
    <row r="22" spans="1:32" x14ac:dyDescent="0.25">
      <c r="A22" s="79" t="s">
        <v>584</v>
      </c>
      <c r="B22" s="541" t="s">
        <v>975</v>
      </c>
      <c r="U22" s="541" t="s">
        <v>11</v>
      </c>
    </row>
    <row r="24" spans="1:32" s="16" customFormat="1" ht="15" customHeight="1" x14ac:dyDescent="0.25">
      <c r="A24" s="15" t="s">
        <v>12</v>
      </c>
      <c r="I24" s="550"/>
      <c r="J24" s="15"/>
      <c r="N24" s="79"/>
      <c r="O24" s="79"/>
      <c r="P24" s="15"/>
      <c r="Q24" s="15"/>
      <c r="R24" s="15"/>
      <c r="S24" s="15"/>
      <c r="T24" s="15"/>
      <c r="U24" s="15"/>
      <c r="V24" s="15"/>
      <c r="W24" s="15"/>
      <c r="X24" s="15"/>
      <c r="Y24" s="15"/>
      <c r="Z24" s="87"/>
      <c r="AA24" s="87"/>
      <c r="AB24" s="963" t="s">
        <v>761</v>
      </c>
      <c r="AC24" s="963"/>
      <c r="AD24" s="963"/>
      <c r="AE24" s="963"/>
      <c r="AF24" s="87"/>
    </row>
    <row r="25" spans="1:32" s="16" customFormat="1" ht="12.75" customHeight="1" x14ac:dyDescent="0.25">
      <c r="I25" s="550"/>
      <c r="N25" s="79"/>
      <c r="O25" s="79"/>
      <c r="P25" s="31"/>
      <c r="Q25" s="31"/>
      <c r="R25" s="31"/>
      <c r="S25" s="31"/>
      <c r="T25" s="31"/>
      <c r="U25" s="31"/>
      <c r="V25" s="31"/>
      <c r="W25" s="31"/>
      <c r="X25" s="31"/>
      <c r="Y25" s="31"/>
      <c r="Z25" s="31"/>
      <c r="AA25" s="31"/>
      <c r="AB25" s="929" t="s">
        <v>759</v>
      </c>
      <c r="AC25" s="929"/>
      <c r="AD25" s="929"/>
      <c r="AE25" s="929"/>
      <c r="AF25" s="31"/>
    </row>
    <row r="26" spans="1:32" s="16" customFormat="1" ht="12.75" customHeight="1" x14ac:dyDescent="0.25">
      <c r="I26" s="550"/>
      <c r="N26" s="79"/>
      <c r="O26" s="79"/>
      <c r="P26" s="31"/>
      <c r="Q26" s="31"/>
      <c r="R26" s="31"/>
      <c r="S26" s="31"/>
      <c r="T26" s="31"/>
      <c r="U26" s="31"/>
      <c r="V26" s="31"/>
      <c r="W26" s="31"/>
      <c r="X26" s="31"/>
      <c r="Y26" s="31"/>
      <c r="Z26" s="31"/>
      <c r="AA26" s="31"/>
      <c r="AB26" s="929" t="s">
        <v>535</v>
      </c>
      <c r="AC26" s="929"/>
      <c r="AD26" s="929"/>
      <c r="AE26" s="929"/>
      <c r="AF26" s="31"/>
    </row>
    <row r="27" spans="1:32" s="16" customFormat="1" x14ac:dyDescent="0.25">
      <c r="A27" s="15"/>
      <c r="B27" s="15"/>
      <c r="I27" s="550"/>
      <c r="N27" s="79"/>
      <c r="O27" s="79"/>
      <c r="P27" s="15"/>
      <c r="Q27" s="15"/>
      <c r="R27" s="15"/>
      <c r="S27" s="15"/>
      <c r="T27" s="15"/>
      <c r="U27" s="15"/>
      <c r="V27" s="15"/>
      <c r="X27" s="31"/>
      <c r="Y27" s="31"/>
      <c r="Z27" s="31"/>
      <c r="AA27" s="31" t="s">
        <v>20</v>
      </c>
      <c r="AB27" s="254"/>
      <c r="AC27" s="254"/>
      <c r="AD27" s="254"/>
      <c r="AE27" s="247"/>
      <c r="AF27" s="31"/>
    </row>
    <row r="28" spans="1:32" x14ac:dyDescent="0.25">
      <c r="D28" s="85"/>
      <c r="E28" s="85"/>
      <c r="F28" s="467"/>
      <c r="G28" s="85"/>
      <c r="H28" s="85"/>
      <c r="I28" s="550"/>
      <c r="J28" s="85"/>
      <c r="K28" s="85"/>
      <c r="L28" s="85"/>
      <c r="M28" s="85"/>
    </row>
    <row r="29" spans="1:32" x14ac:dyDescent="0.25">
      <c r="D29" s="85"/>
      <c r="E29" s="85"/>
      <c r="F29" s="467"/>
      <c r="G29" s="85"/>
      <c r="H29" s="85"/>
      <c r="I29" s="550"/>
      <c r="J29" s="85"/>
      <c r="K29" s="85"/>
      <c r="L29" s="85"/>
      <c r="M29" s="85"/>
    </row>
    <row r="30" spans="1:32" x14ac:dyDescent="0.25">
      <c r="D30" s="85"/>
      <c r="E30" s="85"/>
      <c r="F30" s="467"/>
      <c r="G30" s="85"/>
      <c r="H30" s="85"/>
      <c r="I30" s="550"/>
      <c r="J30" s="85"/>
      <c r="K30" s="85"/>
      <c r="L30" s="85"/>
      <c r="M30" s="85"/>
    </row>
    <row r="31" spans="1:32" x14ac:dyDescent="0.25">
      <c r="D31" s="85"/>
      <c r="E31" s="85"/>
      <c r="F31" s="467"/>
      <c r="G31" s="85"/>
      <c r="H31" s="85"/>
      <c r="I31" s="550"/>
      <c r="J31" s="85"/>
      <c r="K31" s="85"/>
      <c r="L31" s="85"/>
      <c r="M31" s="85"/>
    </row>
    <row r="32" spans="1:32" x14ac:dyDescent="0.25">
      <c r="D32" s="85"/>
      <c r="E32" s="85"/>
      <c r="F32" s="467"/>
      <c r="G32" s="85"/>
      <c r="H32" s="85"/>
      <c r="I32" s="550"/>
      <c r="J32" s="85"/>
      <c r="K32" s="85"/>
      <c r="L32" s="85"/>
      <c r="M32" s="85"/>
    </row>
    <row r="33" spans="4:13" x14ac:dyDescent="0.25">
      <c r="D33" s="85"/>
      <c r="E33" s="85"/>
      <c r="F33" s="467"/>
      <c r="G33" s="85"/>
      <c r="H33" s="85"/>
      <c r="J33" s="85"/>
      <c r="K33" s="85"/>
      <c r="L33" s="85"/>
      <c r="M33" s="85"/>
    </row>
    <row r="34" spans="4:13" x14ac:dyDescent="0.25">
      <c r="D34" s="85"/>
      <c r="E34" s="85"/>
      <c r="F34" s="467"/>
      <c r="G34" s="85"/>
      <c r="H34" s="85"/>
      <c r="I34" s="85"/>
      <c r="J34" s="85"/>
      <c r="K34" s="85"/>
      <c r="L34" s="85"/>
      <c r="M34" s="85"/>
    </row>
    <row r="35" spans="4:13" x14ac:dyDescent="0.25">
      <c r="D35" s="85"/>
      <c r="E35" s="85"/>
      <c r="F35" s="467"/>
      <c r="G35" s="85"/>
      <c r="H35" s="85"/>
      <c r="I35" s="85"/>
      <c r="J35" s="85"/>
      <c r="K35" s="85"/>
      <c r="L35" s="85"/>
      <c r="M35" s="85"/>
    </row>
    <row r="36" spans="4:13" x14ac:dyDescent="0.25">
      <c r="D36" s="85"/>
      <c r="E36" s="85"/>
      <c r="F36" s="85"/>
      <c r="G36" s="85"/>
      <c r="H36" s="85"/>
      <c r="I36" s="85"/>
      <c r="J36" s="85"/>
      <c r="K36" s="85"/>
      <c r="L36" s="85"/>
      <c r="M36" s="85"/>
    </row>
  </sheetData>
  <mergeCells count="15">
    <mergeCell ref="AE1:AH1"/>
    <mergeCell ref="O9:T9"/>
    <mergeCell ref="A7:B7"/>
    <mergeCell ref="AB25:AE25"/>
    <mergeCell ref="AB26:AE26"/>
    <mergeCell ref="A2:AF2"/>
    <mergeCell ref="A3:AF3"/>
    <mergeCell ref="A5:AF5"/>
    <mergeCell ref="AA9:AF9"/>
    <mergeCell ref="A9:A10"/>
    <mergeCell ref="B9:B10"/>
    <mergeCell ref="C9:H9"/>
    <mergeCell ref="I9:N9"/>
    <mergeCell ref="AB24:AE24"/>
    <mergeCell ref="U9:Z9"/>
  </mergeCells>
  <phoneticPr fontId="0" type="noConversion"/>
  <printOptions horizontalCentered="1"/>
  <pageMargins left="0.46" right="0.19" top="1.42" bottom="0" header="1" footer="0.31496062992125984"/>
  <pageSetup paperSize="9" scale="53"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
  <sheetViews>
    <sheetView topLeftCell="A5" zoomScaleNormal="100" zoomScaleSheetLayoutView="100" workbookViewId="0">
      <selection activeCell="A2" sqref="A2"/>
    </sheetView>
  </sheetViews>
  <sheetFormatPr defaultColWidth="8.85546875" defaultRowHeight="14.25" x14ac:dyDescent="0.2"/>
  <cols>
    <col min="1" max="1" width="4.42578125" style="77" customWidth="1"/>
    <col min="2" max="2" width="11" style="77" customWidth="1"/>
    <col min="3" max="3" width="12.140625" style="77" customWidth="1"/>
    <col min="4" max="4" width="11.7109375" style="77" customWidth="1"/>
    <col min="5" max="5" width="12.42578125" style="77" customWidth="1"/>
    <col min="6" max="6" width="16.42578125" style="77" customWidth="1"/>
    <col min="7" max="7" width="11.85546875" style="77" customWidth="1"/>
    <col min="8" max="8" width="14.42578125" style="77" customWidth="1"/>
    <col min="9" max="9" width="14.85546875" style="77" customWidth="1"/>
    <col min="10" max="10" width="16.42578125" style="77" customWidth="1"/>
    <col min="11" max="11" width="16.85546875" style="77" customWidth="1"/>
    <col min="12" max="12" width="16.28515625" style="77" customWidth="1"/>
    <col min="13" max="16384" width="8.85546875" style="77"/>
  </cols>
  <sheetData>
    <row r="1" spans="1:19" ht="15" x14ac:dyDescent="0.2">
      <c r="B1" s="16"/>
      <c r="C1" s="16"/>
      <c r="D1" s="16"/>
      <c r="E1" s="16"/>
      <c r="F1" s="1"/>
      <c r="G1" s="1"/>
      <c r="H1" s="16"/>
      <c r="J1" s="42"/>
      <c r="K1" s="668" t="s">
        <v>951</v>
      </c>
      <c r="L1" s="668"/>
    </row>
    <row r="2" spans="1:19" ht="15.75" x14ac:dyDescent="0.25">
      <c r="A2" s="554" t="s">
        <v>0</v>
      </c>
      <c r="B2" s="554"/>
      <c r="C2" s="554"/>
      <c r="D2" s="554"/>
      <c r="E2" s="554"/>
      <c r="F2" s="554"/>
      <c r="G2" s="554"/>
      <c r="H2" s="554"/>
      <c r="I2" s="554"/>
      <c r="J2" s="554"/>
      <c r="K2" s="554"/>
      <c r="L2" s="554"/>
    </row>
    <row r="3" spans="1:19" ht="20.25" x14ac:dyDescent="0.3">
      <c r="A3" s="555" t="s">
        <v>789</v>
      </c>
      <c r="B3" s="555"/>
      <c r="C3" s="555"/>
      <c r="D3" s="555"/>
      <c r="E3" s="555"/>
      <c r="F3" s="555"/>
      <c r="G3" s="555"/>
      <c r="H3" s="555"/>
      <c r="I3" s="555"/>
      <c r="J3" s="555"/>
      <c r="K3" s="555"/>
      <c r="L3" s="555"/>
    </row>
    <row r="4" spans="1:19" ht="20.25" x14ac:dyDescent="0.3">
      <c r="B4" s="124"/>
      <c r="C4" s="124"/>
      <c r="D4" s="124"/>
      <c r="E4" s="124"/>
      <c r="F4" s="124"/>
      <c r="G4" s="124"/>
      <c r="H4" s="124"/>
      <c r="I4" s="124"/>
      <c r="J4" s="124"/>
    </row>
    <row r="5" spans="1:19" ht="15.6" customHeight="1" x14ac:dyDescent="0.25">
      <c r="A5" s="967" t="s">
        <v>952</v>
      </c>
      <c r="B5" s="967"/>
      <c r="C5" s="967"/>
      <c r="D5" s="967"/>
      <c r="E5" s="967"/>
      <c r="F5" s="967"/>
      <c r="G5" s="967"/>
      <c r="H5" s="967"/>
      <c r="I5" s="967"/>
      <c r="J5" s="967"/>
      <c r="K5" s="967"/>
      <c r="L5" s="967"/>
    </row>
    <row r="6" spans="1:19" ht="15.6" customHeight="1" x14ac:dyDescent="0.25">
      <c r="A6" s="604" t="s">
        <v>523</v>
      </c>
      <c r="B6" s="604"/>
      <c r="C6" s="308"/>
      <c r="D6" s="308"/>
      <c r="E6" s="308"/>
      <c r="F6" s="308"/>
      <c r="G6" s="308"/>
      <c r="H6" s="308"/>
      <c r="I6" s="308"/>
      <c r="J6" s="308"/>
      <c r="K6" s="308"/>
      <c r="L6" s="308"/>
    </row>
    <row r="7" spans="1:19" x14ac:dyDescent="0.2">
      <c r="C7" s="29"/>
    </row>
    <row r="8" spans="1:19" s="316" customFormat="1" ht="15" customHeight="1" x14ac:dyDescent="0.2">
      <c r="A8" s="949" t="s">
        <v>954</v>
      </c>
      <c r="B8" s="949" t="s">
        <v>3</v>
      </c>
      <c r="C8" s="972" t="s">
        <v>23</v>
      </c>
      <c r="D8" s="972"/>
      <c r="E8" s="972"/>
      <c r="F8" s="972"/>
      <c r="G8" s="964" t="s">
        <v>24</v>
      </c>
      <c r="H8" s="965"/>
      <c r="I8" s="965"/>
      <c r="J8" s="966"/>
      <c r="K8" s="949" t="s">
        <v>426</v>
      </c>
      <c r="L8" s="954" t="s">
        <v>123</v>
      </c>
    </row>
    <row r="9" spans="1:19" s="316" customFormat="1" ht="23.25" customHeight="1" x14ac:dyDescent="0.2">
      <c r="A9" s="968"/>
      <c r="B9" s="968"/>
      <c r="C9" s="954" t="s">
        <v>274</v>
      </c>
      <c r="D9" s="949" t="s">
        <v>488</v>
      </c>
      <c r="E9" s="975" t="s">
        <v>98</v>
      </c>
      <c r="F9" s="953"/>
      <c r="G9" s="950" t="s">
        <v>274</v>
      </c>
      <c r="H9" s="954" t="s">
        <v>488</v>
      </c>
      <c r="I9" s="973" t="s">
        <v>98</v>
      </c>
      <c r="J9" s="974"/>
      <c r="K9" s="968"/>
      <c r="L9" s="954"/>
    </row>
    <row r="10" spans="1:19" s="316" customFormat="1" ht="63.75" customHeight="1" x14ac:dyDescent="0.2">
      <c r="A10" s="950"/>
      <c r="B10" s="950"/>
      <c r="C10" s="954"/>
      <c r="D10" s="950"/>
      <c r="E10" s="512" t="s">
        <v>824</v>
      </c>
      <c r="F10" s="512" t="s">
        <v>489</v>
      </c>
      <c r="G10" s="954"/>
      <c r="H10" s="954"/>
      <c r="I10" s="512" t="s">
        <v>824</v>
      </c>
      <c r="J10" s="512" t="s">
        <v>489</v>
      </c>
      <c r="K10" s="950"/>
      <c r="L10" s="954"/>
      <c r="M10" s="317"/>
      <c r="N10" s="317"/>
      <c r="O10" s="317"/>
    </row>
    <row r="11" spans="1:19" x14ac:dyDescent="0.2">
      <c r="A11" s="148">
        <v>1</v>
      </c>
      <c r="B11" s="147">
        <v>2</v>
      </c>
      <c r="C11" s="148">
        <v>3</v>
      </c>
      <c r="D11" s="147">
        <v>4</v>
      </c>
      <c r="E11" s="148">
        <v>5</v>
      </c>
      <c r="F11" s="147">
        <v>6</v>
      </c>
      <c r="G11" s="148">
        <v>7</v>
      </c>
      <c r="H11" s="147">
        <v>8</v>
      </c>
      <c r="I11" s="148">
        <v>9</v>
      </c>
      <c r="J11" s="147">
        <v>10</v>
      </c>
      <c r="K11" s="148" t="s">
        <v>953</v>
      </c>
      <c r="L11" s="147">
        <v>12</v>
      </c>
      <c r="M11" s="112"/>
      <c r="N11" s="112"/>
      <c r="O11" s="112"/>
    </row>
    <row r="12" spans="1:19" s="110" customFormat="1" x14ac:dyDescent="0.2">
      <c r="A12" s="8">
        <v>1</v>
      </c>
      <c r="B12" s="19" t="s">
        <v>524</v>
      </c>
      <c r="C12" s="111">
        <f>'enrolment vs availed_PY'!G11</f>
        <v>56348</v>
      </c>
      <c r="D12" s="111">
        <f>'AT-8_Hon_CCH_Pry'!C14</f>
        <v>1159</v>
      </c>
      <c r="E12" s="111">
        <f>'AT-8_Hon_CCH_Pry'!D14</f>
        <v>1159</v>
      </c>
      <c r="F12" s="111">
        <v>0</v>
      </c>
      <c r="G12" s="111">
        <f>'enrolment vs availed_UPY'!G11</f>
        <v>35473</v>
      </c>
      <c r="H12" s="111">
        <f>'AT-8A_Hon_CCH_UPry'!C13</f>
        <v>629</v>
      </c>
      <c r="I12" s="111">
        <f>'AT-8A_Hon_CCH_UPry'!D13</f>
        <v>619</v>
      </c>
      <c r="J12" s="111">
        <v>10</v>
      </c>
      <c r="K12" s="110">
        <f>E12+F12+I12+J12</f>
        <v>1788</v>
      </c>
      <c r="L12" s="375">
        <f>K12*1000*10/100000</f>
        <v>178.8</v>
      </c>
      <c r="M12" s="112"/>
      <c r="N12" s="112"/>
      <c r="O12" s="112"/>
      <c r="P12" s="112"/>
      <c r="Q12" s="112"/>
      <c r="R12" s="112"/>
      <c r="S12" s="112"/>
    </row>
    <row r="13" spans="1:19" x14ac:dyDescent="0.2">
      <c r="A13" s="8">
        <v>2</v>
      </c>
      <c r="B13" s="19" t="s">
        <v>525</v>
      </c>
      <c r="C13" s="111">
        <f>'enrolment vs availed_PY'!G12</f>
        <v>42421</v>
      </c>
      <c r="D13" s="111">
        <f>'AT-8_Hon_CCH_Pry'!C15</f>
        <v>1014</v>
      </c>
      <c r="E13" s="111">
        <f>'AT-8_Hon_CCH_Pry'!D15</f>
        <v>1014</v>
      </c>
      <c r="F13" s="111">
        <v>0</v>
      </c>
      <c r="G13" s="111">
        <f>'enrolment vs availed_UPY'!G12</f>
        <v>25626</v>
      </c>
      <c r="H13" s="111">
        <f>'AT-8A_Hon_CCH_UPry'!C14</f>
        <v>512</v>
      </c>
      <c r="I13" s="111">
        <f>'AT-8A_Hon_CCH_UPry'!D14</f>
        <v>503</v>
      </c>
      <c r="J13" s="111">
        <v>9</v>
      </c>
      <c r="K13" s="110">
        <f t="shared" ref="K13:K19" si="0">E13+F13+I13+J13</f>
        <v>1526</v>
      </c>
      <c r="L13" s="375">
        <f t="shared" ref="L13:L19" si="1">K13*1000*10/100000</f>
        <v>152.6</v>
      </c>
      <c r="M13" s="112"/>
      <c r="N13" s="112"/>
      <c r="O13" s="112"/>
    </row>
    <row r="14" spans="1:19" x14ac:dyDescent="0.2">
      <c r="A14" s="8">
        <v>3</v>
      </c>
      <c r="B14" s="19" t="s">
        <v>526</v>
      </c>
      <c r="C14" s="111">
        <f>'enrolment vs availed_PY'!G13</f>
        <v>24113</v>
      </c>
      <c r="D14" s="111">
        <f>'AT-8_Hon_CCH_Pry'!C16</f>
        <v>670</v>
      </c>
      <c r="E14" s="111">
        <f>'AT-8_Hon_CCH_Pry'!D16</f>
        <v>670</v>
      </c>
      <c r="F14" s="111">
        <v>0</v>
      </c>
      <c r="G14" s="111">
        <f>'enrolment vs availed_UPY'!G13</f>
        <v>15596</v>
      </c>
      <c r="H14" s="111">
        <f>'AT-8A_Hon_CCH_UPry'!C15</f>
        <v>386</v>
      </c>
      <c r="I14" s="111">
        <f>'AT-8A_Hon_CCH_UPry'!D15</f>
        <v>378</v>
      </c>
      <c r="J14" s="111">
        <v>8</v>
      </c>
      <c r="K14" s="110">
        <f t="shared" si="0"/>
        <v>1056</v>
      </c>
      <c r="L14" s="375">
        <f t="shared" si="1"/>
        <v>105.6</v>
      </c>
      <c r="M14" s="112"/>
      <c r="N14" s="112"/>
      <c r="O14" s="112"/>
    </row>
    <row r="15" spans="1:19" x14ac:dyDescent="0.2">
      <c r="A15" s="8">
        <v>4</v>
      </c>
      <c r="B15" s="19" t="s">
        <v>527</v>
      </c>
      <c r="C15" s="111">
        <f>'enrolment vs availed_PY'!G14</f>
        <v>34242</v>
      </c>
      <c r="D15" s="111">
        <f>'AT-8_Hon_CCH_Pry'!C17</f>
        <v>791</v>
      </c>
      <c r="E15" s="111">
        <f>'AT-8_Hon_CCH_Pry'!D17</f>
        <v>785</v>
      </c>
      <c r="F15" s="111">
        <v>6</v>
      </c>
      <c r="G15" s="111">
        <f>'enrolment vs availed_UPY'!G14</f>
        <v>22032</v>
      </c>
      <c r="H15" s="111">
        <f>'AT-8A_Hon_CCH_UPry'!C16</f>
        <v>424</v>
      </c>
      <c r="I15" s="111">
        <f>'AT-8A_Hon_CCH_UPry'!D16</f>
        <v>417</v>
      </c>
      <c r="J15" s="111">
        <v>7</v>
      </c>
      <c r="K15" s="110">
        <f t="shared" si="0"/>
        <v>1215</v>
      </c>
      <c r="L15" s="375">
        <f t="shared" si="1"/>
        <v>121.5</v>
      </c>
    </row>
    <row r="16" spans="1:19" x14ac:dyDescent="0.2">
      <c r="A16" s="8">
        <v>5</v>
      </c>
      <c r="B16" s="19" t="s">
        <v>528</v>
      </c>
      <c r="C16" s="111">
        <f>'enrolment vs availed_PY'!G15</f>
        <v>35527</v>
      </c>
      <c r="D16" s="111">
        <f>'AT-8_Hon_CCH_Pry'!C18</f>
        <v>990</v>
      </c>
      <c r="E16" s="111">
        <f>'AT-8_Hon_CCH_Pry'!D18</f>
        <v>990</v>
      </c>
      <c r="F16" s="111">
        <v>0</v>
      </c>
      <c r="G16" s="111">
        <f>'enrolment vs availed_UPY'!G15</f>
        <v>24403</v>
      </c>
      <c r="H16" s="111">
        <f>'AT-8A_Hon_CCH_UPry'!C17</f>
        <v>532</v>
      </c>
      <c r="I16" s="111">
        <f>'AT-8A_Hon_CCH_UPry'!D17</f>
        <v>518</v>
      </c>
      <c r="J16" s="111">
        <v>14</v>
      </c>
      <c r="K16" s="110">
        <f t="shared" si="0"/>
        <v>1522</v>
      </c>
      <c r="L16" s="375">
        <f t="shared" si="1"/>
        <v>152.19999999999999</v>
      </c>
      <c r="N16" s="77" t="s">
        <v>11</v>
      </c>
    </row>
    <row r="17" spans="1:19" x14ac:dyDescent="0.2">
      <c r="A17" s="8">
        <v>6</v>
      </c>
      <c r="B17" s="19" t="s">
        <v>529</v>
      </c>
      <c r="C17" s="111">
        <f>'enrolment vs availed_PY'!G16</f>
        <v>28106</v>
      </c>
      <c r="D17" s="111">
        <f>'AT-8_Hon_CCH_Pry'!C19</f>
        <v>610</v>
      </c>
      <c r="E17" s="111">
        <f>'AT-8_Hon_CCH_Pry'!D19</f>
        <v>610</v>
      </c>
      <c r="F17" s="111">
        <v>0</v>
      </c>
      <c r="G17" s="111">
        <f>'enrolment vs availed_UPY'!G16</f>
        <v>15932</v>
      </c>
      <c r="H17" s="111">
        <f>'AT-8A_Hon_CCH_UPry'!C18</f>
        <v>286</v>
      </c>
      <c r="I17" s="111">
        <f>'AT-8A_Hon_CCH_UPry'!D18</f>
        <v>277</v>
      </c>
      <c r="J17" s="111">
        <v>9</v>
      </c>
      <c r="K17" s="110">
        <f t="shared" si="0"/>
        <v>896</v>
      </c>
      <c r="L17" s="375">
        <f t="shared" si="1"/>
        <v>89.6</v>
      </c>
    </row>
    <row r="18" spans="1:19" x14ac:dyDescent="0.2">
      <c r="A18" s="8">
        <v>7</v>
      </c>
      <c r="B18" s="19" t="s">
        <v>530</v>
      </c>
      <c r="C18" s="111">
        <f>'enrolment vs availed_PY'!G17</f>
        <v>41913</v>
      </c>
      <c r="D18" s="111">
        <f>'AT-8_Hon_CCH_Pry'!C20</f>
        <v>873</v>
      </c>
      <c r="E18" s="111">
        <f>'AT-8_Hon_CCH_Pry'!D20</f>
        <v>869</v>
      </c>
      <c r="F18" s="111">
        <v>4</v>
      </c>
      <c r="G18" s="111">
        <f>'enrolment vs availed_UPY'!G17</f>
        <v>21362</v>
      </c>
      <c r="H18" s="111">
        <f>'AT-8A_Hon_CCH_UPry'!C19</f>
        <v>434</v>
      </c>
      <c r="I18" s="111">
        <f>'AT-8A_Hon_CCH_UPry'!D19</f>
        <v>431</v>
      </c>
      <c r="J18" s="111">
        <v>3</v>
      </c>
      <c r="K18" s="110">
        <f t="shared" si="0"/>
        <v>1307</v>
      </c>
      <c r="L18" s="375">
        <f t="shared" si="1"/>
        <v>130.69999999999999</v>
      </c>
    </row>
    <row r="19" spans="1:19" x14ac:dyDescent="0.2">
      <c r="A19" s="8">
        <v>8</v>
      </c>
      <c r="B19" s="19" t="s">
        <v>531</v>
      </c>
      <c r="C19" s="111">
        <f>'enrolment vs availed_PY'!G18</f>
        <v>41737</v>
      </c>
      <c r="D19" s="111">
        <f>'AT-8_Hon_CCH_Pry'!C21</f>
        <v>1180</v>
      </c>
      <c r="E19" s="111">
        <f>'AT-8_Hon_CCH_Pry'!D21</f>
        <v>1178</v>
      </c>
      <c r="F19" s="111">
        <v>2</v>
      </c>
      <c r="G19" s="111">
        <f>'enrolment vs availed_UPY'!G18</f>
        <v>22907</v>
      </c>
      <c r="H19" s="111">
        <f>'AT-8A_Hon_CCH_UPry'!C20</f>
        <v>538</v>
      </c>
      <c r="I19" s="111">
        <f>'AT-8A_Hon_CCH_UPry'!D20</f>
        <v>525</v>
      </c>
      <c r="J19" s="111">
        <v>13</v>
      </c>
      <c r="K19" s="110">
        <f t="shared" si="0"/>
        <v>1718</v>
      </c>
      <c r="L19" s="375">
        <f t="shared" si="1"/>
        <v>171.8</v>
      </c>
    </row>
    <row r="20" spans="1:19" x14ac:dyDescent="0.2">
      <c r="A20" s="3"/>
      <c r="B20" s="27" t="s">
        <v>532</v>
      </c>
      <c r="C20" s="110">
        <f>SUM(C12:C19)</f>
        <v>304407</v>
      </c>
      <c r="D20" s="110">
        <f t="shared" ref="D20:K20" si="2">SUM(D12:D19)</f>
        <v>7287</v>
      </c>
      <c r="E20" s="110">
        <f t="shared" si="2"/>
        <v>7275</v>
      </c>
      <c r="F20" s="110">
        <f t="shared" si="2"/>
        <v>12</v>
      </c>
      <c r="G20" s="110">
        <f t="shared" si="2"/>
        <v>183331</v>
      </c>
      <c r="H20" s="110">
        <f t="shared" si="2"/>
        <v>3741</v>
      </c>
      <c r="I20" s="110">
        <f t="shared" si="2"/>
        <v>3668</v>
      </c>
      <c r="J20" s="110">
        <f t="shared" si="2"/>
        <v>73</v>
      </c>
      <c r="K20" s="110">
        <f t="shared" si="2"/>
        <v>11028</v>
      </c>
      <c r="L20" s="376">
        <f>SUM(L12:L19)</f>
        <v>1102.8</v>
      </c>
    </row>
    <row r="21" spans="1:19" ht="17.25" customHeight="1" x14ac:dyDescent="0.2">
      <c r="A21" s="969" t="s">
        <v>124</v>
      </c>
      <c r="B21" s="970"/>
      <c r="C21" s="970"/>
      <c r="D21" s="970"/>
      <c r="E21" s="970"/>
      <c r="F21" s="970"/>
      <c r="G21" s="970"/>
      <c r="H21" s="970"/>
      <c r="I21" s="970"/>
      <c r="J21" s="970"/>
      <c r="K21" s="971"/>
      <c r="L21" s="971"/>
    </row>
    <row r="23" spans="1:19" s="16" customFormat="1" ht="15.75" customHeight="1" x14ac:dyDescent="0.2">
      <c r="A23" s="605" t="s">
        <v>12</v>
      </c>
      <c r="B23" s="605"/>
      <c r="C23" s="1"/>
      <c r="D23" s="15"/>
      <c r="E23" s="15"/>
      <c r="H23" s="86"/>
      <c r="I23" s="553" t="s">
        <v>761</v>
      </c>
      <c r="J23" s="553"/>
      <c r="K23" s="553"/>
      <c r="L23" s="553"/>
      <c r="M23" s="87"/>
      <c r="N23" s="87"/>
      <c r="O23" s="87"/>
    </row>
    <row r="24" spans="1:19" s="16" customFormat="1" ht="13.15" customHeight="1" x14ac:dyDescent="0.2">
      <c r="F24" s="500"/>
      <c r="G24" s="16" t="s">
        <v>11</v>
      </c>
      <c r="I24" s="605" t="s">
        <v>759</v>
      </c>
      <c r="J24" s="605"/>
      <c r="K24" s="605"/>
      <c r="L24" s="605"/>
      <c r="M24" s="31"/>
      <c r="N24" s="31"/>
      <c r="O24" s="31"/>
      <c r="P24" s="86"/>
      <c r="Q24" s="86"/>
      <c r="R24" s="86"/>
      <c r="S24" s="86"/>
    </row>
    <row r="25" spans="1:19" s="16" customFormat="1" ht="12.75" x14ac:dyDescent="0.2">
      <c r="I25" s="605" t="s">
        <v>535</v>
      </c>
      <c r="J25" s="605"/>
      <c r="K25" s="605"/>
      <c r="L25" s="605"/>
      <c r="M25" s="31"/>
      <c r="N25" s="31"/>
      <c r="O25" s="31"/>
      <c r="P25" s="86"/>
      <c r="Q25" s="86"/>
      <c r="R25" s="86"/>
      <c r="S25" s="86"/>
    </row>
    <row r="26" spans="1:19" s="16" customFormat="1" ht="12.75" x14ac:dyDescent="0.2">
      <c r="B26" s="15"/>
      <c r="C26" s="15"/>
      <c r="D26" s="15"/>
      <c r="E26" s="15"/>
      <c r="I26" s="31"/>
      <c r="J26" s="31" t="s">
        <v>608</v>
      </c>
      <c r="K26" s="31"/>
      <c r="L26" s="31"/>
      <c r="M26" s="31"/>
      <c r="N26" s="31"/>
      <c r="O26" s="31"/>
    </row>
  </sheetData>
  <mergeCells count="22">
    <mergeCell ref="I24:L24"/>
    <mergeCell ref="I25:L25"/>
    <mergeCell ref="A8:A10"/>
    <mergeCell ref="B8:B10"/>
    <mergeCell ref="D9:D10"/>
    <mergeCell ref="E9:F9"/>
    <mergeCell ref="K1:L1"/>
    <mergeCell ref="G8:J8"/>
    <mergeCell ref="A23:B23"/>
    <mergeCell ref="I23:L23"/>
    <mergeCell ref="A5:L5"/>
    <mergeCell ref="K8:K10"/>
    <mergeCell ref="A21:L21"/>
    <mergeCell ref="C8:F8"/>
    <mergeCell ref="A6:B6"/>
    <mergeCell ref="L8:L10"/>
    <mergeCell ref="A2:L2"/>
    <mergeCell ref="A3:L3"/>
    <mergeCell ref="H9:H10"/>
    <mergeCell ref="G9:G10"/>
    <mergeCell ref="I9:J9"/>
    <mergeCell ref="C9:C10"/>
  </mergeCells>
  <phoneticPr fontId="0" type="noConversion"/>
  <printOptions horizontalCentered="1"/>
  <pageMargins left="0.70866141732283472" right="0.24" top="1.1200000000000001" bottom="0" header="0.75" footer="0.31496062992125984"/>
  <pageSetup paperSize="9" scale="88"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37"/>
  <sheetViews>
    <sheetView zoomScaleNormal="100" zoomScaleSheetLayoutView="80" workbookViewId="0">
      <selection activeCell="A2" sqref="A2"/>
    </sheetView>
  </sheetViews>
  <sheetFormatPr defaultRowHeight="12.75" x14ac:dyDescent="0.2"/>
  <cols>
    <col min="1" max="1" width="5.7109375" style="166" customWidth="1"/>
    <col min="2" max="2" width="41.5703125" style="166" customWidth="1"/>
    <col min="3" max="4" width="7.85546875" style="166" customWidth="1"/>
    <col min="5" max="5" width="10.85546875" style="166" bestFit="1" customWidth="1"/>
    <col min="6" max="11" width="7.85546875" style="166" customWidth="1"/>
    <col min="12" max="23" width="8" style="166" customWidth="1"/>
    <col min="24" max="16384" width="9.140625" style="166"/>
  </cols>
  <sheetData>
    <row r="1" spans="1:248" ht="15" x14ac:dyDescent="0.2">
      <c r="O1" s="989" t="s">
        <v>956</v>
      </c>
      <c r="P1" s="989"/>
      <c r="Q1" s="989"/>
      <c r="R1" s="989"/>
      <c r="S1" s="989"/>
      <c r="T1" s="989"/>
      <c r="U1" s="989"/>
    </row>
    <row r="2" spans="1:248" ht="15.75" x14ac:dyDescent="0.25">
      <c r="A2" s="996" t="s">
        <v>0</v>
      </c>
      <c r="B2" s="996"/>
      <c r="C2" s="996"/>
      <c r="D2" s="996"/>
      <c r="E2" s="996"/>
      <c r="F2" s="996"/>
      <c r="G2" s="996"/>
      <c r="H2" s="996"/>
      <c r="I2" s="996"/>
      <c r="J2" s="996"/>
      <c r="K2" s="996"/>
      <c r="L2" s="996"/>
      <c r="M2" s="996"/>
      <c r="N2" s="996"/>
      <c r="O2" s="996"/>
      <c r="P2" s="996"/>
      <c r="Q2" s="996"/>
      <c r="R2" s="996"/>
      <c r="S2" s="996"/>
      <c r="T2" s="996"/>
      <c r="U2" s="996"/>
      <c r="V2" s="996"/>
      <c r="W2" s="996"/>
      <c r="X2" s="996"/>
    </row>
    <row r="3" spans="1:248" ht="15.75" x14ac:dyDescent="0.25">
      <c r="F3" s="167"/>
      <c r="G3" s="167"/>
      <c r="H3" s="167"/>
      <c r="I3" s="168"/>
      <c r="J3" s="168"/>
      <c r="K3" s="168"/>
      <c r="L3" s="168"/>
      <c r="M3" s="168"/>
      <c r="N3" s="168"/>
      <c r="O3" s="168"/>
      <c r="P3" s="168"/>
      <c r="Q3" s="168"/>
      <c r="R3" s="168"/>
      <c r="S3" s="168"/>
      <c r="T3" s="168"/>
      <c r="U3" s="168"/>
    </row>
    <row r="4" spans="1:248" ht="18" x14ac:dyDescent="0.25">
      <c r="A4" s="997" t="s">
        <v>789</v>
      </c>
      <c r="B4" s="997"/>
      <c r="C4" s="997"/>
      <c r="D4" s="997"/>
      <c r="E4" s="997"/>
      <c r="F4" s="997"/>
      <c r="G4" s="997"/>
      <c r="H4" s="997"/>
      <c r="I4" s="997"/>
      <c r="J4" s="997"/>
      <c r="K4" s="997"/>
      <c r="L4" s="997"/>
      <c r="M4" s="997"/>
      <c r="N4" s="997"/>
      <c r="O4" s="997"/>
      <c r="P4" s="997"/>
      <c r="Q4" s="997"/>
      <c r="R4" s="997"/>
      <c r="S4" s="997"/>
      <c r="T4" s="997"/>
      <c r="U4" s="997"/>
      <c r="V4" s="997"/>
      <c r="W4" s="997"/>
      <c r="X4" s="997"/>
    </row>
    <row r="5" spans="1:248" x14ac:dyDescent="0.2">
      <c r="C5" s="166" t="s">
        <v>11</v>
      </c>
    </row>
    <row r="6" spans="1:248" ht="15.75" x14ac:dyDescent="0.25">
      <c r="A6" s="998" t="s">
        <v>955</v>
      </c>
      <c r="B6" s="998"/>
      <c r="C6" s="998"/>
      <c r="D6" s="998"/>
      <c r="E6" s="998"/>
      <c r="F6" s="998"/>
      <c r="G6" s="998"/>
      <c r="H6" s="998"/>
      <c r="I6" s="998"/>
      <c r="J6" s="998"/>
      <c r="K6" s="998"/>
      <c r="L6" s="998"/>
      <c r="M6" s="998"/>
      <c r="N6" s="998"/>
      <c r="O6" s="998"/>
      <c r="P6" s="998"/>
      <c r="Q6" s="998"/>
      <c r="R6" s="998"/>
      <c r="S6" s="998"/>
      <c r="T6" s="998"/>
      <c r="U6" s="998"/>
      <c r="V6" s="998"/>
      <c r="W6" s="998"/>
      <c r="X6" s="998"/>
    </row>
    <row r="8" spans="1:248" x14ac:dyDescent="0.2">
      <c r="A8" s="604" t="s">
        <v>523</v>
      </c>
      <c r="B8" s="604"/>
    </row>
    <row r="9" spans="1:248" ht="18" x14ac:dyDescent="0.25">
      <c r="A9" s="169"/>
      <c r="B9" s="169"/>
      <c r="V9" s="999" t="s">
        <v>282</v>
      </c>
      <c r="W9" s="999"/>
    </row>
    <row r="10" spans="1:248" s="426" customFormat="1" ht="12.75" customHeight="1" x14ac:dyDescent="0.2">
      <c r="A10" s="993" t="s">
        <v>566</v>
      </c>
      <c r="B10" s="993" t="s">
        <v>112</v>
      </c>
      <c r="C10" s="976" t="s">
        <v>23</v>
      </c>
      <c r="D10" s="977"/>
      <c r="E10" s="977"/>
      <c r="F10" s="977"/>
      <c r="G10" s="977"/>
      <c r="H10" s="977"/>
      <c r="I10" s="977"/>
      <c r="J10" s="977"/>
      <c r="K10" s="978"/>
      <c r="L10" s="976" t="s">
        <v>24</v>
      </c>
      <c r="M10" s="977"/>
      <c r="N10" s="977"/>
      <c r="O10" s="977"/>
      <c r="P10" s="977"/>
      <c r="Q10" s="977"/>
      <c r="R10" s="977"/>
      <c r="S10" s="977"/>
      <c r="T10" s="978"/>
      <c r="U10" s="982" t="s">
        <v>155</v>
      </c>
      <c r="V10" s="982"/>
      <c r="W10" s="982"/>
      <c r="X10" s="988" t="s">
        <v>16</v>
      </c>
      <c r="Y10" s="424"/>
      <c r="Z10" s="424"/>
      <c r="AA10" s="424"/>
      <c r="AB10" s="424"/>
      <c r="AC10" s="425"/>
      <c r="AD10" s="424"/>
      <c r="AE10" s="424"/>
      <c r="AF10" s="424"/>
      <c r="AG10" s="424"/>
      <c r="AH10" s="424"/>
      <c r="AI10" s="424"/>
      <c r="AJ10" s="424"/>
      <c r="AK10" s="424"/>
      <c r="AL10" s="424"/>
      <c r="AM10" s="424"/>
      <c r="AN10" s="424"/>
      <c r="AO10" s="424"/>
      <c r="AP10" s="424"/>
      <c r="AQ10" s="424"/>
      <c r="AR10" s="424"/>
      <c r="AS10" s="424"/>
      <c r="AT10" s="424"/>
      <c r="AU10" s="424"/>
      <c r="AV10" s="424"/>
      <c r="AW10" s="424"/>
      <c r="AX10" s="424"/>
      <c r="AY10" s="424"/>
      <c r="AZ10" s="424"/>
      <c r="BA10" s="424"/>
      <c r="BB10" s="424"/>
      <c r="BC10" s="424"/>
      <c r="BD10" s="424"/>
      <c r="BE10" s="424"/>
      <c r="BF10" s="424"/>
      <c r="BG10" s="424"/>
      <c r="BH10" s="424"/>
      <c r="BI10" s="424"/>
      <c r="BJ10" s="424"/>
      <c r="BK10" s="424"/>
      <c r="BL10" s="424"/>
      <c r="BM10" s="424"/>
      <c r="BN10" s="424"/>
      <c r="BO10" s="424"/>
      <c r="BP10" s="424"/>
      <c r="BQ10" s="424"/>
      <c r="BR10" s="424"/>
      <c r="BS10" s="424"/>
      <c r="BT10" s="424"/>
      <c r="BU10" s="424"/>
      <c r="BV10" s="424"/>
      <c r="BW10" s="424"/>
      <c r="BX10" s="424"/>
      <c r="BY10" s="424"/>
      <c r="BZ10" s="424"/>
      <c r="CA10" s="424"/>
      <c r="CB10" s="424"/>
      <c r="CC10" s="424"/>
      <c r="CD10" s="424"/>
      <c r="CE10" s="424"/>
      <c r="CF10" s="424"/>
      <c r="CG10" s="424"/>
      <c r="CH10" s="424"/>
      <c r="CI10" s="424"/>
      <c r="CJ10" s="424"/>
      <c r="CK10" s="424"/>
      <c r="CL10" s="424"/>
      <c r="CM10" s="424"/>
      <c r="CN10" s="424"/>
      <c r="CO10" s="424"/>
      <c r="CP10" s="424"/>
      <c r="CQ10" s="424"/>
      <c r="CR10" s="424"/>
      <c r="CS10" s="424"/>
      <c r="CT10" s="424"/>
      <c r="CU10" s="424"/>
      <c r="CV10" s="424"/>
      <c r="CW10" s="424"/>
      <c r="CX10" s="424"/>
      <c r="CY10" s="424"/>
      <c r="CZ10" s="424"/>
      <c r="DA10" s="424"/>
      <c r="DB10" s="424"/>
      <c r="DC10" s="424"/>
      <c r="DD10" s="424"/>
      <c r="DE10" s="424"/>
      <c r="DF10" s="424"/>
      <c r="DG10" s="424"/>
      <c r="DH10" s="424"/>
      <c r="DI10" s="424"/>
      <c r="DJ10" s="424"/>
      <c r="DK10" s="424"/>
      <c r="DL10" s="424"/>
      <c r="DM10" s="424"/>
      <c r="DN10" s="424"/>
      <c r="DO10" s="424"/>
      <c r="DP10" s="424"/>
      <c r="DQ10" s="424"/>
      <c r="DR10" s="424"/>
      <c r="DS10" s="424"/>
      <c r="DT10" s="424"/>
      <c r="DU10" s="424"/>
      <c r="DV10" s="424"/>
      <c r="DW10" s="424"/>
      <c r="DX10" s="424"/>
      <c r="DY10" s="424"/>
      <c r="DZ10" s="424"/>
      <c r="EA10" s="424"/>
      <c r="EB10" s="424"/>
      <c r="EC10" s="424"/>
      <c r="ED10" s="424"/>
      <c r="EE10" s="424"/>
      <c r="EF10" s="424"/>
      <c r="EG10" s="424"/>
      <c r="EH10" s="424"/>
      <c r="EI10" s="424"/>
      <c r="EJ10" s="424"/>
      <c r="EK10" s="424"/>
      <c r="EL10" s="424"/>
      <c r="EM10" s="424"/>
      <c r="EN10" s="424"/>
      <c r="EO10" s="424"/>
      <c r="EP10" s="424"/>
      <c r="EQ10" s="424"/>
      <c r="ER10" s="424"/>
      <c r="ES10" s="424"/>
      <c r="ET10" s="424"/>
      <c r="EU10" s="424"/>
      <c r="EV10" s="424"/>
      <c r="EW10" s="424"/>
      <c r="EX10" s="424"/>
      <c r="EY10" s="424"/>
      <c r="EZ10" s="424"/>
      <c r="FA10" s="424"/>
      <c r="FB10" s="424"/>
      <c r="FC10" s="424"/>
      <c r="FD10" s="424"/>
      <c r="FE10" s="424"/>
      <c r="FF10" s="424"/>
      <c r="FG10" s="424"/>
      <c r="FH10" s="424"/>
      <c r="FI10" s="424"/>
      <c r="FJ10" s="424"/>
      <c r="FK10" s="424"/>
      <c r="FL10" s="424"/>
      <c r="FM10" s="424"/>
      <c r="FN10" s="424"/>
      <c r="FO10" s="424"/>
      <c r="FP10" s="424"/>
      <c r="FQ10" s="424"/>
      <c r="FR10" s="424"/>
      <c r="FS10" s="424"/>
      <c r="FT10" s="424"/>
      <c r="FU10" s="424"/>
      <c r="FV10" s="424"/>
      <c r="FW10" s="424"/>
      <c r="FX10" s="424"/>
      <c r="FY10" s="424"/>
      <c r="FZ10" s="424"/>
      <c r="GA10" s="424"/>
      <c r="GB10" s="424"/>
      <c r="GC10" s="424"/>
      <c r="GD10" s="424"/>
      <c r="GE10" s="424"/>
      <c r="GF10" s="424"/>
      <c r="GG10" s="424"/>
      <c r="GH10" s="424"/>
      <c r="GI10" s="424"/>
      <c r="GJ10" s="424"/>
      <c r="GK10" s="424"/>
      <c r="GL10" s="424"/>
      <c r="GM10" s="424"/>
      <c r="GN10" s="424"/>
      <c r="GO10" s="424"/>
      <c r="GP10" s="424"/>
      <c r="GQ10" s="424"/>
      <c r="GR10" s="424"/>
      <c r="GS10" s="424"/>
      <c r="GT10" s="424"/>
      <c r="GU10" s="424"/>
      <c r="GV10" s="424"/>
      <c r="GW10" s="424"/>
      <c r="GX10" s="424"/>
      <c r="GY10" s="424"/>
      <c r="GZ10" s="424"/>
      <c r="HA10" s="424"/>
      <c r="HB10" s="424"/>
      <c r="HC10" s="424"/>
      <c r="HD10" s="424"/>
      <c r="HE10" s="424"/>
      <c r="HF10" s="424"/>
      <c r="HG10" s="424"/>
      <c r="HH10" s="424"/>
      <c r="HI10" s="424"/>
      <c r="HJ10" s="424"/>
      <c r="HK10" s="424"/>
      <c r="HL10" s="424"/>
      <c r="HM10" s="424"/>
      <c r="HN10" s="424"/>
      <c r="HO10" s="424"/>
      <c r="HP10" s="424"/>
      <c r="HQ10" s="424"/>
      <c r="HR10" s="424"/>
      <c r="HS10" s="424"/>
      <c r="HT10" s="424"/>
      <c r="HU10" s="424"/>
      <c r="HV10" s="424"/>
      <c r="HW10" s="424"/>
      <c r="HX10" s="424"/>
      <c r="HY10" s="424"/>
      <c r="HZ10" s="424"/>
      <c r="IA10" s="424"/>
      <c r="IB10" s="424"/>
      <c r="IC10" s="424"/>
      <c r="ID10" s="424"/>
      <c r="IE10" s="424"/>
      <c r="IF10" s="424"/>
      <c r="IG10" s="424"/>
      <c r="IH10" s="424"/>
      <c r="II10" s="424"/>
      <c r="IJ10" s="424"/>
      <c r="IK10" s="424"/>
      <c r="IL10" s="424"/>
      <c r="IM10" s="424"/>
      <c r="IN10" s="424"/>
    </row>
    <row r="11" spans="1:248" s="426" customFormat="1" ht="12.75" customHeight="1" x14ac:dyDescent="0.2">
      <c r="A11" s="994"/>
      <c r="B11" s="994"/>
      <c r="C11" s="990" t="s">
        <v>192</v>
      </c>
      <c r="D11" s="991"/>
      <c r="E11" s="992"/>
      <c r="F11" s="990" t="s">
        <v>193</v>
      </c>
      <c r="G11" s="991"/>
      <c r="H11" s="992"/>
      <c r="I11" s="990" t="s">
        <v>16</v>
      </c>
      <c r="J11" s="991"/>
      <c r="K11" s="992"/>
      <c r="L11" s="990" t="s">
        <v>192</v>
      </c>
      <c r="M11" s="991"/>
      <c r="N11" s="992"/>
      <c r="O11" s="990" t="s">
        <v>193</v>
      </c>
      <c r="P11" s="991"/>
      <c r="Q11" s="992"/>
      <c r="R11" s="990" t="s">
        <v>16</v>
      </c>
      <c r="S11" s="991"/>
      <c r="T11" s="992"/>
      <c r="U11" s="982"/>
      <c r="V11" s="982"/>
      <c r="W11" s="982"/>
      <c r="X11" s="988"/>
      <c r="Y11" s="424"/>
      <c r="Z11" s="424"/>
      <c r="AA11" s="424"/>
      <c r="AB11" s="424"/>
      <c r="AC11" s="424"/>
      <c r="AD11" s="424"/>
      <c r="AE11" s="424"/>
      <c r="AF11" s="424"/>
      <c r="AG11" s="424"/>
      <c r="AH11" s="424"/>
      <c r="AI11" s="424"/>
      <c r="AJ11" s="424"/>
      <c r="AK11" s="424"/>
      <c r="AL11" s="424"/>
      <c r="AM11" s="424"/>
      <c r="AN11" s="424"/>
      <c r="AO11" s="424"/>
      <c r="AP11" s="424"/>
      <c r="AQ11" s="424"/>
      <c r="AR11" s="424"/>
      <c r="AS11" s="424"/>
      <c r="AT11" s="424"/>
      <c r="AU11" s="424"/>
      <c r="AV11" s="424"/>
      <c r="AW11" s="424"/>
      <c r="AX11" s="424"/>
      <c r="AY11" s="424"/>
      <c r="AZ11" s="424"/>
      <c r="BA11" s="424"/>
      <c r="BB11" s="424"/>
      <c r="BC11" s="424"/>
      <c r="BD11" s="424"/>
      <c r="BE11" s="424"/>
      <c r="BF11" s="424"/>
      <c r="BG11" s="424"/>
      <c r="BH11" s="424"/>
      <c r="BI11" s="424"/>
      <c r="BJ11" s="424"/>
      <c r="BK11" s="424"/>
      <c r="BL11" s="424"/>
      <c r="BM11" s="424"/>
      <c r="BN11" s="424"/>
      <c r="BO11" s="424"/>
      <c r="BP11" s="424"/>
      <c r="BQ11" s="424"/>
      <c r="BR11" s="424"/>
      <c r="BS11" s="424"/>
      <c r="BT11" s="424"/>
      <c r="BU11" s="424"/>
      <c r="BV11" s="424"/>
      <c r="BW11" s="424"/>
      <c r="BX11" s="424"/>
      <c r="BY11" s="424"/>
      <c r="BZ11" s="424"/>
      <c r="CA11" s="424"/>
      <c r="CB11" s="424"/>
      <c r="CC11" s="424"/>
      <c r="CD11" s="424"/>
      <c r="CE11" s="424"/>
      <c r="CF11" s="424"/>
      <c r="CG11" s="424"/>
      <c r="CH11" s="424"/>
      <c r="CI11" s="424"/>
      <c r="CJ11" s="424"/>
      <c r="CK11" s="424"/>
      <c r="CL11" s="424"/>
      <c r="CM11" s="424"/>
      <c r="CN11" s="424"/>
      <c r="CO11" s="424"/>
      <c r="CP11" s="424"/>
      <c r="CQ11" s="424"/>
      <c r="CR11" s="424"/>
      <c r="CS11" s="424"/>
      <c r="CT11" s="424"/>
      <c r="CU11" s="424"/>
      <c r="CV11" s="424"/>
      <c r="CW11" s="424"/>
      <c r="CX11" s="424"/>
      <c r="CY11" s="424"/>
      <c r="CZ11" s="424"/>
      <c r="DA11" s="424"/>
      <c r="DB11" s="424"/>
      <c r="DC11" s="424"/>
      <c r="DD11" s="424"/>
      <c r="DE11" s="424"/>
      <c r="DF11" s="424"/>
      <c r="DG11" s="424"/>
      <c r="DH11" s="424"/>
      <c r="DI11" s="424"/>
      <c r="DJ11" s="424"/>
      <c r="DK11" s="424"/>
      <c r="DL11" s="424"/>
      <c r="DM11" s="424"/>
      <c r="DN11" s="424"/>
      <c r="DO11" s="424"/>
      <c r="DP11" s="424"/>
      <c r="DQ11" s="424"/>
      <c r="DR11" s="424"/>
      <c r="DS11" s="424"/>
      <c r="DT11" s="424"/>
      <c r="DU11" s="424"/>
      <c r="DV11" s="424"/>
      <c r="DW11" s="424"/>
      <c r="DX11" s="424"/>
      <c r="DY11" s="424"/>
      <c r="DZ11" s="424"/>
      <c r="EA11" s="424"/>
      <c r="EB11" s="424"/>
      <c r="EC11" s="424"/>
      <c r="ED11" s="424"/>
      <c r="EE11" s="424"/>
      <c r="EF11" s="424"/>
      <c r="EG11" s="424"/>
      <c r="EH11" s="424"/>
      <c r="EI11" s="424"/>
      <c r="EJ11" s="424"/>
      <c r="EK11" s="424"/>
      <c r="EL11" s="424"/>
      <c r="EM11" s="424"/>
      <c r="EN11" s="424"/>
      <c r="EO11" s="424"/>
      <c r="EP11" s="424"/>
      <c r="EQ11" s="424"/>
      <c r="ER11" s="424"/>
      <c r="ES11" s="424"/>
      <c r="ET11" s="424"/>
      <c r="EU11" s="424"/>
      <c r="EV11" s="424"/>
      <c r="EW11" s="424"/>
      <c r="EX11" s="424"/>
      <c r="EY11" s="424"/>
      <c r="EZ11" s="424"/>
      <c r="FA11" s="424"/>
      <c r="FB11" s="424"/>
      <c r="FC11" s="424"/>
      <c r="FD11" s="424"/>
      <c r="FE11" s="424"/>
      <c r="FF11" s="424"/>
      <c r="FG11" s="424"/>
      <c r="FH11" s="424"/>
      <c r="FI11" s="424"/>
      <c r="FJ11" s="424"/>
      <c r="FK11" s="424"/>
      <c r="FL11" s="424"/>
      <c r="FM11" s="424"/>
      <c r="FN11" s="424"/>
      <c r="FO11" s="424"/>
      <c r="FP11" s="424"/>
      <c r="FQ11" s="424"/>
      <c r="FR11" s="424"/>
      <c r="FS11" s="424"/>
      <c r="FT11" s="424"/>
      <c r="FU11" s="424"/>
      <c r="FV11" s="424"/>
      <c r="FW11" s="424"/>
      <c r="FX11" s="424"/>
      <c r="FY11" s="424"/>
      <c r="FZ11" s="424"/>
      <c r="GA11" s="424"/>
      <c r="GB11" s="424"/>
      <c r="GC11" s="424"/>
      <c r="GD11" s="424"/>
      <c r="GE11" s="424"/>
      <c r="GF11" s="424"/>
      <c r="GG11" s="424"/>
      <c r="GH11" s="424"/>
      <c r="GI11" s="424"/>
      <c r="GJ11" s="424"/>
      <c r="GK11" s="424"/>
      <c r="GL11" s="424"/>
      <c r="GM11" s="424"/>
      <c r="GN11" s="424"/>
      <c r="GO11" s="424"/>
      <c r="GP11" s="424"/>
      <c r="GQ11" s="424"/>
      <c r="GR11" s="424"/>
      <c r="GS11" s="424"/>
      <c r="GT11" s="424"/>
      <c r="GU11" s="424"/>
      <c r="GV11" s="424"/>
      <c r="GW11" s="424"/>
      <c r="GX11" s="424"/>
      <c r="GY11" s="424"/>
      <c r="GZ11" s="424"/>
      <c r="HA11" s="424"/>
      <c r="HB11" s="424"/>
      <c r="HC11" s="424"/>
      <c r="HD11" s="424"/>
      <c r="HE11" s="424"/>
      <c r="HF11" s="424"/>
      <c r="HG11" s="424"/>
      <c r="HH11" s="424"/>
      <c r="HI11" s="424"/>
      <c r="HJ11" s="424"/>
      <c r="HK11" s="424"/>
      <c r="HL11" s="424"/>
      <c r="HM11" s="424"/>
      <c r="HN11" s="424"/>
      <c r="HO11" s="424"/>
      <c r="HP11" s="424"/>
      <c r="HQ11" s="424"/>
      <c r="HR11" s="424"/>
      <c r="HS11" s="424"/>
      <c r="HT11" s="424"/>
      <c r="HU11" s="424"/>
      <c r="HV11" s="424"/>
      <c r="HW11" s="424"/>
      <c r="HX11" s="424"/>
      <c r="HY11" s="424"/>
      <c r="HZ11" s="424"/>
      <c r="IA11" s="424"/>
      <c r="IB11" s="424"/>
      <c r="IC11" s="424"/>
      <c r="ID11" s="424"/>
      <c r="IE11" s="424"/>
      <c r="IF11" s="424"/>
      <c r="IG11" s="424"/>
      <c r="IH11" s="424"/>
      <c r="II11" s="424"/>
      <c r="IJ11" s="424"/>
      <c r="IK11" s="424"/>
      <c r="IL11" s="424"/>
      <c r="IM11" s="424"/>
      <c r="IN11" s="424"/>
    </row>
    <row r="12" spans="1:248" s="426" customFormat="1" x14ac:dyDescent="0.2">
      <c r="A12" s="995"/>
      <c r="B12" s="995"/>
      <c r="C12" s="427" t="s">
        <v>283</v>
      </c>
      <c r="D12" s="428" t="s">
        <v>41</v>
      </c>
      <c r="E12" s="429" t="s">
        <v>42</v>
      </c>
      <c r="F12" s="427" t="s">
        <v>283</v>
      </c>
      <c r="G12" s="428" t="s">
        <v>41</v>
      </c>
      <c r="H12" s="429" t="s">
        <v>42</v>
      </c>
      <c r="I12" s="427" t="s">
        <v>283</v>
      </c>
      <c r="J12" s="428" t="s">
        <v>41</v>
      </c>
      <c r="K12" s="429" t="s">
        <v>42</v>
      </c>
      <c r="L12" s="427" t="s">
        <v>283</v>
      </c>
      <c r="M12" s="428" t="s">
        <v>41</v>
      </c>
      <c r="N12" s="429" t="s">
        <v>42</v>
      </c>
      <c r="O12" s="427" t="s">
        <v>283</v>
      </c>
      <c r="P12" s="428" t="s">
        <v>41</v>
      </c>
      <c r="Q12" s="429" t="s">
        <v>42</v>
      </c>
      <c r="R12" s="427" t="s">
        <v>283</v>
      </c>
      <c r="S12" s="428" t="s">
        <v>41</v>
      </c>
      <c r="T12" s="429" t="s">
        <v>42</v>
      </c>
      <c r="U12" s="423" t="s">
        <v>283</v>
      </c>
      <c r="V12" s="423" t="s">
        <v>41</v>
      </c>
      <c r="W12" s="423" t="s">
        <v>42</v>
      </c>
      <c r="X12" s="988"/>
      <c r="Y12" s="424"/>
      <c r="Z12" s="424"/>
      <c r="AA12" s="424"/>
      <c r="AB12" s="424"/>
      <c r="AC12" s="424"/>
      <c r="AD12" s="424"/>
      <c r="AE12" s="424"/>
      <c r="AF12" s="424"/>
      <c r="AG12" s="424"/>
      <c r="AH12" s="424"/>
      <c r="AI12" s="424"/>
      <c r="AJ12" s="424"/>
      <c r="AK12" s="424"/>
      <c r="AL12" s="424"/>
      <c r="AM12" s="424"/>
      <c r="AN12" s="424"/>
      <c r="AO12" s="424"/>
      <c r="AP12" s="424"/>
      <c r="AQ12" s="424"/>
      <c r="AR12" s="424"/>
      <c r="AS12" s="424"/>
      <c r="AT12" s="424"/>
      <c r="AU12" s="424"/>
      <c r="AV12" s="424"/>
      <c r="AW12" s="424"/>
      <c r="AX12" s="424"/>
      <c r="AY12" s="424"/>
      <c r="AZ12" s="424"/>
      <c r="BA12" s="424"/>
      <c r="BB12" s="424"/>
      <c r="BC12" s="424"/>
      <c r="BD12" s="424"/>
      <c r="BE12" s="424"/>
      <c r="BF12" s="424"/>
      <c r="BG12" s="424"/>
      <c r="BH12" s="424"/>
      <c r="BI12" s="424"/>
      <c r="BJ12" s="424"/>
      <c r="BK12" s="424"/>
      <c r="BL12" s="424"/>
      <c r="BM12" s="424"/>
      <c r="BN12" s="424"/>
      <c r="BO12" s="424"/>
      <c r="BP12" s="424"/>
      <c r="BQ12" s="424"/>
      <c r="BR12" s="424"/>
      <c r="BS12" s="424"/>
      <c r="BT12" s="424"/>
      <c r="BU12" s="424"/>
      <c r="BV12" s="424"/>
      <c r="BW12" s="424"/>
      <c r="BX12" s="424"/>
      <c r="BY12" s="424"/>
      <c r="BZ12" s="424"/>
      <c r="CA12" s="424"/>
      <c r="CB12" s="424"/>
      <c r="CC12" s="424"/>
      <c r="CD12" s="424"/>
      <c r="CE12" s="424"/>
      <c r="CF12" s="424"/>
      <c r="CG12" s="424"/>
      <c r="CH12" s="424"/>
      <c r="CI12" s="424"/>
      <c r="CJ12" s="424"/>
      <c r="CK12" s="424"/>
      <c r="CL12" s="424"/>
      <c r="CM12" s="424"/>
      <c r="CN12" s="424"/>
      <c r="CO12" s="424"/>
      <c r="CP12" s="424"/>
      <c r="CQ12" s="424"/>
      <c r="CR12" s="424"/>
      <c r="CS12" s="424"/>
      <c r="CT12" s="424"/>
      <c r="CU12" s="424"/>
      <c r="CV12" s="424"/>
      <c r="CW12" s="424"/>
      <c r="CX12" s="424"/>
      <c r="CY12" s="424"/>
      <c r="CZ12" s="424"/>
      <c r="DA12" s="424"/>
      <c r="DB12" s="424"/>
      <c r="DC12" s="424"/>
      <c r="DD12" s="424"/>
      <c r="DE12" s="424"/>
      <c r="DF12" s="424"/>
      <c r="DG12" s="424"/>
      <c r="DH12" s="424"/>
      <c r="DI12" s="424"/>
      <c r="DJ12" s="424"/>
      <c r="DK12" s="424"/>
      <c r="DL12" s="424"/>
      <c r="DM12" s="424"/>
      <c r="DN12" s="424"/>
      <c r="DO12" s="424"/>
      <c r="DP12" s="424"/>
      <c r="DQ12" s="424"/>
      <c r="DR12" s="424"/>
      <c r="DS12" s="424"/>
      <c r="DT12" s="424"/>
      <c r="DU12" s="424"/>
      <c r="DV12" s="424"/>
      <c r="DW12" s="424"/>
      <c r="DX12" s="424"/>
      <c r="DY12" s="424"/>
      <c r="DZ12" s="424"/>
      <c r="EA12" s="424"/>
      <c r="EB12" s="424"/>
      <c r="EC12" s="424"/>
      <c r="ED12" s="424"/>
      <c r="EE12" s="424"/>
      <c r="EF12" s="424"/>
      <c r="EG12" s="424"/>
      <c r="EH12" s="424"/>
      <c r="EI12" s="424"/>
      <c r="EJ12" s="424"/>
      <c r="EK12" s="424"/>
      <c r="EL12" s="424"/>
      <c r="EM12" s="424"/>
      <c r="EN12" s="424"/>
      <c r="EO12" s="424"/>
      <c r="EP12" s="424"/>
      <c r="EQ12" s="424"/>
      <c r="ER12" s="424"/>
      <c r="ES12" s="424"/>
      <c r="ET12" s="424"/>
      <c r="EU12" s="424"/>
      <c r="EV12" s="424"/>
      <c r="EW12" s="424"/>
      <c r="EX12" s="424"/>
      <c r="EY12" s="424"/>
      <c r="EZ12" s="424"/>
      <c r="FA12" s="424"/>
      <c r="FB12" s="424"/>
      <c r="FC12" s="424"/>
      <c r="FD12" s="424"/>
      <c r="FE12" s="424"/>
      <c r="FF12" s="424"/>
      <c r="FG12" s="424"/>
      <c r="FH12" s="424"/>
      <c r="FI12" s="424"/>
      <c r="FJ12" s="424"/>
      <c r="FK12" s="424"/>
      <c r="FL12" s="424"/>
      <c r="FM12" s="424"/>
      <c r="FN12" s="424"/>
      <c r="FO12" s="424"/>
      <c r="FP12" s="424"/>
      <c r="FQ12" s="424"/>
      <c r="FR12" s="424"/>
      <c r="FS12" s="424"/>
      <c r="FT12" s="424"/>
      <c r="FU12" s="424"/>
      <c r="FV12" s="424"/>
      <c r="FW12" s="424"/>
      <c r="FX12" s="424"/>
      <c r="FY12" s="424"/>
      <c r="FZ12" s="424"/>
      <c r="GA12" s="424"/>
      <c r="GB12" s="424"/>
      <c r="GC12" s="424"/>
      <c r="GD12" s="424"/>
      <c r="GE12" s="424"/>
      <c r="GF12" s="424"/>
      <c r="GG12" s="424"/>
      <c r="GH12" s="424"/>
      <c r="GI12" s="424"/>
      <c r="GJ12" s="424"/>
      <c r="GK12" s="424"/>
      <c r="GL12" s="424"/>
      <c r="GM12" s="424"/>
      <c r="GN12" s="424"/>
      <c r="GO12" s="424"/>
      <c r="GP12" s="424"/>
      <c r="GQ12" s="424"/>
      <c r="GR12" s="424"/>
      <c r="GS12" s="424"/>
      <c r="GT12" s="424"/>
      <c r="GU12" s="424"/>
      <c r="GV12" s="424"/>
      <c r="GW12" s="424"/>
      <c r="GX12" s="424"/>
      <c r="GY12" s="424"/>
      <c r="GZ12" s="424"/>
      <c r="HA12" s="424"/>
      <c r="HB12" s="424"/>
      <c r="HC12" s="424"/>
      <c r="HD12" s="424"/>
      <c r="HE12" s="424"/>
      <c r="HF12" s="424"/>
      <c r="HG12" s="424"/>
      <c r="HH12" s="424"/>
      <c r="HI12" s="424"/>
      <c r="HJ12" s="424"/>
      <c r="HK12" s="424"/>
      <c r="HL12" s="424"/>
      <c r="HM12" s="424"/>
      <c r="HN12" s="424"/>
      <c r="HO12" s="424"/>
      <c r="HP12" s="424"/>
      <c r="HQ12" s="424"/>
      <c r="HR12" s="424"/>
      <c r="HS12" s="424"/>
      <c r="HT12" s="424"/>
      <c r="HU12" s="424"/>
      <c r="HV12" s="424"/>
      <c r="HW12" s="424"/>
      <c r="HX12" s="424"/>
      <c r="HY12" s="424"/>
      <c r="HZ12" s="424"/>
      <c r="IA12" s="424"/>
      <c r="IB12" s="424"/>
      <c r="IC12" s="424"/>
      <c r="ID12" s="424"/>
      <c r="IE12" s="424"/>
      <c r="IF12" s="424"/>
      <c r="IG12" s="424"/>
      <c r="IH12" s="424"/>
      <c r="II12" s="424"/>
      <c r="IJ12" s="424"/>
      <c r="IK12" s="424"/>
      <c r="IL12" s="424"/>
      <c r="IM12" s="424"/>
      <c r="IN12" s="424"/>
    </row>
    <row r="13" spans="1:248" x14ac:dyDescent="0.2">
      <c r="A13" s="170">
        <v>1</v>
      </c>
      <c r="B13" s="170">
        <v>2</v>
      </c>
      <c r="C13" s="170">
        <v>3</v>
      </c>
      <c r="D13" s="170">
        <v>4</v>
      </c>
      <c r="E13" s="170">
        <v>5</v>
      </c>
      <c r="F13" s="170">
        <v>6</v>
      </c>
      <c r="G13" s="170">
        <v>7</v>
      </c>
      <c r="H13" s="170">
        <v>8</v>
      </c>
      <c r="I13" s="170">
        <v>9</v>
      </c>
      <c r="J13" s="170">
        <v>10</v>
      </c>
      <c r="K13" s="170">
        <v>11</v>
      </c>
      <c r="L13" s="170">
        <v>12</v>
      </c>
      <c r="M13" s="170">
        <v>13</v>
      </c>
      <c r="N13" s="170">
        <v>14</v>
      </c>
      <c r="O13" s="170">
        <v>15</v>
      </c>
      <c r="P13" s="170">
        <v>16</v>
      </c>
      <c r="Q13" s="170">
        <v>17</v>
      </c>
      <c r="R13" s="170">
        <v>18</v>
      </c>
      <c r="S13" s="170">
        <v>19</v>
      </c>
      <c r="T13" s="170">
        <v>20</v>
      </c>
      <c r="U13" s="170">
        <v>21</v>
      </c>
      <c r="V13" s="170">
        <v>22</v>
      </c>
      <c r="W13" s="170">
        <v>23</v>
      </c>
      <c r="X13" s="174">
        <v>24</v>
      </c>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c r="CF13" s="171"/>
      <c r="CG13" s="171"/>
      <c r="CH13" s="171"/>
      <c r="CI13" s="171"/>
      <c r="CJ13" s="171"/>
      <c r="CK13" s="171"/>
      <c r="CL13" s="171"/>
      <c r="CM13" s="171"/>
      <c r="CN13" s="171"/>
      <c r="CO13" s="171"/>
      <c r="CP13" s="171"/>
      <c r="CQ13" s="171"/>
      <c r="CR13" s="171"/>
      <c r="CS13" s="171"/>
      <c r="CT13" s="171"/>
      <c r="CU13" s="171"/>
      <c r="CV13" s="171"/>
      <c r="CW13" s="171"/>
      <c r="CX13" s="171"/>
      <c r="CY13" s="171"/>
      <c r="CZ13" s="171"/>
      <c r="DA13" s="171"/>
      <c r="DB13" s="171"/>
      <c r="DC13" s="171"/>
      <c r="DD13" s="171"/>
      <c r="DE13" s="171"/>
      <c r="DF13" s="171"/>
      <c r="DG13" s="171"/>
      <c r="DH13" s="171"/>
      <c r="DI13" s="171"/>
      <c r="DJ13" s="171"/>
      <c r="DK13" s="171"/>
      <c r="DL13" s="171"/>
      <c r="DM13" s="171"/>
      <c r="DN13" s="171"/>
      <c r="DO13" s="171"/>
      <c r="DP13" s="171"/>
      <c r="DQ13" s="171"/>
      <c r="DR13" s="171"/>
      <c r="DS13" s="171"/>
      <c r="DT13" s="171"/>
      <c r="DU13" s="171"/>
      <c r="DV13" s="171"/>
      <c r="DW13" s="171"/>
      <c r="DX13" s="171"/>
      <c r="DY13" s="171"/>
      <c r="DZ13" s="171"/>
      <c r="EA13" s="171"/>
      <c r="EB13" s="171"/>
      <c r="EC13" s="171"/>
      <c r="ED13" s="171"/>
      <c r="EE13" s="171"/>
      <c r="EF13" s="171"/>
      <c r="EG13" s="171"/>
      <c r="EH13" s="171"/>
      <c r="EI13" s="171"/>
      <c r="EJ13" s="171"/>
      <c r="EK13" s="171"/>
      <c r="EL13" s="171"/>
      <c r="EM13" s="171"/>
      <c r="EN13" s="171"/>
      <c r="EO13" s="171"/>
      <c r="EP13" s="171"/>
      <c r="EQ13" s="171"/>
      <c r="ER13" s="171"/>
      <c r="ES13" s="171"/>
      <c r="ET13" s="171"/>
      <c r="EU13" s="171"/>
      <c r="EV13" s="171"/>
      <c r="EW13" s="171"/>
      <c r="EX13" s="171"/>
      <c r="EY13" s="171"/>
      <c r="EZ13" s="171"/>
      <c r="FA13" s="171"/>
      <c r="FB13" s="171"/>
      <c r="FC13" s="171"/>
      <c r="FD13" s="171"/>
      <c r="FE13" s="171"/>
      <c r="FF13" s="171"/>
      <c r="FG13" s="171"/>
      <c r="FH13" s="171"/>
      <c r="FI13" s="171"/>
      <c r="FJ13" s="171"/>
      <c r="FK13" s="171"/>
      <c r="FL13" s="171"/>
      <c r="FM13" s="171"/>
      <c r="FN13" s="171"/>
      <c r="FO13" s="171"/>
      <c r="FP13" s="171"/>
      <c r="FQ13" s="171"/>
      <c r="FR13" s="171"/>
      <c r="FS13" s="171"/>
      <c r="FT13" s="171"/>
      <c r="FU13" s="171"/>
      <c r="FV13" s="171"/>
      <c r="FW13" s="171"/>
      <c r="FX13" s="171"/>
      <c r="FY13" s="171"/>
      <c r="FZ13" s="171"/>
      <c r="GA13" s="171"/>
      <c r="GB13" s="171"/>
      <c r="GC13" s="171"/>
      <c r="GD13" s="171"/>
      <c r="GE13" s="171"/>
      <c r="GF13" s="171"/>
      <c r="GG13" s="171"/>
      <c r="GH13" s="171"/>
      <c r="GI13" s="171"/>
      <c r="GJ13" s="171"/>
      <c r="GK13" s="171"/>
      <c r="GL13" s="171"/>
      <c r="GM13" s="171"/>
      <c r="GN13" s="171"/>
      <c r="GO13" s="171"/>
      <c r="GP13" s="171"/>
      <c r="GQ13" s="171"/>
      <c r="GR13" s="171"/>
      <c r="GS13" s="171"/>
      <c r="GT13" s="171"/>
      <c r="GU13" s="171"/>
      <c r="GV13" s="171"/>
      <c r="GW13" s="171"/>
      <c r="GX13" s="171"/>
      <c r="GY13" s="171"/>
      <c r="GZ13" s="171"/>
      <c r="HA13" s="171"/>
      <c r="HB13" s="171"/>
      <c r="HC13" s="171"/>
      <c r="HD13" s="171"/>
      <c r="HE13" s="171"/>
      <c r="HF13" s="171"/>
      <c r="HG13" s="171"/>
      <c r="HH13" s="171"/>
      <c r="HI13" s="171"/>
      <c r="HJ13" s="171"/>
      <c r="HK13" s="171"/>
      <c r="HL13" s="171"/>
      <c r="HM13" s="171"/>
      <c r="HN13" s="171"/>
      <c r="HO13" s="171"/>
      <c r="HP13" s="171"/>
      <c r="HQ13" s="171"/>
      <c r="HR13" s="171"/>
      <c r="HS13" s="171"/>
      <c r="HT13" s="171"/>
      <c r="HU13" s="171"/>
      <c r="HV13" s="171"/>
      <c r="HW13" s="171"/>
      <c r="HX13" s="171"/>
      <c r="HY13" s="171"/>
      <c r="HZ13" s="171"/>
      <c r="IA13" s="171"/>
      <c r="IB13" s="171"/>
      <c r="IC13" s="171"/>
      <c r="ID13" s="171"/>
      <c r="IE13" s="171"/>
      <c r="IF13" s="171"/>
      <c r="IG13" s="171"/>
      <c r="IH13" s="171"/>
      <c r="II13" s="171"/>
      <c r="IJ13" s="171"/>
      <c r="IK13" s="171"/>
      <c r="IL13" s="171"/>
      <c r="IM13" s="171"/>
      <c r="IN13" s="171"/>
    </row>
    <row r="14" spans="1:248" ht="16.5" customHeight="1" x14ac:dyDescent="0.2">
      <c r="A14" s="984" t="s">
        <v>275</v>
      </c>
      <c r="B14" s="985"/>
      <c r="C14" s="170"/>
      <c r="D14" s="170"/>
      <c r="E14" s="170"/>
      <c r="F14" s="170"/>
      <c r="G14" s="170"/>
      <c r="H14" s="170"/>
      <c r="I14" s="170"/>
      <c r="J14" s="170"/>
      <c r="K14" s="170"/>
      <c r="L14" s="170"/>
      <c r="M14" s="170"/>
      <c r="N14" s="170"/>
      <c r="O14" s="170"/>
      <c r="P14" s="170"/>
      <c r="Q14" s="170"/>
      <c r="R14" s="170"/>
      <c r="S14" s="170"/>
      <c r="T14" s="170"/>
      <c r="U14" s="172"/>
      <c r="V14" s="173"/>
      <c r="W14" s="173"/>
      <c r="X14" s="174"/>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c r="BD14" s="171"/>
      <c r="BE14" s="171"/>
      <c r="BF14" s="171"/>
      <c r="BG14" s="171"/>
      <c r="BH14" s="171"/>
      <c r="BI14" s="171"/>
      <c r="BJ14" s="171"/>
      <c r="BK14" s="171"/>
      <c r="BL14" s="171"/>
      <c r="BM14" s="171"/>
      <c r="BN14" s="171"/>
      <c r="BO14" s="171"/>
      <c r="BP14" s="171"/>
      <c r="BQ14" s="171"/>
      <c r="BR14" s="171"/>
      <c r="BS14" s="171"/>
      <c r="BT14" s="171"/>
      <c r="BU14" s="171"/>
      <c r="BV14" s="171"/>
      <c r="BW14" s="171"/>
      <c r="BX14" s="171"/>
      <c r="BY14" s="171"/>
      <c r="BZ14" s="171"/>
      <c r="CA14" s="171"/>
      <c r="CB14" s="171"/>
      <c r="CC14" s="171"/>
      <c r="CD14" s="171"/>
      <c r="CE14" s="171"/>
      <c r="CF14" s="171"/>
      <c r="CG14" s="171"/>
      <c r="CH14" s="171"/>
      <c r="CI14" s="171"/>
      <c r="CJ14" s="171"/>
      <c r="CK14" s="171"/>
      <c r="CL14" s="171"/>
      <c r="CM14" s="171"/>
      <c r="CN14" s="171"/>
      <c r="CO14" s="171"/>
      <c r="CP14" s="171"/>
      <c r="CQ14" s="171"/>
      <c r="CR14" s="171"/>
      <c r="CS14" s="171"/>
      <c r="CT14" s="171"/>
      <c r="CU14" s="171"/>
      <c r="CV14" s="171"/>
      <c r="CW14" s="171"/>
      <c r="CX14" s="171"/>
      <c r="CY14" s="171"/>
      <c r="CZ14" s="171"/>
      <c r="DA14" s="171"/>
      <c r="DB14" s="171"/>
      <c r="DC14" s="171"/>
      <c r="DD14" s="171"/>
      <c r="DE14" s="171"/>
      <c r="DF14" s="171"/>
      <c r="DG14" s="171"/>
      <c r="DH14" s="171"/>
      <c r="DI14" s="171"/>
      <c r="DJ14" s="171"/>
      <c r="DK14" s="171"/>
      <c r="DL14" s="171"/>
      <c r="DM14" s="171"/>
      <c r="DN14" s="171"/>
      <c r="DO14" s="171"/>
      <c r="DP14" s="171"/>
      <c r="DQ14" s="171"/>
      <c r="DR14" s="171"/>
      <c r="DS14" s="171"/>
      <c r="DT14" s="171"/>
      <c r="DU14" s="171"/>
      <c r="DV14" s="171"/>
      <c r="DW14" s="171"/>
      <c r="DX14" s="171"/>
      <c r="DY14" s="171"/>
      <c r="DZ14" s="171"/>
      <c r="EA14" s="171"/>
      <c r="EB14" s="171"/>
      <c r="EC14" s="171"/>
      <c r="ED14" s="171"/>
      <c r="EE14" s="171"/>
      <c r="EF14" s="171"/>
      <c r="EG14" s="171"/>
      <c r="EH14" s="171"/>
      <c r="EI14" s="171"/>
      <c r="EJ14" s="171"/>
      <c r="EK14" s="171"/>
      <c r="EL14" s="171"/>
      <c r="EM14" s="171"/>
      <c r="EN14" s="171"/>
      <c r="EO14" s="171"/>
      <c r="EP14" s="171"/>
      <c r="EQ14" s="171"/>
      <c r="ER14" s="171"/>
      <c r="ES14" s="171"/>
      <c r="ET14" s="171"/>
      <c r="EU14" s="171"/>
      <c r="EV14" s="171"/>
      <c r="EW14" s="171"/>
      <c r="EX14" s="171"/>
      <c r="EY14" s="171"/>
      <c r="EZ14" s="171"/>
      <c r="FA14" s="171"/>
      <c r="FB14" s="171"/>
      <c r="FC14" s="171"/>
      <c r="FD14" s="171"/>
      <c r="FE14" s="171"/>
      <c r="FF14" s="171"/>
      <c r="FG14" s="171"/>
      <c r="FH14" s="171"/>
      <c r="FI14" s="171"/>
      <c r="FJ14" s="171"/>
      <c r="FK14" s="171"/>
      <c r="FL14" s="171"/>
      <c r="FM14" s="171"/>
      <c r="FN14" s="171"/>
      <c r="FO14" s="171"/>
      <c r="FP14" s="171"/>
      <c r="FQ14" s="171"/>
      <c r="FR14" s="171"/>
      <c r="FS14" s="171"/>
      <c r="FT14" s="171"/>
      <c r="FU14" s="171"/>
      <c r="FV14" s="171"/>
      <c r="FW14" s="171"/>
      <c r="FX14" s="171"/>
      <c r="FY14" s="171"/>
      <c r="FZ14" s="171"/>
      <c r="GA14" s="171"/>
      <c r="GB14" s="171"/>
      <c r="GC14" s="171"/>
      <c r="GD14" s="171"/>
      <c r="GE14" s="171"/>
      <c r="GF14" s="171"/>
      <c r="GG14" s="171"/>
      <c r="GH14" s="171"/>
      <c r="GI14" s="171"/>
      <c r="GJ14" s="171"/>
      <c r="GK14" s="171"/>
      <c r="GL14" s="171"/>
      <c r="GM14" s="171"/>
      <c r="GN14" s="171"/>
      <c r="GO14" s="171"/>
      <c r="GP14" s="171"/>
      <c r="GQ14" s="171"/>
      <c r="GR14" s="171"/>
      <c r="GS14" s="171"/>
      <c r="GT14" s="171"/>
      <c r="GU14" s="171"/>
      <c r="GV14" s="171"/>
      <c r="GW14" s="171"/>
      <c r="GX14" s="171"/>
      <c r="GY14" s="171"/>
      <c r="GZ14" s="171"/>
      <c r="HA14" s="171"/>
      <c r="HB14" s="171"/>
      <c r="HC14" s="171"/>
      <c r="HD14" s="171"/>
      <c r="HE14" s="171"/>
      <c r="HF14" s="171"/>
      <c r="HG14" s="171"/>
      <c r="HH14" s="171"/>
      <c r="HI14" s="171"/>
      <c r="HJ14" s="171"/>
      <c r="HK14" s="171"/>
      <c r="HL14" s="171"/>
      <c r="HM14" s="171"/>
      <c r="HN14" s="171"/>
      <c r="HO14" s="171"/>
      <c r="HP14" s="171"/>
      <c r="HQ14" s="171"/>
      <c r="HR14" s="171"/>
      <c r="HS14" s="171"/>
      <c r="HT14" s="171"/>
      <c r="HU14" s="171"/>
      <c r="HV14" s="171"/>
      <c r="HW14" s="171"/>
      <c r="HX14" s="171"/>
      <c r="HY14" s="171"/>
      <c r="HZ14" s="171"/>
      <c r="IA14" s="171"/>
      <c r="IB14" s="171"/>
      <c r="IC14" s="171"/>
      <c r="ID14" s="171"/>
      <c r="IE14" s="171"/>
      <c r="IF14" s="171"/>
      <c r="IG14" s="171"/>
      <c r="IH14" s="171"/>
      <c r="II14" s="171"/>
      <c r="IJ14" s="171"/>
      <c r="IK14" s="171"/>
      <c r="IL14" s="171"/>
      <c r="IM14" s="171"/>
      <c r="IN14" s="171"/>
    </row>
    <row r="15" spans="1:248" ht="16.5" customHeight="1" x14ac:dyDescent="0.2">
      <c r="A15" s="174">
        <v>1</v>
      </c>
      <c r="B15" s="175" t="s">
        <v>135</v>
      </c>
      <c r="C15" s="401">
        <v>84.609200000000001</v>
      </c>
      <c r="D15" s="401">
        <v>27.660700000000002</v>
      </c>
      <c r="E15" s="401">
        <v>50.440100000000001</v>
      </c>
      <c r="F15" s="401">
        <v>0</v>
      </c>
      <c r="G15" s="401">
        <v>0</v>
      </c>
      <c r="H15" s="401">
        <v>0</v>
      </c>
      <c r="I15" s="401">
        <f>C15+F15</f>
        <v>84.609200000000001</v>
      </c>
      <c r="J15" s="401">
        <f t="shared" ref="J15:K19" si="0">D15+G15</f>
        <v>27.660700000000002</v>
      </c>
      <c r="K15" s="401">
        <f t="shared" si="0"/>
        <v>50.440100000000001</v>
      </c>
      <c r="L15" s="401">
        <v>70.173999999999992</v>
      </c>
      <c r="M15" s="401">
        <v>22.941500000000001</v>
      </c>
      <c r="N15" s="401">
        <v>41.834499999999998</v>
      </c>
      <c r="O15" s="401">
        <v>0</v>
      </c>
      <c r="P15" s="401">
        <v>0</v>
      </c>
      <c r="Q15" s="401">
        <v>0</v>
      </c>
      <c r="R15" s="401">
        <f t="shared" ref="R15:T19" si="1">L15+O15</f>
        <v>70.173999999999992</v>
      </c>
      <c r="S15" s="401">
        <f t="shared" si="1"/>
        <v>22.941500000000001</v>
      </c>
      <c r="T15" s="401">
        <f t="shared" si="1"/>
        <v>41.834499999999998</v>
      </c>
      <c r="U15" s="401">
        <f>I15+R15</f>
        <v>154.78319999999999</v>
      </c>
      <c r="V15" s="401">
        <f t="shared" ref="V15:W15" si="2">J15+S15</f>
        <v>50.602200000000003</v>
      </c>
      <c r="W15" s="401">
        <f t="shared" si="2"/>
        <v>92.274599999999992</v>
      </c>
      <c r="X15" s="403">
        <f>U15+V15+W15</f>
        <v>297.65999999999997</v>
      </c>
    </row>
    <row r="16" spans="1:248" ht="16.5" customHeight="1" x14ac:dyDescent="0.2">
      <c r="A16" s="174">
        <v>2</v>
      </c>
      <c r="B16" s="176" t="s">
        <v>136</v>
      </c>
      <c r="C16" s="401">
        <v>1049.1500000000001</v>
      </c>
      <c r="D16" s="401">
        <v>342.99</v>
      </c>
      <c r="E16" s="401">
        <v>625.45000000000005</v>
      </c>
      <c r="F16" s="401">
        <v>141.0136</v>
      </c>
      <c r="G16" s="401">
        <v>46.100600000000007</v>
      </c>
      <c r="H16" s="401">
        <v>84.065799999999996</v>
      </c>
      <c r="I16" s="401">
        <f>C16+F16</f>
        <v>1190.1636000000001</v>
      </c>
      <c r="J16" s="401">
        <f t="shared" si="0"/>
        <v>389.09059999999999</v>
      </c>
      <c r="K16" s="401">
        <f t="shared" si="0"/>
        <v>709.51580000000001</v>
      </c>
      <c r="L16" s="401">
        <v>867.03</v>
      </c>
      <c r="M16" s="401">
        <v>283.45</v>
      </c>
      <c r="N16" s="401">
        <v>516.88</v>
      </c>
      <c r="O16" s="401">
        <v>96.68</v>
      </c>
      <c r="P16" s="401">
        <v>31.61</v>
      </c>
      <c r="Q16" s="401">
        <v>57.64</v>
      </c>
      <c r="R16" s="401">
        <f t="shared" si="1"/>
        <v>963.71</v>
      </c>
      <c r="S16" s="401">
        <f t="shared" si="1"/>
        <v>315.06</v>
      </c>
      <c r="T16" s="401">
        <f t="shared" si="1"/>
        <v>574.52</v>
      </c>
      <c r="U16" s="401">
        <f t="shared" ref="U16:U19" si="3">I16+R16</f>
        <v>2153.8735999999999</v>
      </c>
      <c r="V16" s="401">
        <f t="shared" ref="V16:V19" si="4">J16+S16</f>
        <v>704.15059999999994</v>
      </c>
      <c r="W16" s="401">
        <f t="shared" ref="W16:W19" si="5">K16+T16</f>
        <v>1284.0358000000001</v>
      </c>
      <c r="X16" s="403">
        <f t="shared" ref="X16:X24" si="6">U16+V16+W16</f>
        <v>4142.0599999999995</v>
      </c>
    </row>
    <row r="17" spans="1:24" ht="17.25" customHeight="1" x14ac:dyDescent="0.2">
      <c r="A17" s="174">
        <v>3</v>
      </c>
      <c r="B17" s="176" t="s">
        <v>139</v>
      </c>
      <c r="C17" s="401">
        <v>341.03160000000003</v>
      </c>
      <c r="D17" s="401">
        <v>111.49110000000002</v>
      </c>
      <c r="E17" s="401">
        <v>203.3073</v>
      </c>
      <c r="F17" s="401">
        <v>37.892400000000002</v>
      </c>
      <c r="G17" s="401">
        <v>12.387900000000002</v>
      </c>
      <c r="H17" s="401">
        <v>22.589700000000001</v>
      </c>
      <c r="I17" s="401">
        <f>C17+F17</f>
        <v>378.92400000000004</v>
      </c>
      <c r="J17" s="401">
        <f t="shared" si="0"/>
        <v>123.87900000000002</v>
      </c>
      <c r="K17" s="401">
        <f t="shared" si="0"/>
        <v>225.89699999999999</v>
      </c>
      <c r="L17" s="401">
        <v>175.0788</v>
      </c>
      <c r="M17" s="401">
        <v>57.237300000000005</v>
      </c>
      <c r="N17" s="401">
        <v>104.37389999999999</v>
      </c>
      <c r="O17" s="401">
        <v>19.453199999999995</v>
      </c>
      <c r="P17" s="401">
        <v>6.3597000000000001</v>
      </c>
      <c r="Q17" s="401">
        <v>11.597099999999999</v>
      </c>
      <c r="R17" s="401">
        <f t="shared" si="1"/>
        <v>194.53199999999998</v>
      </c>
      <c r="S17" s="401">
        <f t="shared" si="1"/>
        <v>63.597000000000008</v>
      </c>
      <c r="T17" s="401">
        <f t="shared" si="1"/>
        <v>115.97099999999999</v>
      </c>
      <c r="U17" s="401">
        <f t="shared" si="3"/>
        <v>573.45600000000002</v>
      </c>
      <c r="V17" s="401">
        <f t="shared" si="4"/>
        <v>187.47600000000003</v>
      </c>
      <c r="W17" s="401">
        <f t="shared" si="5"/>
        <v>341.86799999999999</v>
      </c>
      <c r="X17" s="403">
        <f t="shared" si="6"/>
        <v>1102.8</v>
      </c>
    </row>
    <row r="18" spans="1:24" ht="16.5" customHeight="1" x14ac:dyDescent="0.2">
      <c r="A18" s="174">
        <v>4</v>
      </c>
      <c r="B18" s="176" t="s">
        <v>137</v>
      </c>
      <c r="C18" s="401">
        <v>53.305199999999999</v>
      </c>
      <c r="D18" s="401">
        <v>17.426700000000004</v>
      </c>
      <c r="E18" s="401">
        <v>31.778100000000002</v>
      </c>
      <c r="F18" s="401">
        <v>0</v>
      </c>
      <c r="G18" s="401">
        <v>0</v>
      </c>
      <c r="H18" s="401">
        <v>0</v>
      </c>
      <c r="I18" s="401">
        <f>C18+F18</f>
        <v>53.305199999999999</v>
      </c>
      <c r="J18" s="401">
        <f t="shared" si="0"/>
        <v>17.426700000000004</v>
      </c>
      <c r="K18" s="401">
        <f t="shared" si="0"/>
        <v>31.778100000000002</v>
      </c>
      <c r="L18" s="401">
        <v>44.2104</v>
      </c>
      <c r="M18" s="401">
        <v>14.4534</v>
      </c>
      <c r="N18" s="401">
        <v>26.356199999999998</v>
      </c>
      <c r="O18" s="401">
        <v>0</v>
      </c>
      <c r="P18" s="401">
        <v>0</v>
      </c>
      <c r="Q18" s="401">
        <v>0</v>
      </c>
      <c r="R18" s="401">
        <f t="shared" si="1"/>
        <v>44.2104</v>
      </c>
      <c r="S18" s="401">
        <f t="shared" si="1"/>
        <v>14.4534</v>
      </c>
      <c r="T18" s="401">
        <f t="shared" si="1"/>
        <v>26.356199999999998</v>
      </c>
      <c r="U18" s="401">
        <f t="shared" si="3"/>
        <v>97.515600000000006</v>
      </c>
      <c r="V18" s="401">
        <f t="shared" si="4"/>
        <v>31.880100000000006</v>
      </c>
      <c r="W18" s="401">
        <f t="shared" si="5"/>
        <v>58.134299999999996</v>
      </c>
      <c r="X18" s="403">
        <f t="shared" si="6"/>
        <v>187.53</v>
      </c>
    </row>
    <row r="19" spans="1:24" ht="16.5" customHeight="1" x14ac:dyDescent="0.2">
      <c r="A19" s="174">
        <v>5</v>
      </c>
      <c r="B19" s="175" t="s">
        <v>138</v>
      </c>
      <c r="C19" s="401">
        <v>45.84</v>
      </c>
      <c r="D19" s="401">
        <v>14.99</v>
      </c>
      <c r="E19" s="401">
        <v>27.33</v>
      </c>
      <c r="F19" s="401">
        <v>0</v>
      </c>
      <c r="G19" s="401">
        <v>0</v>
      </c>
      <c r="H19" s="401">
        <v>0</v>
      </c>
      <c r="I19" s="401">
        <f>C19+F19</f>
        <v>45.84</v>
      </c>
      <c r="J19" s="401">
        <f t="shared" si="0"/>
        <v>14.99</v>
      </c>
      <c r="K19" s="401">
        <f t="shared" si="0"/>
        <v>27.33</v>
      </c>
      <c r="L19" s="401">
        <v>34.69</v>
      </c>
      <c r="M19" s="401">
        <v>11.35</v>
      </c>
      <c r="N19" s="401">
        <v>20.68</v>
      </c>
      <c r="O19" s="401">
        <v>0</v>
      </c>
      <c r="P19" s="401">
        <v>0</v>
      </c>
      <c r="Q19" s="401">
        <v>0</v>
      </c>
      <c r="R19" s="401">
        <f t="shared" si="1"/>
        <v>34.69</v>
      </c>
      <c r="S19" s="401">
        <f t="shared" si="1"/>
        <v>11.35</v>
      </c>
      <c r="T19" s="401">
        <f t="shared" si="1"/>
        <v>20.68</v>
      </c>
      <c r="U19" s="401">
        <f t="shared" si="3"/>
        <v>80.53</v>
      </c>
      <c r="V19" s="401">
        <f t="shared" si="4"/>
        <v>26.34</v>
      </c>
      <c r="W19" s="401">
        <f t="shared" si="5"/>
        <v>48.01</v>
      </c>
      <c r="X19" s="403">
        <f t="shared" si="6"/>
        <v>154.88</v>
      </c>
    </row>
    <row r="20" spans="1:24" s="171" customFormat="1" ht="16.5" customHeight="1" x14ac:dyDescent="0.2">
      <c r="A20" s="986" t="s">
        <v>593</v>
      </c>
      <c r="B20" s="987"/>
      <c r="C20" s="402">
        <f t="shared" ref="C20:K20" si="7">SUM(C15:C19)</f>
        <v>1573.9360000000001</v>
      </c>
      <c r="D20" s="402">
        <f t="shared" si="7"/>
        <v>514.55849999999998</v>
      </c>
      <c r="E20" s="402">
        <f t="shared" si="7"/>
        <v>938.30550000000005</v>
      </c>
      <c r="F20" s="402">
        <f t="shared" si="7"/>
        <v>178.90600000000001</v>
      </c>
      <c r="G20" s="402">
        <f t="shared" si="7"/>
        <v>58.488500000000009</v>
      </c>
      <c r="H20" s="402">
        <f t="shared" si="7"/>
        <v>106.65549999999999</v>
      </c>
      <c r="I20" s="402">
        <f t="shared" si="7"/>
        <v>1752.8420000000001</v>
      </c>
      <c r="J20" s="402">
        <f t="shared" si="7"/>
        <v>573.04700000000003</v>
      </c>
      <c r="K20" s="402">
        <f t="shared" si="7"/>
        <v>1044.961</v>
      </c>
      <c r="L20" s="402">
        <f>SUM(L15:L19)</f>
        <v>1191.1831999999999</v>
      </c>
      <c r="M20" s="402">
        <f t="shared" ref="M20:W20" si="8">SUM(M15:M19)</f>
        <v>389.43220000000002</v>
      </c>
      <c r="N20" s="402">
        <f t="shared" si="8"/>
        <v>710.12459999999999</v>
      </c>
      <c r="O20" s="402">
        <f t="shared" si="8"/>
        <v>116.1332</v>
      </c>
      <c r="P20" s="402">
        <f t="shared" si="8"/>
        <v>37.969700000000003</v>
      </c>
      <c r="Q20" s="402">
        <f t="shared" si="8"/>
        <v>69.237099999999998</v>
      </c>
      <c r="R20" s="402">
        <f t="shared" si="8"/>
        <v>1307.3163999999999</v>
      </c>
      <c r="S20" s="402">
        <f t="shared" si="8"/>
        <v>427.40190000000007</v>
      </c>
      <c r="T20" s="402">
        <f t="shared" si="8"/>
        <v>779.36169999999993</v>
      </c>
      <c r="U20" s="402">
        <f t="shared" si="8"/>
        <v>3060.1584000000003</v>
      </c>
      <c r="V20" s="402">
        <f t="shared" si="8"/>
        <v>1000.4489</v>
      </c>
      <c r="W20" s="402">
        <f t="shared" si="8"/>
        <v>1824.3226999999999</v>
      </c>
      <c r="X20" s="403">
        <f t="shared" si="6"/>
        <v>5884.93</v>
      </c>
    </row>
    <row r="21" spans="1:24" ht="16.5" customHeight="1" x14ac:dyDescent="0.2">
      <c r="A21" s="984" t="s">
        <v>276</v>
      </c>
      <c r="B21" s="985"/>
      <c r="C21" s="401"/>
      <c r="D21" s="401"/>
      <c r="E21" s="401"/>
      <c r="F21" s="401"/>
      <c r="G21" s="401"/>
      <c r="H21" s="401"/>
      <c r="I21" s="401"/>
      <c r="J21" s="401"/>
      <c r="K21" s="401"/>
      <c r="L21" s="401"/>
      <c r="M21" s="401"/>
      <c r="N21" s="401"/>
      <c r="O21" s="401"/>
      <c r="P21" s="401"/>
      <c r="Q21" s="401"/>
      <c r="R21" s="401" t="s">
        <v>11</v>
      </c>
      <c r="S21" s="401"/>
      <c r="T21" s="401"/>
      <c r="U21" s="401"/>
      <c r="V21" s="401"/>
      <c r="W21" s="401"/>
      <c r="X21" s="403"/>
    </row>
    <row r="22" spans="1:24" ht="16.5" customHeight="1" x14ac:dyDescent="0.2">
      <c r="A22" s="174">
        <v>6</v>
      </c>
      <c r="B22" s="175" t="s">
        <v>140</v>
      </c>
      <c r="C22" s="401">
        <v>0</v>
      </c>
      <c r="D22" s="401">
        <v>0</v>
      </c>
      <c r="E22" s="401">
        <v>0</v>
      </c>
      <c r="F22" s="401">
        <v>0</v>
      </c>
      <c r="G22" s="401">
        <v>0</v>
      </c>
      <c r="H22" s="401">
        <v>0</v>
      </c>
      <c r="I22" s="401">
        <f t="shared" ref="I22:K23" si="9">C22+F22</f>
        <v>0</v>
      </c>
      <c r="J22" s="401">
        <f t="shared" si="9"/>
        <v>0</v>
      </c>
      <c r="K22" s="401">
        <f t="shared" si="9"/>
        <v>0</v>
      </c>
      <c r="L22" s="401">
        <v>0</v>
      </c>
      <c r="M22" s="401">
        <v>0</v>
      </c>
      <c r="N22" s="401">
        <v>0</v>
      </c>
      <c r="O22" s="401">
        <v>0</v>
      </c>
      <c r="P22" s="401">
        <v>0</v>
      </c>
      <c r="Q22" s="401">
        <v>0</v>
      </c>
      <c r="R22" s="401">
        <f t="shared" ref="R22:T23" si="10">L22+O22</f>
        <v>0</v>
      </c>
      <c r="S22" s="401">
        <f t="shared" si="10"/>
        <v>0</v>
      </c>
      <c r="T22" s="401">
        <f t="shared" si="10"/>
        <v>0</v>
      </c>
      <c r="U22" s="401">
        <f t="shared" ref="U22:W23" si="11">I22+R22</f>
        <v>0</v>
      </c>
      <c r="V22" s="401">
        <f t="shared" si="11"/>
        <v>0</v>
      </c>
      <c r="W22" s="401">
        <f t="shared" si="11"/>
        <v>0</v>
      </c>
      <c r="X22" s="403">
        <f t="shared" si="6"/>
        <v>0</v>
      </c>
    </row>
    <row r="23" spans="1:24" ht="16.5" customHeight="1" x14ac:dyDescent="0.2">
      <c r="A23" s="174">
        <v>7</v>
      </c>
      <c r="B23" s="175" t="s">
        <v>141</v>
      </c>
      <c r="C23" s="401">
        <v>10.504</v>
      </c>
      <c r="D23" s="401">
        <v>3.4340000000000002</v>
      </c>
      <c r="E23" s="401">
        <v>6.2619999999999996</v>
      </c>
      <c r="F23" s="401">
        <v>0</v>
      </c>
      <c r="G23" s="401">
        <v>0</v>
      </c>
      <c r="H23" s="401">
        <v>0</v>
      </c>
      <c r="I23" s="401">
        <f t="shared" si="9"/>
        <v>10.504</v>
      </c>
      <c r="J23" s="401">
        <f t="shared" si="9"/>
        <v>3.4340000000000002</v>
      </c>
      <c r="K23" s="401">
        <f t="shared" si="9"/>
        <v>6.2619999999999996</v>
      </c>
      <c r="L23" s="401">
        <v>12.402000000000001</v>
      </c>
      <c r="M23" s="401">
        <v>4.0545000000000009</v>
      </c>
      <c r="N23" s="401">
        <v>7.3935000000000004</v>
      </c>
      <c r="O23" s="401">
        <v>0</v>
      </c>
      <c r="P23" s="401">
        <v>0</v>
      </c>
      <c r="Q23" s="401">
        <v>0</v>
      </c>
      <c r="R23" s="401">
        <f t="shared" si="10"/>
        <v>12.402000000000001</v>
      </c>
      <c r="S23" s="401">
        <f t="shared" si="10"/>
        <v>4.0545000000000009</v>
      </c>
      <c r="T23" s="401">
        <f t="shared" si="10"/>
        <v>7.3935000000000004</v>
      </c>
      <c r="U23" s="401">
        <f t="shared" si="11"/>
        <v>22.905999999999999</v>
      </c>
      <c r="V23" s="401">
        <f t="shared" si="11"/>
        <v>7.488500000000001</v>
      </c>
      <c r="W23" s="401">
        <f t="shared" si="11"/>
        <v>13.6555</v>
      </c>
      <c r="X23" s="403">
        <f t="shared" si="6"/>
        <v>44.05</v>
      </c>
    </row>
    <row r="24" spans="1:24" s="171" customFormat="1" ht="16.5" customHeight="1" x14ac:dyDescent="0.2">
      <c r="A24" s="983" t="s">
        <v>594</v>
      </c>
      <c r="B24" s="983"/>
      <c r="C24" s="402">
        <f t="shared" ref="C24:L24" si="12">SUM(C22:C23)</f>
        <v>10.504</v>
      </c>
      <c r="D24" s="402">
        <f t="shared" si="12"/>
        <v>3.4340000000000002</v>
      </c>
      <c r="E24" s="402">
        <f t="shared" si="12"/>
        <v>6.2619999999999996</v>
      </c>
      <c r="F24" s="402">
        <f t="shared" si="12"/>
        <v>0</v>
      </c>
      <c r="G24" s="402">
        <f t="shared" si="12"/>
        <v>0</v>
      </c>
      <c r="H24" s="402">
        <f t="shared" si="12"/>
        <v>0</v>
      </c>
      <c r="I24" s="402">
        <f t="shared" si="12"/>
        <v>10.504</v>
      </c>
      <c r="J24" s="402">
        <f t="shared" si="12"/>
        <v>3.4340000000000002</v>
      </c>
      <c r="K24" s="402">
        <f t="shared" si="12"/>
        <v>6.2619999999999996</v>
      </c>
      <c r="L24" s="402">
        <f t="shared" si="12"/>
        <v>12.402000000000001</v>
      </c>
      <c r="M24" s="402">
        <f t="shared" ref="M24:W24" si="13">SUM(M22:M23)</f>
        <v>4.0545000000000009</v>
      </c>
      <c r="N24" s="402">
        <f t="shared" si="13"/>
        <v>7.3935000000000004</v>
      </c>
      <c r="O24" s="402">
        <f t="shared" si="13"/>
        <v>0</v>
      </c>
      <c r="P24" s="402">
        <f t="shared" si="13"/>
        <v>0</v>
      </c>
      <c r="Q24" s="402">
        <f t="shared" si="13"/>
        <v>0</v>
      </c>
      <c r="R24" s="402">
        <f t="shared" si="13"/>
        <v>12.402000000000001</v>
      </c>
      <c r="S24" s="402">
        <f t="shared" si="13"/>
        <v>4.0545000000000009</v>
      </c>
      <c r="T24" s="402">
        <f t="shared" si="13"/>
        <v>7.3935000000000004</v>
      </c>
      <c r="U24" s="402">
        <f t="shared" si="13"/>
        <v>22.905999999999999</v>
      </c>
      <c r="V24" s="402">
        <f t="shared" si="13"/>
        <v>7.488500000000001</v>
      </c>
      <c r="W24" s="402">
        <f t="shared" si="13"/>
        <v>13.6555</v>
      </c>
      <c r="X24" s="403">
        <f t="shared" si="6"/>
        <v>44.05</v>
      </c>
    </row>
    <row r="25" spans="1:24" s="171" customFormat="1" ht="16.5" customHeight="1" x14ac:dyDescent="0.2">
      <c r="A25" s="983" t="s">
        <v>978</v>
      </c>
      <c r="B25" s="983"/>
      <c r="C25" s="402">
        <f>C20+C24</f>
        <v>1584.44</v>
      </c>
      <c r="D25" s="402">
        <f t="shared" ref="D25:W25" si="14">D20+D24</f>
        <v>517.99249999999995</v>
      </c>
      <c r="E25" s="402">
        <f t="shared" si="14"/>
        <v>944.5675</v>
      </c>
      <c r="F25" s="402">
        <f t="shared" si="14"/>
        <v>178.90600000000001</v>
      </c>
      <c r="G25" s="402">
        <f t="shared" si="14"/>
        <v>58.488500000000009</v>
      </c>
      <c r="H25" s="402">
        <f t="shared" si="14"/>
        <v>106.65549999999999</v>
      </c>
      <c r="I25" s="402">
        <f t="shared" si="14"/>
        <v>1763.346</v>
      </c>
      <c r="J25" s="402">
        <f t="shared" si="14"/>
        <v>576.48099999999999</v>
      </c>
      <c r="K25" s="402">
        <f t="shared" si="14"/>
        <v>1051.223</v>
      </c>
      <c r="L25" s="402">
        <f t="shared" si="14"/>
        <v>1203.5852</v>
      </c>
      <c r="M25" s="402">
        <f t="shared" si="14"/>
        <v>393.48670000000004</v>
      </c>
      <c r="N25" s="402">
        <f t="shared" si="14"/>
        <v>717.5181</v>
      </c>
      <c r="O25" s="402">
        <f t="shared" si="14"/>
        <v>116.1332</v>
      </c>
      <c r="P25" s="402">
        <f t="shared" si="14"/>
        <v>37.969700000000003</v>
      </c>
      <c r="Q25" s="402">
        <f t="shared" si="14"/>
        <v>69.237099999999998</v>
      </c>
      <c r="R25" s="402">
        <f t="shared" si="14"/>
        <v>1319.7184</v>
      </c>
      <c r="S25" s="402">
        <f t="shared" si="14"/>
        <v>431.45640000000009</v>
      </c>
      <c r="T25" s="402">
        <f t="shared" si="14"/>
        <v>786.75519999999995</v>
      </c>
      <c r="U25" s="402">
        <f t="shared" si="14"/>
        <v>3083.0644000000002</v>
      </c>
      <c r="V25" s="402">
        <f t="shared" si="14"/>
        <v>1007.9374</v>
      </c>
      <c r="W25" s="402">
        <f t="shared" si="14"/>
        <v>1837.9782</v>
      </c>
      <c r="X25" s="402">
        <f>X20+X24</f>
        <v>5928.9800000000005</v>
      </c>
    </row>
    <row r="26" spans="1:24" s="171" customFormat="1" ht="40.5" customHeight="1" x14ac:dyDescent="0.2">
      <c r="A26" s="545">
        <v>8</v>
      </c>
      <c r="B26" s="546" t="s">
        <v>979</v>
      </c>
      <c r="C26" s="547">
        <v>0</v>
      </c>
      <c r="D26" s="547">
        <v>0</v>
      </c>
      <c r="E26" s="547">
        <v>0</v>
      </c>
      <c r="F26" s="547">
        <v>0</v>
      </c>
      <c r="G26" s="547">
        <v>0</v>
      </c>
      <c r="H26" s="547">
        <v>0</v>
      </c>
      <c r="I26" s="547">
        <v>0</v>
      </c>
      <c r="J26" s="547">
        <v>0</v>
      </c>
      <c r="K26" s="547">
        <v>0</v>
      </c>
      <c r="L26" s="547">
        <v>1181.44</v>
      </c>
      <c r="M26" s="547">
        <v>386.24</v>
      </c>
      <c r="N26" s="547">
        <v>704.32</v>
      </c>
      <c r="O26" s="547">
        <v>0</v>
      </c>
      <c r="P26" s="547">
        <v>0</v>
      </c>
      <c r="Q26" s="547">
        <v>0</v>
      </c>
      <c r="R26" s="547">
        <f t="shared" ref="R26:T27" si="15">L26</f>
        <v>1181.44</v>
      </c>
      <c r="S26" s="547">
        <f t="shared" si="15"/>
        <v>386.24</v>
      </c>
      <c r="T26" s="547">
        <f t="shared" si="15"/>
        <v>704.32</v>
      </c>
      <c r="U26" s="547">
        <f t="shared" ref="U26:W27" si="16">R26</f>
        <v>1181.44</v>
      </c>
      <c r="V26" s="547">
        <f t="shared" si="16"/>
        <v>386.24</v>
      </c>
      <c r="W26" s="547">
        <f t="shared" si="16"/>
        <v>704.32</v>
      </c>
      <c r="X26" s="548">
        <f>U26+V26+W26</f>
        <v>2272</v>
      </c>
    </row>
    <row r="27" spans="1:24" s="171" customFormat="1" ht="28.5" customHeight="1" x14ac:dyDescent="0.2">
      <c r="A27" s="545">
        <v>9</v>
      </c>
      <c r="B27" s="546" t="s">
        <v>980</v>
      </c>
      <c r="C27" s="547">
        <v>0</v>
      </c>
      <c r="D27" s="547">
        <v>0</v>
      </c>
      <c r="E27" s="547">
        <v>0</v>
      </c>
      <c r="F27" s="547">
        <v>0</v>
      </c>
      <c r="G27" s="547">
        <v>0</v>
      </c>
      <c r="H27" s="547">
        <v>0</v>
      </c>
      <c r="I27" s="547">
        <v>0</v>
      </c>
      <c r="J27" s="547">
        <v>0</v>
      </c>
      <c r="K27" s="547">
        <v>0</v>
      </c>
      <c r="L27" s="547">
        <v>13</v>
      </c>
      <c r="M27" s="547">
        <v>4.25</v>
      </c>
      <c r="N27" s="547">
        <v>7.75</v>
      </c>
      <c r="O27" s="547">
        <v>0</v>
      </c>
      <c r="P27" s="547">
        <v>0</v>
      </c>
      <c r="Q27" s="547">
        <v>0</v>
      </c>
      <c r="R27" s="547">
        <f t="shared" si="15"/>
        <v>13</v>
      </c>
      <c r="S27" s="547">
        <f t="shared" si="15"/>
        <v>4.25</v>
      </c>
      <c r="T27" s="547">
        <f t="shared" si="15"/>
        <v>7.75</v>
      </c>
      <c r="U27" s="547">
        <f t="shared" si="16"/>
        <v>13</v>
      </c>
      <c r="V27" s="547">
        <f t="shared" si="16"/>
        <v>4.25</v>
      </c>
      <c r="W27" s="547">
        <f t="shared" si="16"/>
        <v>7.75</v>
      </c>
      <c r="X27" s="548">
        <f>U27+V27+W27</f>
        <v>25</v>
      </c>
    </row>
    <row r="28" spans="1:24" s="171" customFormat="1" ht="16.5" customHeight="1" x14ac:dyDescent="0.2">
      <c r="A28" s="983" t="s">
        <v>34</v>
      </c>
      <c r="B28" s="983"/>
      <c r="C28" s="402">
        <f>C27+C26+C25</f>
        <v>1584.44</v>
      </c>
      <c r="D28" s="402">
        <f t="shared" ref="D28:W28" si="17">D27+D26+D25</f>
        <v>517.99249999999995</v>
      </c>
      <c r="E28" s="402">
        <f t="shared" si="17"/>
        <v>944.5675</v>
      </c>
      <c r="F28" s="402">
        <f t="shared" si="17"/>
        <v>178.90600000000001</v>
      </c>
      <c r="G28" s="402">
        <f t="shared" si="17"/>
        <v>58.488500000000009</v>
      </c>
      <c r="H28" s="402">
        <f t="shared" si="17"/>
        <v>106.65549999999999</v>
      </c>
      <c r="I28" s="402">
        <f t="shared" si="17"/>
        <v>1763.346</v>
      </c>
      <c r="J28" s="402">
        <f t="shared" si="17"/>
        <v>576.48099999999999</v>
      </c>
      <c r="K28" s="402">
        <f t="shared" si="17"/>
        <v>1051.223</v>
      </c>
      <c r="L28" s="402">
        <f t="shared" si="17"/>
        <v>2398.0252</v>
      </c>
      <c r="M28" s="402">
        <f t="shared" si="17"/>
        <v>783.97670000000005</v>
      </c>
      <c r="N28" s="402">
        <f t="shared" si="17"/>
        <v>1429.5880999999999</v>
      </c>
      <c r="O28" s="402">
        <f t="shared" si="17"/>
        <v>116.1332</v>
      </c>
      <c r="P28" s="402">
        <f t="shared" si="17"/>
        <v>37.969700000000003</v>
      </c>
      <c r="Q28" s="402">
        <f t="shared" si="17"/>
        <v>69.237099999999998</v>
      </c>
      <c r="R28" s="402">
        <f t="shared" si="17"/>
        <v>2514.1584000000003</v>
      </c>
      <c r="S28" s="402">
        <f t="shared" si="17"/>
        <v>821.94640000000004</v>
      </c>
      <c r="T28" s="402">
        <f t="shared" si="17"/>
        <v>1498.8252</v>
      </c>
      <c r="U28" s="402">
        <f t="shared" si="17"/>
        <v>4277.5043999999998</v>
      </c>
      <c r="V28" s="402">
        <f t="shared" si="17"/>
        <v>1398.4274</v>
      </c>
      <c r="W28" s="402">
        <f t="shared" si="17"/>
        <v>2550.0482000000002</v>
      </c>
      <c r="X28" s="402">
        <f>X27+X26+X25</f>
        <v>8225.98</v>
      </c>
    </row>
    <row r="29" spans="1:24" s="171" customFormat="1" ht="16.5" customHeight="1" x14ac:dyDescent="0.2">
      <c r="A29" s="543"/>
      <c r="B29" s="543"/>
      <c r="C29" s="544"/>
      <c r="D29" s="544"/>
      <c r="E29" s="544"/>
      <c r="F29" s="544"/>
      <c r="G29" s="544"/>
      <c r="H29" s="544"/>
      <c r="I29" s="544"/>
      <c r="J29" s="544"/>
      <c r="K29" s="544"/>
      <c r="L29" s="544"/>
      <c r="M29" s="544"/>
      <c r="N29" s="544"/>
      <c r="O29" s="544"/>
      <c r="P29" s="544"/>
      <c r="Q29" s="544"/>
      <c r="R29" s="544"/>
      <c r="S29" s="544"/>
      <c r="T29" s="544"/>
      <c r="U29" s="544"/>
      <c r="V29" s="544"/>
      <c r="W29" s="544"/>
      <c r="X29" s="544"/>
    </row>
    <row r="30" spans="1:24" x14ac:dyDescent="0.2">
      <c r="A30" s="166" t="s">
        <v>584</v>
      </c>
      <c r="B30" s="166" t="s">
        <v>614</v>
      </c>
    </row>
    <row r="31" spans="1:24" x14ac:dyDescent="0.2">
      <c r="B31" s="166" t="s">
        <v>769</v>
      </c>
      <c r="X31" s="166" t="s">
        <v>11</v>
      </c>
    </row>
    <row r="32" spans="1:24" x14ac:dyDescent="0.2">
      <c r="B32" s="409" t="s">
        <v>600</v>
      </c>
      <c r="P32" s="166" t="s">
        <v>11</v>
      </c>
      <c r="X32" s="166" t="s">
        <v>11</v>
      </c>
    </row>
    <row r="33" spans="1:23" x14ac:dyDescent="0.2">
      <c r="A33" s="980"/>
      <c r="B33" s="980"/>
      <c r="C33" s="980"/>
      <c r="D33" s="980"/>
      <c r="E33" s="980"/>
      <c r="F33" s="980"/>
      <c r="G33" s="980"/>
      <c r="H33" s="980"/>
      <c r="I33" s="980"/>
      <c r="J33" s="177"/>
      <c r="K33" s="177"/>
      <c r="L33" s="177"/>
      <c r="M33" s="177" t="s">
        <v>11</v>
      </c>
      <c r="N33" s="177"/>
      <c r="O33" s="980"/>
      <c r="P33" s="980"/>
      <c r="Q33" s="980"/>
      <c r="R33" s="980"/>
      <c r="S33" s="980"/>
      <c r="T33" s="980"/>
      <c r="U33" s="980"/>
    </row>
    <row r="34" spans="1:23" ht="15.75" customHeight="1" x14ac:dyDescent="0.25">
      <c r="A34" s="178" t="s">
        <v>12</v>
      </c>
      <c r="B34" s="178"/>
      <c r="C34" s="178"/>
      <c r="D34" s="178"/>
      <c r="E34" s="178"/>
      <c r="F34" s="178"/>
      <c r="G34" s="178"/>
      <c r="H34" s="178"/>
      <c r="I34" s="178"/>
      <c r="J34" s="178"/>
      <c r="K34" s="178"/>
      <c r="L34" s="178"/>
      <c r="M34" s="178"/>
      <c r="N34" s="178"/>
      <c r="Q34" s="981" t="s">
        <v>761</v>
      </c>
      <c r="R34" s="981"/>
      <c r="S34" s="981"/>
      <c r="T34" s="981"/>
      <c r="U34" s="981"/>
    </row>
    <row r="35" spans="1:23" ht="15.75" customHeight="1" x14ac:dyDescent="0.2">
      <c r="B35" s="370"/>
      <c r="C35" s="370"/>
      <c r="D35" s="370"/>
      <c r="E35" s="370"/>
      <c r="F35" s="370"/>
      <c r="G35" s="370"/>
      <c r="H35" s="370"/>
      <c r="I35" s="370"/>
      <c r="J35" s="370"/>
      <c r="K35" s="370"/>
      <c r="L35" s="370"/>
      <c r="M35" s="370"/>
      <c r="N35" s="370"/>
      <c r="O35" s="370"/>
      <c r="P35" s="370"/>
      <c r="Q35" s="981" t="s">
        <v>759</v>
      </c>
      <c r="R35" s="981"/>
      <c r="S35" s="981"/>
      <c r="T35" s="981"/>
      <c r="U35" s="981"/>
    </row>
    <row r="36" spans="1:23" ht="15.75" customHeight="1" x14ac:dyDescent="0.2">
      <c r="B36" s="370"/>
      <c r="C36" s="370"/>
      <c r="D36" s="370"/>
      <c r="E36" s="370"/>
      <c r="F36" s="370"/>
      <c r="G36" s="370"/>
      <c r="H36" s="370"/>
      <c r="I36" s="370"/>
      <c r="J36" s="370"/>
      <c r="K36" s="370"/>
      <c r="L36" s="370"/>
      <c r="M36" s="370"/>
      <c r="N36" s="370"/>
      <c r="O36" s="370"/>
      <c r="P36" s="370"/>
      <c r="Q36" s="981" t="s">
        <v>536</v>
      </c>
      <c r="R36" s="981"/>
      <c r="S36" s="981"/>
      <c r="T36" s="981"/>
      <c r="U36" s="981"/>
    </row>
    <row r="37" spans="1:23" x14ac:dyDescent="0.2">
      <c r="R37" s="979" t="s">
        <v>83</v>
      </c>
      <c r="S37" s="979"/>
      <c r="T37" s="979"/>
      <c r="U37" s="979"/>
      <c r="V37" s="979"/>
      <c r="W37" s="979"/>
    </row>
  </sheetData>
  <mergeCells count="30">
    <mergeCell ref="X10:X12"/>
    <mergeCell ref="O1:U1"/>
    <mergeCell ref="A8:B8"/>
    <mergeCell ref="C11:E11"/>
    <mergeCell ref="F11:H11"/>
    <mergeCell ref="I11:K11"/>
    <mergeCell ref="L11:N11"/>
    <mergeCell ref="L10:T10"/>
    <mergeCell ref="R11:T11"/>
    <mergeCell ref="A10:A12"/>
    <mergeCell ref="A2:X2"/>
    <mergeCell ref="A4:X4"/>
    <mergeCell ref="B10:B12"/>
    <mergeCell ref="A6:X6"/>
    <mergeCell ref="O11:Q11"/>
    <mergeCell ref="V9:W9"/>
    <mergeCell ref="C10:K10"/>
    <mergeCell ref="R37:W37"/>
    <mergeCell ref="A33:I33"/>
    <mergeCell ref="O33:U33"/>
    <mergeCell ref="Q36:U36"/>
    <mergeCell ref="U10:W11"/>
    <mergeCell ref="Q34:U34"/>
    <mergeCell ref="Q35:U35"/>
    <mergeCell ref="A25:B25"/>
    <mergeCell ref="A21:B21"/>
    <mergeCell ref="A20:B20"/>
    <mergeCell ref="A24:B24"/>
    <mergeCell ref="A14:B14"/>
    <mergeCell ref="A28:B28"/>
  </mergeCells>
  <printOptions horizontalCentered="1"/>
  <pageMargins left="0.54" right="0.21" top="1.3" bottom="0" header="0.78" footer="0.31496062992125984"/>
  <pageSetup paperSize="9" scale="63" orientation="landscape" r:id="rId1"/>
  <colBreaks count="1" manualBreakCount="1">
    <brk id="2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topLeftCell="A4" zoomScaleNormal="100" zoomScaleSheetLayoutView="100" workbookViewId="0">
      <selection activeCell="A2" sqref="A2"/>
    </sheetView>
  </sheetViews>
  <sheetFormatPr defaultRowHeight="12.75" x14ac:dyDescent="0.2"/>
  <cols>
    <col min="1" max="1" width="5.42578125" customWidth="1"/>
    <col min="2" max="2" width="11.85546875" customWidth="1"/>
    <col min="3" max="3" width="14" customWidth="1"/>
    <col min="4" max="4" width="15" customWidth="1"/>
    <col min="5" max="5" width="18.42578125" customWidth="1"/>
    <col min="6" max="6" width="17.140625" customWidth="1"/>
    <col min="7" max="7" width="21.42578125" customWidth="1"/>
    <col min="8" max="8" width="19" customWidth="1"/>
    <col min="9" max="9" width="9.85546875" customWidth="1"/>
  </cols>
  <sheetData>
    <row r="1" spans="1:9" ht="18" x14ac:dyDescent="0.35">
      <c r="A1" s="663" t="s">
        <v>534</v>
      </c>
      <c r="B1" s="663"/>
      <c r="C1" s="663"/>
      <c r="D1" s="663"/>
      <c r="E1" s="663"/>
      <c r="F1" s="663"/>
      <c r="G1" s="663"/>
      <c r="H1" s="186" t="s">
        <v>286</v>
      </c>
    </row>
    <row r="2" spans="1:9" ht="21" x14ac:dyDescent="0.35">
      <c r="A2" s="664" t="s">
        <v>789</v>
      </c>
      <c r="B2" s="664"/>
      <c r="C2" s="664"/>
      <c r="D2" s="664"/>
      <c r="E2" s="664"/>
      <c r="F2" s="664"/>
      <c r="G2" s="664"/>
      <c r="H2" s="664"/>
    </row>
    <row r="3" spans="1:9" ht="15" x14ac:dyDescent="0.3">
      <c r="A3" s="188"/>
      <c r="B3" s="188"/>
    </row>
    <row r="4" spans="1:9" ht="18" customHeight="1" x14ac:dyDescent="0.35">
      <c r="A4" s="665" t="s">
        <v>794</v>
      </c>
      <c r="B4" s="665"/>
      <c r="C4" s="665"/>
      <c r="D4" s="665"/>
      <c r="E4" s="665"/>
      <c r="F4" s="665"/>
      <c r="G4" s="665"/>
      <c r="H4" s="665"/>
    </row>
    <row r="5" spans="1:9" ht="15" x14ac:dyDescent="0.3">
      <c r="A5" s="189" t="s">
        <v>533</v>
      </c>
      <c r="B5" s="189"/>
    </row>
    <row r="6" spans="1:9" ht="15" x14ac:dyDescent="0.3">
      <c r="A6" s="189"/>
      <c r="B6" s="189"/>
      <c r="G6" s="666" t="s">
        <v>826</v>
      </c>
      <c r="H6" s="666"/>
      <c r="I6" s="114"/>
    </row>
    <row r="7" spans="1:9" ht="59.25" customHeight="1" x14ac:dyDescent="0.2">
      <c r="A7" s="276" t="s">
        <v>73</v>
      </c>
      <c r="B7" s="276" t="s">
        <v>3</v>
      </c>
      <c r="C7" s="277" t="s">
        <v>287</v>
      </c>
      <c r="D7" s="277" t="s">
        <v>288</v>
      </c>
      <c r="E7" s="277" t="s">
        <v>289</v>
      </c>
      <c r="F7" s="277" t="s">
        <v>290</v>
      </c>
      <c r="G7" s="277" t="s">
        <v>291</v>
      </c>
      <c r="H7" s="277" t="s">
        <v>292</v>
      </c>
    </row>
    <row r="8" spans="1:9" s="186" customFormat="1" ht="15" x14ac:dyDescent="0.25">
      <c r="A8" s="190" t="s">
        <v>293</v>
      </c>
      <c r="B8" s="190" t="s">
        <v>294</v>
      </c>
      <c r="C8" s="190" t="s">
        <v>295</v>
      </c>
      <c r="D8" s="190" t="s">
        <v>296</v>
      </c>
      <c r="E8" s="190" t="s">
        <v>297</v>
      </c>
      <c r="F8" s="190" t="s">
        <v>298</v>
      </c>
      <c r="G8" s="190" t="s">
        <v>299</v>
      </c>
      <c r="H8" s="190" t="s">
        <v>300</v>
      </c>
    </row>
    <row r="9" spans="1:9" x14ac:dyDescent="0.2">
      <c r="A9" s="8">
        <v>1</v>
      </c>
      <c r="B9" s="19" t="s">
        <v>524</v>
      </c>
      <c r="C9" s="191">
        <v>618</v>
      </c>
      <c r="D9" s="191">
        <v>309</v>
      </c>
      <c r="E9" s="191">
        <v>0</v>
      </c>
      <c r="F9" s="191">
        <f>SUM(C9:E9)</f>
        <v>927</v>
      </c>
      <c r="G9" s="191">
        <f>F9</f>
        <v>927</v>
      </c>
      <c r="H9" s="9">
        <f>F9-G9</f>
        <v>0</v>
      </c>
    </row>
    <row r="10" spans="1:9" x14ac:dyDescent="0.2">
      <c r="A10" s="8">
        <v>2</v>
      </c>
      <c r="B10" s="19" t="s">
        <v>525</v>
      </c>
      <c r="C10" s="191">
        <v>597</v>
      </c>
      <c r="D10" s="191">
        <v>284</v>
      </c>
      <c r="E10" s="191">
        <v>0</v>
      </c>
      <c r="F10" s="191">
        <f t="shared" ref="F10:F16" si="0">SUM(C10:E10)</f>
        <v>881</v>
      </c>
      <c r="G10" s="191">
        <f t="shared" ref="G10:G16" si="1">F10</f>
        <v>881</v>
      </c>
      <c r="H10" s="9">
        <f t="shared" ref="H10:H16" si="2">F10-G10</f>
        <v>0</v>
      </c>
    </row>
    <row r="11" spans="1:9" x14ac:dyDescent="0.2">
      <c r="A11" s="8">
        <v>3</v>
      </c>
      <c r="B11" s="19" t="s">
        <v>526</v>
      </c>
      <c r="C11" s="191">
        <v>465</v>
      </c>
      <c r="D11" s="191">
        <v>211</v>
      </c>
      <c r="E11" s="191">
        <v>0</v>
      </c>
      <c r="F11" s="191">
        <f t="shared" si="0"/>
        <v>676</v>
      </c>
      <c r="G11" s="191">
        <f t="shared" si="1"/>
        <v>676</v>
      </c>
      <c r="H11" s="9">
        <f t="shared" si="2"/>
        <v>0</v>
      </c>
    </row>
    <row r="12" spans="1:9" x14ac:dyDescent="0.2">
      <c r="A12" s="8">
        <v>4</v>
      </c>
      <c r="B12" s="19" t="s">
        <v>527</v>
      </c>
      <c r="C12" s="191">
        <v>539</v>
      </c>
      <c r="D12" s="191">
        <v>276</v>
      </c>
      <c r="E12" s="191">
        <v>0</v>
      </c>
      <c r="F12" s="191">
        <f t="shared" si="0"/>
        <v>815</v>
      </c>
      <c r="G12" s="191">
        <f t="shared" si="1"/>
        <v>815</v>
      </c>
      <c r="H12" s="9">
        <f t="shared" si="2"/>
        <v>0</v>
      </c>
    </row>
    <row r="13" spans="1:9" x14ac:dyDescent="0.2">
      <c r="A13" s="8">
        <v>5</v>
      </c>
      <c r="B13" s="19" t="s">
        <v>528</v>
      </c>
      <c r="C13" s="191">
        <v>620</v>
      </c>
      <c r="D13" s="191">
        <v>302</v>
      </c>
      <c r="E13" s="191">
        <v>0</v>
      </c>
      <c r="F13" s="191">
        <f t="shared" si="0"/>
        <v>922</v>
      </c>
      <c r="G13" s="191">
        <f t="shared" si="1"/>
        <v>922</v>
      </c>
      <c r="H13" s="9">
        <f t="shared" si="2"/>
        <v>0</v>
      </c>
    </row>
    <row r="14" spans="1:9" x14ac:dyDescent="0.2">
      <c r="A14" s="8">
        <v>6</v>
      </c>
      <c r="B14" s="19" t="s">
        <v>529</v>
      </c>
      <c r="C14" s="191">
        <v>328</v>
      </c>
      <c r="D14" s="191">
        <v>147</v>
      </c>
      <c r="E14" s="191">
        <v>0</v>
      </c>
      <c r="F14" s="191">
        <f t="shared" si="0"/>
        <v>475</v>
      </c>
      <c r="G14" s="191">
        <f t="shared" si="1"/>
        <v>475</v>
      </c>
      <c r="H14" s="9">
        <f t="shared" si="2"/>
        <v>0</v>
      </c>
    </row>
    <row r="15" spans="1:9" x14ac:dyDescent="0.2">
      <c r="A15" s="8">
        <v>7</v>
      </c>
      <c r="B15" s="19" t="s">
        <v>530</v>
      </c>
      <c r="C15" s="191">
        <v>478</v>
      </c>
      <c r="D15" s="191">
        <v>241</v>
      </c>
      <c r="E15" s="191">
        <v>0</v>
      </c>
      <c r="F15" s="191">
        <f t="shared" si="0"/>
        <v>719</v>
      </c>
      <c r="G15" s="191">
        <f t="shared" si="1"/>
        <v>719</v>
      </c>
      <c r="H15" s="9">
        <f t="shared" si="2"/>
        <v>0</v>
      </c>
    </row>
    <row r="16" spans="1:9" x14ac:dyDescent="0.2">
      <c r="A16" s="8">
        <v>8</v>
      </c>
      <c r="B16" s="19" t="s">
        <v>531</v>
      </c>
      <c r="C16" s="191">
        <v>826</v>
      </c>
      <c r="D16" s="191">
        <v>327</v>
      </c>
      <c r="E16" s="191">
        <v>0</v>
      </c>
      <c r="F16" s="191">
        <f t="shared" si="0"/>
        <v>1153</v>
      </c>
      <c r="G16" s="191">
        <f t="shared" si="1"/>
        <v>1153</v>
      </c>
      <c r="H16" s="9">
        <f t="shared" si="2"/>
        <v>0</v>
      </c>
    </row>
    <row r="17" spans="1:15" s="15" customFormat="1" x14ac:dyDescent="0.2">
      <c r="A17" s="3"/>
      <c r="B17" s="27" t="s">
        <v>532</v>
      </c>
      <c r="C17" s="332">
        <f t="shared" ref="C17:H17" si="3">SUM(C9:C16)</f>
        <v>4471</v>
      </c>
      <c r="D17" s="332">
        <f t="shared" si="3"/>
        <v>2097</v>
      </c>
      <c r="E17" s="332">
        <f t="shared" si="3"/>
        <v>0</v>
      </c>
      <c r="F17" s="332">
        <f t="shared" si="3"/>
        <v>6568</v>
      </c>
      <c r="G17" s="332">
        <f t="shared" si="3"/>
        <v>6568</v>
      </c>
      <c r="H17" s="332">
        <f t="shared" si="3"/>
        <v>0</v>
      </c>
    </row>
    <row r="19" spans="1:15" x14ac:dyDescent="0.2">
      <c r="A19" s="192" t="s">
        <v>301</v>
      </c>
    </row>
    <row r="20" spans="1:15" x14ac:dyDescent="0.2">
      <c r="A20" t="s">
        <v>728</v>
      </c>
    </row>
    <row r="22" spans="1:15" ht="15" customHeight="1" x14ac:dyDescent="0.2">
      <c r="A22" s="193" t="s">
        <v>12</v>
      </c>
      <c r="B22" s="193"/>
      <c r="C22" s="193"/>
      <c r="D22" s="193"/>
      <c r="E22" s="193"/>
      <c r="F22" s="667" t="s">
        <v>761</v>
      </c>
      <c r="G22" s="667"/>
      <c r="H22" s="194"/>
      <c r="I22" s="194"/>
      <c r="J22" s="194"/>
      <c r="K22" s="194"/>
    </row>
    <row r="23" spans="1:15" ht="15" customHeight="1" x14ac:dyDescent="0.2">
      <c r="A23" s="193"/>
      <c r="B23" s="193"/>
      <c r="C23" s="193"/>
      <c r="D23" s="193"/>
      <c r="E23" s="193"/>
      <c r="F23" s="667" t="s">
        <v>759</v>
      </c>
      <c r="G23" s="667"/>
      <c r="H23" s="206"/>
      <c r="I23" s="194"/>
      <c r="J23" s="194"/>
      <c r="K23" s="194"/>
    </row>
    <row r="24" spans="1:15" ht="15" customHeight="1" x14ac:dyDescent="0.2">
      <c r="A24" s="193"/>
      <c r="B24" s="193"/>
      <c r="C24" s="193"/>
      <c r="D24" s="193"/>
      <c r="E24" s="193"/>
      <c r="F24" s="667" t="s">
        <v>535</v>
      </c>
      <c r="G24" s="667"/>
      <c r="H24" s="206"/>
      <c r="I24" s="194"/>
      <c r="J24" s="194"/>
      <c r="K24" s="194"/>
    </row>
    <row r="25" spans="1:15" x14ac:dyDescent="0.2">
      <c r="C25" s="193"/>
      <c r="D25" s="193"/>
      <c r="E25" s="193"/>
      <c r="F25" s="662" t="s">
        <v>83</v>
      </c>
      <c r="G25" s="662"/>
      <c r="H25" s="195"/>
      <c r="I25" s="195"/>
      <c r="J25" s="193"/>
      <c r="K25" s="193"/>
    </row>
    <row r="26" spans="1:15" x14ac:dyDescent="0.2">
      <c r="A26" s="193"/>
      <c r="B26" s="193"/>
      <c r="C26" s="193"/>
      <c r="D26" s="193"/>
      <c r="E26" s="193"/>
      <c r="F26" s="193"/>
      <c r="G26" s="193"/>
      <c r="H26" s="193"/>
      <c r="I26" s="193"/>
      <c r="J26" s="193"/>
      <c r="K26" s="193"/>
      <c r="L26" s="193"/>
      <c r="M26" s="193"/>
      <c r="N26" s="193"/>
      <c r="O26" s="193"/>
    </row>
  </sheetData>
  <mergeCells count="8">
    <mergeCell ref="F25:G25"/>
    <mergeCell ref="A1:G1"/>
    <mergeCell ref="A2:H2"/>
    <mergeCell ref="A4:H4"/>
    <mergeCell ref="G6:H6"/>
    <mergeCell ref="F22:G22"/>
    <mergeCell ref="F23:G23"/>
    <mergeCell ref="F24:G24"/>
  </mergeCells>
  <printOptions horizontalCentered="1"/>
  <pageMargins left="0.70866141732283472" right="0.21" top="1.0900000000000001" bottom="0" header="0.48"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2"/>
  <sheetViews>
    <sheetView zoomScaleNormal="100" zoomScaleSheetLayoutView="100" workbookViewId="0">
      <selection activeCell="A2" sqref="A2"/>
    </sheetView>
  </sheetViews>
  <sheetFormatPr defaultRowHeight="12.75" x14ac:dyDescent="0.2"/>
  <cols>
    <col min="1" max="1" width="8" customWidth="1"/>
    <col min="2" max="2" width="11.7109375" customWidth="1"/>
    <col min="3" max="14" width="10.85546875" customWidth="1"/>
  </cols>
  <sheetData>
    <row r="1" spans="1:19" ht="12.75" customHeight="1" x14ac:dyDescent="0.2">
      <c r="D1" s="605"/>
      <c r="E1" s="605"/>
      <c r="F1" s="605"/>
      <c r="G1" s="605"/>
      <c r="H1" s="605"/>
      <c r="I1" s="605"/>
      <c r="L1" s="668" t="s">
        <v>87</v>
      </c>
      <c r="M1" s="668"/>
      <c r="N1" s="668"/>
    </row>
    <row r="2" spans="1:19" ht="15.75" x14ac:dyDescent="0.25">
      <c r="A2" s="554" t="s">
        <v>0</v>
      </c>
      <c r="B2" s="554"/>
      <c r="C2" s="554"/>
      <c r="D2" s="554"/>
      <c r="E2" s="554"/>
      <c r="F2" s="554"/>
      <c r="G2" s="554"/>
      <c r="H2" s="554"/>
      <c r="I2" s="554"/>
      <c r="J2" s="554"/>
      <c r="K2" s="554"/>
      <c r="L2" s="554"/>
      <c r="M2" s="554"/>
    </row>
    <row r="3" spans="1:19" ht="20.25" x14ac:dyDescent="0.3">
      <c r="A3" s="555" t="s">
        <v>789</v>
      </c>
      <c r="B3" s="555"/>
      <c r="C3" s="555"/>
      <c r="D3" s="555"/>
      <c r="E3" s="555"/>
      <c r="F3" s="555"/>
      <c r="G3" s="555"/>
      <c r="H3" s="555"/>
      <c r="I3" s="555"/>
      <c r="J3" s="555"/>
      <c r="K3" s="555"/>
      <c r="L3" s="555"/>
      <c r="M3" s="555"/>
    </row>
    <row r="4" spans="1:19" ht="11.25" customHeight="1" x14ac:dyDescent="0.2"/>
    <row r="5" spans="1:19" ht="15.75" x14ac:dyDescent="0.25">
      <c r="A5" s="554" t="s">
        <v>795</v>
      </c>
      <c r="B5" s="554"/>
      <c r="C5" s="554"/>
      <c r="D5" s="554"/>
      <c r="E5" s="554"/>
      <c r="F5" s="554"/>
      <c r="G5" s="554"/>
      <c r="H5" s="554"/>
      <c r="I5" s="554"/>
      <c r="J5" s="554"/>
      <c r="K5" s="554"/>
      <c r="L5" s="554"/>
      <c r="M5" s="554"/>
    </row>
    <row r="7" spans="1:19" x14ac:dyDescent="0.2">
      <c r="A7" s="604" t="s">
        <v>523</v>
      </c>
      <c r="B7" s="604"/>
      <c r="K7" s="114"/>
      <c r="L7" s="669" t="s">
        <v>826</v>
      </c>
      <c r="M7" s="669"/>
      <c r="N7" s="669"/>
    </row>
    <row r="8" spans="1:19" x14ac:dyDescent="0.2">
      <c r="A8" s="29"/>
      <c r="B8" s="29"/>
      <c r="K8" s="104"/>
      <c r="L8" s="125"/>
      <c r="M8" s="129"/>
      <c r="N8" s="125"/>
    </row>
    <row r="9" spans="1:19" ht="15.75" customHeight="1" x14ac:dyDescent="0.2">
      <c r="A9" s="621" t="s">
        <v>2</v>
      </c>
      <c r="B9" s="621" t="s">
        <v>3</v>
      </c>
      <c r="C9" s="606" t="s">
        <v>4</v>
      </c>
      <c r="D9" s="606"/>
      <c r="E9" s="606"/>
      <c r="F9" s="617"/>
      <c r="G9" s="671"/>
      <c r="H9" s="618" t="s">
        <v>104</v>
      </c>
      <c r="I9" s="618"/>
      <c r="J9" s="618"/>
      <c r="K9" s="618"/>
      <c r="L9" s="618"/>
      <c r="M9" s="621" t="s">
        <v>143</v>
      </c>
      <c r="N9" s="590" t="s">
        <v>144</v>
      </c>
    </row>
    <row r="10" spans="1:19" ht="38.25" x14ac:dyDescent="0.2">
      <c r="A10" s="623"/>
      <c r="B10" s="623"/>
      <c r="C10" s="267" t="s">
        <v>557</v>
      </c>
      <c r="D10" s="267" t="s">
        <v>6</v>
      </c>
      <c r="E10" s="267" t="s">
        <v>393</v>
      </c>
      <c r="F10" s="263" t="s">
        <v>102</v>
      </c>
      <c r="G10" s="278" t="s">
        <v>394</v>
      </c>
      <c r="H10" s="267" t="s">
        <v>5</v>
      </c>
      <c r="I10" s="267" t="s">
        <v>6</v>
      </c>
      <c r="J10" s="267" t="s">
        <v>393</v>
      </c>
      <c r="K10" s="263" t="s">
        <v>102</v>
      </c>
      <c r="L10" s="263" t="s">
        <v>395</v>
      </c>
      <c r="M10" s="623"/>
      <c r="N10" s="590"/>
      <c r="R10" s="13"/>
      <c r="S10" s="13"/>
    </row>
    <row r="11" spans="1:19" s="15" customFormat="1" x14ac:dyDescent="0.2">
      <c r="A11" s="5">
        <v>1</v>
      </c>
      <c r="B11" s="5">
        <v>2</v>
      </c>
      <c r="C11" s="5">
        <v>3</v>
      </c>
      <c r="D11" s="5">
        <v>4</v>
      </c>
      <c r="E11" s="5">
        <v>5</v>
      </c>
      <c r="F11" s="5">
        <v>6</v>
      </c>
      <c r="G11" s="5">
        <v>7</v>
      </c>
      <c r="H11" s="5">
        <v>8</v>
      </c>
      <c r="I11" s="5">
        <v>9</v>
      </c>
      <c r="J11" s="5">
        <v>10</v>
      </c>
      <c r="K11" s="5">
        <v>11</v>
      </c>
      <c r="L11" s="5">
        <v>12</v>
      </c>
      <c r="M11" s="5">
        <v>13</v>
      </c>
      <c r="N11" s="5">
        <v>14</v>
      </c>
    </row>
    <row r="12" spans="1:19" x14ac:dyDescent="0.2">
      <c r="A12" s="8">
        <v>1</v>
      </c>
      <c r="B12" s="19" t="s">
        <v>524</v>
      </c>
      <c r="C12" s="9">
        <v>573</v>
      </c>
      <c r="D12" s="9">
        <v>22</v>
      </c>
      <c r="E12" s="9">
        <v>0</v>
      </c>
      <c r="F12" s="73">
        <v>23</v>
      </c>
      <c r="G12" s="10">
        <f>SUM(C12:F12)</f>
        <v>618</v>
      </c>
      <c r="H12" s="9">
        <f>C12</f>
        <v>573</v>
      </c>
      <c r="I12" s="9">
        <f>D12</f>
        <v>22</v>
      </c>
      <c r="J12" s="9">
        <f>E12</f>
        <v>0</v>
      </c>
      <c r="K12" s="9">
        <f>F12</f>
        <v>23</v>
      </c>
      <c r="L12" s="9">
        <f>SUM(H12:K12)</f>
        <v>618</v>
      </c>
      <c r="M12" s="9">
        <f>G12-L12</f>
        <v>0</v>
      </c>
      <c r="N12" s="672" t="s">
        <v>564</v>
      </c>
    </row>
    <row r="13" spans="1:19" x14ac:dyDescent="0.2">
      <c r="A13" s="8">
        <v>2</v>
      </c>
      <c r="B13" s="19" t="s">
        <v>525</v>
      </c>
      <c r="C13" s="9">
        <v>523</v>
      </c>
      <c r="D13" s="9">
        <v>2</v>
      </c>
      <c r="E13" s="9">
        <v>0</v>
      </c>
      <c r="F13" s="73">
        <v>72</v>
      </c>
      <c r="G13" s="10">
        <f t="shared" ref="G13:G19" si="0">SUM(C13:F13)</f>
        <v>597</v>
      </c>
      <c r="H13" s="9">
        <f t="shared" ref="H13:H19" si="1">C13</f>
        <v>523</v>
      </c>
      <c r="I13" s="9">
        <f t="shared" ref="I13:I19" si="2">D13</f>
        <v>2</v>
      </c>
      <c r="J13" s="9">
        <f t="shared" ref="J13:J19" si="3">E13</f>
        <v>0</v>
      </c>
      <c r="K13" s="9">
        <f t="shared" ref="K13:K19" si="4">F13</f>
        <v>72</v>
      </c>
      <c r="L13" s="9">
        <f t="shared" ref="L13:L19" si="5">SUM(H13:K13)</f>
        <v>597</v>
      </c>
      <c r="M13" s="9">
        <f t="shared" ref="M13:M19" si="6">G13-L13</f>
        <v>0</v>
      </c>
      <c r="N13" s="673"/>
    </row>
    <row r="14" spans="1:19" x14ac:dyDescent="0.2">
      <c r="A14" s="8">
        <v>3</v>
      </c>
      <c r="B14" s="19" t="s">
        <v>526</v>
      </c>
      <c r="C14" s="9">
        <v>458</v>
      </c>
      <c r="D14" s="9">
        <v>5</v>
      </c>
      <c r="E14" s="9">
        <v>0</v>
      </c>
      <c r="F14" s="73">
        <v>2</v>
      </c>
      <c r="G14" s="10">
        <f t="shared" si="0"/>
        <v>465</v>
      </c>
      <c r="H14" s="9">
        <f t="shared" si="1"/>
        <v>458</v>
      </c>
      <c r="I14" s="9">
        <f t="shared" si="2"/>
        <v>5</v>
      </c>
      <c r="J14" s="9">
        <f t="shared" si="3"/>
        <v>0</v>
      </c>
      <c r="K14" s="9">
        <f t="shared" si="4"/>
        <v>2</v>
      </c>
      <c r="L14" s="9">
        <f t="shared" si="5"/>
        <v>465</v>
      </c>
      <c r="M14" s="9">
        <f t="shared" si="6"/>
        <v>0</v>
      </c>
      <c r="N14" s="673"/>
    </row>
    <row r="15" spans="1:19" x14ac:dyDescent="0.2">
      <c r="A15" s="8">
        <v>4</v>
      </c>
      <c r="B15" s="19" t="s">
        <v>527</v>
      </c>
      <c r="C15" s="9">
        <v>524</v>
      </c>
      <c r="D15" s="9">
        <v>1</v>
      </c>
      <c r="E15" s="9">
        <v>0</v>
      </c>
      <c r="F15" s="73">
        <v>14</v>
      </c>
      <c r="G15" s="10">
        <f t="shared" si="0"/>
        <v>539</v>
      </c>
      <c r="H15" s="9">
        <f t="shared" si="1"/>
        <v>524</v>
      </c>
      <c r="I15" s="9">
        <f t="shared" si="2"/>
        <v>1</v>
      </c>
      <c r="J15" s="9">
        <f t="shared" si="3"/>
        <v>0</v>
      </c>
      <c r="K15" s="9">
        <f t="shared" si="4"/>
        <v>14</v>
      </c>
      <c r="L15" s="9">
        <f t="shared" si="5"/>
        <v>539</v>
      </c>
      <c r="M15" s="9">
        <f t="shared" si="6"/>
        <v>0</v>
      </c>
      <c r="N15" s="673"/>
    </row>
    <row r="16" spans="1:19" x14ac:dyDescent="0.2">
      <c r="A16" s="8">
        <v>5</v>
      </c>
      <c r="B16" s="19" t="s">
        <v>528</v>
      </c>
      <c r="C16" s="9">
        <v>616</v>
      </c>
      <c r="D16" s="9">
        <v>0</v>
      </c>
      <c r="E16" s="9">
        <v>0</v>
      </c>
      <c r="F16" s="73">
        <v>4</v>
      </c>
      <c r="G16" s="10">
        <f t="shared" si="0"/>
        <v>620</v>
      </c>
      <c r="H16" s="9">
        <f t="shared" si="1"/>
        <v>616</v>
      </c>
      <c r="I16" s="9">
        <f t="shared" si="2"/>
        <v>0</v>
      </c>
      <c r="J16" s="9">
        <f t="shared" si="3"/>
        <v>0</v>
      </c>
      <c r="K16" s="9">
        <f t="shared" si="4"/>
        <v>4</v>
      </c>
      <c r="L16" s="9">
        <f t="shared" si="5"/>
        <v>620</v>
      </c>
      <c r="M16" s="9">
        <f t="shared" si="6"/>
        <v>0</v>
      </c>
      <c r="N16" s="673"/>
    </row>
    <row r="17" spans="1:15" x14ac:dyDescent="0.2">
      <c r="A17" s="8">
        <v>6</v>
      </c>
      <c r="B17" s="19" t="s">
        <v>529</v>
      </c>
      <c r="C17" s="9">
        <v>291</v>
      </c>
      <c r="D17" s="9">
        <v>3</v>
      </c>
      <c r="E17" s="9">
        <v>0</v>
      </c>
      <c r="F17" s="73">
        <v>34</v>
      </c>
      <c r="G17" s="10">
        <f t="shared" si="0"/>
        <v>328</v>
      </c>
      <c r="H17" s="9">
        <f t="shared" si="1"/>
        <v>291</v>
      </c>
      <c r="I17" s="9">
        <f t="shared" si="2"/>
        <v>3</v>
      </c>
      <c r="J17" s="9">
        <f t="shared" si="3"/>
        <v>0</v>
      </c>
      <c r="K17" s="9">
        <f t="shared" si="4"/>
        <v>34</v>
      </c>
      <c r="L17" s="9">
        <f t="shared" si="5"/>
        <v>328</v>
      </c>
      <c r="M17" s="9">
        <f t="shared" si="6"/>
        <v>0</v>
      </c>
      <c r="N17" s="673"/>
    </row>
    <row r="18" spans="1:15" x14ac:dyDescent="0.2">
      <c r="A18" s="8">
        <v>7</v>
      </c>
      <c r="B18" s="19" t="s">
        <v>530</v>
      </c>
      <c r="C18" s="9">
        <v>454</v>
      </c>
      <c r="D18" s="9">
        <v>1</v>
      </c>
      <c r="E18" s="9">
        <v>0</v>
      </c>
      <c r="F18" s="73">
        <v>23</v>
      </c>
      <c r="G18" s="10">
        <f t="shared" si="0"/>
        <v>478</v>
      </c>
      <c r="H18" s="9">
        <f t="shared" si="1"/>
        <v>454</v>
      </c>
      <c r="I18" s="9">
        <f t="shared" si="2"/>
        <v>1</v>
      </c>
      <c r="J18" s="9">
        <f t="shared" si="3"/>
        <v>0</v>
      </c>
      <c r="K18" s="9">
        <f t="shared" si="4"/>
        <v>23</v>
      </c>
      <c r="L18" s="9">
        <f t="shared" si="5"/>
        <v>478</v>
      </c>
      <c r="M18" s="9">
        <f t="shared" si="6"/>
        <v>0</v>
      </c>
      <c r="N18" s="673"/>
    </row>
    <row r="19" spans="1:15" x14ac:dyDescent="0.2">
      <c r="A19" s="8">
        <v>8</v>
      </c>
      <c r="B19" s="19" t="s">
        <v>531</v>
      </c>
      <c r="C19" s="9">
        <v>823</v>
      </c>
      <c r="D19" s="9">
        <v>0</v>
      </c>
      <c r="E19" s="9">
        <v>0</v>
      </c>
      <c r="F19" s="73">
        <v>3</v>
      </c>
      <c r="G19" s="10">
        <f t="shared" si="0"/>
        <v>826</v>
      </c>
      <c r="H19" s="9">
        <f t="shared" si="1"/>
        <v>823</v>
      </c>
      <c r="I19" s="9">
        <f t="shared" si="2"/>
        <v>0</v>
      </c>
      <c r="J19" s="9">
        <f t="shared" si="3"/>
        <v>0</v>
      </c>
      <c r="K19" s="9">
        <f t="shared" si="4"/>
        <v>3</v>
      </c>
      <c r="L19" s="9">
        <f t="shared" si="5"/>
        <v>826</v>
      </c>
      <c r="M19" s="9">
        <f t="shared" si="6"/>
        <v>0</v>
      </c>
      <c r="N19" s="674"/>
    </row>
    <row r="20" spans="1:15" s="15" customFormat="1" x14ac:dyDescent="0.2">
      <c r="A20" s="3"/>
      <c r="B20" s="27" t="s">
        <v>532</v>
      </c>
      <c r="C20" s="27">
        <f>SUM(C12:C19)</f>
        <v>4262</v>
      </c>
      <c r="D20" s="27">
        <f t="shared" ref="D20:M20" si="7">SUM(D12:D19)</f>
        <v>34</v>
      </c>
      <c r="E20" s="27">
        <f t="shared" si="7"/>
        <v>0</v>
      </c>
      <c r="F20" s="27">
        <f t="shared" si="7"/>
        <v>175</v>
      </c>
      <c r="G20" s="27">
        <f t="shared" si="7"/>
        <v>4471</v>
      </c>
      <c r="H20" s="27">
        <f t="shared" si="7"/>
        <v>4262</v>
      </c>
      <c r="I20" s="27">
        <f t="shared" si="7"/>
        <v>34</v>
      </c>
      <c r="J20" s="27">
        <f t="shared" si="7"/>
        <v>0</v>
      </c>
      <c r="K20" s="27">
        <f t="shared" si="7"/>
        <v>175</v>
      </c>
      <c r="L20" s="27">
        <f t="shared" si="7"/>
        <v>4471</v>
      </c>
      <c r="M20" s="27">
        <f t="shared" si="7"/>
        <v>0</v>
      </c>
      <c r="N20" s="27"/>
    </row>
    <row r="21" spans="1:15" x14ac:dyDescent="0.2">
      <c r="A21" s="12"/>
      <c r="B21" s="13"/>
      <c r="C21" s="13"/>
      <c r="D21" s="13"/>
      <c r="E21" s="13"/>
      <c r="F21" s="13"/>
      <c r="G21" s="13"/>
      <c r="H21" s="13"/>
      <c r="I21" s="13"/>
      <c r="J21" s="13"/>
      <c r="K21" s="13"/>
      <c r="L21" s="13"/>
      <c r="M21" s="13"/>
    </row>
    <row r="22" spans="1:15" x14ac:dyDescent="0.2">
      <c r="A22" s="11" t="s">
        <v>8</v>
      </c>
    </row>
    <row r="23" spans="1:15" x14ac:dyDescent="0.2">
      <c r="A23" t="s">
        <v>9</v>
      </c>
      <c r="K23" s="16" t="s">
        <v>11</v>
      </c>
    </row>
    <row r="24" spans="1:15" x14ac:dyDescent="0.2">
      <c r="A24" t="s">
        <v>10</v>
      </c>
      <c r="J24" s="12" t="s">
        <v>11</v>
      </c>
      <c r="K24" s="12"/>
      <c r="L24" s="12" t="s">
        <v>11</v>
      </c>
    </row>
    <row r="25" spans="1:15" x14ac:dyDescent="0.2">
      <c r="A25" s="16" t="s">
        <v>475</v>
      </c>
      <c r="J25" s="12"/>
      <c r="K25" s="12"/>
      <c r="L25" s="12"/>
    </row>
    <row r="26" spans="1:15" x14ac:dyDescent="0.2">
      <c r="C26" s="16" t="s">
        <v>476</v>
      </c>
      <c r="E26" s="13"/>
      <c r="F26" s="13"/>
      <c r="G26" s="13"/>
      <c r="H26" s="13"/>
      <c r="I26" s="13"/>
      <c r="J26" s="13"/>
      <c r="K26" s="13"/>
      <c r="L26" s="13"/>
      <c r="M26" s="13"/>
    </row>
    <row r="27" spans="1:15" s="16" customFormat="1" x14ac:dyDescent="0.2">
      <c r="E27" s="21"/>
      <c r="F27" s="21"/>
      <c r="G27" s="21"/>
      <c r="H27" s="21"/>
      <c r="I27" s="21"/>
      <c r="J27" s="21"/>
      <c r="K27" s="21"/>
      <c r="L27" s="21"/>
      <c r="M27" s="21"/>
    </row>
    <row r="28" spans="1:15" s="16" customFormat="1" ht="15.6" customHeight="1" x14ac:dyDescent="0.2">
      <c r="A28" s="15" t="s">
        <v>12</v>
      </c>
      <c r="B28" s="15"/>
      <c r="C28" s="15"/>
      <c r="D28" s="15"/>
      <c r="E28" s="15"/>
      <c r="F28" s="15"/>
      <c r="G28" s="15"/>
      <c r="J28" s="15"/>
      <c r="K28" s="553" t="s">
        <v>761</v>
      </c>
      <c r="L28" s="553"/>
      <c r="M28" s="553"/>
      <c r="N28" s="553"/>
      <c r="O28" s="87"/>
    </row>
    <row r="29" spans="1:15" s="16" customFormat="1" ht="15.6" customHeight="1" x14ac:dyDescent="0.2">
      <c r="B29" s="87"/>
      <c r="C29" s="87"/>
      <c r="D29" s="87"/>
      <c r="E29" s="87"/>
      <c r="F29" s="87"/>
      <c r="G29" s="87"/>
      <c r="H29" s="87"/>
      <c r="I29" s="87"/>
      <c r="J29" s="87"/>
      <c r="K29" s="553" t="s">
        <v>759</v>
      </c>
      <c r="L29" s="553"/>
      <c r="M29" s="553"/>
      <c r="N29" s="553"/>
    </row>
    <row r="30" spans="1:15" s="16" customFormat="1" ht="12.75" customHeight="1" x14ac:dyDescent="0.2">
      <c r="B30" s="87"/>
      <c r="C30" s="87"/>
      <c r="D30" s="87"/>
      <c r="E30" s="87"/>
      <c r="F30" s="87"/>
      <c r="G30" s="87"/>
      <c r="H30" s="87"/>
      <c r="I30" s="87"/>
      <c r="J30" s="87"/>
      <c r="K30" s="553" t="s">
        <v>536</v>
      </c>
      <c r="L30" s="553"/>
      <c r="M30" s="553"/>
      <c r="N30" s="553"/>
    </row>
    <row r="31" spans="1:15" s="16" customFormat="1" x14ac:dyDescent="0.2">
      <c r="K31" s="604" t="s">
        <v>83</v>
      </c>
      <c r="L31" s="604"/>
      <c r="M31" s="604"/>
      <c r="N31" s="604"/>
    </row>
    <row r="32" spans="1:15" x14ac:dyDescent="0.2">
      <c r="A32" s="670"/>
      <c r="B32" s="670"/>
      <c r="C32" s="670"/>
      <c r="D32" s="670"/>
      <c r="E32" s="670"/>
      <c r="F32" s="670"/>
      <c r="G32" s="670"/>
      <c r="H32" s="670"/>
      <c r="I32" s="670"/>
      <c r="J32" s="670"/>
      <c r="K32" s="670"/>
      <c r="L32" s="670"/>
      <c r="M32" s="670"/>
    </row>
  </sheetData>
  <mergeCells count="19">
    <mergeCell ref="K29:N29"/>
    <mergeCell ref="K30:N30"/>
    <mergeCell ref="A32:M32"/>
    <mergeCell ref="H9:L9"/>
    <mergeCell ref="C9:G9"/>
    <mergeCell ref="K31:N31"/>
    <mergeCell ref="N9:N10"/>
    <mergeCell ref="K28:N28"/>
    <mergeCell ref="N12:N19"/>
    <mergeCell ref="A7:B7"/>
    <mergeCell ref="M9:M10"/>
    <mergeCell ref="D1:I1"/>
    <mergeCell ref="A5:M5"/>
    <mergeCell ref="A3:M3"/>
    <mergeCell ref="A2:M2"/>
    <mergeCell ref="B9:B10"/>
    <mergeCell ref="A9:A10"/>
    <mergeCell ref="L1:N1"/>
    <mergeCell ref="L7:N7"/>
  </mergeCells>
  <phoneticPr fontId="0" type="noConversion"/>
  <printOptions horizontalCentered="1"/>
  <pageMargins left="0.48" right="0.13" top="1.01" bottom="0" header="0.76" footer="0.31496062992125984"/>
  <pageSetup paperSize="9" scale="9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2"/>
  <sheetViews>
    <sheetView zoomScaleNormal="100" zoomScaleSheetLayoutView="100" workbookViewId="0">
      <selection activeCell="A2" sqref="A2"/>
    </sheetView>
  </sheetViews>
  <sheetFormatPr defaultRowHeight="12.75" x14ac:dyDescent="0.2"/>
  <cols>
    <col min="1" max="1" width="6.140625" customWidth="1"/>
    <col min="2" max="2" width="12.140625" customWidth="1"/>
    <col min="3" max="3" width="10.85546875" customWidth="1"/>
    <col min="4" max="13" width="10.140625" customWidth="1"/>
    <col min="14" max="14" width="11.85546875" customWidth="1"/>
  </cols>
  <sheetData>
    <row r="1" spans="1:19" ht="12.75" customHeight="1" x14ac:dyDescent="0.2">
      <c r="D1" s="605"/>
      <c r="E1" s="605"/>
      <c r="F1" s="605"/>
      <c r="G1" s="605"/>
      <c r="H1" s="605"/>
      <c r="I1" s="605"/>
      <c r="J1" s="605"/>
      <c r="K1" s="1"/>
      <c r="M1" s="668" t="s">
        <v>88</v>
      </c>
      <c r="N1" s="668"/>
    </row>
    <row r="2" spans="1:19" ht="15" x14ac:dyDescent="0.2">
      <c r="A2" s="675" t="s">
        <v>0</v>
      </c>
      <c r="B2" s="675"/>
      <c r="C2" s="675"/>
      <c r="D2" s="675"/>
      <c r="E2" s="675"/>
      <c r="F2" s="675"/>
      <c r="G2" s="675"/>
      <c r="H2" s="675"/>
      <c r="I2" s="675"/>
      <c r="J2" s="675"/>
      <c r="K2" s="675"/>
      <c r="L2" s="675"/>
      <c r="M2" s="675"/>
      <c r="N2" s="675"/>
    </row>
    <row r="3" spans="1:19" ht="20.25" x14ac:dyDescent="0.3">
      <c r="A3" s="555" t="s">
        <v>789</v>
      </c>
      <c r="B3" s="555"/>
      <c r="C3" s="555"/>
      <c r="D3" s="555"/>
      <c r="E3" s="555"/>
      <c r="F3" s="555"/>
      <c r="G3" s="555"/>
      <c r="H3" s="555"/>
      <c r="I3" s="555"/>
      <c r="J3" s="555"/>
      <c r="K3" s="555"/>
      <c r="L3" s="555"/>
      <c r="M3" s="555"/>
      <c r="N3" s="555"/>
    </row>
    <row r="4" spans="1:19" ht="11.25" customHeight="1" x14ac:dyDescent="0.2"/>
    <row r="5" spans="1:19" ht="15.75" x14ac:dyDescent="0.25">
      <c r="A5" s="556" t="s">
        <v>796</v>
      </c>
      <c r="B5" s="556"/>
      <c r="C5" s="556"/>
      <c r="D5" s="556"/>
      <c r="E5" s="556"/>
      <c r="F5" s="556"/>
      <c r="G5" s="556"/>
      <c r="H5" s="556"/>
      <c r="I5" s="556"/>
      <c r="J5" s="556"/>
      <c r="K5" s="556"/>
      <c r="L5" s="556"/>
      <c r="M5" s="556"/>
      <c r="N5" s="556"/>
    </row>
    <row r="7" spans="1:19" x14ac:dyDescent="0.2">
      <c r="A7" s="604" t="s">
        <v>523</v>
      </c>
      <c r="B7" s="604"/>
      <c r="L7" s="669" t="s">
        <v>826</v>
      </c>
      <c r="M7" s="669"/>
      <c r="N7" s="669"/>
    </row>
    <row r="8" spans="1:19" s="281" customFormat="1" ht="15.75" customHeight="1" x14ac:dyDescent="0.2">
      <c r="A8" s="621" t="s">
        <v>2</v>
      </c>
      <c r="B8" s="621" t="s">
        <v>3</v>
      </c>
      <c r="C8" s="606" t="s">
        <v>4</v>
      </c>
      <c r="D8" s="606"/>
      <c r="E8" s="606"/>
      <c r="F8" s="617"/>
      <c r="G8" s="671"/>
      <c r="H8" s="618" t="s">
        <v>104</v>
      </c>
      <c r="I8" s="618"/>
      <c r="J8" s="618"/>
      <c r="K8" s="618"/>
      <c r="L8" s="618"/>
      <c r="M8" s="621" t="s">
        <v>143</v>
      </c>
      <c r="N8" s="590" t="s">
        <v>144</v>
      </c>
    </row>
    <row r="9" spans="1:19" s="281" customFormat="1" ht="38.25" x14ac:dyDescent="0.2">
      <c r="A9" s="623"/>
      <c r="B9" s="623"/>
      <c r="C9" s="267" t="s">
        <v>760</v>
      </c>
      <c r="D9" s="267" t="s">
        <v>6</v>
      </c>
      <c r="E9" s="267" t="s">
        <v>393</v>
      </c>
      <c r="F9" s="263" t="s">
        <v>102</v>
      </c>
      <c r="G9" s="278" t="s">
        <v>227</v>
      </c>
      <c r="H9" s="267" t="s">
        <v>5</v>
      </c>
      <c r="I9" s="267" t="s">
        <v>6</v>
      </c>
      <c r="J9" s="267" t="s">
        <v>393</v>
      </c>
      <c r="K9" s="263" t="s">
        <v>102</v>
      </c>
      <c r="L9" s="263" t="s">
        <v>226</v>
      </c>
      <c r="M9" s="623"/>
      <c r="N9" s="590"/>
      <c r="R9" s="283"/>
      <c r="S9" s="283"/>
    </row>
    <row r="10" spans="1:19" s="15" customFormat="1" x14ac:dyDescent="0.2">
      <c r="A10" s="5">
        <v>1</v>
      </c>
      <c r="B10" s="5">
        <v>2</v>
      </c>
      <c r="C10" s="5">
        <v>3</v>
      </c>
      <c r="D10" s="5">
        <v>4</v>
      </c>
      <c r="E10" s="5">
        <v>5</v>
      </c>
      <c r="F10" s="5">
        <v>6</v>
      </c>
      <c r="G10" s="5">
        <v>7</v>
      </c>
      <c r="H10" s="5">
        <v>8</v>
      </c>
      <c r="I10" s="5">
        <v>9</v>
      </c>
      <c r="J10" s="5">
        <v>10</v>
      </c>
      <c r="K10" s="5">
        <v>11</v>
      </c>
      <c r="L10" s="5">
        <v>12</v>
      </c>
      <c r="M10" s="5">
        <v>13</v>
      </c>
      <c r="N10" s="5">
        <v>14</v>
      </c>
    </row>
    <row r="11" spans="1:19" ht="13.5" customHeight="1" x14ac:dyDescent="0.2">
      <c r="A11" s="8">
        <v>1</v>
      </c>
      <c r="B11" s="19" t="s">
        <v>524</v>
      </c>
      <c r="C11" s="9"/>
      <c r="D11" s="9"/>
      <c r="E11" s="9"/>
      <c r="F11" s="9"/>
      <c r="G11" s="73"/>
      <c r="H11" s="10"/>
      <c r="I11" s="10"/>
      <c r="J11" s="10"/>
      <c r="K11" s="10"/>
      <c r="L11" s="9"/>
      <c r="M11" s="9"/>
      <c r="N11" s="9"/>
    </row>
    <row r="12" spans="1:19" ht="13.5" customHeight="1" x14ac:dyDescent="0.2">
      <c r="A12" s="8">
        <v>2</v>
      </c>
      <c r="B12" s="19" t="s">
        <v>525</v>
      </c>
      <c r="C12" s="9"/>
      <c r="D12" s="9"/>
      <c r="E12" s="9"/>
      <c r="F12" s="9"/>
      <c r="G12" s="73"/>
      <c r="H12" s="10"/>
      <c r="I12" s="10"/>
      <c r="J12" s="10"/>
      <c r="K12" s="10"/>
      <c r="L12" s="9"/>
      <c r="M12" s="9"/>
      <c r="N12" s="9"/>
    </row>
    <row r="13" spans="1:19" ht="13.5" customHeight="1" x14ac:dyDescent="0.2">
      <c r="A13" s="8">
        <v>3</v>
      </c>
      <c r="B13" s="19" t="s">
        <v>526</v>
      </c>
      <c r="C13" s="9"/>
      <c r="D13" s="9"/>
      <c r="E13" s="9"/>
      <c r="F13" s="676" t="s">
        <v>558</v>
      </c>
      <c r="G13" s="677"/>
      <c r="H13" s="677"/>
      <c r="I13" s="678"/>
      <c r="J13" s="10"/>
      <c r="K13" s="10"/>
      <c r="L13" s="9"/>
      <c r="M13" s="9"/>
      <c r="N13" s="9"/>
    </row>
    <row r="14" spans="1:19" ht="13.5" customHeight="1" x14ac:dyDescent="0.2">
      <c r="A14" s="8">
        <v>4</v>
      </c>
      <c r="B14" s="19" t="s">
        <v>527</v>
      </c>
      <c r="C14" s="9"/>
      <c r="D14" s="9"/>
      <c r="E14" s="9"/>
      <c r="F14" s="679"/>
      <c r="G14" s="680"/>
      <c r="H14" s="680"/>
      <c r="I14" s="681"/>
      <c r="J14" s="10"/>
      <c r="K14" s="10"/>
      <c r="L14" s="9"/>
      <c r="M14" s="9"/>
      <c r="N14" s="9"/>
    </row>
    <row r="15" spans="1:19" ht="13.5" customHeight="1" x14ac:dyDescent="0.2">
      <c r="A15" s="8">
        <v>5</v>
      </c>
      <c r="B15" s="19" t="s">
        <v>528</v>
      </c>
      <c r="C15" s="9"/>
      <c r="D15" s="9"/>
      <c r="E15" s="9"/>
      <c r="F15" s="9"/>
      <c r="G15" s="73"/>
      <c r="H15" s="10"/>
      <c r="I15" s="10"/>
      <c r="J15" s="10"/>
      <c r="K15" s="10"/>
      <c r="L15" s="9"/>
      <c r="M15" s="9"/>
      <c r="N15" s="9"/>
    </row>
    <row r="16" spans="1:19" ht="13.5" customHeight="1" x14ac:dyDescent="0.2">
      <c r="A16" s="8">
        <v>6</v>
      </c>
      <c r="B16" s="19" t="s">
        <v>529</v>
      </c>
      <c r="C16" s="9"/>
      <c r="D16" s="9"/>
      <c r="E16" s="9"/>
      <c r="F16" s="9"/>
      <c r="G16" s="73"/>
      <c r="H16" s="10"/>
      <c r="I16" s="10"/>
      <c r="J16" s="10"/>
      <c r="K16" s="10"/>
      <c r="L16" s="9"/>
      <c r="M16" s="9"/>
      <c r="N16" s="9"/>
    </row>
    <row r="17" spans="1:15" ht="13.5" customHeight="1" x14ac:dyDescent="0.2">
      <c r="A17" s="8">
        <v>7</v>
      </c>
      <c r="B17" s="19" t="s">
        <v>530</v>
      </c>
      <c r="C17" s="9"/>
      <c r="D17" s="9"/>
      <c r="E17" s="9"/>
      <c r="F17" s="9"/>
      <c r="G17" s="73"/>
      <c r="H17" s="10"/>
      <c r="I17" s="10"/>
      <c r="J17" s="10"/>
      <c r="K17" s="10"/>
      <c r="L17" s="9"/>
      <c r="M17" s="9"/>
      <c r="N17" s="9"/>
    </row>
    <row r="18" spans="1:15" ht="13.5" customHeight="1" x14ac:dyDescent="0.2">
      <c r="A18" s="8">
        <v>8</v>
      </c>
      <c r="B18" s="19" t="s">
        <v>531</v>
      </c>
      <c r="C18" s="9"/>
      <c r="D18" s="9"/>
      <c r="E18" s="9"/>
      <c r="F18" s="9"/>
      <c r="G18" s="73"/>
      <c r="H18" s="10"/>
      <c r="I18" s="10"/>
      <c r="J18" s="10"/>
      <c r="K18" s="10"/>
      <c r="L18" s="9"/>
      <c r="M18" s="9"/>
      <c r="N18" s="9"/>
    </row>
    <row r="19" spans="1:15" s="15" customFormat="1" x14ac:dyDescent="0.2">
      <c r="A19" s="3"/>
      <c r="B19" s="27" t="s">
        <v>532</v>
      </c>
      <c r="C19" s="27"/>
      <c r="D19" s="27"/>
      <c r="E19" s="27"/>
      <c r="F19" s="27"/>
      <c r="G19" s="27"/>
      <c r="H19" s="27"/>
      <c r="I19" s="27"/>
      <c r="J19" s="27"/>
      <c r="K19" s="27"/>
      <c r="L19" s="27"/>
      <c r="M19" s="27"/>
      <c r="N19" s="27"/>
    </row>
    <row r="20" spans="1:15" x14ac:dyDescent="0.2">
      <c r="A20" s="12"/>
      <c r="B20" s="13"/>
      <c r="C20" s="13"/>
      <c r="D20" s="13"/>
      <c r="E20" s="13"/>
      <c r="F20" s="13"/>
      <c r="G20" s="13"/>
      <c r="H20" s="13"/>
      <c r="I20" s="13"/>
      <c r="J20" s="13"/>
      <c r="K20" s="13"/>
      <c r="L20" s="13"/>
      <c r="M20" s="13"/>
      <c r="N20" s="13"/>
    </row>
    <row r="21" spans="1:15" x14ac:dyDescent="0.2">
      <c r="A21" s="11" t="s">
        <v>8</v>
      </c>
    </row>
    <row r="22" spans="1:15" x14ac:dyDescent="0.2">
      <c r="A22" t="s">
        <v>9</v>
      </c>
    </row>
    <row r="23" spans="1:15" x14ac:dyDescent="0.2">
      <c r="A23" t="s">
        <v>10</v>
      </c>
      <c r="H23" s="16" t="s">
        <v>11</v>
      </c>
      <c r="L23" s="12" t="s">
        <v>11</v>
      </c>
      <c r="M23" s="12"/>
      <c r="N23" s="12" t="s">
        <v>11</v>
      </c>
    </row>
    <row r="24" spans="1:15" x14ac:dyDescent="0.2">
      <c r="A24" s="16" t="s">
        <v>475</v>
      </c>
      <c r="J24" s="12"/>
      <c r="K24" s="12"/>
      <c r="L24" s="12"/>
    </row>
    <row r="25" spans="1:15" x14ac:dyDescent="0.2">
      <c r="C25" s="16" t="s">
        <v>476</v>
      </c>
      <c r="E25" s="13"/>
      <c r="F25" s="13"/>
      <c r="G25" s="13"/>
      <c r="H25" s="13"/>
      <c r="I25" s="13"/>
      <c r="J25" s="13"/>
      <c r="K25" s="13"/>
      <c r="L25" s="13"/>
      <c r="M25" s="13"/>
    </row>
    <row r="26" spans="1:15" x14ac:dyDescent="0.2">
      <c r="E26" s="13"/>
      <c r="F26" s="13"/>
      <c r="G26" s="13"/>
      <c r="H26" s="13"/>
      <c r="I26" s="13"/>
      <c r="J26" s="13"/>
      <c r="K26" s="13"/>
      <c r="L26" s="13"/>
      <c r="M26" s="13"/>
      <c r="N26" s="13"/>
    </row>
    <row r="27" spans="1:15" x14ac:dyDescent="0.2">
      <c r="E27" s="13"/>
      <c r="F27" s="13"/>
      <c r="G27" s="13"/>
      <c r="H27" s="13"/>
      <c r="I27" s="13"/>
      <c r="J27" s="13"/>
      <c r="K27" s="13"/>
      <c r="L27" s="13"/>
      <c r="M27" s="13"/>
      <c r="N27" s="13"/>
    </row>
    <row r="28" spans="1:15" s="16" customFormat="1" ht="15.6" customHeight="1" x14ac:dyDescent="0.2">
      <c r="A28" s="15" t="s">
        <v>12</v>
      </c>
      <c r="B28" s="15"/>
      <c r="C28" s="15"/>
      <c r="D28" s="15"/>
      <c r="E28" s="15"/>
      <c r="F28" s="15"/>
      <c r="G28" s="15"/>
      <c r="J28" s="15"/>
      <c r="K28" s="553" t="s">
        <v>761</v>
      </c>
      <c r="L28" s="553"/>
      <c r="M28" s="553"/>
      <c r="N28" s="553"/>
      <c r="O28" s="87"/>
    </row>
    <row r="29" spans="1:15" s="16" customFormat="1" ht="15.6" customHeight="1" x14ac:dyDescent="0.2">
      <c r="B29" s="87"/>
      <c r="C29" s="87"/>
      <c r="D29" s="87"/>
      <c r="E29" s="87"/>
      <c r="F29" s="87"/>
      <c r="G29" s="87"/>
      <c r="H29" s="87"/>
      <c r="I29" s="87"/>
      <c r="J29" s="87"/>
      <c r="K29" s="553" t="s">
        <v>759</v>
      </c>
      <c r="L29" s="553"/>
      <c r="M29" s="553"/>
      <c r="N29" s="553"/>
    </row>
    <row r="30" spans="1:15" s="16" customFormat="1" ht="12.75" customHeight="1" x14ac:dyDescent="0.2">
      <c r="B30" s="87"/>
      <c r="C30" s="87"/>
      <c r="D30" s="87"/>
      <c r="E30" s="87"/>
      <c r="F30" s="87"/>
      <c r="G30" s="87"/>
      <c r="H30" s="87"/>
      <c r="I30" s="87"/>
      <c r="J30" s="87"/>
      <c r="K30" s="553" t="s">
        <v>536</v>
      </c>
      <c r="L30" s="553"/>
      <c r="M30" s="553"/>
      <c r="N30" s="553"/>
    </row>
    <row r="31" spans="1:15" s="16" customFormat="1" x14ac:dyDescent="0.2">
      <c r="K31" s="604" t="s">
        <v>83</v>
      </c>
      <c r="L31" s="604"/>
      <c r="M31" s="604"/>
      <c r="N31" s="604"/>
    </row>
    <row r="32" spans="1:15" x14ac:dyDescent="0.2">
      <c r="A32" s="670"/>
      <c r="B32" s="670"/>
      <c r="C32" s="670"/>
      <c r="D32" s="670"/>
      <c r="E32" s="670"/>
      <c r="F32" s="670"/>
      <c r="G32" s="670"/>
      <c r="H32" s="670"/>
      <c r="I32" s="670"/>
      <c r="J32" s="670"/>
      <c r="K32" s="670"/>
      <c r="L32" s="670"/>
      <c r="M32" s="670"/>
      <c r="N32" s="670"/>
    </row>
  </sheetData>
  <mergeCells count="19">
    <mergeCell ref="A32:N32"/>
    <mergeCell ref="H8:L8"/>
    <mergeCell ref="K30:N30"/>
    <mergeCell ref="K31:N31"/>
    <mergeCell ref="F13:I14"/>
    <mergeCell ref="K28:N28"/>
    <mergeCell ref="K29:N29"/>
    <mergeCell ref="D1:J1"/>
    <mergeCell ref="A2:N2"/>
    <mergeCell ref="A3:N3"/>
    <mergeCell ref="M1:N1"/>
    <mergeCell ref="M8:M9"/>
    <mergeCell ref="N8:N9"/>
    <mergeCell ref="A5:N5"/>
    <mergeCell ref="L7:N7"/>
    <mergeCell ref="A7:B7"/>
    <mergeCell ref="A8:A9"/>
    <mergeCell ref="B8:B9"/>
    <mergeCell ref="C8:G8"/>
  </mergeCells>
  <phoneticPr fontId="0" type="noConversion"/>
  <printOptions horizontalCentered="1"/>
  <pageMargins left="0.57999999999999996" right="0.19" top="1.08" bottom="0" header="0.45" footer="0.31496062992125984"/>
  <pageSetup paperSize="9"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63</vt:i4>
      </vt:variant>
      <vt:variant>
        <vt:lpstr>Named Ranges</vt:lpstr>
      </vt:variant>
      <vt:variant>
        <vt:i4>50</vt:i4>
      </vt:variant>
    </vt:vector>
  </HeadingPairs>
  <TitlesOfParts>
    <vt:vector size="113" baseType="lpstr">
      <vt:lpstr>First-Page</vt:lpstr>
      <vt:lpstr>content</vt:lpstr>
      <vt:lpstr>Sheet1</vt:lpstr>
      <vt:lpstr>AT-1-Gen_Info </vt:lpstr>
      <vt:lpstr>AT-2-S1 BUDGET</vt:lpstr>
      <vt:lpstr>AT_2A_fundflow</vt:lpstr>
      <vt:lpstr>AT-3</vt:lpstr>
      <vt:lpstr>AT3A_cvrg(Insti)_PY</vt:lpstr>
      <vt:lpstr>AT3B_cvrg(Insti)_UPY </vt:lpstr>
      <vt:lpstr>AT3C_cvrg(Insti)_UPY </vt:lpstr>
      <vt:lpstr>enrolment vs availed_PY</vt:lpstr>
      <vt:lpstr>enrolment vs availed_UPY</vt:lpstr>
      <vt:lpstr>T5_PLAN_vs_PRFM</vt:lpstr>
      <vt:lpstr>T5A_PLAN_vs_PRFM </vt:lpstr>
      <vt:lpstr>T5B_PLAN_vs_PRFM  (2)</vt:lpstr>
      <vt:lpstr>T5C_Drought_PLAN_vs_PRFM </vt:lpstr>
      <vt:lpstr>T5D_Drought_PLAN_vs_PRFM  </vt:lpstr>
      <vt:lpstr>T6_FG_py_Utlsn</vt:lpstr>
      <vt:lpstr>T6A_FG_Upy_Utlsn </vt:lpstr>
      <vt:lpstr>T6B_Pay_FG_FCI_Pry</vt:lpstr>
      <vt:lpstr>T6C_Coarse_Grain</vt:lpstr>
      <vt:lpstr>T7_CC_PY_Utlsn</vt:lpstr>
      <vt:lpstr>T7ACC_UPY_Utlsn </vt:lpstr>
      <vt:lpstr>AT-8_Hon_CCH_Pry</vt:lpstr>
      <vt:lpstr>AT-8A_Hon_CCH_UPry</vt:lpstr>
      <vt:lpstr>AT9_TA</vt:lpstr>
      <vt:lpstr>AT10_MME</vt:lpstr>
      <vt:lpstr>AT-10A</vt:lpstr>
      <vt:lpstr>AT-10B</vt:lpstr>
      <vt:lpstr>AT- 10C</vt:lpstr>
      <vt:lpstr>AT-10D</vt:lpstr>
      <vt:lpstr>AT11_KS Year wise</vt:lpstr>
      <vt:lpstr>AT11A_KS-District wise</vt:lpstr>
      <vt:lpstr>AT12_KD-New</vt:lpstr>
      <vt:lpstr>AT12A_KD-Replacement</vt:lpstr>
      <vt:lpstr>AT-13</vt:lpstr>
      <vt:lpstr>AT-14</vt:lpstr>
      <vt:lpstr>AT-14A</vt:lpstr>
      <vt:lpstr>AT-15</vt:lpstr>
      <vt:lpstr>AT-16</vt:lpstr>
      <vt:lpstr>AT_17_Coverage-RBSK </vt:lpstr>
      <vt:lpstr>AT18_Details_Community </vt:lpstr>
      <vt:lpstr>AT_19_Impl_Agency</vt:lpstr>
      <vt:lpstr>AT_20_SchoolCookingagency </vt:lpstr>
      <vt:lpstr>AT-21</vt:lpstr>
      <vt:lpstr>AT-22</vt:lpstr>
      <vt:lpstr>AT-23</vt:lpstr>
      <vt:lpstr>AT 23A</vt:lpstr>
      <vt:lpstr>AT-24</vt:lpstr>
      <vt:lpstr>AT-25</vt:lpstr>
      <vt:lpstr>Sheet2</vt:lpstr>
      <vt:lpstr>AT26_NoWD</vt:lpstr>
      <vt:lpstr>AT26A_NoWD</vt:lpstr>
      <vt:lpstr>AT27_Req_FG_CA_Pry</vt:lpstr>
      <vt:lpstr>AT27A_Req_FG_CA_UPry </vt:lpstr>
      <vt:lpstr>AT27B_Req_FG_CA_NCLP</vt:lpstr>
      <vt:lpstr>AT27C_Req_FG_CA_Drought-Pry</vt:lpstr>
      <vt:lpstr>AT27D_Req_FG_CA_Drought-UPry</vt:lpstr>
      <vt:lpstr>AT_28_RqmtKitchen</vt:lpstr>
      <vt:lpstr>AT-28A_RqmtPlinthArea</vt:lpstr>
      <vt:lpstr>AT29_K_D</vt:lpstr>
      <vt:lpstr>AT-30_Coook-cum-Helper</vt:lpstr>
      <vt:lpstr>AT_31_Budget_provision</vt:lpstr>
      <vt:lpstr>'AT- 10C'!Print_Area</vt:lpstr>
      <vt:lpstr>'AT_17_Coverage-RBSK '!Print_Area</vt:lpstr>
      <vt:lpstr>AT_19_Impl_Agency!Print_Area</vt:lpstr>
      <vt:lpstr>'AT_20_SchoolCookingagency '!Print_Area</vt:lpstr>
      <vt:lpstr>AT_28_RqmtKitchen!Print_Area</vt:lpstr>
      <vt:lpstr>AT_2A_fundflow!Print_Area</vt:lpstr>
      <vt:lpstr>AT_31_Budget_provision!Print_Area</vt:lpstr>
      <vt:lpstr>AT10_MME!Print_Area</vt:lpstr>
      <vt:lpstr>'AT-10B'!Print_Area</vt:lpstr>
      <vt:lpstr>'AT11_KS Year wise'!Print_Area</vt:lpstr>
      <vt:lpstr>'AT11A_KS-District wise'!Print_Area</vt:lpstr>
      <vt:lpstr>'AT12_KD-New'!Print_Area</vt:lpstr>
      <vt:lpstr>'AT12A_KD-Replacement'!Print_Area</vt:lpstr>
      <vt:lpstr>'AT-13'!Print_Area</vt:lpstr>
      <vt:lpstr>'AT-14'!Print_Area</vt:lpstr>
      <vt:lpstr>'AT-15'!Print_Area</vt:lpstr>
      <vt:lpstr>'AT18_Details_Community '!Print_Area</vt:lpstr>
      <vt:lpstr>'AT-1-Gen_Info '!Print_Area</vt:lpstr>
      <vt:lpstr>'AT-24'!Print_Area</vt:lpstr>
      <vt:lpstr>AT26_NoWD!Print_Area</vt:lpstr>
      <vt:lpstr>AT26A_NoWD!Print_Area</vt:lpstr>
      <vt:lpstr>AT27_Req_FG_CA_Pry!Print_Area</vt:lpstr>
      <vt:lpstr>'AT27A_Req_FG_CA_UPry '!Print_Area</vt:lpstr>
      <vt:lpstr>AT27B_Req_FG_CA_NCLP!Print_Area</vt:lpstr>
      <vt:lpstr>'AT27C_Req_FG_CA_Drought-Pry'!Print_Area</vt:lpstr>
      <vt:lpstr>'AT27D_Req_FG_CA_Drought-UPry'!Print_Area</vt:lpstr>
      <vt:lpstr>'AT-28A_RqmtPlinthArea'!Print_Area</vt:lpstr>
      <vt:lpstr>AT29_K_D!Print_Area</vt:lpstr>
      <vt:lpstr>'AT-2-S1 BUDGET'!Print_Area</vt:lpstr>
      <vt:lpstr>'AT-30_Coook-cum-Helper'!Print_Area</vt:lpstr>
      <vt:lpstr>'AT3A_cvrg(Insti)_PY'!Print_Area</vt:lpstr>
      <vt:lpstr>'AT3B_cvrg(Insti)_UPY '!Print_Area</vt:lpstr>
      <vt:lpstr>'AT3C_cvrg(Insti)_UPY '!Print_Area</vt:lpstr>
      <vt:lpstr>'AT-8_Hon_CCH_Pry'!Print_Area</vt:lpstr>
      <vt:lpstr>'AT-8A_Hon_CCH_UPry'!Print_Area</vt:lpstr>
      <vt:lpstr>AT9_TA!Print_Area</vt:lpstr>
      <vt:lpstr>content!Print_Area</vt:lpstr>
      <vt:lpstr>'enrolment vs availed_PY'!Print_Area</vt:lpstr>
      <vt:lpstr>'enrolment vs availed_UPY'!Print_Area</vt:lpstr>
      <vt:lpstr>T5_PLAN_vs_PRFM!Print_Area</vt:lpstr>
      <vt:lpstr>'T5A_PLAN_vs_PRFM '!Print_Area</vt:lpstr>
      <vt:lpstr>'T5B_PLAN_vs_PRFM  (2)'!Print_Area</vt:lpstr>
      <vt:lpstr>'T5C_Drought_PLAN_vs_PRFM '!Print_Area</vt:lpstr>
      <vt:lpstr>'T5D_Drought_PLAN_vs_PRFM  '!Print_Area</vt:lpstr>
      <vt:lpstr>T6_FG_py_Utlsn!Print_Area</vt:lpstr>
      <vt:lpstr>'T6A_FG_Upy_Utlsn '!Print_Area</vt:lpstr>
      <vt:lpstr>T6B_Pay_FG_FCI_Pry!Print_Area</vt:lpstr>
      <vt:lpstr>T6C_Coarse_Grain!Print_Area</vt:lpstr>
      <vt:lpstr>T7_CC_PY_Utlsn!Print_Area</vt:lpstr>
      <vt:lpstr>'T7ACC_UPY_Utlsn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2017-01-21T12:50:50Z</cp:lastPrinted>
  <dcterms:created xsi:type="dcterms:W3CDTF">1996-10-14T23:33:28Z</dcterms:created>
  <dcterms:modified xsi:type="dcterms:W3CDTF">2017-02-08T05:11:55Z</dcterms:modified>
</cp:coreProperties>
</file>