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420" windowWidth="12120" windowHeight="7065" tabRatio="935" firstSheet="23" activeTab="35"/>
  </bookViews>
  <sheets>
    <sheet name="Contents" sheetId="140" r:id="rId1"/>
    <sheet name="Sheet1" sheetId="134" r:id="rId2"/>
    <sheet name="AT-1-Gen_Info" sheetId="153" r:id="rId3"/>
    <sheet name="AT-2" sheetId="154" r:id="rId4"/>
    <sheet name="AT-2A" sheetId="155" r:id="rId5"/>
    <sheet name="AT-3" sheetId="100" r:id="rId6"/>
    <sheet name="AT3A_cvrg(Insti)_PY" sheetId="1" r:id="rId7"/>
    <sheet name="AT3B_cvrg(Insti)_UPY " sheetId="58" r:id="rId8"/>
    <sheet name="AT3C_cvrg(Insti)_UPY " sheetId="59" r:id="rId9"/>
    <sheet name="AT4_enrolment vs availed_PY" sheetId="60" r:id="rId10"/>
    <sheet name="AT4A_enrolment vs availed_UPY" sheetId="47" r:id="rId11"/>
    <sheet name="AT-4B" sheetId="141" r:id="rId12"/>
    <sheet name="T5_PLAN_vs_PRFM" sheetId="4" r:id="rId13"/>
    <sheet name="T5A_PLAN_vs_PRFM " sheetId="111" r:id="rId14"/>
    <sheet name="T5B_PLAN_vs_PRFM  (2)" sheetId="127" r:id="rId15"/>
    <sheet name="T5C_Drought_PLAN_vs_PRFM " sheetId="113" r:id="rId16"/>
    <sheet name="T5D_Drought_PLAN_vs_PRFM  " sheetId="112" r:id="rId17"/>
    <sheet name="T6_FG_py_Utlsn" sheetId="5" r:id="rId18"/>
    <sheet name="T6A_FG_Upy_Utlsn " sheetId="74" r:id="rId19"/>
    <sheet name="T6B_Pay_FG_FCI_Pry" sheetId="86" r:id="rId20"/>
    <sheet name="T6C_Coarse_Grain" sheetId="128" r:id="rId21"/>
    <sheet name="T7_CC_PY_Utlsn" sheetId="7" r:id="rId22"/>
    <sheet name="T7ACC_UPY_Utlsn " sheetId="75" r:id="rId23"/>
    <sheet name="AT-8_Hon_CCH_Pry" sheetId="88" r:id="rId24"/>
    <sheet name="AT-8A_Hon_CCH_UPry" sheetId="152" r:id="rId25"/>
    <sheet name="AT9_TA" sheetId="13" r:id="rId26"/>
    <sheet name="AT10_MME" sheetId="14" r:id="rId27"/>
    <sheet name="AT10A_" sheetId="138" r:id="rId28"/>
    <sheet name="AT-10 B" sheetId="121" r:id="rId29"/>
    <sheet name="AT-10 C" sheetId="123" r:id="rId30"/>
    <sheet name="AT-10D" sheetId="156" r:id="rId31"/>
    <sheet name="AT-10 E" sheetId="142" r:id="rId32"/>
    <sheet name="AT-10 F Drinking Water" sheetId="151" r:id="rId33"/>
    <sheet name="AT11_KS Year wise" sheetId="157" r:id="rId34"/>
    <sheet name="AT-11A" sheetId="158" r:id="rId35"/>
    <sheet name="AT-12" sheetId="159" r:id="rId36"/>
    <sheet name="AT-12A" sheetId="160" r:id="rId37"/>
    <sheet name="Mode of cooking" sheetId="103" r:id="rId38"/>
    <sheet name="AT-14" sheetId="124" r:id="rId39"/>
    <sheet name="AT-14 A" sheetId="135" r:id="rId40"/>
    <sheet name="AT- 15" sheetId="161" r:id="rId41"/>
    <sheet name="AT-16" sheetId="133" r:id="rId42"/>
    <sheet name="AT_17_Coverage-RBSK " sheetId="93" r:id="rId43"/>
    <sheet name="AT18_Details_Community " sheetId="66" r:id="rId44"/>
    <sheet name="AT_19_Impl_Agency" sheetId="84" r:id="rId45"/>
    <sheet name="AT_20_CentralCookingagency " sheetId="119" r:id="rId46"/>
    <sheet name="AT-21" sheetId="105" r:id="rId47"/>
    <sheet name="AT-22" sheetId="108" r:id="rId48"/>
    <sheet name="AT-23 MIS" sheetId="101" r:id="rId49"/>
    <sheet name="AT-23A _AMS" sheetId="139" r:id="rId50"/>
    <sheet name="AT-24" sheetId="104" r:id="rId51"/>
    <sheet name="AT-25" sheetId="109" r:id="rId52"/>
    <sheet name="Sheet1 (2)" sheetId="137" r:id="rId53"/>
    <sheet name="AT26_NoWD" sheetId="27" r:id="rId54"/>
    <sheet name="AT26A_NoWD" sheetId="162" r:id="rId55"/>
    <sheet name="AT27_Req_FG_CA_Pry" sheetId="29" r:id="rId56"/>
    <sheet name="AT27A_Req_FG_CA_U Pry " sheetId="144" r:id="rId57"/>
    <sheet name="AT27B_Req_FG_CA_N CLP" sheetId="145" r:id="rId58"/>
    <sheet name="AT27C_Req_FG_Drought -Pry " sheetId="146" r:id="rId59"/>
    <sheet name="AT27D_Req_FG_Drought -UPry " sheetId="147" r:id="rId60"/>
    <sheet name="AT_28_RqmtKitchen" sheetId="62" r:id="rId61"/>
    <sheet name="AT-28A_RqmtPlinthArea" sheetId="78" r:id="rId62"/>
    <sheet name="AT29_K_D" sheetId="72" r:id="rId63"/>
    <sheet name="AT-30_Coook-cum-Helper" sheetId="65" r:id="rId64"/>
    <sheet name="AT- 31" sheetId="163" r:id="rId65"/>
    <sheet name="AT32_Drought Pry Util" sheetId="148" r:id="rId66"/>
    <sheet name="AT-32A Drought UPry Util" sheetId="149" r:id="rId67"/>
    <sheet name="Sheet2" sheetId="164" r:id="rId68"/>
  </sheets>
  <externalReferences>
    <externalReference r:id="rId69"/>
    <externalReference r:id="rId70"/>
    <externalReference r:id="rId71"/>
  </externalReferences>
  <definedNames>
    <definedName name="_xlnm.Print_Area" localSheetId="40">'AT- 15'!$A$1:$L$40</definedName>
    <definedName name="_xlnm.Print_Area" localSheetId="64">'AT- 31'!$A$1:$AD$31</definedName>
    <definedName name="_xlnm.Print_Area" localSheetId="42">'AT_17_Coverage-RBSK '!$A$1:$L$43</definedName>
    <definedName name="_xlnm.Print_Area" localSheetId="44">AT_19_Impl_Agency!$A$1:$J$44</definedName>
    <definedName name="_xlnm.Print_Area" localSheetId="45">'AT_20_CentralCookingagency '!$A$1:$M$43</definedName>
    <definedName name="_xlnm.Print_Area" localSheetId="60">AT_28_RqmtKitchen!$A$1:$R$41</definedName>
    <definedName name="_xlnm.Print_Area" localSheetId="28">'AT-10 B'!$A$1:$J$42</definedName>
    <definedName name="_xlnm.Print_Area" localSheetId="29">'AT-10 C'!$A$1:$J$38</definedName>
    <definedName name="_xlnm.Print_Area" localSheetId="31">'AT-10 E'!$A$1:$G$39</definedName>
    <definedName name="_xlnm.Print_Area" localSheetId="32">'AT-10 F Drinking Water'!$A$1:$O$40</definedName>
    <definedName name="_xlnm.Print_Area" localSheetId="26">AT10_MME!$A$1:$H$33</definedName>
    <definedName name="_xlnm.Print_Area" localSheetId="27">AT10A_!$A$1:$E$43</definedName>
    <definedName name="_xlnm.Print_Area" localSheetId="30">'AT-10D'!$A$1:$H$36</definedName>
    <definedName name="_xlnm.Print_Area" localSheetId="33">'AT11_KS Year wise'!$A$1:$K$32</definedName>
    <definedName name="_xlnm.Print_Area" localSheetId="34">'AT-11A'!$A$1:$K$43</definedName>
    <definedName name="_xlnm.Print_Area" localSheetId="35">'AT-12'!$A$1:$K$43</definedName>
    <definedName name="_xlnm.Print_Area" localSheetId="36">'AT-12A'!$A$1:$K$44</definedName>
    <definedName name="_xlnm.Print_Area" localSheetId="38">'AT-14'!$A$1:$N$40</definedName>
    <definedName name="_xlnm.Print_Area" localSheetId="39">'AT-14 A'!$A$1:$H$40</definedName>
    <definedName name="_xlnm.Print_Area" localSheetId="41">'AT-16'!$A$1:$K$40</definedName>
    <definedName name="_xlnm.Print_Area" localSheetId="43">'AT18_Details_Community '!$A$1:$F$42</definedName>
    <definedName name="_xlnm.Print_Area" localSheetId="2">'AT-1-Gen_Info'!$A$1:$T$53</definedName>
    <definedName name="_xlnm.Print_Area" localSheetId="3">'AT-2'!$A$1:$AA$30</definedName>
    <definedName name="_xlnm.Print_Area" localSheetId="50">'AT-24'!$A$1:$M$41</definedName>
    <definedName name="_xlnm.Print_Area" localSheetId="51">'AT-25'!$A$1:$F$47</definedName>
    <definedName name="_xlnm.Print_Area" localSheetId="53">AT26_NoWD!$A$1:$L$31</definedName>
    <definedName name="_xlnm.Print_Area" localSheetId="54">AT26A_NoWD!$A$1:$L$30</definedName>
    <definedName name="_xlnm.Print_Area" localSheetId="55">AT27_Req_FG_CA_Pry!$A$1:$R$42</definedName>
    <definedName name="_xlnm.Print_Area" localSheetId="56">'AT27A_Req_FG_CA_U Pry '!$A$1:$R$42</definedName>
    <definedName name="_xlnm.Print_Area" localSheetId="57">'AT27B_Req_FG_CA_N CLP'!$A$1:$N$42</definedName>
    <definedName name="_xlnm.Print_Area" localSheetId="58">'AT27C_Req_FG_Drought -Pry '!$A$1:$N$43</definedName>
    <definedName name="_xlnm.Print_Area" localSheetId="59">'AT27D_Req_FG_Drought -UPry '!$A$1:$N$42</definedName>
    <definedName name="_xlnm.Print_Area" localSheetId="61">'AT-28A_RqmtPlinthArea'!$A$1:$S$42</definedName>
    <definedName name="_xlnm.Print_Area" localSheetId="62">AT29_K_D!$A$1:$AF$41</definedName>
    <definedName name="_xlnm.Print_Area" localSheetId="4">'AT-2A'!$A$1:$V$28</definedName>
    <definedName name="_xlnm.Print_Area" localSheetId="63">'AT-30_Coook-cum-Helper'!$A$1:$L$42</definedName>
    <definedName name="_xlnm.Print_Area" localSheetId="65">'AT32_Drought Pry Util'!$A$1:$L$42</definedName>
    <definedName name="_xlnm.Print_Area" localSheetId="66">'AT-32A Drought UPry Util'!$A$1:$L$44</definedName>
    <definedName name="_xlnm.Print_Area" localSheetId="6">'AT3A_cvrg(Insti)_PY'!$A$1:$N$48</definedName>
    <definedName name="_xlnm.Print_Area" localSheetId="7">'AT3B_cvrg(Insti)_UPY '!$A$1:$N$46</definedName>
    <definedName name="_xlnm.Print_Area" localSheetId="8">'AT3C_cvrg(Insti)_UPY '!$A$1:$N$46</definedName>
    <definedName name="_xlnm.Print_Area" localSheetId="9">'AT4_enrolment vs availed_PY'!$A$1:$Q$44</definedName>
    <definedName name="_xlnm.Print_Area" localSheetId="10">'AT4A_enrolment vs availed_UPY'!$A$1:$Q$45</definedName>
    <definedName name="_xlnm.Print_Area" localSheetId="23">'AT-8_Hon_CCH_Pry'!$A$1:$V$45</definedName>
    <definedName name="_xlnm.Print_Area" localSheetId="24">'AT-8A_Hon_CCH_UPry'!$A$1:$V$46</definedName>
    <definedName name="_xlnm.Print_Area" localSheetId="25">AT9_TA!$A$1:$I$42</definedName>
    <definedName name="_xlnm.Print_Area" localSheetId="0">Contents!$A$1:$C$66</definedName>
    <definedName name="_xlnm.Print_Area" localSheetId="37">'Mode of cooking'!$A$1:$H$42</definedName>
    <definedName name="_xlnm.Print_Area" localSheetId="1">Sheet1!$A$1:$J$24</definedName>
    <definedName name="_xlnm.Print_Area" localSheetId="52">'Sheet1 (2)'!$A$1:$J$24</definedName>
    <definedName name="_xlnm.Print_Area" localSheetId="12">T5_PLAN_vs_PRFM!$A$1:$J$43</definedName>
    <definedName name="_xlnm.Print_Area" localSheetId="13">'T5A_PLAN_vs_PRFM '!$A$1:$J$43</definedName>
    <definedName name="_xlnm.Print_Area" localSheetId="14">'T5B_PLAN_vs_PRFM  (2)'!$A$1:$J$43</definedName>
    <definedName name="_xlnm.Print_Area" localSheetId="15">'T5C_Drought_PLAN_vs_PRFM '!$A$1:$J$42</definedName>
    <definedName name="_xlnm.Print_Area" localSheetId="16">'T5D_Drought_PLAN_vs_PRFM  '!$A$1:$J$42</definedName>
    <definedName name="_xlnm.Print_Area" localSheetId="17">T6_FG_py_Utlsn!$A$1:$L$43</definedName>
    <definedName name="_xlnm.Print_Area" localSheetId="18">'T6A_FG_Upy_Utlsn '!$A$1:$L$43</definedName>
    <definedName name="_xlnm.Print_Area" localSheetId="19">T6B_Pay_FG_FCI_Pry!$A$1:$M$44</definedName>
    <definedName name="_xlnm.Print_Area" localSheetId="20">T6C_Coarse_Grain!$A$1:$L$43</definedName>
    <definedName name="_xlnm.Print_Area" localSheetId="21">T7_CC_PY_Utlsn!$A$1:$Q$46</definedName>
    <definedName name="_xlnm.Print_Area" localSheetId="22">'T7ACC_UPY_Utlsn '!$A$1:$Q$44</definedName>
  </definedNames>
  <calcPr calcId="144525"/>
</workbook>
</file>

<file path=xl/calcChain.xml><?xml version="1.0" encoding="utf-8"?>
<calcChain xmlns="http://schemas.openxmlformats.org/spreadsheetml/2006/main">
  <c r="D38" i="159" l="1"/>
  <c r="P34" i="58"/>
  <c r="P12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11" i="58"/>
  <c r="Q41" i="7" l="1"/>
  <c r="H41" i="7"/>
  <c r="D43" i="5"/>
  <c r="D42" i="5"/>
  <c r="G39" i="5"/>
  <c r="D40" i="5"/>
  <c r="H38" i="4"/>
  <c r="K35" i="111"/>
  <c r="K35" i="4"/>
  <c r="L37" i="58"/>
  <c r="L39" i="1"/>
  <c r="F35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29" i="103"/>
  <c r="F30" i="103"/>
  <c r="F31" i="103"/>
  <c r="F32" i="103"/>
  <c r="F10" i="103"/>
  <c r="P40" i="88" l="1"/>
  <c r="N35" i="4"/>
  <c r="L36" i="60"/>
  <c r="G33" i="100"/>
  <c r="E35" i="151"/>
  <c r="J37" i="93"/>
  <c r="H37" i="93"/>
  <c r="F37" i="93"/>
  <c r="H36" i="13"/>
  <c r="N41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C40" i="7"/>
  <c r="F39" i="5"/>
  <c r="D38" i="5"/>
  <c r="E38" i="5"/>
  <c r="F38" i="5"/>
  <c r="G38" i="5"/>
  <c r="C38" i="5"/>
  <c r="S34" i="47"/>
  <c r="L37" i="152" l="1"/>
  <c r="K37" i="152"/>
  <c r="I37" i="152"/>
  <c r="H37" i="152"/>
  <c r="D37" i="152"/>
  <c r="C37" i="152"/>
  <c r="V36" i="152"/>
  <c r="U36" i="152"/>
  <c r="O36" i="152"/>
  <c r="R36" i="152" s="1"/>
  <c r="N36" i="152"/>
  <c r="P36" i="152" s="1"/>
  <c r="M36" i="152"/>
  <c r="J36" i="152"/>
  <c r="F36" i="152"/>
  <c r="E36" i="152"/>
  <c r="G36" i="152" s="1"/>
  <c r="U35" i="152"/>
  <c r="V35" i="152" s="1"/>
  <c r="O35" i="152"/>
  <c r="R35" i="152" s="1"/>
  <c r="N35" i="152"/>
  <c r="P35" i="152" s="1"/>
  <c r="M35" i="152"/>
  <c r="J35" i="152"/>
  <c r="F35" i="152"/>
  <c r="E35" i="152"/>
  <c r="U34" i="152"/>
  <c r="V34" i="152" s="1"/>
  <c r="Q34" i="152"/>
  <c r="O34" i="152"/>
  <c r="P34" i="152" s="1"/>
  <c r="N34" i="152"/>
  <c r="M34" i="152"/>
  <c r="J34" i="152"/>
  <c r="G34" i="152"/>
  <c r="F34" i="152"/>
  <c r="E34" i="152"/>
  <c r="U33" i="152"/>
  <c r="V33" i="152" s="1"/>
  <c r="R33" i="152"/>
  <c r="O33" i="152"/>
  <c r="N33" i="152"/>
  <c r="P33" i="152" s="1"/>
  <c r="M33" i="152"/>
  <c r="J33" i="152"/>
  <c r="F33" i="152"/>
  <c r="E33" i="152"/>
  <c r="G33" i="152" s="1"/>
  <c r="U32" i="152"/>
  <c r="V32" i="152" s="1"/>
  <c r="O32" i="152"/>
  <c r="R32" i="152" s="1"/>
  <c r="N32" i="152"/>
  <c r="P32" i="152" s="1"/>
  <c r="M32" i="152"/>
  <c r="J32" i="152"/>
  <c r="F32" i="152"/>
  <c r="E32" i="152"/>
  <c r="G32" i="152" s="1"/>
  <c r="U31" i="152"/>
  <c r="V31" i="152" s="1"/>
  <c r="O31" i="152"/>
  <c r="R31" i="152" s="1"/>
  <c r="N31" i="152"/>
  <c r="P31" i="152" s="1"/>
  <c r="M31" i="152"/>
  <c r="J31" i="152"/>
  <c r="F31" i="152"/>
  <c r="E31" i="152"/>
  <c r="U30" i="152"/>
  <c r="V30" i="152" s="1"/>
  <c r="Q30" i="152"/>
  <c r="O30" i="152"/>
  <c r="P30" i="152" s="1"/>
  <c r="N30" i="152"/>
  <c r="M30" i="152"/>
  <c r="J30" i="152"/>
  <c r="G30" i="152"/>
  <c r="F30" i="152"/>
  <c r="E30" i="152"/>
  <c r="U29" i="152"/>
  <c r="V29" i="152" s="1"/>
  <c r="R29" i="152"/>
  <c r="O29" i="152"/>
  <c r="N29" i="152"/>
  <c r="Q29" i="152" s="1"/>
  <c r="M29" i="152"/>
  <c r="J29" i="152"/>
  <c r="F29" i="152"/>
  <c r="E29" i="152"/>
  <c r="G29" i="152" s="1"/>
  <c r="V28" i="152"/>
  <c r="U28" i="152"/>
  <c r="O28" i="152"/>
  <c r="R28" i="152" s="1"/>
  <c r="N28" i="152"/>
  <c r="M28" i="152"/>
  <c r="J28" i="152"/>
  <c r="F28" i="152"/>
  <c r="E28" i="152"/>
  <c r="G28" i="152" s="1"/>
  <c r="U27" i="152"/>
  <c r="V27" i="152" s="1"/>
  <c r="O27" i="152"/>
  <c r="R27" i="152" s="1"/>
  <c r="N27" i="152"/>
  <c r="P27" i="152" s="1"/>
  <c r="M27" i="152"/>
  <c r="J27" i="152"/>
  <c r="F27" i="152"/>
  <c r="E27" i="152"/>
  <c r="U26" i="152"/>
  <c r="V26" i="152" s="1"/>
  <c r="Q26" i="152"/>
  <c r="O26" i="152"/>
  <c r="P26" i="152" s="1"/>
  <c r="N26" i="152"/>
  <c r="M26" i="152"/>
  <c r="J26" i="152"/>
  <c r="G26" i="152"/>
  <c r="F26" i="152"/>
  <c r="E26" i="152"/>
  <c r="U25" i="152"/>
  <c r="V25" i="152" s="1"/>
  <c r="R25" i="152"/>
  <c r="O25" i="152"/>
  <c r="N25" i="152"/>
  <c r="Q25" i="152" s="1"/>
  <c r="M25" i="152"/>
  <c r="J25" i="152"/>
  <c r="F25" i="152"/>
  <c r="E25" i="152"/>
  <c r="G25" i="152" s="1"/>
  <c r="V24" i="152"/>
  <c r="U24" i="152"/>
  <c r="O24" i="152"/>
  <c r="R24" i="152" s="1"/>
  <c r="N24" i="152"/>
  <c r="M24" i="152"/>
  <c r="J24" i="152"/>
  <c r="F24" i="152"/>
  <c r="G24" i="152" s="1"/>
  <c r="E24" i="152"/>
  <c r="U23" i="152"/>
  <c r="V23" i="152" s="1"/>
  <c r="O23" i="152"/>
  <c r="R23" i="152" s="1"/>
  <c r="N23" i="152"/>
  <c r="M23" i="152"/>
  <c r="J23" i="152"/>
  <c r="F23" i="152"/>
  <c r="G23" i="152" s="1"/>
  <c r="E23" i="152"/>
  <c r="U22" i="152"/>
  <c r="V22" i="152" s="1"/>
  <c r="Q22" i="152"/>
  <c r="O22" i="152"/>
  <c r="N22" i="152"/>
  <c r="M22" i="152"/>
  <c r="J22" i="152"/>
  <c r="F22" i="152"/>
  <c r="E22" i="152"/>
  <c r="G22" i="152" s="1"/>
  <c r="U21" i="152"/>
  <c r="V21" i="152" s="1"/>
  <c r="O21" i="152"/>
  <c r="R21" i="152" s="1"/>
  <c r="N21" i="152"/>
  <c r="M21" i="152"/>
  <c r="J21" i="152"/>
  <c r="F21" i="152"/>
  <c r="E21" i="152"/>
  <c r="G21" i="152" s="1"/>
  <c r="U20" i="152"/>
  <c r="V20" i="152" s="1"/>
  <c r="Q20" i="152"/>
  <c r="O20" i="152"/>
  <c r="R20" i="152" s="1"/>
  <c r="N20" i="152"/>
  <c r="M20" i="152"/>
  <c r="J20" i="152"/>
  <c r="F20" i="152"/>
  <c r="E20" i="152"/>
  <c r="U19" i="152"/>
  <c r="V19" i="152" s="1"/>
  <c r="O19" i="152"/>
  <c r="R19" i="152" s="1"/>
  <c r="N19" i="152"/>
  <c r="M19" i="152"/>
  <c r="J19" i="152"/>
  <c r="F19" i="152"/>
  <c r="G19" i="152" s="1"/>
  <c r="E19" i="152"/>
  <c r="U18" i="152"/>
  <c r="V18" i="152" s="1"/>
  <c r="Q18" i="152"/>
  <c r="O18" i="152"/>
  <c r="N18" i="152"/>
  <c r="M18" i="152"/>
  <c r="J18" i="152"/>
  <c r="F18" i="152"/>
  <c r="E18" i="152"/>
  <c r="G18" i="152" s="1"/>
  <c r="U17" i="152"/>
  <c r="V17" i="152" s="1"/>
  <c r="O17" i="152"/>
  <c r="R17" i="152" s="1"/>
  <c r="N17" i="152"/>
  <c r="P17" i="152" s="1"/>
  <c r="M17" i="152"/>
  <c r="J17" i="152"/>
  <c r="F17" i="152"/>
  <c r="E17" i="152"/>
  <c r="G17" i="152" s="1"/>
  <c r="V16" i="152"/>
  <c r="U16" i="152"/>
  <c r="O16" i="152"/>
  <c r="R16" i="152" s="1"/>
  <c r="N16" i="152"/>
  <c r="M16" i="152"/>
  <c r="J16" i="152"/>
  <c r="F16" i="152"/>
  <c r="G16" i="152" s="1"/>
  <c r="E16" i="152"/>
  <c r="U15" i="152"/>
  <c r="V15" i="152" s="1"/>
  <c r="O15" i="152"/>
  <c r="R15" i="152" s="1"/>
  <c r="N15" i="152"/>
  <c r="M15" i="152"/>
  <c r="J15" i="152"/>
  <c r="F15" i="152"/>
  <c r="G15" i="152" s="1"/>
  <c r="E15" i="152"/>
  <c r="U14" i="152"/>
  <c r="Q14" i="152"/>
  <c r="O14" i="152"/>
  <c r="N14" i="152"/>
  <c r="M14" i="152"/>
  <c r="J14" i="152"/>
  <c r="J37" i="152" s="1"/>
  <c r="F14" i="152"/>
  <c r="E14" i="152"/>
  <c r="L50" i="88"/>
  <c r="T39" i="88"/>
  <c r="C39" i="88"/>
  <c r="L37" i="88"/>
  <c r="L39" i="88" s="1"/>
  <c r="K37" i="88"/>
  <c r="K39" i="88" s="1"/>
  <c r="I37" i="88"/>
  <c r="I39" i="88" s="1"/>
  <c r="H37" i="88"/>
  <c r="H39" i="88" s="1"/>
  <c r="D37" i="88"/>
  <c r="D39" i="88" s="1"/>
  <c r="C37" i="88"/>
  <c r="U36" i="88"/>
  <c r="V36" i="88" s="1"/>
  <c r="Q36" i="88"/>
  <c r="S36" i="88" s="1"/>
  <c r="O36" i="88"/>
  <c r="R36" i="88" s="1"/>
  <c r="N36" i="88"/>
  <c r="P36" i="88" s="1"/>
  <c r="M36" i="88"/>
  <c r="J36" i="88"/>
  <c r="F36" i="88"/>
  <c r="E36" i="88"/>
  <c r="G36" i="88" s="1"/>
  <c r="U35" i="88"/>
  <c r="V35" i="88" s="1"/>
  <c r="R35" i="88"/>
  <c r="O35" i="88"/>
  <c r="N35" i="88"/>
  <c r="P35" i="88" s="1"/>
  <c r="M35" i="88"/>
  <c r="J35" i="88"/>
  <c r="F35" i="88"/>
  <c r="E35" i="88"/>
  <c r="V34" i="88"/>
  <c r="U34" i="88"/>
  <c r="O34" i="88"/>
  <c r="N34" i="88"/>
  <c r="Q34" i="88" s="1"/>
  <c r="M34" i="88"/>
  <c r="J34" i="88"/>
  <c r="F34" i="88"/>
  <c r="E34" i="88"/>
  <c r="G34" i="88" s="1"/>
  <c r="U33" i="88"/>
  <c r="V33" i="88" s="1"/>
  <c r="O33" i="88"/>
  <c r="R33" i="88" s="1"/>
  <c r="N33" i="88"/>
  <c r="Q33" i="88" s="1"/>
  <c r="M33" i="88"/>
  <c r="J33" i="88"/>
  <c r="F33" i="88"/>
  <c r="E33" i="88"/>
  <c r="U32" i="88"/>
  <c r="V32" i="88" s="1"/>
  <c r="Q32" i="88"/>
  <c r="S32" i="88" s="1"/>
  <c r="O32" i="88"/>
  <c r="R32" i="88" s="1"/>
  <c r="N32" i="88"/>
  <c r="P32" i="88" s="1"/>
  <c r="M32" i="88"/>
  <c r="J32" i="88"/>
  <c r="F32" i="88"/>
  <c r="E32" i="88"/>
  <c r="G32" i="88" s="1"/>
  <c r="U31" i="88"/>
  <c r="V31" i="88" s="1"/>
  <c r="R31" i="88"/>
  <c r="O31" i="88"/>
  <c r="N31" i="88"/>
  <c r="P31" i="88" s="1"/>
  <c r="M31" i="88"/>
  <c r="J31" i="88"/>
  <c r="F31" i="88"/>
  <c r="E31" i="88"/>
  <c r="V30" i="88"/>
  <c r="U30" i="88"/>
  <c r="O30" i="88"/>
  <c r="N30" i="88"/>
  <c r="Q30" i="88" s="1"/>
  <c r="M30" i="88"/>
  <c r="J30" i="88"/>
  <c r="F30" i="88"/>
  <c r="E30" i="88"/>
  <c r="G30" i="88" s="1"/>
  <c r="U29" i="88"/>
  <c r="V29" i="88" s="1"/>
  <c r="O29" i="88"/>
  <c r="R29" i="88" s="1"/>
  <c r="N29" i="88"/>
  <c r="Q29" i="88" s="1"/>
  <c r="M29" i="88"/>
  <c r="J29" i="88"/>
  <c r="F29" i="88"/>
  <c r="E29" i="88"/>
  <c r="U28" i="88"/>
  <c r="V28" i="88" s="1"/>
  <c r="Q28" i="88"/>
  <c r="S28" i="88" s="1"/>
  <c r="O28" i="88"/>
  <c r="R28" i="88" s="1"/>
  <c r="N28" i="88"/>
  <c r="P28" i="88" s="1"/>
  <c r="M28" i="88"/>
  <c r="J28" i="88"/>
  <c r="F28" i="88"/>
  <c r="E28" i="88"/>
  <c r="G28" i="88" s="1"/>
  <c r="U27" i="88"/>
  <c r="V27" i="88" s="1"/>
  <c r="R27" i="88"/>
  <c r="O27" i="88"/>
  <c r="N27" i="88"/>
  <c r="P27" i="88" s="1"/>
  <c r="M27" i="88"/>
  <c r="J27" i="88"/>
  <c r="F27" i="88"/>
  <c r="E27" i="88"/>
  <c r="V26" i="88"/>
  <c r="U26" i="88"/>
  <c r="O26" i="88"/>
  <c r="N26" i="88"/>
  <c r="Q26" i="88" s="1"/>
  <c r="M26" i="88"/>
  <c r="J26" i="88"/>
  <c r="F26" i="88"/>
  <c r="E26" i="88"/>
  <c r="G26" i="88" s="1"/>
  <c r="U25" i="88"/>
  <c r="V25" i="88" s="1"/>
  <c r="O25" i="88"/>
  <c r="R25" i="88" s="1"/>
  <c r="N25" i="88"/>
  <c r="Q25" i="88" s="1"/>
  <c r="M25" i="88"/>
  <c r="J25" i="88"/>
  <c r="F25" i="88"/>
  <c r="E25" i="88"/>
  <c r="U24" i="88"/>
  <c r="V24" i="88" s="1"/>
  <c r="Q24" i="88"/>
  <c r="S24" i="88" s="1"/>
  <c r="O24" i="88"/>
  <c r="R24" i="88" s="1"/>
  <c r="N24" i="88"/>
  <c r="P24" i="88" s="1"/>
  <c r="M24" i="88"/>
  <c r="J24" i="88"/>
  <c r="F24" i="88"/>
  <c r="E24" i="88"/>
  <c r="G24" i="88" s="1"/>
  <c r="U23" i="88"/>
  <c r="V23" i="88" s="1"/>
  <c r="R23" i="88"/>
  <c r="O23" i="88"/>
  <c r="N23" i="88"/>
  <c r="P23" i="88" s="1"/>
  <c r="M23" i="88"/>
  <c r="J23" i="88"/>
  <c r="F23" i="88"/>
  <c r="E23" i="88"/>
  <c r="V22" i="88"/>
  <c r="U22" i="88"/>
  <c r="O22" i="88"/>
  <c r="N22" i="88"/>
  <c r="Q22" i="88" s="1"/>
  <c r="M22" i="88"/>
  <c r="J22" i="88"/>
  <c r="F22" i="88"/>
  <c r="E22" i="88"/>
  <c r="G22" i="88" s="1"/>
  <c r="U21" i="88"/>
  <c r="V21" i="88" s="1"/>
  <c r="O21" i="88"/>
  <c r="N21" i="88"/>
  <c r="Q21" i="88" s="1"/>
  <c r="M21" i="88"/>
  <c r="J21" i="88"/>
  <c r="F21" i="88"/>
  <c r="E21" i="88"/>
  <c r="G21" i="88" s="1"/>
  <c r="U20" i="88"/>
  <c r="V20" i="88" s="1"/>
  <c r="O20" i="88"/>
  <c r="R20" i="88" s="1"/>
  <c r="N20" i="88"/>
  <c r="Q20" i="88" s="1"/>
  <c r="S20" i="88" s="1"/>
  <c r="M20" i="88"/>
  <c r="J20" i="88"/>
  <c r="F20" i="88"/>
  <c r="E20" i="88"/>
  <c r="G20" i="88" s="1"/>
  <c r="U19" i="88"/>
  <c r="V19" i="88" s="1"/>
  <c r="O19" i="88"/>
  <c r="R19" i="88" s="1"/>
  <c r="N19" i="88"/>
  <c r="P19" i="88" s="1"/>
  <c r="M19" i="88"/>
  <c r="J19" i="88"/>
  <c r="F19" i="88"/>
  <c r="E19" i="88"/>
  <c r="G19" i="88" s="1"/>
  <c r="V18" i="88"/>
  <c r="U18" i="88"/>
  <c r="O18" i="88"/>
  <c r="R18" i="88" s="1"/>
  <c r="N18" i="88"/>
  <c r="P18" i="88" s="1"/>
  <c r="M18" i="88"/>
  <c r="J18" i="88"/>
  <c r="F18" i="88"/>
  <c r="G18" i="88" s="1"/>
  <c r="E18" i="88"/>
  <c r="U17" i="88"/>
  <c r="V17" i="88" s="1"/>
  <c r="O17" i="88"/>
  <c r="R17" i="88" s="1"/>
  <c r="N17" i="88"/>
  <c r="Q17" i="88" s="1"/>
  <c r="M17" i="88"/>
  <c r="J17" i="88"/>
  <c r="J37" i="88" s="1"/>
  <c r="J39" i="88" s="1"/>
  <c r="G17" i="88"/>
  <c r="F17" i="88"/>
  <c r="E17" i="88"/>
  <c r="U16" i="88"/>
  <c r="V16" i="88" s="1"/>
  <c r="O16" i="88"/>
  <c r="R16" i="88" s="1"/>
  <c r="N16" i="88"/>
  <c r="P16" i="88" s="1"/>
  <c r="M16" i="88"/>
  <c r="J16" i="88"/>
  <c r="F16" i="88"/>
  <c r="E16" i="88"/>
  <c r="G16" i="88" s="1"/>
  <c r="V15" i="88"/>
  <c r="U15" i="88"/>
  <c r="O15" i="88"/>
  <c r="R15" i="88" s="1"/>
  <c r="N15" i="88"/>
  <c r="Q15" i="88" s="1"/>
  <c r="M15" i="88"/>
  <c r="J15" i="88"/>
  <c r="F15" i="88"/>
  <c r="E15" i="88"/>
  <c r="G15" i="88" s="1"/>
  <c r="U14" i="88"/>
  <c r="O14" i="88"/>
  <c r="N14" i="88"/>
  <c r="P14" i="88" s="1"/>
  <c r="M14" i="88"/>
  <c r="J14" i="88"/>
  <c r="F14" i="88"/>
  <c r="G14" i="88" s="1"/>
  <c r="E14" i="88"/>
  <c r="M36" i="75"/>
  <c r="L36" i="75"/>
  <c r="J36" i="75"/>
  <c r="I36" i="75"/>
  <c r="G36" i="75"/>
  <c r="F36" i="75"/>
  <c r="D36" i="75"/>
  <c r="C36" i="75"/>
  <c r="P35" i="75"/>
  <c r="O35" i="75"/>
  <c r="Q35" i="75" s="1"/>
  <c r="N35" i="75"/>
  <c r="K35" i="75"/>
  <c r="H35" i="75"/>
  <c r="E35" i="75"/>
  <c r="P34" i="75"/>
  <c r="Q34" i="75" s="1"/>
  <c r="O34" i="75"/>
  <c r="N34" i="75"/>
  <c r="K34" i="75"/>
  <c r="H34" i="75"/>
  <c r="E34" i="75"/>
  <c r="Q33" i="75"/>
  <c r="P33" i="75"/>
  <c r="O33" i="75"/>
  <c r="N33" i="75"/>
  <c r="K33" i="75"/>
  <c r="H33" i="75"/>
  <c r="E33" i="75"/>
  <c r="P32" i="75"/>
  <c r="O32" i="75"/>
  <c r="Q32" i="75" s="1"/>
  <c r="N32" i="75"/>
  <c r="K32" i="75"/>
  <c r="H32" i="75"/>
  <c r="E32" i="75"/>
  <c r="P31" i="75"/>
  <c r="O31" i="75"/>
  <c r="Q31" i="75" s="1"/>
  <c r="N31" i="75"/>
  <c r="K31" i="75"/>
  <c r="H31" i="75"/>
  <c r="E31" i="75"/>
  <c r="Q30" i="75"/>
  <c r="P30" i="75"/>
  <c r="O30" i="75"/>
  <c r="N30" i="75"/>
  <c r="K30" i="75"/>
  <c r="H30" i="75"/>
  <c r="E30" i="75"/>
  <c r="P29" i="75"/>
  <c r="Q29" i="75" s="1"/>
  <c r="O29" i="75"/>
  <c r="N29" i="75"/>
  <c r="K29" i="75"/>
  <c r="H29" i="75"/>
  <c r="E29" i="75"/>
  <c r="P28" i="75"/>
  <c r="O28" i="75"/>
  <c r="Q28" i="75" s="1"/>
  <c r="N28" i="75"/>
  <c r="K28" i="75"/>
  <c r="H28" i="75"/>
  <c r="E28" i="75"/>
  <c r="Q27" i="75"/>
  <c r="P27" i="75"/>
  <c r="O27" i="75"/>
  <c r="N27" i="75"/>
  <c r="K27" i="75"/>
  <c r="H27" i="75"/>
  <c r="E27" i="75"/>
  <c r="P26" i="75"/>
  <c r="Q26" i="75" s="1"/>
  <c r="O26" i="75"/>
  <c r="N26" i="75"/>
  <c r="K26" i="75"/>
  <c r="H26" i="75"/>
  <c r="E26" i="75"/>
  <c r="P25" i="75"/>
  <c r="O25" i="75"/>
  <c r="Q25" i="75" s="1"/>
  <c r="N25" i="75"/>
  <c r="K25" i="75"/>
  <c r="H25" i="75"/>
  <c r="E25" i="75"/>
  <c r="P24" i="75"/>
  <c r="O24" i="75"/>
  <c r="Q24" i="75" s="1"/>
  <c r="N24" i="75"/>
  <c r="K24" i="75"/>
  <c r="H24" i="75"/>
  <c r="E24" i="75"/>
  <c r="Q23" i="75"/>
  <c r="P23" i="75"/>
  <c r="O23" i="75"/>
  <c r="N23" i="75"/>
  <c r="K23" i="75"/>
  <c r="H23" i="75"/>
  <c r="E23" i="75"/>
  <c r="P22" i="75"/>
  <c r="Q22" i="75" s="1"/>
  <c r="O22" i="75"/>
  <c r="N22" i="75"/>
  <c r="K22" i="75"/>
  <c r="H22" i="75"/>
  <c r="E22" i="75"/>
  <c r="P21" i="75"/>
  <c r="O21" i="75"/>
  <c r="Q21" i="75" s="1"/>
  <c r="N21" i="75"/>
  <c r="K21" i="75"/>
  <c r="H21" i="75"/>
  <c r="E21" i="75"/>
  <c r="P20" i="75"/>
  <c r="O20" i="75"/>
  <c r="N20" i="75"/>
  <c r="K20" i="75"/>
  <c r="H20" i="75"/>
  <c r="E20" i="75"/>
  <c r="P19" i="75"/>
  <c r="O19" i="75"/>
  <c r="Q19" i="75" s="1"/>
  <c r="N19" i="75"/>
  <c r="K19" i="75"/>
  <c r="H19" i="75"/>
  <c r="E19" i="75"/>
  <c r="P18" i="75"/>
  <c r="Q18" i="75" s="1"/>
  <c r="O18" i="75"/>
  <c r="N18" i="75"/>
  <c r="K18" i="75"/>
  <c r="H18" i="75"/>
  <c r="E18" i="75"/>
  <c r="Q17" i="75"/>
  <c r="P17" i="75"/>
  <c r="O17" i="75"/>
  <c r="N17" i="75"/>
  <c r="K17" i="75"/>
  <c r="H17" i="75"/>
  <c r="E17" i="75"/>
  <c r="P16" i="75"/>
  <c r="O16" i="75"/>
  <c r="Q16" i="75" s="1"/>
  <c r="N16" i="75"/>
  <c r="K16" i="75"/>
  <c r="H16" i="75"/>
  <c r="E16" i="75"/>
  <c r="P15" i="75"/>
  <c r="O15" i="75"/>
  <c r="Q15" i="75" s="1"/>
  <c r="N15" i="75"/>
  <c r="K15" i="75"/>
  <c r="H15" i="75"/>
  <c r="E15" i="75"/>
  <c r="Q14" i="75"/>
  <c r="P14" i="75"/>
  <c r="O14" i="75"/>
  <c r="N14" i="75"/>
  <c r="N36" i="75" s="1"/>
  <c r="K14" i="75"/>
  <c r="H14" i="75"/>
  <c r="E14" i="75"/>
  <c r="P13" i="75"/>
  <c r="P36" i="75" s="1"/>
  <c r="O13" i="75"/>
  <c r="N13" i="75"/>
  <c r="K13" i="75"/>
  <c r="K36" i="75" s="1"/>
  <c r="H13" i="75"/>
  <c r="H36" i="75" s="1"/>
  <c r="E13" i="75"/>
  <c r="M37" i="7"/>
  <c r="L37" i="7"/>
  <c r="J37" i="7"/>
  <c r="I37" i="7"/>
  <c r="G37" i="7"/>
  <c r="F37" i="7"/>
  <c r="D37" i="7"/>
  <c r="C37" i="7"/>
  <c r="P36" i="7"/>
  <c r="O36" i="7"/>
  <c r="Q36" i="7" s="1"/>
  <c r="N36" i="7"/>
  <c r="K36" i="7"/>
  <c r="H36" i="7"/>
  <c r="E36" i="7"/>
  <c r="P35" i="7"/>
  <c r="O35" i="7"/>
  <c r="N35" i="7"/>
  <c r="K35" i="7"/>
  <c r="H35" i="7"/>
  <c r="E35" i="7"/>
  <c r="P34" i="7"/>
  <c r="O34" i="7"/>
  <c r="N34" i="7"/>
  <c r="K34" i="7"/>
  <c r="H34" i="7"/>
  <c r="E34" i="7"/>
  <c r="P33" i="7"/>
  <c r="O33" i="7"/>
  <c r="N33" i="7"/>
  <c r="K33" i="7"/>
  <c r="H33" i="7"/>
  <c r="E33" i="7"/>
  <c r="P32" i="7"/>
  <c r="O32" i="7"/>
  <c r="Q32" i="7" s="1"/>
  <c r="N32" i="7"/>
  <c r="K32" i="7"/>
  <c r="H32" i="7"/>
  <c r="E32" i="7"/>
  <c r="P31" i="7"/>
  <c r="O31" i="7"/>
  <c r="N31" i="7"/>
  <c r="K31" i="7"/>
  <c r="H31" i="7"/>
  <c r="E31" i="7"/>
  <c r="P30" i="7"/>
  <c r="O30" i="7"/>
  <c r="N30" i="7"/>
  <c r="K30" i="7"/>
  <c r="H30" i="7"/>
  <c r="E30" i="7"/>
  <c r="Q29" i="7"/>
  <c r="P29" i="7"/>
  <c r="O29" i="7"/>
  <c r="N29" i="7"/>
  <c r="K29" i="7"/>
  <c r="H29" i="7"/>
  <c r="E29" i="7"/>
  <c r="P28" i="7"/>
  <c r="O28" i="7"/>
  <c r="Q28" i="7" s="1"/>
  <c r="N28" i="7"/>
  <c r="K28" i="7"/>
  <c r="H28" i="7"/>
  <c r="E28" i="7"/>
  <c r="P27" i="7"/>
  <c r="O27" i="7"/>
  <c r="N27" i="7"/>
  <c r="K27" i="7"/>
  <c r="H27" i="7"/>
  <c r="E27" i="7"/>
  <c r="P26" i="7"/>
  <c r="O26" i="7"/>
  <c r="N26" i="7"/>
  <c r="K26" i="7"/>
  <c r="H26" i="7"/>
  <c r="E26" i="7"/>
  <c r="P25" i="7"/>
  <c r="O25" i="7"/>
  <c r="Q25" i="7" s="1"/>
  <c r="N25" i="7"/>
  <c r="K25" i="7"/>
  <c r="H25" i="7"/>
  <c r="E25" i="7"/>
  <c r="P24" i="7"/>
  <c r="O24" i="7"/>
  <c r="N24" i="7"/>
  <c r="K24" i="7"/>
  <c r="H24" i="7"/>
  <c r="E24" i="7"/>
  <c r="P23" i="7"/>
  <c r="O23" i="7"/>
  <c r="Q23" i="7" s="1"/>
  <c r="N23" i="7"/>
  <c r="K23" i="7"/>
  <c r="H23" i="7"/>
  <c r="E23" i="7"/>
  <c r="P22" i="7"/>
  <c r="O22" i="7"/>
  <c r="N22" i="7"/>
  <c r="K22" i="7"/>
  <c r="H22" i="7"/>
  <c r="E22" i="7"/>
  <c r="P21" i="7"/>
  <c r="O21" i="7"/>
  <c r="Q21" i="7" s="1"/>
  <c r="N21" i="7"/>
  <c r="K21" i="7"/>
  <c r="H21" i="7"/>
  <c r="E21" i="7"/>
  <c r="P20" i="7"/>
  <c r="O20" i="7"/>
  <c r="N20" i="7"/>
  <c r="K20" i="7"/>
  <c r="H20" i="7"/>
  <c r="E20" i="7"/>
  <c r="P19" i="7"/>
  <c r="O19" i="7"/>
  <c r="Q19" i="7" s="1"/>
  <c r="N19" i="7"/>
  <c r="K19" i="7"/>
  <c r="H19" i="7"/>
  <c r="E19" i="7"/>
  <c r="P18" i="7"/>
  <c r="O18" i="7"/>
  <c r="N18" i="7"/>
  <c r="K18" i="7"/>
  <c r="H18" i="7"/>
  <c r="E18" i="7"/>
  <c r="P17" i="7"/>
  <c r="O17" i="7"/>
  <c r="Q17" i="7" s="1"/>
  <c r="N17" i="7"/>
  <c r="K17" i="7"/>
  <c r="H17" i="7"/>
  <c r="E17" i="7"/>
  <c r="P16" i="7"/>
  <c r="O16" i="7"/>
  <c r="N16" i="7"/>
  <c r="K16" i="7"/>
  <c r="H16" i="7"/>
  <c r="E16" i="7"/>
  <c r="P15" i="7"/>
  <c r="O15" i="7"/>
  <c r="Q15" i="7" s="1"/>
  <c r="N15" i="7"/>
  <c r="K15" i="7"/>
  <c r="H15" i="7"/>
  <c r="E15" i="7"/>
  <c r="P14" i="7"/>
  <c r="P37" i="7" s="1"/>
  <c r="O14" i="7"/>
  <c r="N14" i="7"/>
  <c r="K14" i="7"/>
  <c r="H14" i="7"/>
  <c r="H37" i="7" s="1"/>
  <c r="E14" i="7"/>
  <c r="M36" i="86"/>
  <c r="L36" i="86"/>
  <c r="F36" i="86"/>
  <c r="E36" i="86"/>
  <c r="D36" i="86"/>
  <c r="C36" i="86"/>
  <c r="H35" i="86"/>
  <c r="G35" i="86"/>
  <c r="I35" i="86" s="1"/>
  <c r="K35" i="86" s="1"/>
  <c r="H34" i="86"/>
  <c r="G34" i="86"/>
  <c r="I34" i="86" s="1"/>
  <c r="K34" i="86" s="1"/>
  <c r="H33" i="86"/>
  <c r="G33" i="86"/>
  <c r="I33" i="86" s="1"/>
  <c r="K33" i="86" s="1"/>
  <c r="H32" i="86"/>
  <c r="G32" i="86"/>
  <c r="I32" i="86" s="1"/>
  <c r="K32" i="86" s="1"/>
  <c r="H31" i="86"/>
  <c r="G31" i="86"/>
  <c r="I31" i="86" s="1"/>
  <c r="K31" i="86" s="1"/>
  <c r="H30" i="86"/>
  <c r="G30" i="86"/>
  <c r="I30" i="86" s="1"/>
  <c r="K30" i="86" s="1"/>
  <c r="H29" i="86"/>
  <c r="G29" i="86"/>
  <c r="I29" i="86" s="1"/>
  <c r="K29" i="86" s="1"/>
  <c r="H28" i="86"/>
  <c r="G28" i="86"/>
  <c r="I28" i="86" s="1"/>
  <c r="K28" i="86" s="1"/>
  <c r="H27" i="86"/>
  <c r="G27" i="86"/>
  <c r="I27" i="86" s="1"/>
  <c r="K27" i="86" s="1"/>
  <c r="H26" i="86"/>
  <c r="G26" i="86"/>
  <c r="I26" i="86" s="1"/>
  <c r="K26" i="86" s="1"/>
  <c r="H25" i="86"/>
  <c r="G25" i="86"/>
  <c r="I25" i="86" s="1"/>
  <c r="K25" i="86" s="1"/>
  <c r="H24" i="86"/>
  <c r="G24" i="86"/>
  <c r="I24" i="86" s="1"/>
  <c r="K24" i="86" s="1"/>
  <c r="H23" i="86"/>
  <c r="G23" i="86"/>
  <c r="I23" i="86" s="1"/>
  <c r="K23" i="86" s="1"/>
  <c r="H22" i="86"/>
  <c r="G22" i="86"/>
  <c r="I22" i="86" s="1"/>
  <c r="K22" i="86" s="1"/>
  <c r="H21" i="86"/>
  <c r="G21" i="86"/>
  <c r="I21" i="86" s="1"/>
  <c r="K21" i="86" s="1"/>
  <c r="H20" i="86"/>
  <c r="G20" i="86"/>
  <c r="I20" i="86" s="1"/>
  <c r="K20" i="86" s="1"/>
  <c r="H19" i="86"/>
  <c r="G19" i="86"/>
  <c r="I19" i="86" s="1"/>
  <c r="K19" i="86" s="1"/>
  <c r="H18" i="86"/>
  <c r="G18" i="86"/>
  <c r="I18" i="86" s="1"/>
  <c r="K18" i="86" s="1"/>
  <c r="H17" i="86"/>
  <c r="G17" i="86"/>
  <c r="I17" i="86" s="1"/>
  <c r="K17" i="86" s="1"/>
  <c r="H16" i="86"/>
  <c r="G16" i="86"/>
  <c r="I16" i="86" s="1"/>
  <c r="K16" i="86" s="1"/>
  <c r="H15" i="86"/>
  <c r="G15" i="86"/>
  <c r="I15" i="86" s="1"/>
  <c r="K15" i="86" s="1"/>
  <c r="H14" i="86"/>
  <c r="G14" i="86"/>
  <c r="I14" i="86" s="1"/>
  <c r="K14" i="86" s="1"/>
  <c r="H13" i="86"/>
  <c r="H36" i="86" s="1"/>
  <c r="G13" i="86"/>
  <c r="I13" i="86" s="1"/>
  <c r="F35" i="74"/>
  <c r="E35" i="74"/>
  <c r="D35" i="74"/>
  <c r="C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35" i="74" s="1"/>
  <c r="K35" i="5"/>
  <c r="J35" i="5"/>
  <c r="I35" i="5"/>
  <c r="H35" i="5"/>
  <c r="F35" i="5"/>
  <c r="E35" i="5"/>
  <c r="D35" i="5"/>
  <c r="C35" i="5"/>
  <c r="L34" i="5"/>
  <c r="G34" i="5"/>
  <c r="L33" i="5"/>
  <c r="G33" i="5"/>
  <c r="L32" i="5"/>
  <c r="G32" i="5"/>
  <c r="L31" i="5"/>
  <c r="G31" i="5"/>
  <c r="L30" i="5"/>
  <c r="G30" i="5"/>
  <c r="L29" i="5"/>
  <c r="G29" i="5"/>
  <c r="L28" i="5"/>
  <c r="G28" i="5"/>
  <c r="L27" i="5"/>
  <c r="G27" i="5"/>
  <c r="L26" i="5"/>
  <c r="G26" i="5"/>
  <c r="L25" i="5"/>
  <c r="G25" i="5"/>
  <c r="L24" i="5"/>
  <c r="G24" i="5"/>
  <c r="L23" i="5"/>
  <c r="G23" i="5"/>
  <c r="L22" i="5"/>
  <c r="G22" i="5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C39" i="13"/>
  <c r="K37" i="7" l="1"/>
  <c r="Q26" i="7"/>
  <c r="Q13" i="75"/>
  <c r="F37" i="88"/>
  <c r="F39" i="88" s="1"/>
  <c r="P17" i="88"/>
  <c r="P16" i="152"/>
  <c r="Q16" i="152"/>
  <c r="S16" i="152" s="1"/>
  <c r="P24" i="152"/>
  <c r="Q24" i="152"/>
  <c r="S24" i="152" s="1"/>
  <c r="P28" i="152"/>
  <c r="Q28" i="152"/>
  <c r="S28" i="152" s="1"/>
  <c r="G35" i="5"/>
  <c r="N37" i="7"/>
  <c r="O36" i="75"/>
  <c r="O37" i="88"/>
  <c r="O39" i="88" s="1"/>
  <c r="P20" i="88"/>
  <c r="Q22" i="7"/>
  <c r="Q24" i="7"/>
  <c r="Q31" i="7"/>
  <c r="Q33" i="7"/>
  <c r="Q35" i="7"/>
  <c r="E36" i="75"/>
  <c r="Q20" i="75"/>
  <c r="U37" i="88"/>
  <c r="U39" i="88" s="1"/>
  <c r="V14" i="88"/>
  <c r="Q16" i="88"/>
  <c r="S16" i="88" s="1"/>
  <c r="P25" i="88"/>
  <c r="P29" i="88"/>
  <c r="P33" i="88"/>
  <c r="Q21" i="152"/>
  <c r="S21" i="152" s="1"/>
  <c r="P21" i="152"/>
  <c r="S15" i="88"/>
  <c r="P21" i="88"/>
  <c r="P22" i="88"/>
  <c r="P26" i="88"/>
  <c r="P30" i="88"/>
  <c r="P34" i="88"/>
  <c r="E37" i="152"/>
  <c r="M37" i="152"/>
  <c r="U37" i="152"/>
  <c r="S25" i="152"/>
  <c r="G27" i="152"/>
  <c r="G37" i="152" s="1"/>
  <c r="S29" i="152"/>
  <c r="G31" i="152"/>
  <c r="G35" i="152"/>
  <c r="L35" i="5"/>
  <c r="E37" i="7"/>
  <c r="O37" i="7"/>
  <c r="Q16" i="7"/>
  <c r="Q18" i="7"/>
  <c r="Q20" i="7"/>
  <c r="Q27" i="7"/>
  <c r="Q30" i="7"/>
  <c r="Q34" i="7"/>
  <c r="E37" i="88"/>
  <c r="E39" i="88" s="1"/>
  <c r="M37" i="88"/>
  <c r="M39" i="88" s="1"/>
  <c r="G23" i="88"/>
  <c r="G25" i="88"/>
  <c r="S25" i="88"/>
  <c r="G27" i="88"/>
  <c r="G29" i="88"/>
  <c r="S29" i="88"/>
  <c r="G31" i="88"/>
  <c r="G37" i="88" s="1"/>
  <c r="G39" i="88" s="1"/>
  <c r="G33" i="88"/>
  <c r="S33" i="88"/>
  <c r="G35" i="88"/>
  <c r="F37" i="152"/>
  <c r="N37" i="152"/>
  <c r="V14" i="152"/>
  <c r="V37" i="152" s="1"/>
  <c r="S36" i="152"/>
  <c r="G14" i="152"/>
  <c r="O37" i="152"/>
  <c r="P15" i="152"/>
  <c r="P18" i="152"/>
  <c r="P19" i="152"/>
  <c r="G20" i="152"/>
  <c r="P20" i="152"/>
  <c r="P22" i="152"/>
  <c r="P23" i="152"/>
  <c r="P25" i="152"/>
  <c r="P29" i="152"/>
  <c r="Q32" i="152"/>
  <c r="S32" i="152" s="1"/>
  <c r="Q36" i="152"/>
  <c r="S20" i="152"/>
  <c r="R14" i="152"/>
  <c r="Q15" i="152"/>
  <c r="S15" i="152" s="1"/>
  <c r="R18" i="152"/>
  <c r="S18" i="152" s="1"/>
  <c r="Q19" i="152"/>
  <c r="S19" i="152" s="1"/>
  <c r="R22" i="152"/>
  <c r="S22" i="152" s="1"/>
  <c r="Q23" i="152"/>
  <c r="S23" i="152" s="1"/>
  <c r="R26" i="152"/>
  <c r="S26" i="152" s="1"/>
  <c r="Q27" i="152"/>
  <c r="S27" i="152" s="1"/>
  <c r="R30" i="152"/>
  <c r="S30" i="152" s="1"/>
  <c r="Q31" i="152"/>
  <c r="S31" i="152" s="1"/>
  <c r="R34" i="152"/>
  <c r="S34" i="152" s="1"/>
  <c r="Q35" i="152"/>
  <c r="S35" i="152" s="1"/>
  <c r="P14" i="152"/>
  <c r="P37" i="152" s="1"/>
  <c r="Q17" i="152"/>
  <c r="S17" i="152" s="1"/>
  <c r="Q33" i="152"/>
  <c r="S33" i="152" s="1"/>
  <c r="S17" i="88"/>
  <c r="V37" i="88"/>
  <c r="V39" i="88" s="1"/>
  <c r="R22" i="88"/>
  <c r="S22" i="88" s="1"/>
  <c r="Q23" i="88"/>
  <c r="S23" i="88" s="1"/>
  <c r="R26" i="88"/>
  <c r="S26" i="88" s="1"/>
  <c r="Q27" i="88"/>
  <c r="S27" i="88" s="1"/>
  <c r="R30" i="88"/>
  <c r="S30" i="88" s="1"/>
  <c r="Q31" i="88"/>
  <c r="S31" i="88" s="1"/>
  <c r="R34" i="88"/>
  <c r="S34" i="88" s="1"/>
  <c r="Q35" i="88"/>
  <c r="S35" i="88" s="1"/>
  <c r="R14" i="88"/>
  <c r="Q19" i="88"/>
  <c r="S19" i="88" s="1"/>
  <c r="Q14" i="88"/>
  <c r="P15" i="88"/>
  <c r="P37" i="88" s="1"/>
  <c r="P39" i="88" s="1"/>
  <c r="Q18" i="88"/>
  <c r="S18" i="88" s="1"/>
  <c r="R21" i="88"/>
  <c r="S21" i="88" s="1"/>
  <c r="N37" i="88"/>
  <c r="N39" i="88" s="1"/>
  <c r="Q14" i="7"/>
  <c r="Q37" i="7" s="1"/>
  <c r="I36" i="86"/>
  <c r="K13" i="86"/>
  <c r="K36" i="86" s="1"/>
  <c r="G36" i="86"/>
  <c r="I35" i="111"/>
  <c r="I35" i="4"/>
  <c r="I37" i="4" s="1"/>
  <c r="E37" i="4"/>
  <c r="Q36" i="75" l="1"/>
  <c r="Q37" i="152"/>
  <c r="R37" i="152"/>
  <c r="S14" i="152"/>
  <c r="S37" i="152" s="1"/>
  <c r="R37" i="88"/>
  <c r="R39" i="88" s="1"/>
  <c r="S14" i="88"/>
  <c r="S37" i="88" s="1"/>
  <c r="S39" i="88" s="1"/>
  <c r="Q37" i="88"/>
  <c r="Q39" i="88" s="1"/>
  <c r="X16" i="155"/>
  <c r="X14" i="155"/>
  <c r="C17" i="154"/>
  <c r="F14" i="154" l="1"/>
  <c r="X21" i="163"/>
  <c r="V21" i="163"/>
  <c r="U21" i="163"/>
  <c r="S21" i="163"/>
  <c r="O21" i="163"/>
  <c r="M21" i="163"/>
  <c r="H21" i="163"/>
  <c r="E21" i="163"/>
  <c r="I21" i="163" s="1"/>
  <c r="X20" i="163"/>
  <c r="V20" i="163"/>
  <c r="U20" i="163"/>
  <c r="S20" i="163"/>
  <c r="Y20" i="163" s="1"/>
  <c r="O20" i="163"/>
  <c r="M20" i="163"/>
  <c r="L20" i="163"/>
  <c r="K20" i="163"/>
  <c r="J20" i="163"/>
  <c r="H20" i="163"/>
  <c r="E20" i="163"/>
  <c r="AG19" i="163"/>
  <c r="AF19" i="163"/>
  <c r="AE19" i="163"/>
  <c r="X18" i="163"/>
  <c r="W18" i="163"/>
  <c r="V18" i="163"/>
  <c r="O18" i="163"/>
  <c r="N18" i="163"/>
  <c r="M18" i="163"/>
  <c r="X17" i="163"/>
  <c r="W17" i="163"/>
  <c r="V17" i="163"/>
  <c r="O17" i="163"/>
  <c r="N17" i="163"/>
  <c r="M17" i="163"/>
  <c r="X14" i="163"/>
  <c r="W14" i="163"/>
  <c r="V14" i="163"/>
  <c r="O14" i="163"/>
  <c r="N14" i="163"/>
  <c r="M14" i="163"/>
  <c r="L34" i="65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11" i="65"/>
  <c r="T12" i="72"/>
  <c r="T13" i="72"/>
  <c r="T14" i="72"/>
  <c r="T15" i="72"/>
  <c r="T16" i="72"/>
  <c r="T17" i="72"/>
  <c r="T18" i="72"/>
  <c r="T19" i="72"/>
  <c r="T20" i="72"/>
  <c r="T21" i="72"/>
  <c r="T22" i="72"/>
  <c r="T23" i="72"/>
  <c r="T24" i="72"/>
  <c r="T25" i="72"/>
  <c r="T26" i="72"/>
  <c r="T27" i="72"/>
  <c r="T28" i="72"/>
  <c r="T29" i="72"/>
  <c r="T30" i="72"/>
  <c r="T31" i="72"/>
  <c r="T32" i="72"/>
  <c r="T33" i="72"/>
  <c r="T11" i="72"/>
  <c r="N12" i="72"/>
  <c r="N13" i="72"/>
  <c r="N14" i="72"/>
  <c r="N15" i="72"/>
  <c r="N16" i="72"/>
  <c r="N17" i="72"/>
  <c r="N18" i="72"/>
  <c r="N19" i="72"/>
  <c r="N20" i="72"/>
  <c r="N21" i="72"/>
  <c r="N22" i="72"/>
  <c r="N23" i="72"/>
  <c r="N24" i="72"/>
  <c r="N25" i="72"/>
  <c r="N26" i="72"/>
  <c r="N27" i="72"/>
  <c r="N28" i="72"/>
  <c r="N29" i="72"/>
  <c r="N30" i="72"/>
  <c r="N31" i="72"/>
  <c r="N32" i="72"/>
  <c r="N33" i="72"/>
  <c r="N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30" i="72"/>
  <c r="F31" i="72"/>
  <c r="F32" i="72"/>
  <c r="F33" i="72"/>
  <c r="F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E34" i="72"/>
  <c r="G34" i="72"/>
  <c r="I34" i="72"/>
  <c r="J34" i="72"/>
  <c r="K34" i="72"/>
  <c r="L34" i="72"/>
  <c r="M34" i="72"/>
  <c r="O34" i="72"/>
  <c r="P34" i="72"/>
  <c r="Q34" i="72"/>
  <c r="R34" i="72"/>
  <c r="S34" i="72"/>
  <c r="U34" i="72"/>
  <c r="V34" i="72"/>
  <c r="W34" i="72"/>
  <c r="X34" i="72"/>
  <c r="Y34" i="72"/>
  <c r="Z34" i="72"/>
  <c r="AA34" i="72"/>
  <c r="AB34" i="72"/>
  <c r="AC34" i="72"/>
  <c r="AD34" i="72"/>
  <c r="AE34" i="72"/>
  <c r="AF34" i="72"/>
  <c r="D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11" i="72"/>
  <c r="D34" i="78"/>
  <c r="E34" i="78"/>
  <c r="F34" i="78"/>
  <c r="G34" i="78"/>
  <c r="H34" i="78"/>
  <c r="I34" i="78"/>
  <c r="J34" i="78"/>
  <c r="K34" i="78"/>
  <c r="L34" i="78"/>
  <c r="M34" i="78"/>
  <c r="N34" i="78"/>
  <c r="O34" i="78"/>
  <c r="P34" i="78"/>
  <c r="Q34" i="78"/>
  <c r="R34" i="78"/>
  <c r="S34" i="78"/>
  <c r="C34" i="78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11" i="62"/>
  <c r="C11" i="62"/>
  <c r="E34" i="62"/>
  <c r="G34" i="62"/>
  <c r="H34" i="62"/>
  <c r="I34" i="62"/>
  <c r="K34" i="62"/>
  <c r="L34" i="62"/>
  <c r="M34" i="62"/>
  <c r="N34" i="62"/>
  <c r="O34" i="62"/>
  <c r="P34" i="62"/>
  <c r="Q34" i="62"/>
  <c r="R34" i="62"/>
  <c r="D12" i="62"/>
  <c r="D13" i="62"/>
  <c r="D14" i="62"/>
  <c r="D15" i="62"/>
  <c r="D16" i="62"/>
  <c r="D17" i="62"/>
  <c r="F17" i="62" s="1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11" i="62"/>
  <c r="C12" i="62"/>
  <c r="F12" i="62" s="1"/>
  <c r="C13" i="62"/>
  <c r="C14" i="62"/>
  <c r="C15" i="62"/>
  <c r="C16" i="62"/>
  <c r="F16" i="62" s="1"/>
  <c r="C17" i="62"/>
  <c r="C18" i="62"/>
  <c r="C19" i="62"/>
  <c r="C20" i="62"/>
  <c r="F20" i="62" s="1"/>
  <c r="C21" i="62"/>
  <c r="C22" i="62"/>
  <c r="C23" i="62"/>
  <c r="C24" i="62"/>
  <c r="F24" i="62" s="1"/>
  <c r="C25" i="62"/>
  <c r="C26" i="62"/>
  <c r="C27" i="62"/>
  <c r="C28" i="62"/>
  <c r="C29" i="62"/>
  <c r="C30" i="62"/>
  <c r="C31" i="62"/>
  <c r="C32" i="62"/>
  <c r="C33" i="62"/>
  <c r="M12" i="144"/>
  <c r="M13" i="144"/>
  <c r="M14" i="144"/>
  <c r="M15" i="144"/>
  <c r="M16" i="144"/>
  <c r="M17" i="144"/>
  <c r="M18" i="144"/>
  <c r="M19" i="144"/>
  <c r="M20" i="144"/>
  <c r="M21" i="144"/>
  <c r="M22" i="144"/>
  <c r="M23" i="144"/>
  <c r="M24" i="144"/>
  <c r="M25" i="144"/>
  <c r="M26" i="144"/>
  <c r="M27" i="144"/>
  <c r="M28" i="144"/>
  <c r="M29" i="144"/>
  <c r="M30" i="144"/>
  <c r="M31" i="144"/>
  <c r="M32" i="144"/>
  <c r="M33" i="144"/>
  <c r="M11" i="144"/>
  <c r="K34" i="144"/>
  <c r="L34" i="144"/>
  <c r="N34" i="144"/>
  <c r="O34" i="144"/>
  <c r="P34" i="144"/>
  <c r="Q34" i="144"/>
  <c r="R34" i="144"/>
  <c r="F11" i="144"/>
  <c r="F12" i="144"/>
  <c r="F13" i="144"/>
  <c r="F14" i="144"/>
  <c r="F15" i="144"/>
  <c r="F16" i="144"/>
  <c r="F17" i="144"/>
  <c r="F18" i="144"/>
  <c r="F19" i="144"/>
  <c r="F20" i="144"/>
  <c r="F21" i="144"/>
  <c r="F22" i="144"/>
  <c r="F23" i="144"/>
  <c r="F24" i="144"/>
  <c r="F25" i="144"/>
  <c r="F26" i="144"/>
  <c r="F27" i="144"/>
  <c r="F28" i="144"/>
  <c r="F29" i="144"/>
  <c r="F30" i="144"/>
  <c r="F31" i="144"/>
  <c r="F32" i="144"/>
  <c r="F33" i="144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11" i="29"/>
  <c r="K34" i="29"/>
  <c r="L34" i="29"/>
  <c r="N34" i="29"/>
  <c r="O34" i="29"/>
  <c r="P34" i="29"/>
  <c r="Q34" i="29"/>
  <c r="R34" i="29"/>
  <c r="H10" i="60"/>
  <c r="C11" i="29" s="1"/>
  <c r="K23" i="162"/>
  <c r="I23" i="162"/>
  <c r="F23" i="162"/>
  <c r="E23" i="162"/>
  <c r="D23" i="162"/>
  <c r="C23" i="162"/>
  <c r="G22" i="162"/>
  <c r="H22" i="162" s="1"/>
  <c r="J22" i="162" s="1"/>
  <c r="G21" i="162"/>
  <c r="H21" i="162" s="1"/>
  <c r="J21" i="162" s="1"/>
  <c r="H20" i="162"/>
  <c r="J20" i="162" s="1"/>
  <c r="G20" i="162"/>
  <c r="G19" i="162"/>
  <c r="H19" i="162" s="1"/>
  <c r="J19" i="162" s="1"/>
  <c r="G18" i="162"/>
  <c r="H18" i="162" s="1"/>
  <c r="J18" i="162" s="1"/>
  <c r="G17" i="162"/>
  <c r="H17" i="162" s="1"/>
  <c r="J17" i="162" s="1"/>
  <c r="G16" i="162"/>
  <c r="H16" i="162" s="1"/>
  <c r="J16" i="162" s="1"/>
  <c r="G15" i="162"/>
  <c r="H15" i="162" s="1"/>
  <c r="J15" i="162" s="1"/>
  <c r="G14" i="162"/>
  <c r="H14" i="162" s="1"/>
  <c r="J14" i="162" s="1"/>
  <c r="G13" i="162"/>
  <c r="H13" i="162" s="1"/>
  <c r="J13" i="162" s="1"/>
  <c r="G12" i="162"/>
  <c r="H12" i="162" s="1"/>
  <c r="J12" i="162" s="1"/>
  <c r="G11" i="162"/>
  <c r="H11" i="162" s="1"/>
  <c r="G12" i="27"/>
  <c r="G13" i="27"/>
  <c r="H13" i="27" s="1"/>
  <c r="J13" i="27" s="1"/>
  <c r="G14" i="27"/>
  <c r="H14" i="27" s="1"/>
  <c r="J14" i="27" s="1"/>
  <c r="G15" i="27"/>
  <c r="H15" i="27" s="1"/>
  <c r="J15" i="27" s="1"/>
  <c r="G16" i="27"/>
  <c r="H16" i="27" s="1"/>
  <c r="J16" i="27" s="1"/>
  <c r="G17" i="27"/>
  <c r="H17" i="27" s="1"/>
  <c r="J17" i="27" s="1"/>
  <c r="G18" i="27"/>
  <c r="H18" i="27" s="1"/>
  <c r="J18" i="27" s="1"/>
  <c r="G19" i="27"/>
  <c r="H19" i="27" s="1"/>
  <c r="J19" i="27" s="1"/>
  <c r="G20" i="27"/>
  <c r="H20" i="27" s="1"/>
  <c r="J20" i="27" s="1"/>
  <c r="G21" i="27"/>
  <c r="H21" i="27" s="1"/>
  <c r="J21" i="27" s="1"/>
  <c r="G22" i="27"/>
  <c r="H22" i="27" s="1"/>
  <c r="J22" i="27" s="1"/>
  <c r="G11" i="27"/>
  <c r="H11" i="27" s="1"/>
  <c r="J11" i="27" s="1"/>
  <c r="D23" i="27"/>
  <c r="E23" i="27"/>
  <c r="F23" i="27"/>
  <c r="I23" i="27"/>
  <c r="K23" i="27"/>
  <c r="C23" i="27"/>
  <c r="J21" i="65" l="1"/>
  <c r="J32" i="65"/>
  <c r="J28" i="65"/>
  <c r="J24" i="65"/>
  <c r="J20" i="65"/>
  <c r="J16" i="65"/>
  <c r="J12" i="65"/>
  <c r="F11" i="65"/>
  <c r="F30" i="65"/>
  <c r="F26" i="65"/>
  <c r="F22" i="65"/>
  <c r="F18" i="65"/>
  <c r="Y21" i="163"/>
  <c r="P20" i="163"/>
  <c r="H32" i="72"/>
  <c r="H28" i="72"/>
  <c r="H24" i="72"/>
  <c r="H20" i="72"/>
  <c r="F29" i="62"/>
  <c r="F25" i="62"/>
  <c r="F21" i="62"/>
  <c r="J33" i="65"/>
  <c r="J29" i="65"/>
  <c r="J25" i="65"/>
  <c r="J17" i="65"/>
  <c r="J13" i="65"/>
  <c r="I20" i="163"/>
  <c r="R20" i="163"/>
  <c r="AA20" i="163"/>
  <c r="AA21" i="163"/>
  <c r="F13" i="65"/>
  <c r="AG14" i="163"/>
  <c r="AG18" i="163"/>
  <c r="AB20" i="163"/>
  <c r="AG17" i="163"/>
  <c r="F25" i="65"/>
  <c r="I34" i="65"/>
  <c r="F16" i="163" s="1"/>
  <c r="T16" i="163" s="1"/>
  <c r="J11" i="65"/>
  <c r="J30" i="65"/>
  <c r="J26" i="65"/>
  <c r="J22" i="65"/>
  <c r="J18" i="65"/>
  <c r="J14" i="65"/>
  <c r="F29" i="65"/>
  <c r="K29" i="65" s="1"/>
  <c r="F21" i="65"/>
  <c r="K21" i="65" s="1"/>
  <c r="F32" i="65"/>
  <c r="K32" i="65" s="1"/>
  <c r="F28" i="65"/>
  <c r="K28" i="65" s="1"/>
  <c r="F24" i="65"/>
  <c r="K24" i="65" s="1"/>
  <c r="F20" i="65"/>
  <c r="K20" i="65" s="1"/>
  <c r="F16" i="65"/>
  <c r="K16" i="65" s="1"/>
  <c r="F12" i="65"/>
  <c r="K12" i="65" s="1"/>
  <c r="J31" i="65"/>
  <c r="J27" i="65"/>
  <c r="J23" i="65"/>
  <c r="J19" i="65"/>
  <c r="J15" i="65"/>
  <c r="F33" i="65"/>
  <c r="K33" i="65" s="1"/>
  <c r="F17" i="65"/>
  <c r="D34" i="65"/>
  <c r="F14" i="65"/>
  <c r="F34" i="144"/>
  <c r="G23" i="27"/>
  <c r="H12" i="27"/>
  <c r="K11" i="65"/>
  <c r="G16" i="163"/>
  <c r="W16" i="163" s="1"/>
  <c r="F31" i="65"/>
  <c r="F27" i="65"/>
  <c r="F23" i="65"/>
  <c r="K23" i="65" s="1"/>
  <c r="F19" i="65"/>
  <c r="K19" i="65" s="1"/>
  <c r="F15" i="65"/>
  <c r="H12" i="72"/>
  <c r="H21" i="72"/>
  <c r="H17" i="72"/>
  <c r="F30" i="62"/>
  <c r="F26" i="62"/>
  <c r="F22" i="62"/>
  <c r="F18" i="62"/>
  <c r="F14" i="62"/>
  <c r="F13" i="62"/>
  <c r="H30" i="72"/>
  <c r="H26" i="72"/>
  <c r="H22" i="72"/>
  <c r="H18" i="72"/>
  <c r="H14" i="72"/>
  <c r="F31" i="62"/>
  <c r="F27" i="62"/>
  <c r="F23" i="62"/>
  <c r="F15" i="62"/>
  <c r="H31" i="72"/>
  <c r="H27" i="72"/>
  <c r="H23" i="72"/>
  <c r="H19" i="72"/>
  <c r="F33" i="62"/>
  <c r="H33" i="72"/>
  <c r="H29" i="72"/>
  <c r="F28" i="62"/>
  <c r="F32" i="62"/>
  <c r="H25" i="72"/>
  <c r="F19" i="62"/>
  <c r="D34" i="62"/>
  <c r="C34" i="62"/>
  <c r="H16" i="72"/>
  <c r="H15" i="72"/>
  <c r="H13" i="72"/>
  <c r="F34" i="72"/>
  <c r="D34" i="72"/>
  <c r="H11" i="72"/>
  <c r="C34" i="72"/>
  <c r="S16" i="163"/>
  <c r="C21" i="163"/>
  <c r="H34" i="65"/>
  <c r="E34" i="65"/>
  <c r="T34" i="72"/>
  <c r="N34" i="72"/>
  <c r="J34" i="62"/>
  <c r="F11" i="62"/>
  <c r="M34" i="144"/>
  <c r="M34" i="29"/>
  <c r="H23" i="162"/>
  <c r="J11" i="162"/>
  <c r="J23" i="162" s="1"/>
  <c r="G23" i="162"/>
  <c r="D34" i="104"/>
  <c r="E34" i="104"/>
  <c r="F34" i="104"/>
  <c r="G34" i="104"/>
  <c r="H34" i="104"/>
  <c r="I34" i="104"/>
  <c r="J34" i="104"/>
  <c r="K34" i="104"/>
  <c r="L34" i="104"/>
  <c r="C34" i="104"/>
  <c r="D35" i="139"/>
  <c r="E35" i="139"/>
  <c r="F35" i="139"/>
  <c r="G35" i="139"/>
  <c r="H35" i="139"/>
  <c r="I35" i="139"/>
  <c r="J35" i="139"/>
  <c r="K35" i="139"/>
  <c r="L35" i="139"/>
  <c r="M35" i="139"/>
  <c r="N35" i="139"/>
  <c r="O35" i="139"/>
  <c r="P35" i="139"/>
  <c r="E35" i="101"/>
  <c r="F35" i="101"/>
  <c r="G35" i="101"/>
  <c r="H35" i="101"/>
  <c r="I35" i="101"/>
  <c r="J35" i="101"/>
  <c r="K35" i="101"/>
  <c r="L35" i="101"/>
  <c r="M35" i="101"/>
  <c r="N35" i="101"/>
  <c r="O35" i="101"/>
  <c r="P35" i="101"/>
  <c r="D32" i="108"/>
  <c r="E32" i="108"/>
  <c r="F32" i="108"/>
  <c r="G32" i="108"/>
  <c r="H32" i="108"/>
  <c r="I32" i="108"/>
  <c r="J32" i="108"/>
  <c r="K32" i="108"/>
  <c r="L32" i="108"/>
  <c r="M32" i="108"/>
  <c r="N32" i="108"/>
  <c r="O32" i="108"/>
  <c r="C32" i="108"/>
  <c r="D32" i="105"/>
  <c r="E32" i="105"/>
  <c r="F32" i="105"/>
  <c r="G32" i="105"/>
  <c r="H32" i="105"/>
  <c r="I32" i="105"/>
  <c r="J32" i="105"/>
  <c r="K32" i="105"/>
  <c r="C32" i="105"/>
  <c r="D35" i="119"/>
  <c r="E35" i="119"/>
  <c r="F35" i="119"/>
  <c r="G35" i="119"/>
  <c r="H35" i="119"/>
  <c r="I35" i="119"/>
  <c r="J35" i="119"/>
  <c r="K35" i="119"/>
  <c r="L35" i="119"/>
  <c r="M35" i="119"/>
  <c r="C35" i="119"/>
  <c r="J13" i="84"/>
  <c r="J16" i="84"/>
  <c r="J17" i="84"/>
  <c r="J18" i="84"/>
  <c r="J20" i="84"/>
  <c r="J21" i="84"/>
  <c r="J22" i="84"/>
  <c r="J33" i="84"/>
  <c r="J11" i="84"/>
  <c r="D34" i="84"/>
  <c r="F34" i="84"/>
  <c r="G34" i="84"/>
  <c r="H34" i="84"/>
  <c r="I34" i="84"/>
  <c r="C34" i="84"/>
  <c r="D35" i="93"/>
  <c r="E35" i="93"/>
  <c r="F35" i="93"/>
  <c r="G35" i="93"/>
  <c r="H35" i="93"/>
  <c r="I35" i="93"/>
  <c r="J35" i="93"/>
  <c r="K35" i="93"/>
  <c r="L35" i="93"/>
  <c r="C35" i="93"/>
  <c r="D32" i="133"/>
  <c r="E32" i="133"/>
  <c r="F32" i="133"/>
  <c r="G32" i="133"/>
  <c r="H32" i="133"/>
  <c r="I32" i="133"/>
  <c r="J32" i="133"/>
  <c r="C32" i="133"/>
  <c r="AD20" i="163" l="1"/>
  <c r="K31" i="65"/>
  <c r="K17" i="65"/>
  <c r="K18" i="65"/>
  <c r="K27" i="65"/>
  <c r="K13" i="65"/>
  <c r="K30" i="65"/>
  <c r="K26" i="65"/>
  <c r="K22" i="65"/>
  <c r="K14" i="65"/>
  <c r="K15" i="65"/>
  <c r="K25" i="65"/>
  <c r="U16" i="163"/>
  <c r="J34" i="65"/>
  <c r="H16" i="163"/>
  <c r="V16" i="163"/>
  <c r="Y16" i="163" s="1"/>
  <c r="X16" i="163"/>
  <c r="AA16" i="163" s="1"/>
  <c r="H23" i="27"/>
  <c r="J12" i="27"/>
  <c r="J23" i="27" s="1"/>
  <c r="C16" i="163"/>
  <c r="D16" i="163"/>
  <c r="M16" i="163" s="1"/>
  <c r="F34" i="65"/>
  <c r="F34" i="62"/>
  <c r="H34" i="72"/>
  <c r="Z16" i="163"/>
  <c r="L21" i="163"/>
  <c r="R21" i="163" s="1"/>
  <c r="AD21" i="163" s="1"/>
  <c r="K21" i="163"/>
  <c r="J21" i="163"/>
  <c r="P21" i="163" s="1"/>
  <c r="AB21" i="163" s="1"/>
  <c r="C32" i="161"/>
  <c r="L32" i="161"/>
  <c r="K32" i="161"/>
  <c r="J32" i="161"/>
  <c r="I32" i="161"/>
  <c r="H32" i="161"/>
  <c r="G32" i="161"/>
  <c r="F32" i="161"/>
  <c r="E32" i="161"/>
  <c r="D32" i="161"/>
  <c r="K34" i="65" l="1"/>
  <c r="O16" i="163"/>
  <c r="N16" i="163"/>
  <c r="E16" i="163"/>
  <c r="I16" i="163" s="1"/>
  <c r="L16" i="163"/>
  <c r="J16" i="163"/>
  <c r="P16" i="163" s="1"/>
  <c r="AB16" i="163" s="1"/>
  <c r="K16" i="163"/>
  <c r="Q16" i="163" s="1"/>
  <c r="AC16" i="163" s="1"/>
  <c r="D32" i="124"/>
  <c r="E32" i="124"/>
  <c r="F32" i="124"/>
  <c r="G32" i="124"/>
  <c r="H32" i="124"/>
  <c r="I32" i="124"/>
  <c r="L32" i="124"/>
  <c r="M32" i="124"/>
  <c r="H33" i="103"/>
  <c r="D33" i="103"/>
  <c r="E33" i="103"/>
  <c r="F33" i="103"/>
  <c r="G33" i="103"/>
  <c r="F32" i="160"/>
  <c r="F33" i="160"/>
  <c r="F34" i="160"/>
  <c r="E35" i="160"/>
  <c r="G35" i="160"/>
  <c r="C35" i="160"/>
  <c r="D34" i="160"/>
  <c r="D33" i="160"/>
  <c r="D32" i="160"/>
  <c r="D13" i="159"/>
  <c r="J13" i="159" s="1"/>
  <c r="D12" i="159"/>
  <c r="D14" i="159"/>
  <c r="J14" i="159" s="1"/>
  <c r="D15" i="159"/>
  <c r="J15" i="159" s="1"/>
  <c r="D16" i="159"/>
  <c r="J16" i="159" s="1"/>
  <c r="D17" i="159"/>
  <c r="D18" i="159"/>
  <c r="D19" i="159"/>
  <c r="J19" i="159" s="1"/>
  <c r="D20" i="159"/>
  <c r="J20" i="159" s="1"/>
  <c r="D21" i="159"/>
  <c r="D22" i="159"/>
  <c r="J22" i="159" s="1"/>
  <c r="D23" i="159"/>
  <c r="D24" i="159"/>
  <c r="J24" i="159" s="1"/>
  <c r="D25" i="159"/>
  <c r="D26" i="159"/>
  <c r="J26" i="159" s="1"/>
  <c r="D27" i="159"/>
  <c r="J27" i="159" s="1"/>
  <c r="D28" i="159"/>
  <c r="J28" i="159" s="1"/>
  <c r="D29" i="159"/>
  <c r="D30" i="159"/>
  <c r="J30" i="159" s="1"/>
  <c r="D31" i="159"/>
  <c r="D32" i="159"/>
  <c r="D33" i="159"/>
  <c r="D34" i="159"/>
  <c r="C35" i="159"/>
  <c r="C38" i="159" s="1"/>
  <c r="E35" i="159"/>
  <c r="F35" i="159"/>
  <c r="G35" i="159"/>
  <c r="H35" i="159"/>
  <c r="Q35" i="160"/>
  <c r="P35" i="160"/>
  <c r="N35" i="160"/>
  <c r="M35" i="160"/>
  <c r="F31" i="160"/>
  <c r="D31" i="160"/>
  <c r="S30" i="160"/>
  <c r="O30" i="160"/>
  <c r="I30" i="160"/>
  <c r="H30" i="160"/>
  <c r="F30" i="160"/>
  <c r="D30" i="160"/>
  <c r="R29" i="160"/>
  <c r="S29" i="160" s="1"/>
  <c r="O29" i="160"/>
  <c r="I29" i="160"/>
  <c r="H29" i="160"/>
  <c r="F29" i="160"/>
  <c r="D29" i="160"/>
  <c r="R28" i="160"/>
  <c r="S28" i="160" s="1"/>
  <c r="O28" i="160"/>
  <c r="I28" i="160"/>
  <c r="H28" i="160"/>
  <c r="F28" i="160"/>
  <c r="D28" i="160"/>
  <c r="I27" i="160"/>
  <c r="H27" i="160"/>
  <c r="F27" i="160"/>
  <c r="D27" i="160"/>
  <c r="R26" i="160"/>
  <c r="S26" i="160" s="1"/>
  <c r="O26" i="160"/>
  <c r="I26" i="160"/>
  <c r="H26" i="160"/>
  <c r="F26" i="160"/>
  <c r="D26" i="160"/>
  <c r="R25" i="160"/>
  <c r="S25" i="160" s="1"/>
  <c r="O25" i="160"/>
  <c r="I25" i="160"/>
  <c r="H25" i="160"/>
  <c r="F25" i="160"/>
  <c r="D25" i="160"/>
  <c r="R24" i="160"/>
  <c r="S24" i="160" s="1"/>
  <c r="O24" i="160"/>
  <c r="I24" i="160"/>
  <c r="H24" i="160"/>
  <c r="F24" i="160"/>
  <c r="D24" i="160"/>
  <c r="I23" i="160"/>
  <c r="H23" i="160"/>
  <c r="F23" i="160"/>
  <c r="D23" i="160"/>
  <c r="R22" i="160"/>
  <c r="S22" i="160" s="1"/>
  <c r="O22" i="160"/>
  <c r="I22" i="160"/>
  <c r="H22" i="160"/>
  <c r="F22" i="160"/>
  <c r="D22" i="160"/>
  <c r="R21" i="160"/>
  <c r="S21" i="160" s="1"/>
  <c r="O21" i="160"/>
  <c r="H21" i="160"/>
  <c r="F21" i="160"/>
  <c r="D21" i="160"/>
  <c r="R20" i="160"/>
  <c r="S20" i="160" s="1"/>
  <c r="O20" i="160"/>
  <c r="I20" i="160"/>
  <c r="H20" i="160"/>
  <c r="F20" i="160"/>
  <c r="D20" i="160"/>
  <c r="R19" i="160"/>
  <c r="S19" i="160" s="1"/>
  <c r="O19" i="160"/>
  <c r="I19" i="160"/>
  <c r="H19" i="160"/>
  <c r="F19" i="160"/>
  <c r="D19" i="160"/>
  <c r="R18" i="160"/>
  <c r="S18" i="160" s="1"/>
  <c r="O18" i="160"/>
  <c r="I18" i="160"/>
  <c r="H18" i="160"/>
  <c r="F18" i="160"/>
  <c r="D18" i="160"/>
  <c r="I17" i="160"/>
  <c r="H17" i="160"/>
  <c r="F17" i="160"/>
  <c r="D17" i="160"/>
  <c r="R16" i="160"/>
  <c r="S16" i="160" s="1"/>
  <c r="O16" i="160"/>
  <c r="I16" i="160"/>
  <c r="H16" i="160"/>
  <c r="F16" i="160"/>
  <c r="D16" i="160"/>
  <c r="R15" i="160"/>
  <c r="S15" i="160" s="1"/>
  <c r="O15" i="160"/>
  <c r="H15" i="160"/>
  <c r="F15" i="160"/>
  <c r="D15" i="160"/>
  <c r="R14" i="160"/>
  <c r="S14" i="160" s="1"/>
  <c r="O14" i="160"/>
  <c r="I14" i="160"/>
  <c r="H14" i="160"/>
  <c r="F14" i="160"/>
  <c r="D14" i="160"/>
  <c r="R13" i="160"/>
  <c r="S13" i="160" s="1"/>
  <c r="O13" i="160"/>
  <c r="I13" i="160"/>
  <c r="H13" i="160"/>
  <c r="F13" i="160"/>
  <c r="D13" i="160"/>
  <c r="R12" i="160"/>
  <c r="S12" i="160" s="1"/>
  <c r="O12" i="160"/>
  <c r="I12" i="160"/>
  <c r="H12" i="160"/>
  <c r="F12" i="160"/>
  <c r="D12" i="160"/>
  <c r="I30" i="159"/>
  <c r="I29" i="159"/>
  <c r="J29" i="159"/>
  <c r="I28" i="159"/>
  <c r="I27" i="159"/>
  <c r="I26" i="159"/>
  <c r="J25" i="159"/>
  <c r="I25" i="159"/>
  <c r="I24" i="159"/>
  <c r="I23" i="159"/>
  <c r="J23" i="159"/>
  <c r="I22" i="159"/>
  <c r="I21" i="159"/>
  <c r="J21" i="159"/>
  <c r="I20" i="159"/>
  <c r="I19" i="159"/>
  <c r="I18" i="159"/>
  <c r="J18" i="159"/>
  <c r="J17" i="159"/>
  <c r="I17" i="159"/>
  <c r="I16" i="159"/>
  <c r="I15" i="159"/>
  <c r="I14" i="159"/>
  <c r="I13" i="159"/>
  <c r="I12" i="159"/>
  <c r="I30" i="158"/>
  <c r="I13" i="158"/>
  <c r="I14" i="158"/>
  <c r="I15" i="158"/>
  <c r="I16" i="158"/>
  <c r="I17" i="158"/>
  <c r="I18" i="158"/>
  <c r="I19" i="158"/>
  <c r="I20" i="158"/>
  <c r="I21" i="158"/>
  <c r="I22" i="158"/>
  <c r="I23" i="158"/>
  <c r="I24" i="158"/>
  <c r="I25" i="158"/>
  <c r="I26" i="158"/>
  <c r="I27" i="158"/>
  <c r="I28" i="158"/>
  <c r="I29" i="158"/>
  <c r="I31" i="158"/>
  <c r="I32" i="158"/>
  <c r="I33" i="158"/>
  <c r="I34" i="158"/>
  <c r="I12" i="158"/>
  <c r="F33" i="158"/>
  <c r="F34" i="158"/>
  <c r="F32" i="158"/>
  <c r="E35" i="158"/>
  <c r="G35" i="158"/>
  <c r="H35" i="158"/>
  <c r="D33" i="158"/>
  <c r="D34" i="158"/>
  <c r="D32" i="158"/>
  <c r="D30" i="158"/>
  <c r="C35" i="158"/>
  <c r="F31" i="158"/>
  <c r="F30" i="158"/>
  <c r="F29" i="158"/>
  <c r="D29" i="158"/>
  <c r="F28" i="158"/>
  <c r="D28" i="158"/>
  <c r="J28" i="158" s="1"/>
  <c r="F27" i="158"/>
  <c r="D27" i="158"/>
  <c r="F26" i="158"/>
  <c r="D26" i="158"/>
  <c r="J26" i="158" s="1"/>
  <c r="F25" i="158"/>
  <c r="D25" i="158"/>
  <c r="F24" i="158"/>
  <c r="D24" i="158"/>
  <c r="J24" i="158" s="1"/>
  <c r="F23" i="158"/>
  <c r="D23" i="158"/>
  <c r="F22" i="158"/>
  <c r="D22" i="158"/>
  <c r="J22" i="158" s="1"/>
  <c r="F21" i="158"/>
  <c r="D21" i="158"/>
  <c r="F20" i="158"/>
  <c r="D20" i="158"/>
  <c r="J20" i="158" s="1"/>
  <c r="F19" i="158"/>
  <c r="D19" i="158"/>
  <c r="F18" i="158"/>
  <c r="D18" i="158"/>
  <c r="J18" i="158" s="1"/>
  <c r="F17" i="158"/>
  <c r="D17" i="158"/>
  <c r="F16" i="158"/>
  <c r="D16" i="158"/>
  <c r="J16" i="158" s="1"/>
  <c r="F15" i="158"/>
  <c r="D15" i="158"/>
  <c r="F14" i="158"/>
  <c r="D14" i="158"/>
  <c r="J14" i="158" s="1"/>
  <c r="F13" i="158"/>
  <c r="D13" i="158"/>
  <c r="F12" i="158"/>
  <c r="D12" i="158"/>
  <c r="J12" i="158" s="1"/>
  <c r="K24" i="157"/>
  <c r="J24" i="157"/>
  <c r="I24" i="157"/>
  <c r="H24" i="157"/>
  <c r="G24" i="157"/>
  <c r="E24" i="157"/>
  <c r="D24" i="157"/>
  <c r="C24" i="157"/>
  <c r="F13" i="157"/>
  <c r="F12" i="157"/>
  <c r="F24" i="157" l="1"/>
  <c r="J33" i="158"/>
  <c r="I35" i="160"/>
  <c r="H35" i="160"/>
  <c r="J12" i="160"/>
  <c r="J14" i="160"/>
  <c r="J30" i="158"/>
  <c r="J15" i="158"/>
  <c r="J17" i="158"/>
  <c r="J21" i="158"/>
  <c r="J23" i="158"/>
  <c r="J27" i="158"/>
  <c r="J29" i="158"/>
  <c r="I35" i="158"/>
  <c r="J34" i="158"/>
  <c r="J13" i="158"/>
  <c r="J19" i="158"/>
  <c r="J25" i="158"/>
  <c r="J32" i="158"/>
  <c r="D35" i="158"/>
  <c r="AG16" i="163"/>
  <c r="R16" i="163"/>
  <c r="AD16" i="163" s="1"/>
  <c r="AE16" i="163" s="1"/>
  <c r="AF16" i="163"/>
  <c r="F35" i="160"/>
  <c r="O35" i="160"/>
  <c r="J25" i="160"/>
  <c r="J28" i="160"/>
  <c r="J30" i="160"/>
  <c r="D35" i="160"/>
  <c r="J16" i="160"/>
  <c r="J19" i="160"/>
  <c r="J13" i="160"/>
  <c r="J24" i="160"/>
  <c r="J26" i="160"/>
  <c r="J29" i="160"/>
  <c r="J17" i="160"/>
  <c r="J18" i="160"/>
  <c r="J20" i="160"/>
  <c r="D35" i="159"/>
  <c r="I35" i="159"/>
  <c r="R35" i="160"/>
  <c r="J12" i="159"/>
  <c r="J35" i="159" s="1"/>
  <c r="F35" i="158"/>
  <c r="D33" i="151"/>
  <c r="E33" i="151"/>
  <c r="F33" i="151"/>
  <c r="G33" i="151"/>
  <c r="H33" i="151"/>
  <c r="I33" i="151"/>
  <c r="J33" i="151"/>
  <c r="K33" i="151"/>
  <c r="L33" i="151"/>
  <c r="M33" i="151"/>
  <c r="N33" i="151"/>
  <c r="O33" i="151"/>
  <c r="G16" i="156"/>
  <c r="G17" i="156"/>
  <c r="G18" i="156"/>
  <c r="G19" i="156"/>
  <c r="G15" i="156"/>
  <c r="G25" i="156"/>
  <c r="G24" i="156"/>
  <c r="G23" i="156"/>
  <c r="D35" i="121"/>
  <c r="E35" i="121"/>
  <c r="G35" i="121"/>
  <c r="H35" i="121"/>
  <c r="J35" i="121"/>
  <c r="C35" i="121"/>
  <c r="D36" i="138"/>
  <c r="E36" i="138"/>
  <c r="C36" i="138"/>
  <c r="G16" i="14"/>
  <c r="G25" i="14"/>
  <c r="E25" i="14"/>
  <c r="D25" i="14"/>
  <c r="F25" i="14"/>
  <c r="H25" i="14"/>
  <c r="D16" i="14"/>
  <c r="E16" i="14"/>
  <c r="E26" i="14" s="1"/>
  <c r="F16" i="14"/>
  <c r="H16" i="14"/>
  <c r="C25" i="14"/>
  <c r="C16" i="14"/>
  <c r="C26" i="14" s="1"/>
  <c r="J35" i="158" l="1"/>
  <c r="J35" i="160"/>
  <c r="D26" i="14"/>
  <c r="H26" i="14"/>
  <c r="G26" i="14"/>
  <c r="F26" i="14"/>
  <c r="C13" i="13" l="1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12" i="13"/>
  <c r="D35" i="13"/>
  <c r="E35" i="13"/>
  <c r="F35" i="13"/>
  <c r="G35" i="13"/>
  <c r="C35" i="13" l="1"/>
  <c r="H18" i="60"/>
  <c r="C19" i="29" s="1"/>
  <c r="X15" i="155" l="1"/>
  <c r="D26" i="154"/>
  <c r="C26" i="154"/>
  <c r="R21" i="154"/>
  <c r="P21" i="154"/>
  <c r="N21" i="154"/>
  <c r="L21" i="154"/>
  <c r="F21" i="154"/>
  <c r="G21" i="154" s="1"/>
  <c r="R20" i="154"/>
  <c r="P20" i="154"/>
  <c r="N20" i="154"/>
  <c r="L20" i="154"/>
  <c r="J20" i="154"/>
  <c r="H20" i="154"/>
  <c r="F20" i="154"/>
  <c r="G20" i="154" s="1"/>
  <c r="R18" i="154"/>
  <c r="Q18" i="154"/>
  <c r="P18" i="154"/>
  <c r="N18" i="154"/>
  <c r="M18" i="154"/>
  <c r="L18" i="154"/>
  <c r="J18" i="154"/>
  <c r="I18" i="154"/>
  <c r="H18" i="154"/>
  <c r="F18" i="154"/>
  <c r="G18" i="154" s="1"/>
  <c r="R17" i="154"/>
  <c r="Q17" i="154"/>
  <c r="P17" i="154"/>
  <c r="S17" i="154" s="1"/>
  <c r="N17" i="154"/>
  <c r="V17" i="154" s="1"/>
  <c r="M17" i="154"/>
  <c r="U17" i="154" s="1"/>
  <c r="L17" i="154"/>
  <c r="J17" i="154"/>
  <c r="I17" i="154"/>
  <c r="Y17" i="154" s="1"/>
  <c r="H17" i="154"/>
  <c r="F17" i="154"/>
  <c r="G17" i="154" s="1"/>
  <c r="R16" i="154"/>
  <c r="Q16" i="154"/>
  <c r="P16" i="154"/>
  <c r="N16" i="154"/>
  <c r="M16" i="154"/>
  <c r="L16" i="154"/>
  <c r="J16" i="154"/>
  <c r="I16" i="154"/>
  <c r="H16" i="154"/>
  <c r="F16" i="154"/>
  <c r="G16" i="154" s="1"/>
  <c r="R15" i="154"/>
  <c r="Q15" i="154"/>
  <c r="P15" i="154"/>
  <c r="S15" i="154" s="1"/>
  <c r="N15" i="154"/>
  <c r="M15" i="154"/>
  <c r="L15" i="154"/>
  <c r="J15" i="154"/>
  <c r="I15" i="154"/>
  <c r="H15" i="154"/>
  <c r="F15" i="154"/>
  <c r="G15" i="154" s="1"/>
  <c r="R14" i="154"/>
  <c r="Q14" i="154"/>
  <c r="P14" i="154"/>
  <c r="N14" i="154"/>
  <c r="M14" i="154"/>
  <c r="L14" i="154"/>
  <c r="J14" i="154"/>
  <c r="I14" i="154"/>
  <c r="H14" i="154"/>
  <c r="G14" i="154"/>
  <c r="G42" i="153"/>
  <c r="D42" i="153"/>
  <c r="S30" i="153"/>
  <c r="Q30" i="153"/>
  <c r="O30" i="153"/>
  <c r="K30" i="153"/>
  <c r="I30" i="153"/>
  <c r="G30" i="153"/>
  <c r="J13" i="153"/>
  <c r="H13" i="153"/>
  <c r="F13" i="153"/>
  <c r="D13" i="153"/>
  <c r="B13" i="153"/>
  <c r="L12" i="153"/>
  <c r="L11" i="153"/>
  <c r="E29" i="84"/>
  <c r="J29" i="84" s="1"/>
  <c r="E12" i="84"/>
  <c r="J12" i="84" s="1"/>
  <c r="F32" i="66"/>
  <c r="F30" i="66"/>
  <c r="D30" i="66"/>
  <c r="F29" i="66"/>
  <c r="F28" i="66"/>
  <c r="F27" i="66"/>
  <c r="F26" i="66"/>
  <c r="F24" i="66"/>
  <c r="F23" i="66"/>
  <c r="D17" i="66"/>
  <c r="F16" i="66"/>
  <c r="F15" i="66"/>
  <c r="F13" i="66"/>
  <c r="D13" i="66"/>
  <c r="G32" i="142"/>
  <c r="F32" i="142"/>
  <c r="E32" i="142"/>
  <c r="D32" i="142"/>
  <c r="H34" i="13"/>
  <c r="I34" i="13" s="1"/>
  <c r="H30" i="13"/>
  <c r="I30" i="13" s="1"/>
  <c r="H29" i="13"/>
  <c r="I29" i="13" s="1"/>
  <c r="H28" i="13"/>
  <c r="I28" i="13" s="1"/>
  <c r="H25" i="13"/>
  <c r="I25" i="13" s="1"/>
  <c r="H24" i="13"/>
  <c r="I24" i="13" s="1"/>
  <c r="H23" i="13"/>
  <c r="I23" i="13" s="1"/>
  <c r="H22" i="13"/>
  <c r="I22" i="13" s="1"/>
  <c r="H19" i="13"/>
  <c r="I19" i="13" s="1"/>
  <c r="H18" i="13"/>
  <c r="I18" i="13" s="1"/>
  <c r="H17" i="13"/>
  <c r="I17" i="13" s="1"/>
  <c r="H16" i="13"/>
  <c r="I16" i="13" s="1"/>
  <c r="H13" i="13"/>
  <c r="I13" i="13" s="1"/>
  <c r="H12" i="13"/>
  <c r="D35" i="111"/>
  <c r="F34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D35" i="4"/>
  <c r="D37" i="4" s="1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G32" i="141"/>
  <c r="F32" i="141"/>
  <c r="E32" i="141"/>
  <c r="D32" i="141"/>
  <c r="P34" i="47"/>
  <c r="O34" i="47"/>
  <c r="N34" i="47"/>
  <c r="M34" i="47"/>
  <c r="K34" i="47"/>
  <c r="F34" i="47"/>
  <c r="E34" i="47"/>
  <c r="D34" i="47"/>
  <c r="C34" i="47"/>
  <c r="Q33" i="47"/>
  <c r="H34" i="111" s="1"/>
  <c r="J34" i="111" s="1"/>
  <c r="J33" i="47"/>
  <c r="I33" i="47"/>
  <c r="D33" i="144" s="1"/>
  <c r="H33" i="47"/>
  <c r="G33" i="47"/>
  <c r="Q32" i="47"/>
  <c r="H33" i="111" s="1"/>
  <c r="J32" i="47"/>
  <c r="I32" i="47"/>
  <c r="H32" i="47"/>
  <c r="C32" i="144" s="1"/>
  <c r="G32" i="47"/>
  <c r="Q31" i="47"/>
  <c r="J31" i="47"/>
  <c r="I31" i="47"/>
  <c r="H31" i="47"/>
  <c r="C31" i="144" s="1"/>
  <c r="G31" i="47"/>
  <c r="Q30" i="47"/>
  <c r="J30" i="47"/>
  <c r="E30" i="144" s="1"/>
  <c r="I30" i="47"/>
  <c r="H30" i="47"/>
  <c r="G30" i="47"/>
  <c r="Q29" i="47"/>
  <c r="H30" i="111" s="1"/>
  <c r="J30" i="111" s="1"/>
  <c r="J29" i="47"/>
  <c r="I29" i="47"/>
  <c r="D29" i="144" s="1"/>
  <c r="H29" i="47"/>
  <c r="G29" i="47"/>
  <c r="Q28" i="47"/>
  <c r="H29" i="111" s="1"/>
  <c r="J28" i="47"/>
  <c r="I28" i="47"/>
  <c r="D28" i="144" s="1"/>
  <c r="H28" i="47"/>
  <c r="C28" i="144" s="1"/>
  <c r="G28" i="47"/>
  <c r="Q27" i="47"/>
  <c r="J27" i="47"/>
  <c r="I27" i="47"/>
  <c r="H27" i="47"/>
  <c r="G27" i="47"/>
  <c r="Q26" i="47"/>
  <c r="J26" i="47"/>
  <c r="E26" i="144" s="1"/>
  <c r="I26" i="47"/>
  <c r="H26" i="47"/>
  <c r="G26" i="47"/>
  <c r="Q25" i="47"/>
  <c r="H26" i="111" s="1"/>
  <c r="J26" i="111" s="1"/>
  <c r="J25" i="47"/>
  <c r="I25" i="47"/>
  <c r="D25" i="144" s="1"/>
  <c r="H25" i="47"/>
  <c r="G25" i="47"/>
  <c r="Q24" i="47"/>
  <c r="H25" i="111" s="1"/>
  <c r="J24" i="47"/>
  <c r="I24" i="47"/>
  <c r="H24" i="47"/>
  <c r="C24" i="144" s="1"/>
  <c r="G24" i="47"/>
  <c r="Q23" i="47"/>
  <c r="J23" i="47"/>
  <c r="I23" i="47"/>
  <c r="H23" i="47"/>
  <c r="C23" i="144" s="1"/>
  <c r="G23" i="47"/>
  <c r="Q22" i="47"/>
  <c r="J22" i="47"/>
  <c r="E22" i="144" s="1"/>
  <c r="I22" i="47"/>
  <c r="H22" i="47"/>
  <c r="G22" i="47"/>
  <c r="Q21" i="47"/>
  <c r="H22" i="111" s="1"/>
  <c r="J22" i="111" s="1"/>
  <c r="J21" i="47"/>
  <c r="I21" i="47"/>
  <c r="D21" i="144" s="1"/>
  <c r="H21" i="47"/>
  <c r="G21" i="47"/>
  <c r="Q20" i="47"/>
  <c r="H21" i="111" s="1"/>
  <c r="J20" i="47"/>
  <c r="I20" i="47"/>
  <c r="D20" i="144" s="1"/>
  <c r="H20" i="47"/>
  <c r="C20" i="144" s="1"/>
  <c r="G20" i="47"/>
  <c r="Q19" i="47"/>
  <c r="J19" i="47"/>
  <c r="I19" i="47"/>
  <c r="H19" i="47"/>
  <c r="C19" i="144" s="1"/>
  <c r="G19" i="47"/>
  <c r="Q18" i="47"/>
  <c r="J18" i="47"/>
  <c r="E18" i="144" s="1"/>
  <c r="I18" i="47"/>
  <c r="H18" i="47"/>
  <c r="G18" i="47"/>
  <c r="Q17" i="47"/>
  <c r="J17" i="47"/>
  <c r="I17" i="47"/>
  <c r="D17" i="144" s="1"/>
  <c r="H17" i="47"/>
  <c r="G17" i="47"/>
  <c r="Q16" i="47"/>
  <c r="H17" i="111" s="1"/>
  <c r="J16" i="47"/>
  <c r="I16" i="47"/>
  <c r="D16" i="144" s="1"/>
  <c r="H16" i="47"/>
  <c r="C16" i="144" s="1"/>
  <c r="G16" i="47"/>
  <c r="Q15" i="47"/>
  <c r="J15" i="47"/>
  <c r="I15" i="47"/>
  <c r="H15" i="47"/>
  <c r="C15" i="144" s="1"/>
  <c r="G15" i="47"/>
  <c r="Q14" i="47"/>
  <c r="J14" i="47"/>
  <c r="E14" i="144" s="1"/>
  <c r="I14" i="47"/>
  <c r="H14" i="47"/>
  <c r="G14" i="47"/>
  <c r="Q13" i="47"/>
  <c r="H14" i="111" s="1"/>
  <c r="J13" i="47"/>
  <c r="I13" i="47"/>
  <c r="D13" i="144" s="1"/>
  <c r="H13" i="47"/>
  <c r="G13" i="47"/>
  <c r="Q12" i="47"/>
  <c r="H13" i="111" s="1"/>
  <c r="J12" i="47"/>
  <c r="I12" i="47"/>
  <c r="D12" i="144" s="1"/>
  <c r="H12" i="47"/>
  <c r="C12" i="144" s="1"/>
  <c r="G12" i="47"/>
  <c r="Q11" i="47"/>
  <c r="J11" i="47"/>
  <c r="E11" i="144" s="1"/>
  <c r="I11" i="47"/>
  <c r="D11" i="144" s="1"/>
  <c r="H11" i="47"/>
  <c r="G11" i="47"/>
  <c r="P33" i="60"/>
  <c r="P35" i="60" s="1"/>
  <c r="O33" i="60"/>
  <c r="O35" i="60" s="1"/>
  <c r="N33" i="60"/>
  <c r="N35" i="60" s="1"/>
  <c r="M33" i="60"/>
  <c r="M35" i="60" s="1"/>
  <c r="F33" i="60"/>
  <c r="F35" i="60" s="1"/>
  <c r="E33" i="60"/>
  <c r="E35" i="60" s="1"/>
  <c r="D33" i="60"/>
  <c r="D35" i="60" s="1"/>
  <c r="C33" i="60"/>
  <c r="C35" i="60" s="1"/>
  <c r="Q32" i="60"/>
  <c r="H34" i="4" s="1"/>
  <c r="K32" i="60"/>
  <c r="J32" i="60"/>
  <c r="E33" i="29" s="1"/>
  <c r="I32" i="60"/>
  <c r="D33" i="29" s="1"/>
  <c r="H32" i="60"/>
  <c r="G32" i="60"/>
  <c r="Q31" i="60"/>
  <c r="H33" i="4" s="1"/>
  <c r="K31" i="60"/>
  <c r="J31" i="60"/>
  <c r="E32" i="29" s="1"/>
  <c r="I31" i="60"/>
  <c r="D32" i="29" s="1"/>
  <c r="H31" i="60"/>
  <c r="G31" i="60"/>
  <c r="Q30" i="60"/>
  <c r="H32" i="4" s="1"/>
  <c r="K30" i="60"/>
  <c r="J30" i="60"/>
  <c r="E31" i="29" s="1"/>
  <c r="I30" i="60"/>
  <c r="D31" i="29" s="1"/>
  <c r="H30" i="60"/>
  <c r="G30" i="60"/>
  <c r="Q29" i="60"/>
  <c r="H31" i="4" s="1"/>
  <c r="K29" i="60"/>
  <c r="J29" i="60"/>
  <c r="E30" i="29" s="1"/>
  <c r="I29" i="60"/>
  <c r="D30" i="29" s="1"/>
  <c r="H29" i="60"/>
  <c r="G29" i="60"/>
  <c r="Q28" i="60"/>
  <c r="H30" i="4" s="1"/>
  <c r="K28" i="60"/>
  <c r="J28" i="60"/>
  <c r="E29" i="29" s="1"/>
  <c r="I28" i="60"/>
  <c r="D29" i="29" s="1"/>
  <c r="H28" i="60"/>
  <c r="G28" i="60"/>
  <c r="Q27" i="60"/>
  <c r="H29" i="4" s="1"/>
  <c r="K27" i="60"/>
  <c r="J27" i="60"/>
  <c r="E28" i="29" s="1"/>
  <c r="I27" i="60"/>
  <c r="D28" i="29" s="1"/>
  <c r="H27" i="60"/>
  <c r="G27" i="60"/>
  <c r="Q26" i="60"/>
  <c r="H28" i="4" s="1"/>
  <c r="K26" i="60"/>
  <c r="J26" i="60"/>
  <c r="E27" i="29" s="1"/>
  <c r="I26" i="60"/>
  <c r="D27" i="29" s="1"/>
  <c r="H26" i="60"/>
  <c r="G26" i="60"/>
  <c r="Q25" i="60"/>
  <c r="H27" i="4" s="1"/>
  <c r="K25" i="60"/>
  <c r="J25" i="60"/>
  <c r="E26" i="29" s="1"/>
  <c r="I25" i="60"/>
  <c r="D26" i="29" s="1"/>
  <c r="H25" i="60"/>
  <c r="G25" i="60"/>
  <c r="Q24" i="60"/>
  <c r="H26" i="4" s="1"/>
  <c r="K24" i="60"/>
  <c r="J24" i="60"/>
  <c r="E25" i="29" s="1"/>
  <c r="I24" i="60"/>
  <c r="D25" i="29" s="1"/>
  <c r="H24" i="60"/>
  <c r="G24" i="60"/>
  <c r="Q23" i="60"/>
  <c r="H25" i="4" s="1"/>
  <c r="K23" i="60"/>
  <c r="J23" i="60"/>
  <c r="E24" i="29" s="1"/>
  <c r="I23" i="60"/>
  <c r="D24" i="29" s="1"/>
  <c r="H23" i="60"/>
  <c r="G23" i="60"/>
  <c r="Q22" i="60"/>
  <c r="H24" i="4" s="1"/>
  <c r="K22" i="60"/>
  <c r="J22" i="60"/>
  <c r="E23" i="29" s="1"/>
  <c r="I22" i="60"/>
  <c r="D23" i="29" s="1"/>
  <c r="H22" i="60"/>
  <c r="G22" i="60"/>
  <c r="Q21" i="60"/>
  <c r="H23" i="4" s="1"/>
  <c r="K21" i="60"/>
  <c r="J21" i="60"/>
  <c r="E22" i="29" s="1"/>
  <c r="I21" i="60"/>
  <c r="D22" i="29" s="1"/>
  <c r="H21" i="60"/>
  <c r="G21" i="60"/>
  <c r="Q20" i="60"/>
  <c r="H22" i="4" s="1"/>
  <c r="K20" i="60"/>
  <c r="J20" i="60"/>
  <c r="E21" i="29" s="1"/>
  <c r="I20" i="60"/>
  <c r="D21" i="29" s="1"/>
  <c r="H20" i="60"/>
  <c r="G20" i="60"/>
  <c r="Q19" i="60"/>
  <c r="H21" i="4" s="1"/>
  <c r="K19" i="60"/>
  <c r="J19" i="60"/>
  <c r="E20" i="29" s="1"/>
  <c r="I19" i="60"/>
  <c r="D20" i="29" s="1"/>
  <c r="H19" i="60"/>
  <c r="G19" i="60"/>
  <c r="Q18" i="60"/>
  <c r="H20" i="4" s="1"/>
  <c r="K18" i="60"/>
  <c r="J18" i="60"/>
  <c r="I18" i="60"/>
  <c r="G18" i="60"/>
  <c r="Q17" i="60"/>
  <c r="H19" i="4" s="1"/>
  <c r="K17" i="60"/>
  <c r="J17" i="60"/>
  <c r="E18" i="29" s="1"/>
  <c r="I17" i="60"/>
  <c r="D18" i="29" s="1"/>
  <c r="H17" i="60"/>
  <c r="G17" i="60"/>
  <c r="Q16" i="60"/>
  <c r="H18" i="4" s="1"/>
  <c r="K16" i="60"/>
  <c r="J16" i="60"/>
  <c r="E17" i="29" s="1"/>
  <c r="I16" i="60"/>
  <c r="D17" i="29" s="1"/>
  <c r="H16" i="60"/>
  <c r="G16" i="60"/>
  <c r="Q15" i="60"/>
  <c r="H17" i="4" s="1"/>
  <c r="K15" i="60"/>
  <c r="J15" i="60"/>
  <c r="E16" i="29" s="1"/>
  <c r="I15" i="60"/>
  <c r="D16" i="29" s="1"/>
  <c r="H15" i="60"/>
  <c r="G15" i="60"/>
  <c r="Q14" i="60"/>
  <c r="H16" i="4" s="1"/>
  <c r="K14" i="60"/>
  <c r="J14" i="60"/>
  <c r="E15" i="29" s="1"/>
  <c r="I14" i="60"/>
  <c r="D15" i="29" s="1"/>
  <c r="H14" i="60"/>
  <c r="G14" i="60"/>
  <c r="Q13" i="60"/>
  <c r="H15" i="4" s="1"/>
  <c r="K13" i="60"/>
  <c r="J13" i="60"/>
  <c r="E14" i="29" s="1"/>
  <c r="I13" i="60"/>
  <c r="D14" i="29" s="1"/>
  <c r="H13" i="60"/>
  <c r="G13" i="60"/>
  <c r="Q12" i="60"/>
  <c r="H14" i="4" s="1"/>
  <c r="K12" i="60"/>
  <c r="J12" i="60"/>
  <c r="E13" i="29" s="1"/>
  <c r="I12" i="60"/>
  <c r="D13" i="29" s="1"/>
  <c r="H12" i="60"/>
  <c r="G12" i="60"/>
  <c r="Q11" i="60"/>
  <c r="H13" i="4" s="1"/>
  <c r="K11" i="60"/>
  <c r="J11" i="60"/>
  <c r="E12" i="29" s="1"/>
  <c r="I11" i="60"/>
  <c r="D12" i="29" s="1"/>
  <c r="H11" i="60"/>
  <c r="G11" i="60"/>
  <c r="Q10" i="60"/>
  <c r="K10" i="60"/>
  <c r="J10" i="60"/>
  <c r="E11" i="29" s="1"/>
  <c r="I10" i="60"/>
  <c r="D11" i="29" s="1"/>
  <c r="G10" i="60"/>
  <c r="K34" i="59"/>
  <c r="J34" i="59"/>
  <c r="I34" i="59"/>
  <c r="H34" i="59"/>
  <c r="F34" i="59"/>
  <c r="E34" i="59"/>
  <c r="D34" i="59"/>
  <c r="C34" i="59"/>
  <c r="L33" i="59"/>
  <c r="G33" i="59"/>
  <c r="L32" i="59"/>
  <c r="G32" i="59"/>
  <c r="L31" i="59"/>
  <c r="G31" i="59"/>
  <c r="L30" i="59"/>
  <c r="G30" i="59"/>
  <c r="L29" i="59"/>
  <c r="G29" i="59"/>
  <c r="E27" i="100" s="1"/>
  <c r="L28" i="59"/>
  <c r="G28" i="59"/>
  <c r="L27" i="59"/>
  <c r="G27" i="59"/>
  <c r="L26" i="59"/>
  <c r="G26" i="59"/>
  <c r="L25" i="59"/>
  <c r="G25" i="59"/>
  <c r="E23" i="100" s="1"/>
  <c r="L24" i="59"/>
  <c r="G24" i="59"/>
  <c r="E22" i="100" s="1"/>
  <c r="L23" i="59"/>
  <c r="G23" i="59"/>
  <c r="L22" i="59"/>
  <c r="G22" i="59"/>
  <c r="M22" i="59" s="1"/>
  <c r="L21" i="59"/>
  <c r="G21" i="59"/>
  <c r="E19" i="100" s="1"/>
  <c r="L20" i="59"/>
  <c r="G20" i="59"/>
  <c r="E18" i="100" s="1"/>
  <c r="L19" i="59"/>
  <c r="G19" i="59"/>
  <c r="L18" i="59"/>
  <c r="G18" i="59"/>
  <c r="L17" i="59"/>
  <c r="G17" i="59"/>
  <c r="M17" i="59" s="1"/>
  <c r="L16" i="59"/>
  <c r="G16" i="59"/>
  <c r="L15" i="59"/>
  <c r="G15" i="59"/>
  <c r="E13" i="100" s="1"/>
  <c r="L14" i="59"/>
  <c r="G14" i="59"/>
  <c r="L13" i="59"/>
  <c r="G13" i="59"/>
  <c r="E11" i="100" s="1"/>
  <c r="L12" i="59"/>
  <c r="G12" i="59"/>
  <c r="L11" i="59"/>
  <c r="G11" i="59"/>
  <c r="E9" i="100" s="1"/>
  <c r="K34" i="58"/>
  <c r="K36" i="58" s="1"/>
  <c r="J34" i="58"/>
  <c r="J36" i="58" s="1"/>
  <c r="I34" i="58"/>
  <c r="I36" i="58" s="1"/>
  <c r="H34" i="58"/>
  <c r="H36" i="58" s="1"/>
  <c r="F34" i="58"/>
  <c r="F36" i="58" s="1"/>
  <c r="E34" i="58"/>
  <c r="E36" i="58" s="1"/>
  <c r="D34" i="58"/>
  <c r="D36" i="58" s="1"/>
  <c r="C34" i="58"/>
  <c r="C36" i="58" s="1"/>
  <c r="L33" i="58"/>
  <c r="G33" i="58"/>
  <c r="D31" i="100" s="1"/>
  <c r="L32" i="58"/>
  <c r="G32" i="58"/>
  <c r="L31" i="58"/>
  <c r="G31" i="58"/>
  <c r="L30" i="58"/>
  <c r="G30" i="58"/>
  <c r="D28" i="100" s="1"/>
  <c r="L29" i="58"/>
  <c r="G29" i="58"/>
  <c r="L28" i="58"/>
  <c r="G28" i="58"/>
  <c r="L27" i="58"/>
  <c r="G27" i="58"/>
  <c r="L26" i="58"/>
  <c r="G26" i="58"/>
  <c r="L25" i="58"/>
  <c r="G25" i="58"/>
  <c r="L24" i="58"/>
  <c r="G24" i="58"/>
  <c r="L23" i="58"/>
  <c r="G23" i="58"/>
  <c r="L22" i="58"/>
  <c r="G22" i="58"/>
  <c r="M22" i="58" s="1"/>
  <c r="L21" i="58"/>
  <c r="G21" i="58"/>
  <c r="L20" i="58"/>
  <c r="G20" i="58"/>
  <c r="L19" i="58"/>
  <c r="G19" i="58"/>
  <c r="L18" i="58"/>
  <c r="G18" i="58"/>
  <c r="M18" i="58" s="1"/>
  <c r="L17" i="58"/>
  <c r="G17" i="58"/>
  <c r="L16" i="58"/>
  <c r="G16" i="58"/>
  <c r="L15" i="58"/>
  <c r="G15" i="58"/>
  <c r="L14" i="58"/>
  <c r="G15" i="111" s="1"/>
  <c r="G14" i="58"/>
  <c r="L13" i="58"/>
  <c r="G13" i="58"/>
  <c r="L12" i="58"/>
  <c r="G12" i="58"/>
  <c r="D10" i="100" s="1"/>
  <c r="L11" i="58"/>
  <c r="G11" i="58"/>
  <c r="K35" i="1"/>
  <c r="K37" i="1" s="1"/>
  <c r="J35" i="1"/>
  <c r="J37" i="1" s="1"/>
  <c r="I35" i="1"/>
  <c r="I37" i="1" s="1"/>
  <c r="H35" i="1"/>
  <c r="H37" i="1" s="1"/>
  <c r="F35" i="1"/>
  <c r="F37" i="1" s="1"/>
  <c r="E35" i="1"/>
  <c r="E37" i="1" s="1"/>
  <c r="D35" i="1"/>
  <c r="D37" i="1" s="1"/>
  <c r="C35" i="1"/>
  <c r="C37" i="1" s="1"/>
  <c r="L34" i="1"/>
  <c r="G34" i="1"/>
  <c r="C31" i="100" s="1"/>
  <c r="C34" i="4" s="1"/>
  <c r="L33" i="1"/>
  <c r="G33" i="1"/>
  <c r="L32" i="1"/>
  <c r="C32" i="66" s="1"/>
  <c r="D32" i="66" s="1"/>
  <c r="G32" i="1"/>
  <c r="L31" i="1"/>
  <c r="G31" i="4" s="1"/>
  <c r="G31" i="1"/>
  <c r="L30" i="1"/>
  <c r="G30" i="1"/>
  <c r="C27" i="100" s="1"/>
  <c r="C30" i="4" s="1"/>
  <c r="L29" i="1"/>
  <c r="C29" i="66" s="1"/>
  <c r="G29" i="1"/>
  <c r="L28" i="1"/>
  <c r="C28" i="66" s="1"/>
  <c r="D28" i="66" s="1"/>
  <c r="G28" i="1"/>
  <c r="L27" i="1"/>
  <c r="C27" i="66" s="1"/>
  <c r="E26" i="84" s="1"/>
  <c r="J26" i="84" s="1"/>
  <c r="G27" i="1"/>
  <c r="L26" i="1"/>
  <c r="G26" i="1"/>
  <c r="C23" i="100" s="1"/>
  <c r="C26" i="4" s="1"/>
  <c r="L25" i="1"/>
  <c r="G25" i="1"/>
  <c r="L24" i="1"/>
  <c r="G24" i="4" s="1"/>
  <c r="G24" i="1"/>
  <c r="L23" i="1"/>
  <c r="G23" i="4" s="1"/>
  <c r="G23" i="1"/>
  <c r="L22" i="1"/>
  <c r="G22" i="1"/>
  <c r="C19" i="100" s="1"/>
  <c r="C22" i="4" s="1"/>
  <c r="L21" i="1"/>
  <c r="G21" i="1"/>
  <c r="L20" i="1"/>
  <c r="C20" i="66" s="1"/>
  <c r="D20" i="66" s="1"/>
  <c r="G20" i="1"/>
  <c r="L19" i="1"/>
  <c r="C19" i="66" s="1"/>
  <c r="G19" i="1"/>
  <c r="L18" i="1"/>
  <c r="G18" i="1"/>
  <c r="L17" i="1"/>
  <c r="G17" i="4" s="1"/>
  <c r="G17" i="1"/>
  <c r="L16" i="1"/>
  <c r="G16" i="4" s="1"/>
  <c r="G16" i="1"/>
  <c r="C13" i="100" s="1"/>
  <c r="C16" i="4" s="1"/>
  <c r="L15" i="1"/>
  <c r="C15" i="66" s="1"/>
  <c r="G15" i="1"/>
  <c r="L14" i="1"/>
  <c r="G14" i="4" s="1"/>
  <c r="G14" i="1"/>
  <c r="C11" i="100" s="1"/>
  <c r="L13" i="1"/>
  <c r="G13" i="4" s="1"/>
  <c r="G13" i="1"/>
  <c r="C10" i="100" s="1"/>
  <c r="C13" i="4" s="1"/>
  <c r="L12" i="1"/>
  <c r="C12" i="66" s="1"/>
  <c r="G12" i="1"/>
  <c r="C9" i="100" s="1"/>
  <c r="C12" i="4" s="1"/>
  <c r="E30" i="100"/>
  <c r="E28" i="100"/>
  <c r="E26" i="100"/>
  <c r="C25" i="100"/>
  <c r="C28" i="4" s="1"/>
  <c r="D23" i="100"/>
  <c r="E20" i="100"/>
  <c r="E16" i="100"/>
  <c r="D15" i="100"/>
  <c r="C15" i="100"/>
  <c r="C18" i="4" s="1"/>
  <c r="E12" i="100"/>
  <c r="E10" i="100"/>
  <c r="D9" i="100"/>
  <c r="G16" i="65" l="1"/>
  <c r="G20" i="65"/>
  <c r="G24" i="65"/>
  <c r="G27" i="111"/>
  <c r="G31" i="111"/>
  <c r="C29" i="65"/>
  <c r="S32" i="60"/>
  <c r="G17" i="65"/>
  <c r="G25" i="65"/>
  <c r="U16" i="154"/>
  <c r="U18" i="154"/>
  <c r="E15" i="100"/>
  <c r="M25" i="59"/>
  <c r="M29" i="59"/>
  <c r="C13" i="65"/>
  <c r="S16" i="60"/>
  <c r="G14" i="65"/>
  <c r="G18" i="65"/>
  <c r="G22" i="65"/>
  <c r="G26" i="65"/>
  <c r="G30" i="65"/>
  <c r="T15" i="154"/>
  <c r="X15" i="154" s="1"/>
  <c r="C12" i="65"/>
  <c r="S11" i="60"/>
  <c r="G12" i="65"/>
  <c r="S12" i="47"/>
  <c r="G28" i="65"/>
  <c r="S28" i="47"/>
  <c r="G32" i="65"/>
  <c r="S32" i="47"/>
  <c r="G29" i="111"/>
  <c r="C21" i="65"/>
  <c r="S22" i="60"/>
  <c r="G21" i="65"/>
  <c r="G29" i="65"/>
  <c r="G33" i="65"/>
  <c r="Z17" i="154"/>
  <c r="D16" i="100"/>
  <c r="G12" i="111"/>
  <c r="G16" i="111"/>
  <c r="G18" i="111"/>
  <c r="M18" i="59"/>
  <c r="M26" i="59"/>
  <c r="M30" i="59"/>
  <c r="C20" i="65"/>
  <c r="S19" i="60"/>
  <c r="C28" i="65"/>
  <c r="S29" i="60"/>
  <c r="G11" i="65"/>
  <c r="G15" i="65"/>
  <c r="G19" i="65"/>
  <c r="G23" i="65"/>
  <c r="G27" i="65"/>
  <c r="G31" i="65"/>
  <c r="V21" i="154"/>
  <c r="Z21" i="154" s="1"/>
  <c r="M33" i="59"/>
  <c r="H31" i="111"/>
  <c r="J31" i="111" s="1"/>
  <c r="M15" i="1"/>
  <c r="M27" i="1"/>
  <c r="M14" i="59"/>
  <c r="L13" i="153"/>
  <c r="G14" i="100"/>
  <c r="C14" i="124" s="1"/>
  <c r="M13" i="59"/>
  <c r="C26" i="141"/>
  <c r="T14" i="154"/>
  <c r="W14" i="154" s="1"/>
  <c r="U15" i="154"/>
  <c r="Y15" i="154" s="1"/>
  <c r="T17" i="154"/>
  <c r="X17" i="154" s="1"/>
  <c r="H14" i="13"/>
  <c r="I14" i="13" s="1"/>
  <c r="H20" i="13"/>
  <c r="I20" i="13" s="1"/>
  <c r="H26" i="13"/>
  <c r="I26" i="13" s="1"/>
  <c r="H32" i="13"/>
  <c r="I32" i="13" s="1"/>
  <c r="G19" i="111"/>
  <c r="G12" i="100"/>
  <c r="C12" i="124" s="1"/>
  <c r="D20" i="100"/>
  <c r="M21" i="58"/>
  <c r="C24" i="100"/>
  <c r="C27" i="4" s="1"/>
  <c r="G21" i="100"/>
  <c r="M31" i="1"/>
  <c r="G29" i="100"/>
  <c r="M18" i="1"/>
  <c r="M24" i="1"/>
  <c r="C24" i="66"/>
  <c r="D24" i="66" s="1"/>
  <c r="H15" i="13"/>
  <c r="I15" i="13" s="1"/>
  <c r="H21" i="13"/>
  <c r="I21" i="13" s="1"/>
  <c r="H27" i="13"/>
  <c r="I27" i="13" s="1"/>
  <c r="H31" i="13"/>
  <c r="I31" i="13" s="1"/>
  <c r="H33" i="13"/>
  <c r="I33" i="13" s="1"/>
  <c r="I12" i="13"/>
  <c r="E13" i="144"/>
  <c r="E17" i="144"/>
  <c r="E21" i="144"/>
  <c r="D24" i="144"/>
  <c r="E25" i="144"/>
  <c r="E29" i="144"/>
  <c r="D32" i="144"/>
  <c r="E33" i="144"/>
  <c r="D14" i="144"/>
  <c r="E15" i="144"/>
  <c r="D18" i="144"/>
  <c r="E19" i="144"/>
  <c r="D22" i="144"/>
  <c r="E23" i="144"/>
  <c r="D26" i="144"/>
  <c r="E27" i="144"/>
  <c r="D30" i="144"/>
  <c r="E31" i="144"/>
  <c r="J13" i="111"/>
  <c r="C13" i="144"/>
  <c r="C14" i="144"/>
  <c r="D15" i="144"/>
  <c r="J17" i="111"/>
  <c r="C17" i="144"/>
  <c r="G17" i="144" s="1"/>
  <c r="J17" i="144" s="1"/>
  <c r="I17" i="144" s="1"/>
  <c r="C18" i="144"/>
  <c r="D19" i="144"/>
  <c r="J21" i="111"/>
  <c r="C21" i="144"/>
  <c r="C22" i="144"/>
  <c r="D23" i="144"/>
  <c r="J25" i="111"/>
  <c r="C25" i="144"/>
  <c r="C26" i="144"/>
  <c r="D27" i="144"/>
  <c r="J29" i="111"/>
  <c r="C29" i="144"/>
  <c r="C30" i="144"/>
  <c r="D31" i="144"/>
  <c r="J33" i="111"/>
  <c r="C33" i="144"/>
  <c r="L11" i="47"/>
  <c r="S11" i="47" s="1"/>
  <c r="C11" i="144"/>
  <c r="E12" i="144"/>
  <c r="G34" i="47"/>
  <c r="G13" i="65"/>
  <c r="E16" i="144"/>
  <c r="G16" i="144" s="1"/>
  <c r="J16" i="144" s="1"/>
  <c r="I16" i="144" s="1"/>
  <c r="E20" i="144"/>
  <c r="G20" i="144" s="1"/>
  <c r="J20" i="144" s="1"/>
  <c r="I20" i="144" s="1"/>
  <c r="E24" i="144"/>
  <c r="L27" i="47"/>
  <c r="S27" i="47" s="1"/>
  <c r="C27" i="144"/>
  <c r="E28" i="144"/>
  <c r="G28" i="144" s="1"/>
  <c r="J28" i="144" s="1"/>
  <c r="I28" i="144" s="1"/>
  <c r="E32" i="144"/>
  <c r="H24" i="111"/>
  <c r="G12" i="144"/>
  <c r="J12" i="144" s="1"/>
  <c r="I12" i="144" s="1"/>
  <c r="C18" i="141"/>
  <c r="H18" i="111"/>
  <c r="L13" i="47"/>
  <c r="S13" i="47" s="1"/>
  <c r="L17" i="47"/>
  <c r="S17" i="47" s="1"/>
  <c r="L21" i="47"/>
  <c r="S21" i="47" s="1"/>
  <c r="L25" i="47"/>
  <c r="S25" i="47" s="1"/>
  <c r="L29" i="47"/>
  <c r="S29" i="47" s="1"/>
  <c r="L33" i="47"/>
  <c r="S33" i="47" s="1"/>
  <c r="J14" i="111"/>
  <c r="H23" i="111"/>
  <c r="H32" i="111"/>
  <c r="J18" i="4"/>
  <c r="J24" i="4"/>
  <c r="J32" i="4"/>
  <c r="J15" i="4"/>
  <c r="J27" i="4"/>
  <c r="J31" i="4"/>
  <c r="F11" i="29"/>
  <c r="G11" i="29" s="1"/>
  <c r="J11" i="29" s="1"/>
  <c r="I11" i="29" s="1"/>
  <c r="F12" i="29"/>
  <c r="C15" i="29"/>
  <c r="J16" i="4"/>
  <c r="C17" i="141"/>
  <c r="C19" i="65"/>
  <c r="F22" i="29"/>
  <c r="F23" i="29"/>
  <c r="C22" i="141"/>
  <c r="C24" i="65"/>
  <c r="F25" i="29"/>
  <c r="F26" i="29"/>
  <c r="F27" i="29"/>
  <c r="G27" i="29" s="1"/>
  <c r="J27" i="29" s="1"/>
  <c r="I27" i="29" s="1"/>
  <c r="C31" i="141"/>
  <c r="C33" i="65"/>
  <c r="J23" i="4"/>
  <c r="C12" i="141"/>
  <c r="C14" i="65"/>
  <c r="C13" i="141"/>
  <c r="C15" i="65"/>
  <c r="F16" i="29"/>
  <c r="C20" i="29"/>
  <c r="J21" i="4"/>
  <c r="C28" i="29"/>
  <c r="C29" i="29"/>
  <c r="G29" i="29" s="1"/>
  <c r="J29" i="29" s="1"/>
  <c r="I29" i="29" s="1"/>
  <c r="C30" i="29"/>
  <c r="C32" i="29"/>
  <c r="C17" i="29"/>
  <c r="C18" i="29"/>
  <c r="G18" i="29" s="1"/>
  <c r="J18" i="29" s="1"/>
  <c r="I18" i="29" s="1"/>
  <c r="D19" i="29"/>
  <c r="F20" i="29"/>
  <c r="F21" i="29"/>
  <c r="F28" i="29"/>
  <c r="F29" i="29"/>
  <c r="C28" i="141"/>
  <c r="C30" i="65"/>
  <c r="F30" i="29"/>
  <c r="C29" i="141"/>
  <c r="C31" i="65"/>
  <c r="F31" i="29"/>
  <c r="F32" i="29"/>
  <c r="C10" i="141"/>
  <c r="C9" i="141"/>
  <c r="C11" i="65"/>
  <c r="C14" i="29"/>
  <c r="C16" i="29"/>
  <c r="F19" i="29"/>
  <c r="C20" i="141"/>
  <c r="C22" i="65"/>
  <c r="C21" i="141"/>
  <c r="C23" i="65"/>
  <c r="F24" i="29"/>
  <c r="C23" i="141"/>
  <c r="C25" i="65"/>
  <c r="C24" i="141"/>
  <c r="C26" i="65"/>
  <c r="F33" i="29"/>
  <c r="F14" i="29"/>
  <c r="F15" i="29"/>
  <c r="E19" i="29"/>
  <c r="E34" i="29" s="1"/>
  <c r="C21" i="29"/>
  <c r="G21" i="29" s="1"/>
  <c r="J21" i="29" s="1"/>
  <c r="I21" i="29" s="1"/>
  <c r="J29" i="4"/>
  <c r="J30" i="4"/>
  <c r="C31" i="29"/>
  <c r="G31" i="29" s="1"/>
  <c r="J31" i="29" s="1"/>
  <c r="I31" i="29" s="1"/>
  <c r="H12" i="4"/>
  <c r="H35" i="4" s="1"/>
  <c r="H37" i="4" s="1"/>
  <c r="C12" i="29"/>
  <c r="C13" i="29"/>
  <c r="C15" i="141"/>
  <c r="C17" i="65"/>
  <c r="F17" i="29"/>
  <c r="F18" i="29"/>
  <c r="C22" i="29"/>
  <c r="C23" i="29"/>
  <c r="C24" i="29"/>
  <c r="J25" i="4"/>
  <c r="C25" i="29"/>
  <c r="J26" i="4"/>
  <c r="C26" i="29"/>
  <c r="C27" i="29"/>
  <c r="C33" i="29"/>
  <c r="J34" i="4"/>
  <c r="C27" i="141"/>
  <c r="E21" i="66"/>
  <c r="F21" i="66" s="1"/>
  <c r="G24" i="111"/>
  <c r="E19" i="66"/>
  <c r="F19" i="66" s="1"/>
  <c r="G26" i="111"/>
  <c r="G25" i="100"/>
  <c r="C25" i="124" s="1"/>
  <c r="G23" i="111"/>
  <c r="M15" i="59"/>
  <c r="M26" i="58"/>
  <c r="D19" i="100"/>
  <c r="C22" i="111" s="1"/>
  <c r="D24" i="100"/>
  <c r="M14" i="58"/>
  <c r="M29" i="58"/>
  <c r="M30" i="58"/>
  <c r="C12" i="100"/>
  <c r="C15" i="4" s="1"/>
  <c r="C21" i="100"/>
  <c r="C24" i="4" s="1"/>
  <c r="M23" i="1"/>
  <c r="M32" i="1"/>
  <c r="G12" i="4"/>
  <c r="G15" i="4"/>
  <c r="G28" i="100"/>
  <c r="C28" i="124" s="1"/>
  <c r="G16" i="100"/>
  <c r="C16" i="124" s="1"/>
  <c r="G24" i="100"/>
  <c r="C24" i="124" s="1"/>
  <c r="C28" i="100"/>
  <c r="F28" i="100" s="1"/>
  <c r="M28" i="1"/>
  <c r="G32" i="4"/>
  <c r="C19" i="111"/>
  <c r="S14" i="154"/>
  <c r="K15" i="154"/>
  <c r="O15" i="154"/>
  <c r="S16" i="154"/>
  <c r="K17" i="154"/>
  <c r="O17" i="154"/>
  <c r="S18" i="154"/>
  <c r="V20" i="154"/>
  <c r="Z20" i="154" s="1"/>
  <c r="T21" i="154"/>
  <c r="X21" i="154" s="1"/>
  <c r="AA21" i="154" s="1"/>
  <c r="V14" i="154"/>
  <c r="Y16" i="154"/>
  <c r="V16" i="154"/>
  <c r="Z16" i="154" s="1"/>
  <c r="Y18" i="154"/>
  <c r="V18" i="154"/>
  <c r="T20" i="154"/>
  <c r="X20" i="154" s="1"/>
  <c r="O18" i="154"/>
  <c r="W17" i="154"/>
  <c r="O16" i="154"/>
  <c r="V15" i="154"/>
  <c r="Z15" i="154" s="1"/>
  <c r="O14" i="154"/>
  <c r="K14" i="154"/>
  <c r="K18" i="154"/>
  <c r="K16" i="154"/>
  <c r="E31" i="100"/>
  <c r="C34" i="111" s="1"/>
  <c r="C31" i="111"/>
  <c r="E24" i="100"/>
  <c r="C23" i="111"/>
  <c r="M21" i="59"/>
  <c r="G13" i="111"/>
  <c r="G30" i="100"/>
  <c r="C30" i="124" s="1"/>
  <c r="N30" i="124" s="1"/>
  <c r="G32" i="111"/>
  <c r="E31" i="66"/>
  <c r="F31" i="66" s="1"/>
  <c r="D27" i="100"/>
  <c r="C30" i="111" s="1"/>
  <c r="G28" i="111"/>
  <c r="G22" i="100"/>
  <c r="C22" i="124" s="1"/>
  <c r="N22" i="124" s="1"/>
  <c r="G20" i="100"/>
  <c r="C20" i="124" s="1"/>
  <c r="C18" i="111"/>
  <c r="G13" i="100"/>
  <c r="C13" i="124" s="1"/>
  <c r="M15" i="58"/>
  <c r="D12" i="100"/>
  <c r="C15" i="111" s="1"/>
  <c r="M13" i="58"/>
  <c r="D11" i="100"/>
  <c r="C14" i="111" s="1"/>
  <c r="E12" i="66"/>
  <c r="F12" i="66" s="1"/>
  <c r="G9" i="100"/>
  <c r="C9" i="124" s="1"/>
  <c r="J33" i="4"/>
  <c r="C30" i="141"/>
  <c r="C32" i="65"/>
  <c r="M34" i="1"/>
  <c r="C29" i="100"/>
  <c r="C32" i="4" s="1"/>
  <c r="J28" i="4"/>
  <c r="C25" i="141"/>
  <c r="C27" i="65"/>
  <c r="G28" i="4"/>
  <c r="M26" i="1"/>
  <c r="C20" i="100"/>
  <c r="F20" i="100" s="1"/>
  <c r="J22" i="4"/>
  <c r="C19" i="141"/>
  <c r="J19" i="4"/>
  <c r="I33" i="60"/>
  <c r="I35" i="60" s="1"/>
  <c r="D34" i="29"/>
  <c r="C16" i="141"/>
  <c r="C18" i="65"/>
  <c r="M19" i="1"/>
  <c r="G19" i="4"/>
  <c r="C16" i="100"/>
  <c r="C19" i="4" s="1"/>
  <c r="J33" i="60"/>
  <c r="J35" i="60" s="1"/>
  <c r="J17" i="4"/>
  <c r="C14" i="141"/>
  <c r="C16" i="65"/>
  <c r="C16" i="66"/>
  <c r="M16" i="1"/>
  <c r="J14" i="4"/>
  <c r="F13" i="29"/>
  <c r="C14" i="4"/>
  <c r="J20" i="4"/>
  <c r="L19" i="47"/>
  <c r="S19" i="47" s="1"/>
  <c r="E20" i="66"/>
  <c r="F20" i="66" s="1"/>
  <c r="L34" i="59"/>
  <c r="G20" i="111"/>
  <c r="G17" i="100"/>
  <c r="G20" i="4"/>
  <c r="M20" i="1"/>
  <c r="C17" i="100"/>
  <c r="C20" i="4" s="1"/>
  <c r="Z14" i="154"/>
  <c r="Z18" i="154"/>
  <c r="X14" i="154"/>
  <c r="U14" i="154"/>
  <c r="Y14" i="154" s="1"/>
  <c r="T16" i="154"/>
  <c r="W16" i="154" s="1"/>
  <c r="T18" i="154"/>
  <c r="W18" i="154" s="1"/>
  <c r="N14" i="124"/>
  <c r="K14" i="124"/>
  <c r="J14" i="124"/>
  <c r="F10" i="100"/>
  <c r="C13" i="111"/>
  <c r="G27" i="100"/>
  <c r="G30" i="4"/>
  <c r="M12" i="1"/>
  <c r="G35" i="1"/>
  <c r="G37" i="1" s="1"/>
  <c r="M25" i="1"/>
  <c r="C22" i="100"/>
  <c r="M33" i="1"/>
  <c r="C30" i="100"/>
  <c r="D18" i="100"/>
  <c r="C21" i="111" s="1"/>
  <c r="M20" i="58"/>
  <c r="M23" i="58"/>
  <c r="D21" i="100"/>
  <c r="M19" i="59"/>
  <c r="E17" i="100"/>
  <c r="H12" i="111"/>
  <c r="Q34" i="47"/>
  <c r="H20" i="111"/>
  <c r="E14" i="84"/>
  <c r="J14" i="84" s="1"/>
  <c r="D15" i="66"/>
  <c r="C21" i="124"/>
  <c r="C29" i="124"/>
  <c r="G18" i="4"/>
  <c r="G15" i="100"/>
  <c r="C18" i="66"/>
  <c r="C21" i="66"/>
  <c r="G18" i="100"/>
  <c r="G23" i="100"/>
  <c r="G26" i="4"/>
  <c r="G31" i="100"/>
  <c r="G34" i="4"/>
  <c r="E14" i="66"/>
  <c r="F14" i="66" s="1"/>
  <c r="G14" i="111"/>
  <c r="L13" i="60"/>
  <c r="S13" i="60" s="1"/>
  <c r="L17" i="60"/>
  <c r="S17" i="60" s="1"/>
  <c r="L21" i="60"/>
  <c r="S21" i="60" s="1"/>
  <c r="L25" i="60"/>
  <c r="S25" i="60" s="1"/>
  <c r="H33" i="60"/>
  <c r="H35" i="60" s="1"/>
  <c r="H34" i="47"/>
  <c r="C11" i="141"/>
  <c r="M16" i="59"/>
  <c r="M32" i="59"/>
  <c r="L12" i="60"/>
  <c r="S12" i="60" s="1"/>
  <c r="L16" i="60"/>
  <c r="L24" i="60"/>
  <c r="S24" i="60" s="1"/>
  <c r="L16" i="47"/>
  <c r="S16" i="47" s="1"/>
  <c r="L18" i="47"/>
  <c r="S18" i="47" s="1"/>
  <c r="F35" i="4"/>
  <c r="F37" i="4" s="1"/>
  <c r="J13" i="4"/>
  <c r="H27" i="111"/>
  <c r="E18" i="66"/>
  <c r="F18" i="66" s="1"/>
  <c r="E22" i="66"/>
  <c r="F22" i="66" s="1"/>
  <c r="C33" i="66"/>
  <c r="G11" i="100"/>
  <c r="E14" i="100"/>
  <c r="F23" i="100"/>
  <c r="F31" i="100"/>
  <c r="G26" i="100"/>
  <c r="L34" i="58"/>
  <c r="L36" i="58" s="1"/>
  <c r="G17" i="111"/>
  <c r="G22" i="111"/>
  <c r="E25" i="66"/>
  <c r="F25" i="66" s="1"/>
  <c r="G30" i="111"/>
  <c r="E33" i="66"/>
  <c r="F33" i="66" s="1"/>
  <c r="L11" i="60"/>
  <c r="L15" i="60"/>
  <c r="S15" i="60" s="1"/>
  <c r="L19" i="60"/>
  <c r="L23" i="60"/>
  <c r="S23" i="60" s="1"/>
  <c r="L27" i="60"/>
  <c r="S27" i="60" s="1"/>
  <c r="L31" i="60"/>
  <c r="S31" i="60" s="1"/>
  <c r="J34" i="47"/>
  <c r="L15" i="47"/>
  <c r="S15" i="47" s="1"/>
  <c r="L23" i="47"/>
  <c r="S23" i="47" s="1"/>
  <c r="L31" i="47"/>
  <c r="S31" i="47" s="1"/>
  <c r="L32" i="47"/>
  <c r="G21" i="4"/>
  <c r="G25" i="4"/>
  <c r="G29" i="4"/>
  <c r="G33" i="4"/>
  <c r="F35" i="111"/>
  <c r="C26" i="111"/>
  <c r="C26" i="66"/>
  <c r="E27" i="84"/>
  <c r="J27" i="84" s="1"/>
  <c r="E31" i="84"/>
  <c r="J31" i="84" s="1"/>
  <c r="G19" i="100"/>
  <c r="C22" i="66"/>
  <c r="G22" i="4"/>
  <c r="E34" i="66"/>
  <c r="F34" i="66" s="1"/>
  <c r="G34" i="111"/>
  <c r="E28" i="84"/>
  <c r="J28" i="84" s="1"/>
  <c r="D29" i="66"/>
  <c r="D26" i="100"/>
  <c r="C29" i="111" s="1"/>
  <c r="M28" i="58"/>
  <c r="M31" i="58"/>
  <c r="D29" i="100"/>
  <c r="M11" i="59"/>
  <c r="G34" i="59"/>
  <c r="M27" i="59"/>
  <c r="E25" i="100"/>
  <c r="D19" i="66"/>
  <c r="M21" i="1"/>
  <c r="C18" i="100"/>
  <c r="M29" i="1"/>
  <c r="C26" i="100"/>
  <c r="M11" i="58"/>
  <c r="G34" i="58"/>
  <c r="G36" i="58" s="1"/>
  <c r="P36" i="58" s="1"/>
  <c r="D14" i="100"/>
  <c r="M16" i="58"/>
  <c r="M19" i="58"/>
  <c r="D17" i="100"/>
  <c r="D22" i="100"/>
  <c r="C25" i="111" s="1"/>
  <c r="M24" i="58"/>
  <c r="M27" i="58"/>
  <c r="D25" i="100"/>
  <c r="D30" i="100"/>
  <c r="C33" i="111" s="1"/>
  <c r="M32" i="58"/>
  <c r="M23" i="59"/>
  <c r="E21" i="100"/>
  <c r="M31" i="59"/>
  <c r="E29" i="100"/>
  <c r="I34" i="47"/>
  <c r="H16" i="111"/>
  <c r="L29" i="60"/>
  <c r="C25" i="66"/>
  <c r="F9" i="100"/>
  <c r="M17" i="1"/>
  <c r="M12" i="58"/>
  <c r="M24" i="59"/>
  <c r="L20" i="60"/>
  <c r="S20" i="60" s="1"/>
  <c r="L28" i="60"/>
  <c r="S28" i="60" s="1"/>
  <c r="L32" i="60"/>
  <c r="G33" i="60"/>
  <c r="L24" i="47"/>
  <c r="S24" i="47" s="1"/>
  <c r="L26" i="47"/>
  <c r="S26" i="47" s="1"/>
  <c r="H28" i="111"/>
  <c r="F15" i="100"/>
  <c r="C12" i="111"/>
  <c r="G10" i="100"/>
  <c r="D13" i="100"/>
  <c r="C16" i="111" s="1"/>
  <c r="C14" i="100"/>
  <c r="M13" i="1"/>
  <c r="M14" i="1"/>
  <c r="M22" i="1"/>
  <c r="M30" i="1"/>
  <c r="M17" i="58"/>
  <c r="M25" i="58"/>
  <c r="M33" i="58"/>
  <c r="M12" i="59"/>
  <c r="M20" i="59"/>
  <c r="M28" i="59"/>
  <c r="L10" i="60"/>
  <c r="S10" i="60" s="1"/>
  <c r="L14" i="60"/>
  <c r="S14" i="60" s="1"/>
  <c r="L18" i="60"/>
  <c r="S18" i="60" s="1"/>
  <c r="L22" i="60"/>
  <c r="L26" i="60"/>
  <c r="S26" i="60" s="1"/>
  <c r="L30" i="60"/>
  <c r="S30" i="60" s="1"/>
  <c r="K33" i="60"/>
  <c r="K35" i="60" s="1"/>
  <c r="L12" i="47"/>
  <c r="L14" i="47"/>
  <c r="S14" i="47" s="1"/>
  <c r="L20" i="47"/>
  <c r="S20" i="47" s="1"/>
  <c r="L22" i="47"/>
  <c r="S22" i="47" s="1"/>
  <c r="L28" i="47"/>
  <c r="L30" i="47"/>
  <c r="S30" i="47" s="1"/>
  <c r="H15" i="111"/>
  <c r="H19" i="111"/>
  <c r="G21" i="111"/>
  <c r="G25" i="111"/>
  <c r="G33" i="111"/>
  <c r="D12" i="66"/>
  <c r="C14" i="66"/>
  <c r="E17" i="66"/>
  <c r="D27" i="66"/>
  <c r="C34" i="66"/>
  <c r="Q33" i="60"/>
  <c r="Q35" i="60" s="1"/>
  <c r="C23" i="66"/>
  <c r="C31" i="66"/>
  <c r="L35" i="1"/>
  <c r="G27" i="4"/>
  <c r="O35" i="1" l="1"/>
  <c r="L37" i="1"/>
  <c r="G35" i="60"/>
  <c r="F27" i="100"/>
  <c r="Q36" i="58"/>
  <c r="C27" i="111"/>
  <c r="G26" i="29"/>
  <c r="J26" i="29" s="1"/>
  <c r="I26" i="29" s="1"/>
  <c r="G34" i="65"/>
  <c r="G26" i="144"/>
  <c r="J26" i="144" s="1"/>
  <c r="I26" i="144" s="1"/>
  <c r="F19" i="100"/>
  <c r="AA17" i="154"/>
  <c r="AA15" i="154"/>
  <c r="AA20" i="154"/>
  <c r="C28" i="111"/>
  <c r="J12" i="4"/>
  <c r="J35" i="4" s="1"/>
  <c r="J37" i="4" s="1"/>
  <c r="G14" i="29"/>
  <c r="J14" i="29" s="1"/>
  <c r="I14" i="29" s="1"/>
  <c r="G32" i="29"/>
  <c r="J32" i="29" s="1"/>
  <c r="I32" i="29" s="1"/>
  <c r="C31" i="4"/>
  <c r="G23" i="144"/>
  <c r="J23" i="144" s="1"/>
  <c r="I23" i="144" s="1"/>
  <c r="G15" i="144"/>
  <c r="J15" i="144" s="1"/>
  <c r="I15" i="144" s="1"/>
  <c r="G32" i="144"/>
  <c r="J32" i="144" s="1"/>
  <c r="I32" i="144" s="1"/>
  <c r="I35" i="13"/>
  <c r="E23" i="84"/>
  <c r="J23" i="84" s="1"/>
  <c r="G31" i="144"/>
  <c r="J31" i="144" s="1"/>
  <c r="I31" i="144" s="1"/>
  <c r="G21" i="144"/>
  <c r="J21" i="144" s="1"/>
  <c r="I21" i="144" s="1"/>
  <c r="G25" i="29"/>
  <c r="J25" i="29" s="1"/>
  <c r="I25" i="29" s="1"/>
  <c r="H35" i="13"/>
  <c r="E34" i="144"/>
  <c r="G27" i="144"/>
  <c r="J27" i="144" s="1"/>
  <c r="I27" i="144" s="1"/>
  <c r="G25" i="144"/>
  <c r="J25" i="144" s="1"/>
  <c r="I25" i="144" s="1"/>
  <c r="G19" i="144"/>
  <c r="J19" i="144" s="1"/>
  <c r="I19" i="144" s="1"/>
  <c r="D34" i="144"/>
  <c r="G24" i="144"/>
  <c r="J24" i="144" s="1"/>
  <c r="I24" i="144" s="1"/>
  <c r="G16" i="29"/>
  <c r="J16" i="29" s="1"/>
  <c r="I16" i="29" s="1"/>
  <c r="J28" i="111"/>
  <c r="J27" i="111"/>
  <c r="J32" i="111"/>
  <c r="G11" i="144"/>
  <c r="C34" i="144"/>
  <c r="J20" i="111"/>
  <c r="J18" i="111"/>
  <c r="J15" i="111"/>
  <c r="J12" i="111"/>
  <c r="J24" i="111"/>
  <c r="J19" i="111"/>
  <c r="J16" i="111"/>
  <c r="J23" i="111"/>
  <c r="G22" i="144"/>
  <c r="J22" i="144" s="1"/>
  <c r="I22" i="144" s="1"/>
  <c r="G14" i="144"/>
  <c r="J14" i="144" s="1"/>
  <c r="I14" i="144" s="1"/>
  <c r="G33" i="144"/>
  <c r="J33" i="144" s="1"/>
  <c r="I33" i="144" s="1"/>
  <c r="G18" i="144"/>
  <c r="J18" i="144" s="1"/>
  <c r="I18" i="144" s="1"/>
  <c r="G30" i="144"/>
  <c r="J30" i="144" s="1"/>
  <c r="I30" i="144" s="1"/>
  <c r="G29" i="144"/>
  <c r="J29" i="144" s="1"/>
  <c r="I29" i="144" s="1"/>
  <c r="G13" i="144"/>
  <c r="J13" i="144" s="1"/>
  <c r="I13" i="144" s="1"/>
  <c r="C34" i="29"/>
  <c r="G12" i="29"/>
  <c r="J12" i="29" s="1"/>
  <c r="I12" i="29" s="1"/>
  <c r="G33" i="29"/>
  <c r="J33" i="29" s="1"/>
  <c r="I33" i="29" s="1"/>
  <c r="G23" i="29"/>
  <c r="J23" i="29" s="1"/>
  <c r="I23" i="29" s="1"/>
  <c r="G20" i="29"/>
  <c r="J20" i="29" s="1"/>
  <c r="I20" i="29" s="1"/>
  <c r="G24" i="29"/>
  <c r="J24" i="29" s="1"/>
  <c r="I24" i="29" s="1"/>
  <c r="G22" i="29"/>
  <c r="J22" i="29" s="1"/>
  <c r="I22" i="29" s="1"/>
  <c r="G15" i="29"/>
  <c r="J15" i="29" s="1"/>
  <c r="I15" i="29" s="1"/>
  <c r="G19" i="29"/>
  <c r="J19" i="29" s="1"/>
  <c r="I19" i="29" s="1"/>
  <c r="G17" i="29"/>
  <c r="J17" i="29" s="1"/>
  <c r="I17" i="29" s="1"/>
  <c r="G30" i="29"/>
  <c r="J30" i="29" s="1"/>
  <c r="I30" i="29" s="1"/>
  <c r="G28" i="29"/>
  <c r="J28" i="29" s="1"/>
  <c r="I28" i="29" s="1"/>
  <c r="K22" i="124"/>
  <c r="F24" i="100"/>
  <c r="C27" i="101" s="1"/>
  <c r="D27" i="101" s="1"/>
  <c r="X18" i="154"/>
  <c r="AA18" i="154" s="1"/>
  <c r="W15" i="154"/>
  <c r="F21" i="100"/>
  <c r="C24" i="101" s="1"/>
  <c r="D24" i="101" s="1"/>
  <c r="C17" i="111"/>
  <c r="K30" i="124"/>
  <c r="J30" i="124"/>
  <c r="C29" i="103"/>
  <c r="C31" i="139"/>
  <c r="C31" i="101"/>
  <c r="D31" i="101" s="1"/>
  <c r="C28" i="142"/>
  <c r="C29" i="151"/>
  <c r="J22" i="124"/>
  <c r="F12" i="100"/>
  <c r="C15" i="139" s="1"/>
  <c r="F11" i="100"/>
  <c r="C34" i="139"/>
  <c r="C34" i="101"/>
  <c r="D34" i="101" s="1"/>
  <c r="F29" i="100"/>
  <c r="C30" i="103" s="1"/>
  <c r="C30" i="101"/>
  <c r="D30" i="101" s="1"/>
  <c r="C30" i="139"/>
  <c r="C26" i="139"/>
  <c r="C26" i="101"/>
  <c r="D26" i="101" s="1"/>
  <c r="C21" i="151"/>
  <c r="C23" i="101"/>
  <c r="D23" i="101" s="1"/>
  <c r="C23" i="139"/>
  <c r="C20" i="142"/>
  <c r="C23" i="4"/>
  <c r="C21" i="103"/>
  <c r="C22" i="139"/>
  <c r="C22" i="101"/>
  <c r="D22" i="101" s="1"/>
  <c r="C34" i="65"/>
  <c r="C32" i="141"/>
  <c r="F16" i="100"/>
  <c r="C17" i="103" s="1"/>
  <c r="C18" i="101"/>
  <c r="D18" i="101" s="1"/>
  <c r="C18" i="139"/>
  <c r="C32" i="100"/>
  <c r="E15" i="84"/>
  <c r="D16" i="66"/>
  <c r="C35" i="66"/>
  <c r="G13" i="29"/>
  <c r="F34" i="29"/>
  <c r="C13" i="139"/>
  <c r="C13" i="101"/>
  <c r="D13" i="101" s="1"/>
  <c r="K9" i="124"/>
  <c r="C12" i="139"/>
  <c r="C12" i="101"/>
  <c r="C10" i="103"/>
  <c r="L34" i="47"/>
  <c r="E19" i="84"/>
  <c r="J19" i="84" s="1"/>
  <c r="E32" i="100"/>
  <c r="C20" i="111"/>
  <c r="G35" i="111"/>
  <c r="C17" i="124"/>
  <c r="G35" i="4"/>
  <c r="G37" i="4" s="1"/>
  <c r="X16" i="154"/>
  <c r="AA16" i="154" s="1"/>
  <c r="AA14" i="154"/>
  <c r="N16" i="124"/>
  <c r="K16" i="124"/>
  <c r="J16" i="124"/>
  <c r="C10" i="124"/>
  <c r="K10" i="124" s="1"/>
  <c r="C10" i="151"/>
  <c r="C9" i="142"/>
  <c r="C32" i="103"/>
  <c r="C32" i="151"/>
  <c r="C31" i="142"/>
  <c r="C11" i="124"/>
  <c r="C23" i="124"/>
  <c r="C15" i="124"/>
  <c r="N28" i="124"/>
  <c r="J28" i="124"/>
  <c r="K28" i="124"/>
  <c r="C27" i="124"/>
  <c r="F17" i="66"/>
  <c r="F35" i="66" s="1"/>
  <c r="C16" i="103"/>
  <c r="C16" i="151"/>
  <c r="C15" i="142"/>
  <c r="N20" i="124"/>
  <c r="J20" i="124"/>
  <c r="K20" i="124"/>
  <c r="D26" i="66"/>
  <c r="E25" i="84"/>
  <c r="J25" i="84" s="1"/>
  <c r="D34" i="66"/>
  <c r="N12" i="124"/>
  <c r="K12" i="124"/>
  <c r="J12" i="124"/>
  <c r="N13" i="124"/>
  <c r="K13" i="124"/>
  <c r="J13" i="124"/>
  <c r="E24" i="84"/>
  <c r="J24" i="84" s="1"/>
  <c r="D25" i="66"/>
  <c r="N25" i="124"/>
  <c r="K25" i="124"/>
  <c r="J25" i="124"/>
  <c r="D22" i="66"/>
  <c r="C28" i="103"/>
  <c r="C28" i="151"/>
  <c r="C27" i="142"/>
  <c r="C18" i="124"/>
  <c r="N21" i="124"/>
  <c r="K21" i="124"/>
  <c r="J21" i="124"/>
  <c r="H35" i="111"/>
  <c r="C33" i="4"/>
  <c r="F30" i="100"/>
  <c r="F25" i="100"/>
  <c r="F13" i="100"/>
  <c r="L33" i="60"/>
  <c r="D32" i="100"/>
  <c r="F17" i="100"/>
  <c r="M34" i="58"/>
  <c r="M36" i="58" s="1"/>
  <c r="C24" i="111"/>
  <c r="D14" i="66"/>
  <c r="C21" i="4"/>
  <c r="F18" i="100"/>
  <c r="D23" i="66"/>
  <c r="D18" i="66"/>
  <c r="N29" i="124"/>
  <c r="K29" i="124"/>
  <c r="J29" i="124"/>
  <c r="C25" i="4"/>
  <c r="F22" i="100"/>
  <c r="C11" i="151"/>
  <c r="C10" i="142"/>
  <c r="C11" i="103"/>
  <c r="E30" i="84"/>
  <c r="J30" i="84" s="1"/>
  <c r="D31" i="66"/>
  <c r="C17" i="4"/>
  <c r="F14" i="100"/>
  <c r="C20" i="103"/>
  <c r="C20" i="151"/>
  <c r="C19" i="142"/>
  <c r="C29" i="4"/>
  <c r="F26" i="100"/>
  <c r="C19" i="124"/>
  <c r="C26" i="124"/>
  <c r="C24" i="103"/>
  <c r="C24" i="151"/>
  <c r="C23" i="142"/>
  <c r="E32" i="84"/>
  <c r="J32" i="84" s="1"/>
  <c r="D33" i="66"/>
  <c r="C31" i="124"/>
  <c r="D21" i="66"/>
  <c r="N24" i="124"/>
  <c r="J24" i="124"/>
  <c r="K24" i="124"/>
  <c r="G32" i="100"/>
  <c r="C32" i="111"/>
  <c r="E35" i="66"/>
  <c r="M35" i="1"/>
  <c r="M37" i="1" s="1"/>
  <c r="T33" i="60" l="1"/>
  <c r="L35" i="60"/>
  <c r="S33" i="60"/>
  <c r="C25" i="151"/>
  <c r="J35" i="111"/>
  <c r="J11" i="144"/>
  <c r="G34" i="144"/>
  <c r="C30" i="151"/>
  <c r="C24" i="142"/>
  <c r="C15" i="101"/>
  <c r="D15" i="101" s="1"/>
  <c r="C27" i="139"/>
  <c r="C12" i="142"/>
  <c r="C25" i="103"/>
  <c r="C13" i="103"/>
  <c r="C13" i="151"/>
  <c r="C22" i="151"/>
  <c r="C21" i="142"/>
  <c r="C24" i="139"/>
  <c r="C22" i="103"/>
  <c r="C21" i="139"/>
  <c r="C21" i="101"/>
  <c r="D21" i="101" s="1"/>
  <c r="C14" i="139"/>
  <c r="C11" i="142"/>
  <c r="C14" i="101"/>
  <c r="D14" i="101" s="1"/>
  <c r="C12" i="103"/>
  <c r="C12" i="151"/>
  <c r="C33" i="139"/>
  <c r="C33" i="101"/>
  <c r="D33" i="101" s="1"/>
  <c r="C29" i="142"/>
  <c r="C32" i="101"/>
  <c r="D32" i="101" s="1"/>
  <c r="C32" i="139"/>
  <c r="C29" i="101"/>
  <c r="D29" i="101" s="1"/>
  <c r="C29" i="139"/>
  <c r="C28" i="139"/>
  <c r="C28" i="101"/>
  <c r="D28" i="101" s="1"/>
  <c r="C32" i="124"/>
  <c r="C25" i="101"/>
  <c r="D25" i="101" s="1"/>
  <c r="C25" i="139"/>
  <c r="D35" i="66"/>
  <c r="C20" i="101"/>
  <c r="D20" i="101" s="1"/>
  <c r="C20" i="139"/>
  <c r="C19" i="139"/>
  <c r="C19" i="101"/>
  <c r="D19" i="101" s="1"/>
  <c r="C17" i="151"/>
  <c r="C16" i="142"/>
  <c r="C17" i="139"/>
  <c r="C17" i="101"/>
  <c r="D17" i="101" s="1"/>
  <c r="E34" i="84"/>
  <c r="J15" i="84"/>
  <c r="J34" i="84" s="1"/>
  <c r="C16" i="139"/>
  <c r="C16" i="101"/>
  <c r="D16" i="101" s="1"/>
  <c r="J13" i="29"/>
  <c r="G34" i="29"/>
  <c r="D12" i="101"/>
  <c r="C35" i="111"/>
  <c r="J17" i="124"/>
  <c r="N17" i="124"/>
  <c r="K17" i="124"/>
  <c r="N26" i="124"/>
  <c r="J26" i="124"/>
  <c r="K26" i="124"/>
  <c r="C15" i="151"/>
  <c r="C14" i="142"/>
  <c r="C15" i="103"/>
  <c r="C26" i="151"/>
  <c r="C25" i="142"/>
  <c r="C26" i="103"/>
  <c r="N27" i="124"/>
  <c r="J27" i="124"/>
  <c r="K27" i="124"/>
  <c r="N15" i="124"/>
  <c r="K15" i="124"/>
  <c r="J15" i="124"/>
  <c r="N11" i="124"/>
  <c r="K11" i="124"/>
  <c r="J11" i="124"/>
  <c r="C27" i="151"/>
  <c r="C26" i="142"/>
  <c r="C27" i="103"/>
  <c r="C18" i="151"/>
  <c r="C17" i="142"/>
  <c r="C18" i="103"/>
  <c r="C14" i="151"/>
  <c r="C13" i="142"/>
  <c r="C14" i="103"/>
  <c r="N23" i="124"/>
  <c r="J23" i="124"/>
  <c r="K23" i="124"/>
  <c r="N31" i="124"/>
  <c r="J31" i="124"/>
  <c r="K31" i="124"/>
  <c r="C19" i="151"/>
  <c r="C18" i="142"/>
  <c r="C19" i="103"/>
  <c r="C35" i="4"/>
  <c r="C37" i="4" s="1"/>
  <c r="N19" i="124"/>
  <c r="J19" i="124"/>
  <c r="C23" i="151"/>
  <c r="C22" i="142"/>
  <c r="C23" i="103"/>
  <c r="C31" i="151"/>
  <c r="C30" i="142"/>
  <c r="C31" i="103"/>
  <c r="N18" i="124"/>
  <c r="K18" i="124"/>
  <c r="J18" i="124"/>
  <c r="F32" i="100"/>
  <c r="I11" i="144" l="1"/>
  <c r="I34" i="144" s="1"/>
  <c r="J34" i="144"/>
  <c r="F15" i="163"/>
  <c r="G15" i="163"/>
  <c r="C35" i="139"/>
  <c r="N32" i="124"/>
  <c r="J32" i="124"/>
  <c r="K32" i="124"/>
  <c r="C32" i="142"/>
  <c r="C33" i="103"/>
  <c r="C33" i="151"/>
  <c r="D35" i="101"/>
  <c r="C35" i="101"/>
  <c r="I13" i="29"/>
  <c r="I34" i="29" s="1"/>
  <c r="J34" i="29"/>
  <c r="C15" i="163"/>
  <c r="D15" i="163"/>
  <c r="S15" i="163" l="1"/>
  <c r="H15" i="163"/>
  <c r="T15" i="163"/>
  <c r="U15" i="163"/>
  <c r="X15" i="163"/>
  <c r="X22" i="163" s="1"/>
  <c r="V15" i="163"/>
  <c r="V22" i="163" s="1"/>
  <c r="W15" i="163"/>
  <c r="W22" i="163" s="1"/>
  <c r="G22" i="163"/>
  <c r="F17" i="163"/>
  <c r="F14" i="163"/>
  <c r="J15" i="163"/>
  <c r="E15" i="163"/>
  <c r="K15" i="163"/>
  <c r="L15" i="163"/>
  <c r="C14" i="163"/>
  <c r="C17" i="163"/>
  <c r="M15" i="163"/>
  <c r="O15" i="163"/>
  <c r="O22" i="163" s="1"/>
  <c r="N15" i="163"/>
  <c r="N22" i="163" s="1"/>
  <c r="D22" i="163"/>
  <c r="Y15" i="163" l="1"/>
  <c r="U17" i="163"/>
  <c r="AA17" i="163" s="1"/>
  <c r="T17" i="163"/>
  <c r="Z17" i="163" s="1"/>
  <c r="H17" i="163"/>
  <c r="S17" i="163"/>
  <c r="Y17" i="163" s="1"/>
  <c r="T14" i="163"/>
  <c r="F18" i="163"/>
  <c r="F22" i="163" s="1"/>
  <c r="U14" i="163"/>
  <c r="H14" i="163"/>
  <c r="S14" i="163"/>
  <c r="Z15" i="163"/>
  <c r="I15" i="163"/>
  <c r="AA15" i="163"/>
  <c r="C18" i="163"/>
  <c r="J18" i="163" s="1"/>
  <c r="E14" i="163"/>
  <c r="J14" i="163"/>
  <c r="K14" i="163"/>
  <c r="L14" i="163"/>
  <c r="P15" i="163"/>
  <c r="AF15" i="163"/>
  <c r="J17" i="163"/>
  <c r="E17" i="163"/>
  <c r="K17" i="163"/>
  <c r="Q17" i="163" s="1"/>
  <c r="L17" i="163"/>
  <c r="R17" i="163" s="1"/>
  <c r="AG15" i="163"/>
  <c r="AG22" i="163" s="1"/>
  <c r="M22" i="163"/>
  <c r="R15" i="163"/>
  <c r="Q15" i="163"/>
  <c r="I17" i="163" l="1"/>
  <c r="AB15" i="163"/>
  <c r="I14" i="163"/>
  <c r="Y14" i="163"/>
  <c r="Z14" i="163"/>
  <c r="S18" i="163"/>
  <c r="Y18" i="163" s="1"/>
  <c r="H18" i="163"/>
  <c r="H22" i="163" s="1"/>
  <c r="T18" i="163"/>
  <c r="Z18" i="163" s="1"/>
  <c r="U18" i="163"/>
  <c r="AA18" i="163" s="1"/>
  <c r="AA14" i="163"/>
  <c r="AD15" i="163"/>
  <c r="AC17" i="163"/>
  <c r="AC15" i="163"/>
  <c r="AD17" i="163"/>
  <c r="E18" i="163"/>
  <c r="C22" i="163"/>
  <c r="L18" i="163"/>
  <c r="R18" i="163" s="1"/>
  <c r="K18" i="163"/>
  <c r="Q18" i="163" s="1"/>
  <c r="P14" i="163"/>
  <c r="AF14" i="163"/>
  <c r="J22" i="163"/>
  <c r="Q14" i="163"/>
  <c r="P18" i="163"/>
  <c r="P17" i="163"/>
  <c r="AB17" i="163" s="1"/>
  <c r="AF17" i="163"/>
  <c r="R14" i="163"/>
  <c r="AE15" i="163" l="1"/>
  <c r="AE17" i="163"/>
  <c r="L22" i="163"/>
  <c r="AD18" i="163"/>
  <c r="AA22" i="163"/>
  <c r="AC18" i="163"/>
  <c r="U22" i="163"/>
  <c r="Y22" i="163"/>
  <c r="S22" i="163"/>
  <c r="AB18" i="163"/>
  <c r="I18" i="163"/>
  <c r="I22" i="163" s="1"/>
  <c r="Z22" i="163"/>
  <c r="AF18" i="163"/>
  <c r="AF22" i="163" s="1"/>
  <c r="T22" i="163"/>
  <c r="E22" i="163"/>
  <c r="K22" i="163"/>
  <c r="AB14" i="163"/>
  <c r="P22" i="163"/>
  <c r="AD14" i="163"/>
  <c r="R22" i="163"/>
  <c r="AC14" i="163"/>
  <c r="Q22" i="163"/>
  <c r="AD22" i="163" l="1"/>
  <c r="AE18" i="163"/>
  <c r="AC22" i="163"/>
  <c r="AB22" i="163"/>
  <c r="AE14" i="163"/>
  <c r="AE22" i="163" l="1"/>
</calcChain>
</file>

<file path=xl/sharedStrings.xml><?xml version="1.0" encoding="utf-8"?>
<sst xmlns="http://schemas.openxmlformats.org/spreadsheetml/2006/main" count="3934" uniqueCount="940">
  <si>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</si>
  <si>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</si>
  <si>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</si>
  <si>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</si>
  <si>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</si>
  <si>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</si>
  <si>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</si>
  <si>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</si>
  <si>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</si>
  <si>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</si>
  <si>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</si>
  <si>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</si>
  <si>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</si>
  <si>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</si>
  <si>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</si>
  <si>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</si>
  <si>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</si>
  <si>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</si>
  <si>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</si>
  <si>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</si>
  <si>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</si>
  <si>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</si>
  <si>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</si>
  <si>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</si>
  <si>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</si>
  <si>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</si>
  <si>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</si>
  <si>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</si>
  <si>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</si>
  <si>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</si>
  <si>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</si>
  <si>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</si>
  <si>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</si>
  <si>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</si>
  <si>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</si>
  <si>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</si>
  <si>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</si>
  <si>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</si>
  <si>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</si>
  <si>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</si>
  <si>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</si>
  <si>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</si>
  <si>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</si>
  <si>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</si>
  <si>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</si>
  <si>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</si>
  <si>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</si>
  <si>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</si>
  <si>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</si>
  <si>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</si>
  <si>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</si>
  <si>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</si>
  <si>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</si>
  <si>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</si>
  <si>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</si>
  <si>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</si>
  <si>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</si>
  <si>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</si>
  <si>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</si>
  <si>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</si>
  <si>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</si>
  <si>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</si>
  <si>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</si>
  <si>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</si>
  <si>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</si>
  <si>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</si>
  <si>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</si>
  <si>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</si>
  <si>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</si>
  <si>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</si>
  <si>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</si>
  <si>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</si>
  <si>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</si>
  <si>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</si>
  <si>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</si>
  <si>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</si>
  <si>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</si>
  <si>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</si>
  <si>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</si>
  <si>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</si>
  <si>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</si>
  <si>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</si>
  <si>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</si>
  <si>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</si>
  <si>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</si>
  <si>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</si>
  <si>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</si>
  <si>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</si>
  <si>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</si>
  <si>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</si>
  <si>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</si>
  <si>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</si>
  <si>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</si>
  <si>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</si>
  <si>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</si>
  <si>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</si>
  <si>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</si>
  <si>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</si>
  <si>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</si>
  <si>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</si>
  <si>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</si>
  <si>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</si>
  <si>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</si>
  <si>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</si>
  <si>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</si>
  <si>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</si>
  <si>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</si>
  <si>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</si>
  <si>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</si>
  <si>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</si>
  <si>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</si>
  <si>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</si>
  <si>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</si>
  <si>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</si>
  <si>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</si>
  <si>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</si>
  <si>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</si>
  <si>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</si>
  <si>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</si>
  <si>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</si>
  <si>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</si>
  <si>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</si>
  <si>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</si>
  <si>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</si>
  <si>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</si>
  <si>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</si>
  <si>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</si>
  <si>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</si>
  <si>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</si>
  <si>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</si>
  <si>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</si>
  <si>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</si>
  <si>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</si>
  <si>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</si>
  <si>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</si>
  <si>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</si>
  <si>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</si>
  <si>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</si>
  <si>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</si>
  <si>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</si>
  <si>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</si>
  <si>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</si>
  <si>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</si>
  <si>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</si>
  <si>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</si>
  <si>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</si>
  <si>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</si>
  <si>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</si>
  <si>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</si>
  <si>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</si>
  <si>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</si>
  <si>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</si>
  <si>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</si>
  <si>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</si>
  <si>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</si>
  <si>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</si>
  <si>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</si>
  <si>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</si>
  <si>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</si>
  <si>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</si>
  <si>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</si>
  <si>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</si>
  <si>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</si>
  <si>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</si>
  <si>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</si>
  <si>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</si>
  <si>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</si>
  <si>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</si>
  <si>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</si>
  <si>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</si>
  <si>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</si>
  <si>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</si>
  <si>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</si>
  <si>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</si>
  <si>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</si>
  <si>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</si>
  <si>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</si>
  <si>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</si>
  <si>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</si>
  <si>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</si>
  <si>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</si>
  <si>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</si>
  <si>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</si>
  <si>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</si>
  <si>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</si>
  <si>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</si>
  <si>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</si>
  <si>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</si>
  <si>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</si>
  <si>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</si>
  <si>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</si>
  <si>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</si>
  <si>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</si>
  <si>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</si>
  <si>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</si>
  <si>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</si>
  <si>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</si>
  <si>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</si>
  <si>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</si>
  <si>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</si>
  <si>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</si>
  <si>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</si>
  <si>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</si>
  <si>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</si>
  <si>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</si>
  <si>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</si>
  <si>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</si>
  <si>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</si>
  <si>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</si>
  <si>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</si>
  <si>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</si>
  <si>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</si>
  <si>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</si>
  <si>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</si>
  <si>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</si>
  <si>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</si>
  <si>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</si>
  <si>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</si>
  <si>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</si>
  <si>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</si>
  <si>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</si>
  <si>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</si>
  <si>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</si>
  <si>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</si>
  <si>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</si>
  <si>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</si>
  <si>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</si>
  <si>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</si>
  <si>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</si>
  <si>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</si>
  <si>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</si>
  <si>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</si>
  <si>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</si>
  <si>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</si>
  <si>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</si>
  <si>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</si>
  <si>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</si>
  <si>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</si>
  <si>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</si>
  <si>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</si>
  <si>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</si>
  <si>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</si>
  <si>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</si>
  <si>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Non Recurring Assistance</t>
  </si>
  <si>
    <t>Mode of Payment (cash / cheque / e-transfer)</t>
  </si>
  <si>
    <t xml:space="preserve">  Unutilized Budget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</si>
  <si>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</si>
  <si>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</si>
  <si>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</si>
  <si>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</si>
  <si>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</si>
  <si>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</si>
  <si>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</si>
  <si>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</si>
  <si>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</si>
  <si>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</si>
  <si>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</si>
  <si>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</si>
  <si>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</si>
  <si>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</si>
  <si>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</si>
  <si>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</si>
  <si>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</si>
  <si>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</si>
  <si>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</si>
  <si>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</si>
  <si>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</si>
  <si>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</si>
  <si>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</si>
  <si>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</si>
  <si>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</si>
  <si>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</si>
  <si>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</si>
  <si>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</si>
  <si>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</si>
  <si>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</si>
  <si>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</si>
  <si>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</si>
  <si>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</si>
  <si>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</si>
  <si>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</si>
  <si>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</si>
  <si>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</si>
  <si>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</si>
  <si>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</si>
  <si>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</si>
  <si>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</si>
  <si>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</si>
  <si>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</si>
  <si>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</si>
  <si>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</si>
  <si>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</si>
  <si>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</si>
  <si>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</si>
  <si>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</si>
  <si>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</si>
  <si>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</si>
  <si>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</si>
  <si>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</si>
  <si>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</si>
  <si>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</si>
  <si>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</si>
  <si>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</si>
  <si>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</si>
  <si>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</si>
  <si>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</si>
  <si>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</si>
  <si>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</si>
  <si>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</si>
  <si>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</si>
  <si>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</si>
  <si>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</si>
  <si>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</si>
  <si>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</si>
  <si>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</si>
  <si>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</si>
  <si>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</si>
  <si>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</si>
  <si>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</si>
  <si>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</si>
  <si>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</si>
  <si>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</si>
  <si>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</si>
  <si>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</si>
  <si>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</si>
  <si>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</si>
  <si>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</si>
  <si>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</si>
  <si>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</si>
  <si>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</si>
  <si>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</si>
  <si>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</si>
  <si>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</si>
  <si>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</si>
  <si>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</si>
  <si>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</si>
  <si>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</si>
  <si>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</si>
  <si>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</si>
  <si>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</si>
  <si>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</si>
  <si>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</si>
  <si>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</si>
  <si>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</si>
  <si>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</si>
  <si>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</si>
  <si>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</si>
  <si>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</si>
  <si>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</si>
  <si>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</si>
  <si>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</si>
  <si>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</si>
  <si>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</si>
  <si>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</si>
  <si>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</si>
  <si>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</si>
  <si>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</si>
  <si>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</si>
  <si>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</si>
  <si>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</si>
  <si>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</si>
  <si>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</si>
  <si>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</si>
  <si>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</si>
  <si>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</si>
  <si>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</si>
  <si>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</si>
  <si>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</si>
  <si>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</si>
  <si>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</si>
  <si>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</si>
  <si>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</si>
  <si>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</si>
  <si>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</si>
  <si>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</si>
  <si>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</si>
  <si>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</si>
  <si>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</si>
  <si>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</si>
  <si>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</si>
  <si>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</si>
  <si>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</si>
  <si>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</si>
  <si>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</si>
  <si>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</si>
  <si>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</si>
  <si>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</si>
  <si>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</si>
  <si>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</si>
  <si>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</si>
  <si>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</si>
  <si>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</si>
  <si>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</si>
  <si>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</si>
  <si>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</si>
  <si>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</si>
  <si>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</si>
  <si>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</si>
  <si>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</si>
  <si>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</si>
  <si>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</si>
  <si>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</si>
  <si>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</si>
  <si>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</si>
  <si>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</si>
  <si>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</si>
  <si>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</si>
  <si>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</si>
  <si>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</si>
  <si>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</si>
  <si>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</si>
  <si>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</si>
  <si>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</si>
  <si>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</si>
  <si>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</si>
  <si>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</si>
  <si>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</si>
  <si>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</si>
  <si>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</si>
  <si>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</si>
  <si>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</si>
  <si>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</si>
  <si>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</si>
  <si>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</si>
  <si>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</si>
  <si>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</si>
  <si>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</si>
  <si>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</si>
  <si>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</si>
  <si>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</si>
  <si>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</si>
  <si>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</si>
  <si>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</si>
  <si>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</si>
  <si>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</si>
  <si>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</si>
  <si>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</si>
  <si>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</si>
  <si>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</si>
  <si>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</si>
  <si>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</si>
  <si>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</si>
  <si>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</si>
  <si>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</si>
  <si>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</si>
  <si>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</si>
  <si>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</si>
  <si>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</si>
  <si>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</si>
  <si>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</si>
  <si>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</si>
  <si>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</si>
  <si>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</si>
  <si>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</si>
  <si>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SC.  Col. 4-Col.16</t>
  </si>
  <si>
    <t>ST.  Col. 5-Col.17</t>
  </si>
  <si>
    <t>Total Col. 19+Col.20+Col.21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</si>
  <si>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</si>
  <si>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</si>
  <si>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</si>
  <si>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</si>
  <si>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</si>
  <si>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</si>
  <si>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</si>
  <si>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</si>
  <si>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</si>
  <si>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</si>
  <si>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</si>
  <si>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</si>
  <si>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</si>
  <si>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>Anticipated No. of working days for NCLP schools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</si>
  <si>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</si>
  <si>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</si>
  <si>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</si>
  <si>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</si>
  <si>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</si>
  <si>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</si>
  <si>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</si>
  <si>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</si>
  <si>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</si>
  <si>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</si>
  <si>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</si>
  <si>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</si>
  <si>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</si>
  <si>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</si>
  <si>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</si>
  <si>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</si>
  <si>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</si>
  <si>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</si>
  <si>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</si>
  <si>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</si>
  <si>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</si>
  <si>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</si>
  <si>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</si>
  <si>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</si>
  <si>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</si>
  <si>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</si>
  <si>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</si>
  <si>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</si>
  <si>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</si>
  <si>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</si>
  <si>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</si>
  <si>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</si>
  <si>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</si>
  <si>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</si>
  <si>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</si>
  <si>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</si>
  <si>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</si>
  <si>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</si>
  <si>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</si>
  <si>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</si>
  <si>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</si>
  <si>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</si>
  <si>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</si>
  <si>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</si>
  <si>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</si>
  <si>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</si>
  <si>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</si>
  <si>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</si>
  <si>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</si>
  <si>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</si>
  <si>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</si>
  <si>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</si>
  <si>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</si>
  <si>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</si>
  <si>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</si>
  <si>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</si>
  <si>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</si>
  <si>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</si>
  <si>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</si>
  <si>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</si>
  <si>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</si>
  <si>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</si>
  <si>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</si>
  <si>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</si>
  <si>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</si>
  <si>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</si>
  <si>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</si>
  <si>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</si>
  <si>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</si>
  <si>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</si>
  <si>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</si>
  <si>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</si>
  <si>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</si>
  <si>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</si>
  <si>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</si>
  <si>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</si>
  <si>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</si>
  <si>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</si>
  <si>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</si>
  <si>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</si>
  <si>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</si>
  <si>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</si>
  <si>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</si>
  <si>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</si>
  <si>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</si>
  <si>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</si>
  <si>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</si>
  <si>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</si>
  <si>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</si>
  <si>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</si>
  <si>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</si>
  <si>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</si>
  <si>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</si>
  <si>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</si>
  <si>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</si>
  <si>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</si>
  <si>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</si>
  <si>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</si>
  <si>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</si>
  <si>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</si>
  <si>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</si>
  <si>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</si>
  <si>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</si>
  <si>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</si>
  <si>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</si>
  <si>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</si>
  <si>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</si>
  <si>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</si>
  <si>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</si>
  <si>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</si>
  <si>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</si>
  <si>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</si>
  <si>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</si>
  <si>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</si>
  <si>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</si>
  <si>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</si>
  <si>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</si>
  <si>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</si>
  <si>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</si>
  <si>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</si>
  <si>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</si>
  <si>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</si>
  <si>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</si>
  <si>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</si>
  <si>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</si>
  <si>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</si>
  <si>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</si>
  <si>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</si>
  <si>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</si>
  <si>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</si>
  <si>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</si>
  <si>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</si>
  <si>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</si>
  <si>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</si>
  <si>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</si>
  <si>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</si>
  <si>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</si>
  <si>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</si>
  <si>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</si>
  <si>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</si>
  <si>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</si>
  <si>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</si>
  <si>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</si>
  <si>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</si>
  <si>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</si>
  <si>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</si>
  <si>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</si>
  <si>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</si>
  <si>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</si>
  <si>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</si>
  <si>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</si>
  <si>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</si>
  <si>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</si>
  <si>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</si>
  <si>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</si>
  <si>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</si>
  <si>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</si>
  <si>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</si>
  <si>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</si>
  <si>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</si>
  <si>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</si>
  <si>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</si>
  <si>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</si>
  <si>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</si>
  <si>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</si>
  <si>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</si>
  <si>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</si>
  <si>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</si>
  <si>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</si>
  <si>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</si>
  <si>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</si>
  <si>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</si>
  <si>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</si>
  <si>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</si>
  <si>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</si>
  <si>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</si>
  <si>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</si>
  <si>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</si>
  <si>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</si>
  <si>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</si>
  <si>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</si>
  <si>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</si>
  <si>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</si>
  <si>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</si>
  <si>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</si>
  <si>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</si>
  <si>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</si>
  <si>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</si>
  <si>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</si>
  <si>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</si>
  <si>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</si>
  <si>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</si>
  <si>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</si>
  <si>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</si>
  <si>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</si>
  <si>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</si>
  <si>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</si>
  <si>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</si>
  <si>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</si>
  <si>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</si>
  <si>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</si>
  <si>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</si>
  <si>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</si>
  <si>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</si>
  <si>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</si>
  <si>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</si>
  <si>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</si>
  <si>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</si>
  <si>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</si>
  <si>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</si>
  <si>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</si>
  <si>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</si>
  <si>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</si>
  <si>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</si>
  <si>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</si>
  <si>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</si>
  <si>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</si>
  <si>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</si>
  <si>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</si>
  <si>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</si>
  <si>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</si>
  <si>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</si>
  <si>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</si>
  <si>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</si>
  <si>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</si>
  <si>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</si>
  <si>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</si>
  <si>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</si>
  <si>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</si>
  <si>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</si>
  <si>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</si>
  <si>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</si>
  <si>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</si>
  <si>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</si>
  <si>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</si>
  <si>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</si>
  <si>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</si>
  <si>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</si>
  <si>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</si>
  <si>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</si>
  <si>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</si>
  <si>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</si>
  <si>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</si>
  <si>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</si>
  <si>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</si>
  <si>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</si>
  <si>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</si>
  <si>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</si>
  <si>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</si>
  <si>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</si>
  <si>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</si>
  <si>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</si>
  <si>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</si>
  <si>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</si>
  <si>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</si>
  <si>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</si>
  <si>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</si>
  <si>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</si>
  <si>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</si>
  <si>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</si>
  <si>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</si>
  <si>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</si>
  <si>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</si>
  <si>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</si>
  <si>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</si>
  <si>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</si>
  <si>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</si>
  <si>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</si>
  <si>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</si>
  <si>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</si>
  <si>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</si>
  <si>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</si>
  <si>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</si>
  <si>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</si>
  <si>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</si>
  <si>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</si>
  <si>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</si>
  <si>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</si>
  <si>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</si>
  <si>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</si>
  <si>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</si>
  <si>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</si>
  <si>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</si>
  <si>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</si>
  <si>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</si>
  <si>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</si>
  <si>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</si>
  <si>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</si>
  <si>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</si>
  <si>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</si>
  <si>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</si>
  <si>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</si>
  <si>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</si>
  <si>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</si>
  <si>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</si>
  <si>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</si>
  <si>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</si>
  <si>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</si>
  <si>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</si>
  <si>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</si>
  <si>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</si>
  <si>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</si>
  <si>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</si>
  <si>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</si>
  <si>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</si>
  <si>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</si>
  <si>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</si>
  <si>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</si>
  <si>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</si>
  <si>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</si>
  <si>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</si>
  <si>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</si>
  <si>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</si>
  <si>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</si>
  <si>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</si>
  <si>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</si>
  <si>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</si>
  <si>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</si>
  <si>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</si>
  <si>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</si>
  <si>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Budget Released till 31.03.2018</t>
  </si>
  <si>
    <t xml:space="preserve">Total Unspent Balance as on 31.03.2018   </t>
  </si>
  <si>
    <t xml:space="preserve">Total Unspent Balance as on 31.03.2018                                            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</si>
  <si>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</si>
  <si>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</si>
  <si>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</si>
  <si>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</si>
  <si>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</si>
  <si>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</si>
  <si>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</si>
  <si>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</si>
  <si>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</si>
  <si>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</si>
  <si>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</si>
  <si>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</si>
  <si>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</si>
  <si>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</si>
  <si>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</si>
  <si>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</si>
  <si>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</si>
  <si>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</si>
  <si>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</si>
  <si>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</si>
  <si>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</si>
  <si>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</si>
  <si>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</si>
  <si>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</si>
  <si>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</si>
  <si>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</si>
  <si>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</si>
  <si>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</si>
  <si>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</si>
  <si>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</si>
  <si>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</si>
  <si>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</si>
  <si>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</si>
  <si>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</si>
  <si>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>Tawang</t>
  </si>
  <si>
    <t>West Kameng</t>
  </si>
  <si>
    <t>East Kameng</t>
  </si>
  <si>
    <t>Papumpare</t>
  </si>
  <si>
    <t>Kurung Kumey</t>
  </si>
  <si>
    <t>Kra Daadi</t>
  </si>
  <si>
    <t>Lower Subansiri</t>
  </si>
  <si>
    <t>Upper Subansiri</t>
  </si>
  <si>
    <t>West Siang</t>
  </si>
  <si>
    <t>East Siang</t>
  </si>
  <si>
    <t>Upper Siang</t>
  </si>
  <si>
    <t>Siang</t>
  </si>
  <si>
    <t>Lower Dibang Valley</t>
  </si>
  <si>
    <t>Dibang Valley</t>
  </si>
  <si>
    <t>Lohit</t>
  </si>
  <si>
    <t>Namsai</t>
  </si>
  <si>
    <t>Anjaw</t>
  </si>
  <si>
    <t>Changlang</t>
  </si>
  <si>
    <t>Tirap</t>
  </si>
  <si>
    <t>Longding</t>
  </si>
  <si>
    <t>CC, Itanagar</t>
  </si>
  <si>
    <t>Kamle</t>
  </si>
  <si>
    <t>Lower Siang</t>
  </si>
  <si>
    <t>No enrolment</t>
  </si>
  <si>
    <t>Zero enrolment</t>
  </si>
  <si>
    <t xml:space="preserve">Zero enrollment </t>
  </si>
  <si>
    <t>Upgraded</t>
  </si>
  <si>
    <t>Enrolment (As on 31.03.2018)</t>
  </si>
  <si>
    <t>L/Dibang Valley</t>
  </si>
  <si>
    <t>Table AT - 8 :UTILIZATION OF CENTRAL ASSISTANCE TOWARDS HONORARIUM TO COOK-CUM-HELPERS (Upper Primary classes V-VIII)</t>
  </si>
  <si>
    <t>Yes</t>
  </si>
  <si>
    <t>State / UT: Arunachal Pradesh</t>
  </si>
  <si>
    <t>Centre Share</t>
  </si>
  <si>
    <t xml:space="preserve">Foodgrains (Wheat/Rice) </t>
  </si>
  <si>
    <t>free of cost</t>
  </si>
  <si>
    <t>as per need</t>
  </si>
  <si>
    <t>Nil</t>
  </si>
  <si>
    <t xml:space="preserve"> -</t>
  </si>
  <si>
    <t>Tax Charged on Food Grain by Concerned Department</t>
  </si>
  <si>
    <t>Name of Tax</t>
  </si>
  <si>
    <t>Rate ( in %)</t>
  </si>
  <si>
    <t xml:space="preserve">          Secretary (Education)</t>
  </si>
  <si>
    <t xml:space="preserve">        Govt. of Arunachal Pradesh</t>
  </si>
  <si>
    <t xml:space="preserve">                    Itanagar</t>
  </si>
  <si>
    <t>State : ARUNACHAL PRADESH</t>
  </si>
  <si>
    <r>
      <t xml:space="preserve">[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in lakh ]</t>
    </r>
  </si>
  <si>
    <t>Budget Provision *</t>
  </si>
  <si>
    <t xml:space="preserve">  Unutilized Budget (Col3-Col6)</t>
  </si>
  <si>
    <t>Others Col. 3-Col.15</t>
  </si>
  <si>
    <t xml:space="preserve"> - </t>
  </si>
  <si>
    <t>State / UT:Arunachal Pradesh</t>
  </si>
  <si>
    <r>
      <rPr>
        <sz val="72"/>
        <rFont val="Arial"/>
        <family val="2"/>
      </rPr>
      <t>NA</t>
    </r>
    <r>
      <rPr>
        <sz val="10"/>
        <rFont val="Arial"/>
        <family val="2"/>
      </rPr>
      <t xml:space="preserve"> </t>
    </r>
  </si>
  <si>
    <t>NA</t>
  </si>
  <si>
    <t>e-transfer</t>
  </si>
  <si>
    <t>Rs.2600/-</t>
  </si>
  <si>
    <t>v) Capacity buildng of officials</t>
  </si>
  <si>
    <t>Table: AT 10D - Manpower dedicated for MDMS</t>
  </si>
  <si>
    <t>Sate/UT: Arunachal Pradesh</t>
  </si>
  <si>
    <t>1 Director of Elementary Education</t>
  </si>
  <si>
    <t>2 Jt. Director (MDM)</t>
  </si>
  <si>
    <t>3 Dy. Director/State Nodal Officer</t>
  </si>
  <si>
    <t>4 Co-ordinator (MDM) / BEO</t>
  </si>
  <si>
    <t>5 Data Entry Operator</t>
  </si>
  <si>
    <t>Contractual/Part time employee</t>
  </si>
  <si>
    <t>1 Programmer/MIS Coordinator</t>
  </si>
  <si>
    <t>2 Data Entry Operator</t>
  </si>
  <si>
    <t>3 Office Attendant</t>
  </si>
  <si>
    <t xml:space="preserve">Total = </t>
  </si>
  <si>
    <t>Annual Work Plan and Budget 2017-18</t>
  </si>
  <si>
    <t>NB : 01(one) kitchen-cum-store under progress due to deficit budget of Rs.0.13 lakh.</t>
  </si>
  <si>
    <t xml:space="preserve">Table: AT-11A : Utilisation of Central assistance towards construction of Kitchen Sheds (Primary &amp; Upper Primary,Classes I-VIII) </t>
  </si>
  <si>
    <r>
      <t>Financial (</t>
    </r>
    <r>
      <rPr>
        <b/>
        <sz val="10"/>
        <rFont val="Rupee Foradian"/>
        <family val="2"/>
      </rPr>
      <t>`</t>
    </r>
    <r>
      <rPr>
        <b/>
        <i/>
        <sz val="10"/>
        <rFont val="Arial"/>
        <family val="2"/>
      </rPr>
      <t xml:space="preserve"> in lakh)</t>
    </r>
  </si>
  <si>
    <r>
      <t>Financial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in lakh)                                       [col. 4-col.6-col.8]</t>
    </r>
  </si>
  <si>
    <t>As on 31st March 2018</t>
  </si>
  <si>
    <t>*Total Allocation during 2006-07 to 2017-18</t>
  </si>
  <si>
    <t xml:space="preserve">Table: AT-12 : Utilisation of Central assistance towards procurement of Kitchen Devices (Primary &amp; Upper Primary,Classes I-VIII) </t>
  </si>
  <si>
    <t>Table: AT-12A</t>
  </si>
  <si>
    <t xml:space="preserve">Table: AT-12A : Sanction Utilisation of Central assistance towards procurement of Kitchen Devices (Replacement) </t>
  </si>
  <si>
    <t>As on 31st Dec, 2015</t>
  </si>
  <si>
    <t>*Total Allocation during 2011-12 to 2016-17</t>
  </si>
  <si>
    <t>* District-wise allocation made by State/UT out of Central Assistance provided for the purpose.</t>
  </si>
  <si>
    <t xml:space="preserve"> -Nil -</t>
  </si>
  <si>
    <t>No</t>
  </si>
  <si>
    <t>0360-2292061</t>
  </si>
  <si>
    <t>ddsemdm@gmail.com</t>
  </si>
  <si>
    <t>May be restricted to 30 days for 1st Qtr.</t>
  </si>
  <si>
    <t>May be restricted to 67 days for 2nd Qtr.</t>
  </si>
  <si>
    <t>May be restricted to 62 days for 3rd Qtr.</t>
  </si>
  <si>
    <t>May be restricted to 61 days for 4th Qtr.</t>
  </si>
  <si>
    <t>Table: AT-26A</t>
  </si>
  <si>
    <t xml:space="preserve"> - NA -</t>
  </si>
  <si>
    <t xml:space="preserve">NB : Total 6525 Nos. of cook-cum-helper (4333 in Primary section and 2192 in Upper Priamry section) may be approved for 2018-19. </t>
  </si>
  <si>
    <t>11 = 4+6+8+10</t>
  </si>
  <si>
    <t>total</t>
  </si>
  <si>
    <t>CS</t>
  </si>
  <si>
    <t>SS</t>
  </si>
  <si>
    <t>Total =</t>
  </si>
  <si>
    <t>Place : Itanagar</t>
  </si>
  <si>
    <t>Commissioner (Education)</t>
  </si>
  <si>
    <t>Govt. of Arunachal Pradesh</t>
  </si>
  <si>
    <t xml:space="preserve">            Itanagar</t>
  </si>
  <si>
    <t xml:space="preserve"> - NA - </t>
  </si>
  <si>
    <t xml:space="preserve">Date : 11.05.2018 </t>
  </si>
  <si>
    <t xml:space="preserve">State / UT: ARUNACHAL PRADESH </t>
  </si>
  <si>
    <r>
      <t xml:space="preserve">State/UT: </t>
    </r>
    <r>
      <rPr>
        <b/>
        <u/>
        <sz val="10"/>
        <rFont val="Arial"/>
        <family val="2"/>
      </rPr>
      <t>ARUNACHAL PRADESH</t>
    </r>
  </si>
  <si>
    <t>State/UT: ARUNACHAL PRADESH</t>
  </si>
  <si>
    <t xml:space="preserve"> 10/5/2017</t>
  </si>
  <si>
    <t>25/07/2017</t>
  </si>
  <si>
    <t>31/03/2018</t>
  </si>
  <si>
    <t>16/03/2018</t>
  </si>
  <si>
    <t>20/01/2018</t>
  </si>
  <si>
    <t>25/03/2018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</si>
</sst>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m/d/yy;@"/>
    <numFmt numFmtId="169" formatCode="#,##0.000;[Red]\-#,##0.000"/>
    <numFmt numFmtId="170" formatCode="0.0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i/>
      <sz val="10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sz val="7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Rupee Foradian"/>
      <family val="2"/>
    </font>
    <font>
      <sz val="22"/>
      <name val="Trebuchet MS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1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5" fillId="26" borderId="0" applyNumberFormat="0" applyBorder="0" applyAlignment="0" applyProtection="0"/>
    <xf numFmtId="0" fontId="74" fillId="27" borderId="1" applyNumberFormat="0" applyAlignment="0" applyProtection="0"/>
    <xf numFmtId="0" fontId="73" fillId="28" borderId="2" applyNumberFormat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0" fillId="0" borderId="3" applyNumberFormat="0" applyFill="0" applyAlignment="0" applyProtection="0"/>
    <xf numFmtId="0" fontId="69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7" fillId="30" borderId="1" applyNumberFormat="0" applyAlignment="0" applyProtection="0"/>
    <xf numFmtId="0" fontId="66" fillId="0" borderId="6" applyNumberFormat="0" applyFill="0" applyAlignment="0" applyProtection="0"/>
    <xf numFmtId="0" fontId="65" fillId="31" borderId="0" applyNumberFormat="0" applyBorder="0" applyAlignment="0" applyProtection="0"/>
    <xf numFmtId="0" fontId="61" fillId="0" borderId="0"/>
    <xf numFmtId="0" fontId="61" fillId="0" borderId="0"/>
    <xf numFmtId="0" fontId="77" fillId="0" borderId="0"/>
    <xf numFmtId="0" fontId="77" fillId="0" borderId="0"/>
    <xf numFmtId="0" fontId="77" fillId="0" borderId="0"/>
    <xf numFmtId="0" fontId="77" fillId="32" borderId="7" applyNumberFormat="0" applyFont="0" applyAlignment="0" applyProtection="0"/>
    <xf numFmtId="0" fontId="64" fillId="27" borderId="8" applyNumberFormat="0" applyAlignment="0" applyProtection="0"/>
    <xf numFmtId="9" fontId="7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78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3" fillId="0" borderId="0"/>
    <xf numFmtId="0" fontId="2" fillId="0" borderId="0"/>
    <xf numFmtId="0" fontId="85" fillId="0" borderId="0" applyNumberFormat="0" applyFill="0" applyBorder="0" applyAlignment="0" applyProtection="0">
      <alignment vertical="top"/>
      <protection locked="0"/>
    </xf>
  </cellStyleXfs>
  <cellXfs count="948"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/>
    <xf numFmtId="0" fontId="0" fillId="0" borderId="15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/>
    <xf numFmtId="0" fontId="17" fillId="0" borderId="11" xfId="0" applyFont="1" applyBorder="1" applyAlignment="1">
      <alignment horizontal="center" vertical="top" wrapText="1"/>
    </xf>
    <xf numFmtId="0" fontId="15" fillId="0" borderId="11" xfId="0" applyFont="1" applyBorder="1" applyAlignment="1"/>
    <xf numFmtId="0" fontId="15" fillId="0" borderId="11" xfId="0" applyFont="1" applyBorder="1" applyAlignment="1">
      <alignment horizontal="center"/>
    </xf>
    <xf numFmtId="0" fontId="17" fillId="0" borderId="0" xfId="0" applyFont="1" applyAlignment="1"/>
    <xf numFmtId="0" fontId="15" fillId="0" borderId="0" xfId="0" applyFont="1" applyBorder="1" applyAlignment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9" fillId="0" borderId="0" xfId="0" applyFont="1" applyAlignment="1"/>
    <xf numFmtId="0" fontId="0" fillId="0" borderId="14" xfId="0" applyBorder="1" applyAlignment="1"/>
    <xf numFmtId="0" fontId="0" fillId="0" borderId="0" xfId="0" quotePrefix="1" applyFont="1" applyBorder="1" applyAlignment="1">
      <alignment horizontal="center"/>
    </xf>
    <xf numFmtId="0" fontId="21" fillId="0" borderId="0" xfId="41" applyFont="1"/>
    <xf numFmtId="0" fontId="22" fillId="0" borderId="11" xfId="41" applyFont="1" applyBorder="1" applyAlignment="1">
      <alignment horizontal="center" vertical="top" wrapText="1"/>
    </xf>
    <xf numFmtId="0" fontId="61" fillId="0" borderId="0" xfId="41" applyFont="1"/>
    <xf numFmtId="0" fontId="61" fillId="0" borderId="0" xfId="41" applyFont="1" applyAlignment="1">
      <alignment horizontal="left"/>
    </xf>
    <xf numFmtId="0" fontId="23" fillId="0" borderId="0" xfId="41" applyFont="1" applyAlignment="1">
      <alignment horizontal="left"/>
    </xf>
    <xf numFmtId="0" fontId="61" fillId="0" borderId="16" xfId="41" applyFont="1" applyBorder="1" applyAlignment="1">
      <alignment horizontal="center"/>
    </xf>
    <xf numFmtId="0" fontId="20" fillId="0" borderId="0" xfId="41" applyFont="1"/>
    <xf numFmtId="0" fontId="20" fillId="0" borderId="0" xfId="41" applyFont="1" applyAlignment="1">
      <alignment horizontal="center"/>
    </xf>
    <xf numFmtId="0" fontId="61" fillId="0" borderId="11" xfId="41" applyFont="1" applyBorder="1"/>
    <xf numFmtId="0" fontId="61" fillId="0" borderId="0" xfId="41" applyFont="1" applyBorder="1"/>
    <xf numFmtId="0" fontId="24" fillId="0" borderId="12" xfId="41" applyFont="1" applyBorder="1" applyAlignment="1">
      <alignment horizontal="center" vertical="top" wrapText="1"/>
    </xf>
    <xf numFmtId="0" fontId="24" fillId="0" borderId="11" xfId="41" applyFont="1" applyBorder="1" applyAlignment="1">
      <alignment horizontal="center" vertical="top" wrapText="1"/>
    </xf>
    <xf numFmtId="0" fontId="77" fillId="0" borderId="0" xfId="43"/>
    <xf numFmtId="0" fontId="8" fillId="0" borderId="0" xfId="43" applyFont="1" applyAlignment="1">
      <alignment horizontal="center"/>
    </xf>
    <xf numFmtId="0" fontId="7" fillId="0" borderId="0" xfId="43" applyFont="1"/>
    <xf numFmtId="0" fontId="5" fillId="0" borderId="11" xfId="43" applyFont="1" applyBorder="1" applyAlignment="1">
      <alignment horizontal="center" vertical="top" wrapText="1"/>
    </xf>
    <xf numFmtId="0" fontId="5" fillId="0" borderId="13" xfId="43" applyFont="1" applyBorder="1" applyAlignment="1">
      <alignment horizontal="center" vertical="top" wrapText="1"/>
    </xf>
    <xf numFmtId="0" fontId="5" fillId="0" borderId="14" xfId="43" applyFont="1" applyBorder="1" applyAlignment="1">
      <alignment horizontal="center" vertical="top" wrapText="1"/>
    </xf>
    <xf numFmtId="0" fontId="77" fillId="0" borderId="11" xfId="43" applyBorder="1"/>
    <xf numFmtId="0" fontId="77" fillId="0" borderId="13" xfId="43" applyBorder="1"/>
    <xf numFmtId="0" fontId="77" fillId="0" borderId="0" xfId="43" applyFill="1" applyBorder="1" applyAlignment="1">
      <alignment horizontal="left"/>
    </xf>
    <xf numFmtId="0" fontId="5" fillId="0" borderId="0" xfId="43" applyFont="1" applyBorder="1" applyAlignment="1">
      <alignment horizontal="center"/>
    </xf>
    <xf numFmtId="0" fontId="77" fillId="0" borderId="0" xfId="43" applyBorder="1"/>
    <xf numFmtId="0" fontId="5" fillId="0" borderId="0" xfId="43" applyFont="1"/>
    <xf numFmtId="0" fontId="6" fillId="0" borderId="0" xfId="43" applyFont="1" applyAlignment="1"/>
    <xf numFmtId="0" fontId="19" fillId="0" borderId="16" xfId="0" applyFont="1" applyBorder="1" applyAlignment="1"/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7" xfId="0" applyFont="1" applyBorder="1" applyAlignment="1"/>
    <xf numFmtId="0" fontId="5" fillId="0" borderId="18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21" fillId="0" borderId="11" xfId="41" applyFont="1" applyBorder="1"/>
    <xf numFmtId="0" fontId="21" fillId="0" borderId="11" xfId="41" applyFont="1" applyBorder="1" applyAlignment="1">
      <alignment wrapText="1"/>
    </xf>
    <xf numFmtId="0" fontId="21" fillId="0" borderId="11" xfId="41" applyFont="1" applyBorder="1" applyAlignment="1"/>
    <xf numFmtId="0" fontId="21" fillId="0" borderId="0" xfId="41" applyFont="1" applyBorder="1"/>
    <xf numFmtId="0" fontId="5" fillId="0" borderId="19" xfId="0" applyFont="1" applyFill="1" applyBorder="1" applyAlignment="1">
      <alignment horizontal="center" vertical="top" wrapText="1"/>
    </xf>
    <xf numFmtId="0" fontId="19" fillId="0" borderId="0" xfId="0" applyFont="1" applyBorder="1" applyAlignment="1"/>
    <xf numFmtId="0" fontId="8" fillId="0" borderId="0" xfId="0" applyFont="1" applyAlignment="1"/>
    <xf numFmtId="0" fontId="12" fillId="0" borderId="0" xfId="0" applyFont="1" applyBorder="1" applyAlignment="1"/>
    <xf numFmtId="0" fontId="26" fillId="0" borderId="0" xfId="41" applyFont="1"/>
    <xf numFmtId="0" fontId="15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43" applyFont="1" applyBorder="1"/>
    <xf numFmtId="0" fontId="20" fillId="0" borderId="0" xfId="41" applyFont="1" applyBorder="1" applyAlignment="1">
      <alignment horizontal="center"/>
    </xf>
    <xf numFmtId="0" fontId="9" fillId="0" borderId="0" xfId="0" applyFont="1" applyBorder="1" applyAlignment="1"/>
    <xf numFmtId="0" fontId="22" fillId="0" borderId="12" xfId="41" applyFont="1" applyBorder="1" applyAlignment="1">
      <alignment horizontal="center" vertical="top" wrapText="1"/>
    </xf>
    <xf numFmtId="0" fontId="9" fillId="0" borderId="11" xfId="0" applyFont="1" applyBorder="1" applyAlignment="1"/>
    <xf numFmtId="0" fontId="13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43" applyFont="1" applyAlignment="1">
      <alignment horizontal="center"/>
    </xf>
    <xf numFmtId="0" fontId="20" fillId="0" borderId="11" xfId="41" applyFont="1" applyBorder="1" applyAlignment="1">
      <alignment horizontal="center"/>
    </xf>
    <xf numFmtId="0" fontId="20" fillId="0" borderId="0" xfId="41" applyFont="1" applyAlignment="1">
      <alignment horizontal="center" vertical="top" wrapText="1"/>
    </xf>
    <xf numFmtId="0" fontId="20" fillId="0" borderId="11" xfId="4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5" fillId="0" borderId="19" xfId="43" applyFont="1" applyFill="1" applyBorder="1" applyAlignment="1">
      <alignment horizontal="center" vertical="top" wrapText="1"/>
    </xf>
    <xf numFmtId="0" fontId="77" fillId="0" borderId="0" xfId="43" applyAlignment="1">
      <alignment horizontal="left"/>
    </xf>
    <xf numFmtId="0" fontId="16" fillId="0" borderId="0" xfId="0" applyFont="1" applyAlignment="1">
      <alignment horizontal="left"/>
    </xf>
    <xf numFmtId="0" fontId="5" fillId="0" borderId="17" xfId="0" applyFont="1" applyBorder="1" applyAlignment="1">
      <alignment horizontal="center" vertical="top" wrapText="1"/>
    </xf>
    <xf numFmtId="0" fontId="0" fillId="0" borderId="0" xfId="41" applyFont="1"/>
    <xf numFmtId="0" fontId="8" fillId="0" borderId="0" xfId="41" applyFont="1" applyAlignment="1">
      <alignment horizontal="center"/>
    </xf>
    <xf numFmtId="0" fontId="0" fillId="0" borderId="11" xfId="41" applyFont="1" applyBorder="1"/>
    <xf numFmtId="0" fontId="11" fillId="0" borderId="0" xfId="41" applyFont="1"/>
    <xf numFmtId="0" fontId="5" fillId="0" borderId="11" xfId="41" applyFont="1" applyBorder="1"/>
    <xf numFmtId="0" fontId="0" fillId="0" borderId="11" xfId="41" applyFont="1" applyBorder="1" applyAlignment="1"/>
    <xf numFmtId="0" fontId="19" fillId="0" borderId="11" xfId="4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9" fillId="0" borderId="12" xfId="41" applyFont="1" applyBorder="1" applyAlignment="1">
      <alignment horizontal="center" vertical="top" wrapText="1"/>
    </xf>
    <xf numFmtId="0" fontId="30" fillId="0" borderId="11" xfId="41" applyFont="1" applyBorder="1" applyAlignment="1">
      <alignment horizontal="center" vertical="top" wrapText="1"/>
    </xf>
    <xf numFmtId="0" fontId="26" fillId="0" borderId="0" xfId="41" applyFont="1" applyAlignment="1">
      <alignment horizontal="center"/>
    </xf>
    <xf numFmtId="0" fontId="30" fillId="0" borderId="19" xfId="41" applyFont="1" applyBorder="1" applyAlignment="1">
      <alignment horizontal="center" wrapText="1"/>
    </xf>
    <xf numFmtId="0" fontId="30" fillId="0" borderId="10" xfId="41" applyFont="1" applyBorder="1" applyAlignment="1">
      <alignment horizontal="center"/>
    </xf>
    <xf numFmtId="0" fontId="5" fillId="0" borderId="20" xfId="43" applyFont="1" applyFill="1" applyBorder="1" applyAlignment="1">
      <alignment horizontal="center" vertical="top" wrapText="1"/>
    </xf>
    <xf numFmtId="0" fontId="77" fillId="0" borderId="14" xfId="43" applyBorder="1"/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0" fillId="0" borderId="15" xfId="0" applyBorder="1" applyAlignment="1"/>
    <xf numFmtId="0" fontId="24" fillId="0" borderId="14" xfId="4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32" fillId="0" borderId="0" xfId="41" applyFont="1" applyAlignment="1">
      <alignment horizontal="center"/>
    </xf>
    <xf numFmtId="0" fontId="0" fillId="0" borderId="11" xfId="43" applyFont="1" applyBorder="1" applyAlignment="1">
      <alignment horizontal="center" vertical="top" wrapText="1"/>
    </xf>
    <xf numFmtId="0" fontId="0" fillId="0" borderId="0" xfId="43" applyFont="1"/>
    <xf numFmtId="0" fontId="5" fillId="0" borderId="11" xfId="4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/>
    <xf numFmtId="0" fontId="37" fillId="0" borderId="0" xfId="0" applyFont="1" applyBorder="1" applyAlignment="1"/>
    <xf numFmtId="0" fontId="37" fillId="0" borderId="10" xfId="0" applyFont="1" applyBorder="1" applyAlignment="1">
      <alignment vertical="top" wrapText="1"/>
    </xf>
    <xf numFmtId="0" fontId="37" fillId="33" borderId="10" xfId="0" applyFont="1" applyFill="1" applyBorder="1" applyAlignment="1">
      <alignment vertical="center" wrapText="1"/>
    </xf>
    <xf numFmtId="0" fontId="38" fillId="0" borderId="11" xfId="0" quotePrefix="1" applyFont="1" applyBorder="1" applyAlignment="1">
      <alignment horizontal="center" vertical="top" wrapText="1"/>
    </xf>
    <xf numFmtId="0" fontId="0" fillId="33" borderId="11" xfId="0" applyFill="1" applyBorder="1" applyAlignment="1"/>
    <xf numFmtId="0" fontId="60" fillId="0" borderId="0" xfId="0" applyFont="1" applyAlignment="1"/>
    <xf numFmtId="0" fontId="5" fillId="0" borderId="0" xfId="41" applyFont="1"/>
    <xf numFmtId="0" fontId="5" fillId="0" borderId="0" xfId="41" applyFont="1" applyAlignment="1">
      <alignment horizontal="center" vertical="top" wrapText="1"/>
    </xf>
    <xf numFmtId="0" fontId="5" fillId="0" borderId="0" xfId="41" applyFont="1" applyAlignment="1">
      <alignment horizontal="center"/>
    </xf>
    <xf numFmtId="0" fontId="19" fillId="0" borderId="0" xfId="41" applyFont="1" applyAlignment="1">
      <alignment horizontal="left"/>
    </xf>
    <xf numFmtId="0" fontId="9" fillId="0" borderId="0" xfId="41" applyFont="1"/>
    <xf numFmtId="0" fontId="5" fillId="0" borderId="16" xfId="41" applyFont="1" applyBorder="1" applyAlignment="1"/>
    <xf numFmtId="0" fontId="5" fillId="0" borderId="0" xfId="41" applyFont="1" applyBorder="1" applyAlignment="1"/>
    <xf numFmtId="0" fontId="5" fillId="0" borderId="0" xfId="41" applyFont="1" applyBorder="1"/>
    <xf numFmtId="0" fontId="38" fillId="0" borderId="11" xfId="0" applyFont="1" applyBorder="1" applyAlignment="1">
      <alignment horizontal="center" vertical="top" wrapText="1"/>
    </xf>
    <xf numFmtId="0" fontId="5" fillId="0" borderId="11" xfId="41" applyFont="1" applyBorder="1" applyAlignment="1"/>
    <xf numFmtId="0" fontId="5" fillId="0" borderId="11" xfId="41" applyFont="1" applyBorder="1" applyAlignment="1">
      <alignment vertical="top" wrapText="1"/>
    </xf>
    <xf numFmtId="0" fontId="5" fillId="0" borderId="11" xfId="41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Alignment="1"/>
    <xf numFmtId="0" fontId="38" fillId="0" borderId="0" xfId="0" applyFont="1" applyBorder="1" applyAlignment="1"/>
    <xf numFmtId="0" fontId="37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/>
    </xf>
    <xf numFmtId="0" fontId="47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0" fontId="50" fillId="0" borderId="0" xfId="0" applyFont="1" applyAlignment="1"/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0" fontId="56" fillId="0" borderId="14" xfId="0" applyFont="1" applyBorder="1" applyAlignment="1">
      <alignment vertical="center" wrapText="1"/>
    </xf>
    <xf numFmtId="0" fontId="50" fillId="0" borderId="11" xfId="0" applyFont="1" applyBorder="1" applyAlignment="1"/>
    <xf numFmtId="0" fontId="56" fillId="0" borderId="11" xfId="0" applyFont="1" applyBorder="1" applyAlignment="1">
      <alignment horizontal="center" vertical="center" wrapText="1"/>
    </xf>
    <xf numFmtId="0" fontId="8" fillId="0" borderId="0" xfId="41" applyFont="1" applyAlignment="1"/>
    <xf numFmtId="0" fontId="34" fillId="0" borderId="0" xfId="0" applyFont="1" applyAlignment="1">
      <alignment horizontal="right"/>
    </xf>
    <xf numFmtId="0" fontId="5" fillId="0" borderId="14" xfId="0" applyFont="1" applyBorder="1" applyAlignment="1">
      <alignment vertical="top" wrapText="1"/>
    </xf>
    <xf numFmtId="0" fontId="0" fillId="34" borderId="0" xfId="0" applyFont="1" applyFill="1" applyAlignment="1"/>
    <xf numFmtId="0" fontId="14" fillId="34" borderId="0" xfId="0" applyFont="1" applyFill="1" applyAlignment="1"/>
    <xf numFmtId="0" fontId="5" fillId="34" borderId="0" xfId="0" applyFont="1" applyFill="1" applyAlignment="1"/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0" fillId="33" borderId="0" xfId="41" applyFont="1" applyFill="1"/>
    <xf numFmtId="0" fontId="8" fillId="33" borderId="0" xfId="41" applyFont="1" applyFill="1" applyAlignment="1"/>
    <xf numFmtId="0" fontId="19" fillId="33" borderId="11" xfId="41" applyFont="1" applyFill="1" applyBorder="1" applyAlignment="1">
      <alignment horizontal="center"/>
    </xf>
    <xf numFmtId="0" fontId="0" fillId="33" borderId="0" xfId="0" applyFont="1" applyFill="1" applyAlignment="1"/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/>
    <xf numFmtId="0" fontId="0" fillId="33" borderId="14" xfId="0" applyFont="1" applyFill="1" applyBorder="1" applyAlignment="1"/>
    <xf numFmtId="0" fontId="0" fillId="33" borderId="0" xfId="0" applyFont="1" applyFill="1" applyBorder="1" applyAlignment="1"/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/>
    <xf numFmtId="0" fontId="5" fillId="33" borderId="0" xfId="0" applyFont="1" applyFill="1" applyAlignment="1"/>
    <xf numFmtId="0" fontId="5" fillId="0" borderId="0" xfId="43" applyFont="1" applyAlignment="1"/>
    <xf numFmtId="0" fontId="19" fillId="0" borderId="0" xfId="43" applyFont="1" applyAlignment="1">
      <alignment horizontal="right"/>
    </xf>
    <xf numFmtId="0" fontId="50" fillId="0" borderId="0" xfId="41" applyFont="1" applyBorder="1"/>
    <xf numFmtId="0" fontId="50" fillId="0" borderId="11" xfId="41" applyFont="1" applyBorder="1" applyAlignment="1">
      <alignment horizontal="center"/>
    </xf>
    <xf numFmtId="0" fontId="36" fillId="33" borderId="0" xfId="0" applyFont="1" applyFill="1" applyAlignment="1"/>
    <xf numFmtId="0" fontId="50" fillId="33" borderId="1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0" fillId="33" borderId="0" xfId="0" applyFill="1" applyAlignment="1"/>
    <xf numFmtId="0" fontId="36" fillId="0" borderId="11" xfId="0" quotePrefix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33" borderId="11" xfId="41" applyFont="1" applyFill="1" applyBorder="1" applyAlignment="1">
      <alignment horizontal="center" vertical="center"/>
    </xf>
    <xf numFmtId="0" fontId="42" fillId="0" borderId="0" xfId="0" applyFont="1" applyAlignment="1"/>
    <xf numFmtId="0" fontId="17" fillId="0" borderId="0" xfId="0" applyFont="1" applyAlignment="1"/>
    <xf numFmtId="0" fontId="54" fillId="0" borderId="11" xfId="0" applyFont="1" applyBorder="1" applyAlignment="1"/>
    <xf numFmtId="0" fontId="50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/>
    <xf numFmtId="0" fontId="37" fillId="33" borderId="10" xfId="0" applyFont="1" applyFill="1" applyBorder="1" applyAlignment="1">
      <alignment horizontal="center" vertical="top" wrapText="1"/>
    </xf>
    <xf numFmtId="0" fontId="5" fillId="0" borderId="0" xfId="42" applyFont="1"/>
    <xf numFmtId="0" fontId="5" fillId="0" borderId="0" xfId="42" applyFont="1" applyAlignment="1">
      <alignment horizontal="center" vertical="top" wrapText="1"/>
    </xf>
    <xf numFmtId="0" fontId="5" fillId="0" borderId="0" xfId="42" applyFont="1" applyAlignment="1">
      <alignment horizontal="center"/>
    </xf>
    <xf numFmtId="0" fontId="34" fillId="33" borderId="0" xfId="0" applyFont="1" applyFill="1" applyAlignment="1">
      <alignment horizontal="center"/>
    </xf>
    <xf numFmtId="0" fontId="38" fillId="33" borderId="11" xfId="0" quotePrefix="1" applyFont="1" applyFill="1" applyBorder="1" applyAlignment="1">
      <alignment horizontal="center" vertical="top" wrapText="1"/>
    </xf>
    <xf numFmtId="0" fontId="16" fillId="0" borderId="0" xfId="43" applyFont="1" applyAlignment="1">
      <alignment horizontal="left"/>
    </xf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0" fillId="0" borderId="11" xfId="43" applyFont="1" applyBorder="1"/>
    <xf numFmtId="0" fontId="0" fillId="0" borderId="0" xfId="43" applyFont="1" applyBorder="1"/>
    <xf numFmtId="0" fontId="54" fillId="0" borderId="11" xfId="0" applyFont="1" applyFill="1" applyBorder="1" applyAlignment="1"/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center"/>
    </xf>
    <xf numFmtId="0" fontId="0" fillId="33" borderId="0" xfId="0" applyFill="1" applyBorder="1" applyAlignment="1"/>
    <xf numFmtId="0" fontId="0" fillId="0" borderId="0" xfId="0" applyAlignment="1"/>
    <xf numFmtId="0" fontId="15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15" fillId="0" borderId="11" xfId="0" applyFont="1" applyBorder="1" applyAlignment="1">
      <alignment horizontal="center" vertical="center"/>
    </xf>
    <xf numFmtId="0" fontId="15" fillId="0" borderId="11" xfId="0" quotePrefix="1" applyFont="1" applyBorder="1" applyAlignment="1">
      <alignment horizontal="center" vertical="center"/>
    </xf>
    <xf numFmtId="0" fontId="15" fillId="0" borderId="11" xfId="0" quotePrefix="1" applyFont="1" applyBorder="1" applyAlignment="1">
      <alignment horizontal="center"/>
    </xf>
    <xf numFmtId="0" fontId="11" fillId="0" borderId="11" xfId="0" applyFont="1" applyBorder="1" applyAlignment="1"/>
    <xf numFmtId="0" fontId="5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right"/>
    </xf>
    <xf numFmtId="0" fontId="0" fillId="0" borderId="11" xfId="0" quotePrefix="1" applyFont="1" applyBorder="1" applyAlignment="1">
      <alignment horizontal="right" vertical="top" wrapText="1"/>
    </xf>
    <xf numFmtId="0" fontId="0" fillId="33" borderId="11" xfId="0" quotePrefix="1" applyFont="1" applyFill="1" applyBorder="1" applyAlignment="1">
      <alignment horizontal="right" vertical="top" wrapText="1"/>
    </xf>
    <xf numFmtId="0" fontId="0" fillId="0" borderId="11" xfId="0" quotePrefix="1" applyFont="1" applyBorder="1" applyAlignment="1">
      <alignment horizontal="center" vertical="top" wrapText="1"/>
    </xf>
    <xf numFmtId="0" fontId="53" fillId="0" borderId="11" xfId="0" applyFont="1" applyBorder="1" applyAlignment="1">
      <alignment horizontal="right" vertical="center"/>
    </xf>
    <xf numFmtId="0" fontId="0" fillId="33" borderId="15" xfId="0" applyFont="1" applyFill="1" applyBorder="1" applyAlignment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9" fillId="0" borderId="11" xfId="0" quotePrefix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15" fillId="0" borderId="0" xfId="0" applyFont="1" applyBorder="1" applyAlignment="1">
      <alignment horizontal="center"/>
    </xf>
    <xf numFmtId="2" fontId="0" fillId="0" borderId="11" xfId="0" applyNumberFormat="1" applyFont="1" applyBorder="1" applyAlignment="1"/>
    <xf numFmtId="0" fontId="5" fillId="0" borderId="0" xfId="0" applyFont="1"/>
    <xf numFmtId="0" fontId="9" fillId="0" borderId="0" xfId="0" applyFont="1"/>
    <xf numFmtId="0" fontId="5" fillId="0" borderId="0" xfId="0" applyFont="1" applyBorder="1"/>
    <xf numFmtId="0" fontId="19" fillId="0" borderId="0" xfId="0" applyFont="1"/>
    <xf numFmtId="0" fontId="78" fillId="0" borderId="11" xfId="0" applyFont="1" applyBorder="1" applyAlignment="1">
      <alignment horizontal="center"/>
    </xf>
    <xf numFmtId="0" fontId="5" fillId="0" borderId="14" xfId="0" applyFont="1" applyBorder="1"/>
    <xf numFmtId="2" fontId="15" fillId="0" borderId="11" xfId="0" applyNumberFormat="1" applyFont="1" applyBorder="1"/>
    <xf numFmtId="0" fontId="5" fillId="0" borderId="11" xfId="0" applyFont="1" applyBorder="1"/>
    <xf numFmtId="2" fontId="15" fillId="0" borderId="11" xfId="0" applyNumberFormat="1" applyFont="1" applyBorder="1" applyAlignment="1">
      <alignment horizontal="center"/>
    </xf>
    <xf numFmtId="0" fontId="0" fillId="0" borderId="11" xfId="0" applyBorder="1"/>
    <xf numFmtId="0" fontId="15" fillId="0" borderId="11" xfId="0" applyFont="1" applyBorder="1" applyAlignment="1">
      <alignment horizontal="right"/>
    </xf>
    <xf numFmtId="0" fontId="0" fillId="0" borderId="0" xfId="0" applyBorder="1"/>
    <xf numFmtId="0" fontId="0" fillId="0" borderId="0" xfId="0"/>
    <xf numFmtId="0" fontId="5" fillId="0" borderId="0" xfId="0" applyNumberFormat="1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78" fillId="0" borderId="0" xfId="52"/>
    <xf numFmtId="0" fontId="16" fillId="0" borderId="0" xfId="52" applyFont="1" applyAlignment="1">
      <alignment horizontal="right"/>
    </xf>
    <xf numFmtId="0" fontId="9" fillId="0" borderId="0" xfId="52" applyFont="1"/>
    <xf numFmtId="0" fontId="8" fillId="0" borderId="0" xfId="52" applyFont="1" applyAlignment="1">
      <alignment horizontal="center"/>
    </xf>
    <xf numFmtId="0" fontId="78" fillId="0" borderId="0" xfId="52" applyFont="1"/>
    <xf numFmtId="0" fontId="5" fillId="0" borderId="0" xfId="52" applyFont="1"/>
    <xf numFmtId="0" fontId="5" fillId="34" borderId="11" xfId="52" applyFont="1" applyFill="1" applyBorder="1" applyAlignment="1">
      <alignment horizontal="center"/>
    </xf>
    <xf numFmtId="0" fontId="78" fillId="34" borderId="11" xfId="52" applyFont="1" applyFill="1" applyBorder="1" applyAlignment="1">
      <alignment horizontal="center"/>
    </xf>
    <xf numFmtId="0" fontId="78" fillId="34" borderId="11" xfId="52" applyFill="1" applyBorder="1" applyAlignment="1">
      <alignment horizontal="center"/>
    </xf>
    <xf numFmtId="0" fontId="5" fillId="33" borderId="11" xfId="52" applyFont="1" applyFill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top" wrapText="1"/>
    </xf>
    <xf numFmtId="0" fontId="5" fillId="0" borderId="11" xfId="52" applyFont="1" applyBorder="1" applyAlignment="1">
      <alignment vertical="top" wrapText="1"/>
    </xf>
    <xf numFmtId="0" fontId="43" fillId="0" borderId="11" xfId="52" applyFont="1" applyBorder="1" applyAlignment="1">
      <alignment horizontal="center"/>
    </xf>
    <xf numFmtId="0" fontId="43" fillId="0" borderId="11" xfId="52" applyFont="1" applyBorder="1" applyAlignment="1">
      <alignment horizontal="center" wrapText="1"/>
    </xf>
    <xf numFmtId="0" fontId="43" fillId="34" borderId="11" xfId="52" applyFont="1" applyFill="1" applyBorder="1" applyAlignment="1">
      <alignment horizontal="center"/>
    </xf>
    <xf numFmtId="0" fontId="43" fillId="33" borderId="0" xfId="52" applyFont="1" applyFill="1" applyAlignment="1">
      <alignment horizontal="center"/>
    </xf>
    <xf numFmtId="0" fontId="43" fillId="33" borderId="11" xfId="52" applyFont="1" applyFill="1" applyBorder="1" applyAlignment="1">
      <alignment horizontal="center"/>
    </xf>
    <xf numFmtId="0" fontId="43" fillId="33" borderId="11" xfId="52" applyFont="1" applyFill="1" applyBorder="1" applyAlignment="1">
      <alignment horizontal="center" wrapText="1"/>
    </xf>
    <xf numFmtId="0" fontId="78" fillId="0" borderId="11" xfId="52" applyFont="1" applyBorder="1" applyAlignment="1">
      <alignment horizontal="center"/>
    </xf>
    <xf numFmtId="0" fontId="10" fillId="0" borderId="11" xfId="52" applyFont="1" applyBorder="1" applyAlignment="1">
      <alignment horizontal="center" wrapText="1"/>
    </xf>
    <xf numFmtId="0" fontId="19" fillId="33" borderId="11" xfId="52" applyFont="1" applyFill="1" applyBorder="1" applyAlignment="1">
      <alignment horizontal="center"/>
    </xf>
    <xf numFmtId="0" fontId="19" fillId="33" borderId="11" xfId="52" applyFont="1" applyFill="1" applyBorder="1" applyAlignment="1">
      <alignment horizontal="center" wrapText="1"/>
    </xf>
    <xf numFmtId="0" fontId="19" fillId="0" borderId="11" xfId="52" applyFont="1" applyBorder="1" applyAlignment="1">
      <alignment horizontal="center"/>
    </xf>
    <xf numFmtId="0" fontId="19" fillId="0" borderId="11" xfId="52" applyFont="1" applyBorder="1" applyAlignment="1">
      <alignment horizontal="center" wrapText="1"/>
    </xf>
    <xf numFmtId="0" fontId="5" fillId="0" borderId="11" xfId="52" applyFont="1" applyBorder="1" applyAlignment="1">
      <alignment horizontal="center"/>
    </xf>
    <xf numFmtId="0" fontId="5" fillId="0" borderId="11" xfId="52" applyFont="1" applyBorder="1" applyAlignment="1">
      <alignment horizontal="left" wrapText="1"/>
    </xf>
    <xf numFmtId="0" fontId="78" fillId="34" borderId="11" xfId="52" applyFont="1" applyFill="1" applyBorder="1" applyAlignment="1">
      <alignment horizontal="right"/>
    </xf>
    <xf numFmtId="0" fontId="78" fillId="34" borderId="11" xfId="52" applyFill="1" applyBorder="1" applyAlignment="1">
      <alignment horizontal="right"/>
    </xf>
    <xf numFmtId="0" fontId="78" fillId="33" borderId="11" xfId="52" applyFont="1" applyFill="1" applyBorder="1" applyAlignment="1">
      <alignment horizontal="right"/>
    </xf>
    <xf numFmtId="0" fontId="78" fillId="33" borderId="11" xfId="52" applyFont="1" applyFill="1" applyBorder="1" applyAlignment="1">
      <alignment horizontal="center"/>
    </xf>
    <xf numFmtId="0" fontId="78" fillId="0" borderId="11" xfId="52" applyFont="1" applyBorder="1" applyAlignment="1">
      <alignment horizontal="right"/>
    </xf>
    <xf numFmtId="0" fontId="78" fillId="0" borderId="11" xfId="52" applyBorder="1" applyAlignment="1">
      <alignment horizontal="right"/>
    </xf>
    <xf numFmtId="0" fontId="5" fillId="0" borderId="11" xfId="52" applyFont="1" applyBorder="1" applyAlignment="1">
      <alignment horizontal="left"/>
    </xf>
    <xf numFmtId="0" fontId="78" fillId="34" borderId="11" xfId="52" applyFill="1" applyBorder="1"/>
    <xf numFmtId="0" fontId="78" fillId="34" borderId="11" xfId="52" applyFont="1" applyFill="1" applyBorder="1"/>
    <xf numFmtId="0" fontId="78" fillId="33" borderId="11" xfId="52" applyFill="1" applyBorder="1" applyAlignment="1">
      <alignment horizontal="right"/>
    </xf>
    <xf numFmtId="0" fontId="78" fillId="0" borderId="11" xfId="52" applyBorder="1"/>
    <xf numFmtId="0" fontId="78" fillId="33" borderId="11" xfId="52" applyNumberFormat="1" applyFont="1" applyFill="1" applyBorder="1" applyAlignment="1">
      <alignment horizontal="right"/>
    </xf>
    <xf numFmtId="0" fontId="78" fillId="0" borderId="11" xfId="52" applyNumberFormat="1" applyBorder="1" applyAlignment="1">
      <alignment horizontal="right"/>
    </xf>
    <xf numFmtId="0" fontId="5" fillId="0" borderId="0" xfId="52" applyFont="1" applyAlignment="1">
      <alignment horizontal="center"/>
    </xf>
    <xf numFmtId="10" fontId="5" fillId="0" borderId="0" xfId="52" applyNumberFormat="1" applyFont="1"/>
    <xf numFmtId="0" fontId="78" fillId="0" borderId="0" xfId="56"/>
    <xf numFmtId="0" fontId="6" fillId="0" borderId="0" xfId="56" applyFont="1" applyAlignment="1">
      <alignment horizontal="right"/>
    </xf>
    <xf numFmtId="0" fontId="9" fillId="0" borderId="0" xfId="52" applyFont="1" applyAlignment="1">
      <alignment horizontal="center"/>
    </xf>
    <xf numFmtId="0" fontId="14" fillId="0" borderId="0" xfId="52" applyFont="1" applyAlignment="1">
      <alignment horizontal="center"/>
    </xf>
    <xf numFmtId="0" fontId="13" fillId="0" borderId="0" xfId="52" applyFont="1" applyAlignment="1"/>
    <xf numFmtId="0" fontId="7" fillId="0" borderId="0" xfId="56" applyFont="1" applyAlignment="1">
      <alignment horizontal="right"/>
    </xf>
    <xf numFmtId="0" fontId="17" fillId="0" borderId="11" xfId="56" applyFont="1" applyBorder="1" applyAlignment="1">
      <alignment horizontal="center" vertical="center" wrapText="1"/>
    </xf>
    <xf numFmtId="0" fontId="5" fillId="0" borderId="11" xfId="56" applyFont="1" applyBorder="1" applyAlignment="1">
      <alignment horizontal="center" vertical="center"/>
    </xf>
    <xf numFmtId="0" fontId="17" fillId="0" borderId="11" xfId="56" applyFont="1" applyBorder="1" applyAlignment="1">
      <alignment horizontal="center" vertical="top" wrapText="1"/>
    </xf>
    <xf numFmtId="0" fontId="15" fillId="0" borderId="11" xfId="56" applyFont="1" applyBorder="1" applyAlignment="1">
      <alignment horizontal="left" vertical="top" wrapText="1"/>
    </xf>
    <xf numFmtId="0" fontId="78" fillId="0" borderId="11" xfId="57" applyFont="1" applyBorder="1" applyAlignment="1">
      <alignment horizontal="right" vertical="top" wrapText="1"/>
    </xf>
    <xf numFmtId="0" fontId="78" fillId="0" borderId="11" xfId="57" applyFont="1" applyBorder="1" applyAlignment="1">
      <alignment horizontal="center" vertical="top" wrapText="1"/>
    </xf>
    <xf numFmtId="14" fontId="78" fillId="0" borderId="11" xfId="56" applyNumberFormat="1" applyFont="1" applyBorder="1" applyAlignment="1">
      <alignment horizontal="center" vertical="top" wrapText="1"/>
    </xf>
    <xf numFmtId="0" fontId="78" fillId="0" borderId="11" xfId="56" applyFont="1" applyBorder="1" applyAlignment="1">
      <alignment horizontal="center" vertical="top" wrapText="1"/>
    </xf>
    <xf numFmtId="0" fontId="15" fillId="0" borderId="11" xfId="56" applyFont="1" applyBorder="1" applyAlignment="1">
      <alignment horizontal="center" vertical="top" wrapText="1"/>
    </xf>
    <xf numFmtId="0" fontId="15" fillId="0" borderId="0" xfId="56" applyFont="1" applyAlignment="1">
      <alignment horizontal="left"/>
    </xf>
    <xf numFmtId="0" fontId="78" fillId="0" borderId="0" xfId="0" applyFont="1"/>
    <xf numFmtId="0" fontId="9" fillId="0" borderId="0" xfId="52" applyFont="1" applyAlignment="1">
      <alignment vertical="top" wrapText="1"/>
    </xf>
    <xf numFmtId="0" fontId="15" fillId="0" borderId="11" xfId="41" applyFont="1" applyBorder="1" applyAlignment="1">
      <alignment horizontal="right"/>
    </xf>
    <xf numFmtId="0" fontId="17" fillId="0" borderId="11" xfId="41" applyFont="1" applyBorder="1" applyAlignment="1"/>
    <xf numFmtId="0" fontId="15" fillId="33" borderId="11" xfId="41" applyFont="1" applyFill="1" applyBorder="1" applyAlignment="1">
      <alignment horizontal="right"/>
    </xf>
    <xf numFmtId="0" fontId="78" fillId="0" borderId="11" xfId="0" applyFont="1" applyBorder="1" applyAlignment="1">
      <alignment horizontal="center"/>
    </xf>
    <xf numFmtId="0" fontId="0" fillId="0" borderId="0" xfId="0" applyFont="1" applyAlignment="1"/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15" fillId="0" borderId="15" xfId="0" applyFont="1" applyBorder="1" applyAlignment="1"/>
    <xf numFmtId="0" fontId="15" fillId="0" borderId="17" xfId="0" applyFont="1" applyBorder="1" applyAlignment="1"/>
    <xf numFmtId="0" fontId="17" fillId="0" borderId="11" xfId="0" applyFont="1" applyBorder="1" applyAlignment="1"/>
    <xf numFmtId="0" fontId="15" fillId="33" borderId="11" xfId="0" applyFont="1" applyFill="1" applyBorder="1" applyAlignment="1"/>
    <xf numFmtId="0" fontId="15" fillId="0" borderId="11" xfId="42" applyFont="1" applyBorder="1"/>
    <xf numFmtId="0" fontId="17" fillId="0" borderId="11" xfId="42" applyFont="1" applyBorder="1" applyAlignment="1">
      <alignment horizontal="center" vertical="top" wrapText="1"/>
    </xf>
    <xf numFmtId="0" fontId="17" fillId="0" borderId="11" xfId="42" applyFont="1" applyBorder="1"/>
    <xf numFmtId="0" fontId="78" fillId="0" borderId="14" xfId="0" applyFont="1" applyBorder="1" applyAlignment="1"/>
    <xf numFmtId="0" fontId="78" fillId="33" borderId="11" xfId="0" applyFont="1" applyFill="1" applyBorder="1" applyAlignment="1"/>
    <xf numFmtId="0" fontId="78" fillId="33" borderId="14" xfId="0" applyFont="1" applyFill="1" applyBorder="1" applyAlignment="1"/>
    <xf numFmtId="0" fontId="78" fillId="0" borderId="11" xfId="0" applyFont="1" applyBorder="1" applyAlignment="1"/>
    <xf numFmtId="0" fontId="15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81" fillId="0" borderId="11" xfId="41" applyFont="1" applyBorder="1" applyAlignment="1">
      <alignment horizontal="right" wrapText="1"/>
    </xf>
    <xf numFmtId="2" fontId="0" fillId="0" borderId="11" xfId="0" applyNumberFormat="1" applyBorder="1" applyAlignment="1"/>
    <xf numFmtId="0" fontId="0" fillId="0" borderId="11" xfId="0" applyBorder="1" applyAlignment="1">
      <alignment horizontal="right"/>
    </xf>
    <xf numFmtId="0" fontId="78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78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top" wrapText="1"/>
    </xf>
    <xf numFmtId="0" fontId="78" fillId="0" borderId="11" xfId="0" applyFont="1" applyBorder="1" applyAlignment="1">
      <alignment vertical="top" wrapText="1"/>
    </xf>
    <xf numFmtId="0" fontId="0" fillId="0" borderId="19" xfId="0" applyFont="1" applyFill="1" applyBorder="1" applyAlignment="1"/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0" xfId="58" applyFont="1"/>
    <xf numFmtId="0" fontId="19" fillId="0" borderId="0" xfId="58" applyFont="1"/>
    <xf numFmtId="0" fontId="9" fillId="0" borderId="0" xfId="58" applyFont="1"/>
    <xf numFmtId="0" fontId="5" fillId="0" borderId="0" xfId="58" applyFont="1" applyBorder="1" applyAlignment="1">
      <alignment horizontal="center"/>
    </xf>
    <xf numFmtId="0" fontId="5" fillId="0" borderId="0" xfId="58" applyFont="1" applyBorder="1" applyAlignment="1"/>
    <xf numFmtId="0" fontId="17" fillId="0" borderId="0" xfId="58" applyFont="1" applyBorder="1" applyAlignment="1">
      <alignment wrapText="1"/>
    </xf>
    <xf numFmtId="0" fontId="19" fillId="0" borderId="16" xfId="57" applyFont="1" applyBorder="1" applyAlignment="1"/>
    <xf numFmtId="0" fontId="19" fillId="0" borderId="0" xfId="57" applyFont="1" applyBorder="1" applyAlignment="1"/>
    <xf numFmtId="0" fontId="5" fillId="0" borderId="0" xfId="58" applyFont="1" applyBorder="1"/>
    <xf numFmtId="0" fontId="5" fillId="0" borderId="0" xfId="58" applyFont="1" applyBorder="1" applyAlignment="1">
      <alignment horizontal="center" vertical="top" wrapText="1"/>
    </xf>
    <xf numFmtId="0" fontId="17" fillId="0" borderId="0" xfId="58" applyFont="1" applyBorder="1" applyAlignment="1">
      <alignment horizontal="left"/>
    </xf>
    <xf numFmtId="0" fontId="5" fillId="33" borderId="11" xfId="58" quotePrefix="1" applyFont="1" applyFill="1" applyBorder="1" applyAlignment="1">
      <alignment horizontal="center" vertical="center" wrapText="1"/>
    </xf>
    <xf numFmtId="0" fontId="19" fillId="33" borderId="12" xfId="58" quotePrefix="1" applyFont="1" applyFill="1" applyBorder="1" applyAlignment="1">
      <alignment horizontal="center" vertical="center" wrapText="1"/>
    </xf>
    <xf numFmtId="0" fontId="5" fillId="0" borderId="0" xfId="58" applyFont="1" applyBorder="1" applyAlignment="1">
      <alignment horizontal="left" vertical="center"/>
    </xf>
    <xf numFmtId="0" fontId="5" fillId="0" borderId="11" xfId="58" applyFont="1" applyBorder="1" applyAlignment="1">
      <alignment horizontal="center" vertical="center"/>
    </xf>
    <xf numFmtId="0" fontId="5" fillId="0" borderId="11" xfId="58" applyFont="1" applyBorder="1" applyAlignment="1">
      <alignment horizontal="left" vertical="center"/>
    </xf>
    <xf numFmtId="0" fontId="78" fillId="0" borderId="11" xfId="58" applyFont="1" applyBorder="1" applyAlignment="1">
      <alignment horizontal="left" vertical="center"/>
    </xf>
    <xf numFmtId="0" fontId="5" fillId="0" borderId="0" xfId="58" applyFont="1" applyAlignment="1">
      <alignment horizontal="left" vertical="center"/>
    </xf>
    <xf numFmtId="0" fontId="78" fillId="0" borderId="11" xfId="58" applyFont="1" applyBorder="1" applyAlignment="1">
      <alignment horizontal="center" vertical="center"/>
    </xf>
    <xf numFmtId="0" fontId="15" fillId="0" borderId="0" xfId="58" applyFont="1" applyBorder="1" applyAlignment="1"/>
    <xf numFmtId="0" fontId="5" fillId="0" borderId="11" xfId="58" applyFont="1" applyBorder="1"/>
    <xf numFmtId="0" fontId="5" fillId="0" borderId="11" xfId="58" applyFont="1" applyBorder="1" applyAlignment="1">
      <alignment horizontal="left"/>
    </xf>
    <xf numFmtId="0" fontId="78" fillId="0" borderId="11" xfId="58" applyFont="1" applyBorder="1" applyAlignment="1">
      <alignment horizontal="center"/>
    </xf>
    <xf numFmtId="0" fontId="5" fillId="0" borderId="11" xfId="58" applyFont="1" applyBorder="1" applyAlignment="1"/>
    <xf numFmtId="0" fontId="78" fillId="0" borderId="0" xfId="58" applyFont="1"/>
    <xf numFmtId="0" fontId="78" fillId="0" borderId="11" xfId="58" applyFont="1" applyBorder="1"/>
    <xf numFmtId="0" fontId="78" fillId="0" borderId="11" xfId="58" applyFont="1" applyBorder="1" applyAlignment="1">
      <alignment horizontal="center" vertical="top" wrapText="1"/>
    </xf>
    <xf numFmtId="0" fontId="5" fillId="0" borderId="0" xfId="58" applyFont="1" applyAlignment="1">
      <alignment vertical="top" wrapText="1"/>
    </xf>
    <xf numFmtId="0" fontId="5" fillId="0" borderId="11" xfId="58" applyFont="1" applyBorder="1" applyAlignment="1">
      <alignment vertical="top" wrapText="1"/>
    </xf>
    <xf numFmtId="0" fontId="5" fillId="0" borderId="22" xfId="58" applyFont="1" applyBorder="1" applyAlignment="1">
      <alignment vertical="top" wrapText="1"/>
    </xf>
    <xf numFmtId="0" fontId="5" fillId="0" borderId="0" xfId="57" applyFont="1"/>
    <xf numFmtId="0" fontId="5" fillId="0" borderId="0" xfId="57" applyFont="1" applyAlignment="1">
      <alignment vertical="top" wrapText="1"/>
    </xf>
    <xf numFmtId="0" fontId="78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/>
    <xf numFmtId="0" fontId="78" fillId="0" borderId="0" xfId="57"/>
    <xf numFmtId="0" fontId="19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right"/>
    </xf>
    <xf numFmtId="0" fontId="15" fillId="0" borderId="12" xfId="0" applyFont="1" applyBorder="1" applyAlignment="1">
      <alignment horizontal="right" wrapText="1"/>
    </xf>
    <xf numFmtId="2" fontId="15" fillId="0" borderId="11" xfId="0" applyNumberFormat="1" applyFont="1" applyBorder="1" applyAlignment="1">
      <alignment horizontal="right"/>
    </xf>
    <xf numFmtId="0" fontId="15" fillId="0" borderId="11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right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right" wrapText="1"/>
    </xf>
    <xf numFmtId="0" fontId="15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right" wrapText="1"/>
    </xf>
    <xf numFmtId="2" fontId="17" fillId="0" borderId="0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wrapText="1"/>
    </xf>
    <xf numFmtId="0" fontId="6" fillId="0" borderId="0" xfId="57" applyFont="1" applyAlignment="1"/>
    <xf numFmtId="0" fontId="8" fillId="0" borderId="0" xfId="57" applyFont="1" applyAlignment="1">
      <alignment vertical="top" wrapText="1"/>
    </xf>
    <xf numFmtId="0" fontId="78" fillId="0" borderId="0" xfId="57" applyFont="1"/>
    <xf numFmtId="0" fontId="8" fillId="0" borderId="0" xfId="57" applyFont="1" applyAlignment="1">
      <alignment horizontal="center" wrapText="1"/>
    </xf>
    <xf numFmtId="0" fontId="9" fillId="0" borderId="0" xfId="57" applyFont="1"/>
    <xf numFmtId="0" fontId="78" fillId="0" borderId="0" xfId="57" applyBorder="1"/>
    <xf numFmtId="0" fontId="5" fillId="0" borderId="11" xfId="57" applyFont="1" applyBorder="1" applyAlignment="1">
      <alignment horizontal="center" vertical="top" wrapText="1"/>
    </xf>
    <xf numFmtId="0" fontId="5" fillId="0" borderId="0" xfId="57" applyFont="1" applyBorder="1"/>
    <xf numFmtId="0" fontId="78" fillId="0" borderId="11" xfId="57" applyBorder="1" applyAlignment="1">
      <alignment horizontal="center"/>
    </xf>
    <xf numFmtId="0" fontId="78" fillId="0" borderId="11" xfId="57" applyFill="1" applyBorder="1" applyAlignment="1">
      <alignment horizontal="center"/>
    </xf>
    <xf numFmtId="0" fontId="15" fillId="0" borderId="15" xfId="57" applyFont="1" applyBorder="1" applyAlignment="1">
      <alignment horizontal="right"/>
    </xf>
    <xf numFmtId="0" fontId="15" fillId="0" borderId="11" xfId="57" applyFont="1" applyBorder="1" applyAlignment="1">
      <alignment horizontal="right"/>
    </xf>
    <xf numFmtId="2" fontId="15" fillId="0" borderId="11" xfId="59" applyNumberFormat="1" applyFont="1" applyBorder="1"/>
    <xf numFmtId="0" fontId="21" fillId="0" borderId="11" xfId="59" applyFont="1" applyBorder="1" applyAlignment="1">
      <alignment horizontal="right"/>
    </xf>
    <xf numFmtId="0" fontId="15" fillId="0" borderId="11" xfId="57" applyFont="1" applyBorder="1" applyAlignment="1"/>
    <xf numFmtId="0" fontId="78" fillId="0" borderId="0" xfId="0" applyFont="1" applyAlignment="1">
      <alignment horizontal="right"/>
    </xf>
    <xf numFmtId="0" fontId="17" fillId="0" borderId="11" xfId="57" applyFont="1" applyBorder="1"/>
    <xf numFmtId="0" fontId="15" fillId="0" borderId="11" xfId="57" applyFont="1" applyBorder="1"/>
    <xf numFmtId="0" fontId="17" fillId="0" borderId="11" xfId="57" applyFont="1" applyBorder="1" applyAlignment="1">
      <alignment horizontal="right" wrapText="1"/>
    </xf>
    <xf numFmtId="0" fontId="17" fillId="0" borderId="0" xfId="57" applyFont="1" applyBorder="1" applyAlignment="1">
      <alignment wrapText="1"/>
    </xf>
    <xf numFmtId="0" fontId="78" fillId="0" borderId="0" xfId="57" applyFont="1" applyFill="1" applyBorder="1" applyAlignment="1">
      <alignment horizontal="left"/>
    </xf>
    <xf numFmtId="0" fontId="21" fillId="0" borderId="11" xfId="59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Font="1" applyAlignment="1"/>
    <xf numFmtId="0" fontId="17" fillId="0" borderId="11" xfId="0" applyFont="1" applyBorder="1" applyAlignment="1">
      <alignment horizontal="center" vertical="top" wrapText="1"/>
    </xf>
    <xf numFmtId="0" fontId="58" fillId="0" borderId="0" xfId="57" applyFont="1" applyAlignment="1">
      <alignment horizontal="center"/>
    </xf>
    <xf numFmtId="0" fontId="36" fillId="0" borderId="0" xfId="57" applyFont="1"/>
    <xf numFmtId="0" fontId="37" fillId="0" borderId="0" xfId="57" applyFont="1" applyBorder="1" applyAlignment="1"/>
    <xf numFmtId="0" fontId="37" fillId="0" borderId="11" xfId="57" applyFont="1" applyBorder="1" applyAlignment="1">
      <alignment horizontal="center" vertical="top" wrapText="1"/>
    </xf>
    <xf numFmtId="0" fontId="38" fillId="0" borderId="11" xfId="57" quotePrefix="1" applyFont="1" applyBorder="1" applyAlignment="1">
      <alignment horizontal="center" vertical="top" wrapText="1"/>
    </xf>
    <xf numFmtId="0" fontId="15" fillId="0" borderId="11" xfId="57" applyFont="1" applyBorder="1" applyAlignment="1">
      <alignment horizontal="center"/>
    </xf>
    <xf numFmtId="0" fontId="78" fillId="0" borderId="11" xfId="57" applyFill="1" applyBorder="1"/>
    <xf numFmtId="0" fontId="15" fillId="0" borderId="11" xfId="57" quotePrefix="1" applyFont="1" applyBorder="1" applyAlignment="1">
      <alignment horizontal="center"/>
    </xf>
    <xf numFmtId="0" fontId="78" fillId="0" borderId="11" xfId="57" applyBorder="1"/>
    <xf numFmtId="2" fontId="78" fillId="0" borderId="11" xfId="57" applyNumberFormat="1" applyBorder="1"/>
    <xf numFmtId="0" fontId="0" fillId="0" borderId="0" xfId="0" applyFont="1" applyAlignment="1"/>
    <xf numFmtId="0" fontId="6" fillId="0" borderId="0" xfId="0" applyFont="1" applyAlignment="1">
      <alignment horizontal="right"/>
    </xf>
    <xf numFmtId="0" fontId="78" fillId="0" borderId="11" xfId="57" applyNumberFormat="1" applyBorder="1"/>
    <xf numFmtId="0" fontId="78" fillId="0" borderId="11" xfId="0" applyFont="1" applyBorder="1" applyAlignment="1">
      <alignment horizontal="center" vertical="top" wrapText="1"/>
    </xf>
    <xf numFmtId="0" fontId="5" fillId="0" borderId="11" xfId="43" applyFont="1" applyBorder="1"/>
    <xf numFmtId="0" fontId="78" fillId="0" borderId="11" xfId="41" applyFont="1" applyBorder="1" applyAlignment="1"/>
    <xf numFmtId="0" fontId="78" fillId="0" borderId="11" xfId="41" applyFont="1" applyBorder="1"/>
    <xf numFmtId="0" fontId="78" fillId="0" borderId="11" xfId="4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85" fillId="0" borderId="11" xfId="60" applyBorder="1" applyAlignment="1" applyProtection="1">
      <alignment horizontal="center" vertical="center" wrapText="1"/>
    </xf>
    <xf numFmtId="0" fontId="86" fillId="0" borderId="11" xfId="0" applyFont="1" applyBorder="1" applyAlignment="1"/>
    <xf numFmtId="0" fontId="87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1" fillId="0" borderId="11" xfId="41" applyFont="1" applyBorder="1" applyAlignment="1">
      <alignment horizontal="right" vertical="top" wrapText="1"/>
    </xf>
    <xf numFmtId="0" fontId="61" fillId="0" borderId="11" xfId="41" applyFont="1" applyBorder="1" applyAlignment="1">
      <alignment horizontal="right"/>
    </xf>
    <xf numFmtId="0" fontId="21" fillId="0" borderId="11" xfId="41" applyFont="1" applyBorder="1" applyAlignment="1">
      <alignment horizontal="right" wrapText="1"/>
    </xf>
    <xf numFmtId="0" fontId="24" fillId="0" borderId="11" xfId="41" applyFont="1" applyBorder="1" applyAlignment="1">
      <alignment horizontal="right" wrapText="1"/>
    </xf>
    <xf numFmtId="0" fontId="53" fillId="0" borderId="11" xfId="41" applyFont="1" applyBorder="1" applyAlignment="1">
      <alignment horizontal="right"/>
    </xf>
    <xf numFmtId="0" fontId="81" fillId="0" borderId="12" xfId="41" applyFont="1" applyBorder="1" applyAlignment="1">
      <alignment horizontal="right" wrapText="1"/>
    </xf>
    <xf numFmtId="0" fontId="21" fillId="0" borderId="12" xfId="41" applyFont="1" applyBorder="1" applyAlignment="1">
      <alignment horizontal="right" vertical="top" wrapText="1"/>
    </xf>
    <xf numFmtId="0" fontId="90" fillId="0" borderId="11" xfId="41" applyFont="1" applyBorder="1" applyAlignment="1">
      <alignment horizontal="right"/>
    </xf>
    <xf numFmtId="0" fontId="53" fillId="0" borderId="11" xfId="41" applyFont="1" applyBorder="1"/>
    <xf numFmtId="0" fontId="22" fillId="0" borderId="0" xfId="41" applyFont="1"/>
    <xf numFmtId="0" fontId="7" fillId="0" borderId="0" xfId="57" applyFont="1"/>
    <xf numFmtId="0" fontId="5" fillId="35" borderId="11" xfId="57" applyFont="1" applyFill="1" applyBorder="1" applyAlignment="1">
      <alignment horizontal="center" vertical="top" wrapText="1"/>
    </xf>
    <xf numFmtId="0" fontId="19" fillId="35" borderId="11" xfId="57" applyFont="1" applyFill="1" applyBorder="1" applyAlignment="1">
      <alignment horizontal="center" vertical="top" wrapText="1"/>
    </xf>
    <xf numFmtId="0" fontId="19" fillId="35" borderId="11" xfId="57" applyFont="1" applyFill="1" applyBorder="1" applyAlignment="1">
      <alignment horizontal="center"/>
    </xf>
    <xf numFmtId="0" fontId="91" fillId="0" borderId="11" xfId="57" applyFont="1" applyBorder="1" applyAlignment="1">
      <alignment horizontal="center" vertical="top" wrapText="1"/>
    </xf>
    <xf numFmtId="0" fontId="19" fillId="0" borderId="11" xfId="57" applyFont="1" applyBorder="1" applyAlignment="1">
      <alignment horizontal="center" vertical="top" wrapText="1"/>
    </xf>
    <xf numFmtId="0" fontId="16" fillId="0" borderId="11" xfId="57" applyFont="1" applyBorder="1" applyAlignment="1">
      <alignment horizontal="center" vertical="top" wrapText="1"/>
    </xf>
    <xf numFmtId="0" fontId="5" fillId="0" borderId="11" xfId="57" applyFont="1" applyBorder="1"/>
    <xf numFmtId="0" fontId="5" fillId="0" borderId="11" xfId="57" applyFont="1" applyBorder="1" applyAlignment="1">
      <alignment horizontal="center"/>
    </xf>
    <xf numFmtId="0" fontId="5" fillId="0" borderId="11" xfId="57" applyFont="1" applyBorder="1" applyAlignment="1">
      <alignment horizontal="left"/>
    </xf>
    <xf numFmtId="0" fontId="78" fillId="35" borderId="11" xfId="57" applyFill="1" applyBorder="1"/>
    <xf numFmtId="2" fontId="78" fillId="35" borderId="11" xfId="57" applyNumberFormat="1" applyFill="1" applyBorder="1"/>
    <xf numFmtId="0" fontId="78" fillId="0" borderId="11" xfId="57" applyFont="1" applyBorder="1" applyAlignment="1">
      <alignment horizontal="right"/>
    </xf>
    <xf numFmtId="0" fontId="16" fillId="0" borderId="11" xfId="57" applyFont="1" applyBorder="1" applyAlignment="1">
      <alignment horizontal="center"/>
    </xf>
    <xf numFmtId="0" fontId="5" fillId="0" borderId="11" xfId="57" applyFont="1" applyBorder="1" applyAlignment="1">
      <alignment horizontal="right"/>
    </xf>
    <xf numFmtId="2" fontId="5" fillId="0" borderId="11" xfId="57" applyNumberFormat="1" applyFont="1" applyBorder="1" applyAlignment="1">
      <alignment horizontal="right"/>
    </xf>
    <xf numFmtId="0" fontId="78" fillId="0" borderId="0" xfId="57" applyFill="1" applyBorder="1" applyAlignment="1">
      <alignment horizontal="left"/>
    </xf>
    <xf numFmtId="0" fontId="0" fillId="0" borderId="0" xfId="0" applyFont="1" applyFill="1" applyAlignment="1"/>
    <xf numFmtId="0" fontId="5" fillId="0" borderId="0" xfId="0" applyFont="1" applyFill="1"/>
    <xf numFmtId="0" fontId="78" fillId="0" borderId="0" xfId="52" applyFill="1"/>
    <xf numFmtId="0" fontId="5" fillId="0" borderId="11" xfId="0" applyFont="1" applyBorder="1" applyAlignment="1">
      <alignment horizontal="center" vertical="top" wrapText="1"/>
    </xf>
    <xf numFmtId="0" fontId="15" fillId="33" borderId="15" xfId="0" applyFont="1" applyFill="1" applyBorder="1" applyAlignment="1"/>
    <xf numFmtId="0" fontId="15" fillId="0" borderId="15" xfId="0" applyFont="1" applyFill="1" applyBorder="1" applyAlignment="1"/>
    <xf numFmtId="0" fontId="5" fillId="0" borderId="11" xfId="0" applyFont="1" applyBorder="1" applyAlignment="1">
      <alignment horizontal="center" vertical="top" wrapText="1"/>
    </xf>
    <xf numFmtId="2" fontId="0" fillId="0" borderId="0" xfId="0" applyNumberFormat="1" applyFont="1" applyAlignment="1"/>
    <xf numFmtId="0" fontId="81" fillId="33" borderId="11" xfId="4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82" fillId="33" borderId="11" xfId="0" applyFont="1" applyFill="1" applyBorder="1" applyAlignment="1">
      <alignment horizontal="right"/>
    </xf>
    <xf numFmtId="0" fontId="82" fillId="33" borderId="11" xfId="0" applyFont="1" applyFill="1" applyBorder="1" applyAlignment="1">
      <alignment horizontal="right" wrapText="1"/>
    </xf>
    <xf numFmtId="38" fontId="0" fillId="0" borderId="0" xfId="0" applyNumberFormat="1" applyFont="1" applyBorder="1" applyAlignment="1"/>
    <xf numFmtId="0" fontId="5" fillId="0" borderId="16" xfId="0" applyFont="1" applyBorder="1" applyAlignment="1"/>
    <xf numFmtId="0" fontId="5" fillId="33" borderId="16" xfId="0" applyFont="1" applyFill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4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/>
    </xf>
    <xf numFmtId="0" fontId="0" fillId="36" borderId="11" xfId="0" applyFill="1" applyBorder="1" applyAlignment="1"/>
    <xf numFmtId="169" fontId="0" fillId="0" borderId="0" xfId="0" applyNumberFormat="1" applyFont="1" applyBorder="1" applyAlignment="1"/>
    <xf numFmtId="1" fontId="17" fillId="0" borderId="11" xfId="0" applyNumberFormat="1" applyFont="1" applyBorder="1" applyAlignment="1"/>
    <xf numFmtId="0" fontId="0" fillId="36" borderId="11" xfId="0" applyFont="1" applyFill="1" applyBorder="1" applyAlignment="1"/>
    <xf numFmtId="0" fontId="0" fillId="36" borderId="11" xfId="0" applyFont="1" applyFill="1" applyBorder="1" applyAlignment="1">
      <alignment horizontal="center" vertical="top" wrapText="1"/>
    </xf>
    <xf numFmtId="0" fontId="77" fillId="0" borderId="0" xfId="52" applyFont="1"/>
    <xf numFmtId="0" fontId="77" fillId="0" borderId="11" xfId="0" applyFont="1" applyBorder="1" applyAlignment="1"/>
    <xf numFmtId="2" fontId="0" fillId="0" borderId="0" xfId="0" applyNumberFormat="1" applyAlignment="1"/>
    <xf numFmtId="0" fontId="0" fillId="0" borderId="19" xfId="0" applyFill="1" applyBorder="1" applyAlignment="1"/>
    <xf numFmtId="0" fontId="0" fillId="0" borderId="0" xfId="0" applyFont="1" applyFill="1" applyBorder="1" applyAlignment="1"/>
    <xf numFmtId="170" fontId="0" fillId="0" borderId="0" xfId="0" applyNumberFormat="1" applyFont="1" applyAlignment="1"/>
    <xf numFmtId="9" fontId="0" fillId="0" borderId="0" xfId="48" applyFont="1" applyAlignment="1"/>
    <xf numFmtId="0" fontId="92" fillId="0" borderId="0" xfId="0" applyFont="1" applyAlignment="1">
      <alignment horizontal="center" readingOrder="1"/>
    </xf>
    <xf numFmtId="14" fontId="77" fillId="0" borderId="11" xfId="56" applyNumberFormat="1" applyFont="1" applyBorder="1" applyAlignment="1">
      <alignment horizontal="center" vertical="top" wrapText="1"/>
    </xf>
    <xf numFmtId="0" fontId="77" fillId="0" borderId="11" xfId="56" applyFont="1" applyBorder="1" applyAlignment="1">
      <alignment horizontal="center" vertical="top" wrapText="1"/>
    </xf>
    <xf numFmtId="168" fontId="77" fillId="0" borderId="11" xfId="56" applyNumberFormat="1" applyFont="1" applyBorder="1" applyAlignment="1">
      <alignment horizontal="center" vertical="top" wrapText="1"/>
    </xf>
    <xf numFmtId="0" fontId="17" fillId="0" borderId="19" xfId="0" applyFont="1" applyFill="1" applyBorder="1" applyAlignment="1"/>
    <xf numFmtId="0" fontId="17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2" fontId="78" fillId="0" borderId="14" xfId="0" applyNumberFormat="1" applyFont="1" applyBorder="1" applyAlignment="1">
      <alignment horizontal="center"/>
    </xf>
    <xf numFmtId="2" fontId="78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9" fillId="0" borderId="14" xfId="0" quotePrefix="1" applyFont="1" applyBorder="1" applyAlignment="1">
      <alignment horizontal="center" vertical="top" wrapText="1"/>
    </xf>
    <xf numFmtId="0" fontId="19" fillId="0" borderId="18" xfId="0" quotePrefix="1" applyFont="1" applyBorder="1" applyAlignment="1">
      <alignment horizontal="center" vertical="top" wrapText="1"/>
    </xf>
    <xf numFmtId="0" fontId="19" fillId="0" borderId="15" xfId="0" quotePrefix="1" applyFont="1" applyBorder="1" applyAlignment="1">
      <alignment horizontal="center" vertical="top" wrapText="1"/>
    </xf>
    <xf numFmtId="0" fontId="19" fillId="0" borderId="11" xfId="0" quotePrefix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0" xfId="52" applyFont="1" applyAlignment="1">
      <alignment horizontal="left" vertical="top" wrapText="1"/>
    </xf>
    <xf numFmtId="0" fontId="5" fillId="0" borderId="22" xfId="52" applyFont="1" applyBorder="1" applyAlignment="1">
      <alignment vertical="center" wrapText="1"/>
    </xf>
    <xf numFmtId="0" fontId="5" fillId="0" borderId="0" xfId="52" applyFont="1" applyBorder="1" applyAlignment="1">
      <alignment vertical="center" wrapText="1"/>
    </xf>
    <xf numFmtId="0" fontId="78" fillId="0" borderId="16" xfId="52" applyBorder="1" applyAlignment="1">
      <alignment vertical="center" wrapText="1"/>
    </xf>
    <xf numFmtId="0" fontId="5" fillId="0" borderId="23" xfId="52" applyFont="1" applyBorder="1" applyAlignment="1">
      <alignment vertical="center"/>
    </xf>
    <xf numFmtId="0" fontId="78" fillId="0" borderId="26" xfId="52" applyBorder="1" applyAlignment="1">
      <alignment vertical="center"/>
    </xf>
    <xf numFmtId="0" fontId="78" fillId="0" borderId="24" xfId="52" applyBorder="1" applyAlignment="1">
      <alignment vertical="center"/>
    </xf>
    <xf numFmtId="0" fontId="5" fillId="34" borderId="10" xfId="52" applyFont="1" applyFill="1" applyBorder="1" applyAlignment="1">
      <alignment horizontal="center" vertical="top"/>
    </xf>
    <xf numFmtId="0" fontId="5" fillId="34" borderId="12" xfId="52" applyFont="1" applyFill="1" applyBorder="1" applyAlignment="1">
      <alignment horizontal="center" vertical="top"/>
    </xf>
    <xf numFmtId="0" fontId="5" fillId="34" borderId="11" xfId="52" applyFont="1" applyFill="1" applyBorder="1" applyAlignment="1">
      <alignment horizontal="center"/>
    </xf>
    <xf numFmtId="0" fontId="5" fillId="34" borderId="10" xfId="52" applyFont="1" applyFill="1" applyBorder="1" applyAlignment="1">
      <alignment horizontal="center" vertical="top" wrapText="1"/>
    </xf>
    <xf numFmtId="0" fontId="78" fillId="34" borderId="12" xfId="52" applyFill="1" applyBorder="1" applyAlignment="1">
      <alignment horizontal="center" vertical="top" wrapText="1"/>
    </xf>
    <xf numFmtId="0" fontId="5" fillId="0" borderId="11" xfId="52" applyFont="1" applyBorder="1" applyAlignment="1">
      <alignment horizontal="center"/>
    </xf>
    <xf numFmtId="0" fontId="5" fillId="0" borderId="0" xfId="52" applyFont="1" applyAlignment="1">
      <alignment horizontal="center"/>
    </xf>
    <xf numFmtId="0" fontId="9" fillId="0" borderId="0" xfId="52" applyFont="1" applyAlignment="1">
      <alignment horizontal="center"/>
    </xf>
    <xf numFmtId="0" fontId="13" fillId="0" borderId="0" xfId="52" applyFont="1" applyAlignment="1">
      <alignment horizontal="center"/>
    </xf>
    <xf numFmtId="0" fontId="8" fillId="0" borderId="0" xfId="52" applyFont="1" applyAlignment="1">
      <alignment horizontal="center"/>
    </xf>
    <xf numFmtId="0" fontId="5" fillId="0" borderId="0" xfId="52" applyFont="1" applyAlignment="1">
      <alignment horizontal="left"/>
    </xf>
    <xf numFmtId="0" fontId="5" fillId="0" borderId="11" xfId="52" applyFont="1" applyBorder="1" applyAlignment="1">
      <alignment horizontal="center" vertical="top" wrapText="1"/>
    </xf>
    <xf numFmtId="0" fontId="5" fillId="33" borderId="21" xfId="52" applyFont="1" applyFill="1" applyBorder="1" applyAlignment="1">
      <alignment horizontal="center" vertical="top"/>
    </xf>
    <xf numFmtId="0" fontId="5" fillId="33" borderId="22" xfId="52" applyFont="1" applyFill="1" applyBorder="1" applyAlignment="1">
      <alignment horizontal="center" vertical="top"/>
    </xf>
    <xf numFmtId="0" fontId="5" fillId="33" borderId="23" xfId="52" applyFont="1" applyFill="1" applyBorder="1" applyAlignment="1">
      <alignment horizontal="center" vertical="top"/>
    </xf>
    <xf numFmtId="0" fontId="5" fillId="33" borderId="17" xfId="52" applyFont="1" applyFill="1" applyBorder="1" applyAlignment="1">
      <alignment horizontal="center" vertical="top"/>
    </xf>
    <xf numFmtId="0" fontId="5" fillId="33" borderId="16" xfId="52" applyFont="1" applyFill="1" applyBorder="1" applyAlignment="1">
      <alignment horizontal="center" vertical="top"/>
    </xf>
    <xf numFmtId="0" fontId="5" fillId="33" borderId="24" xfId="52" applyFont="1" applyFill="1" applyBorder="1" applyAlignment="1">
      <alignment horizontal="center" vertical="top"/>
    </xf>
    <xf numFmtId="0" fontId="14" fillId="0" borderId="14" xfId="56" applyFont="1" applyBorder="1" applyAlignment="1">
      <alignment horizontal="center" vertical="top" wrapText="1"/>
    </xf>
    <xf numFmtId="0" fontId="14" fillId="0" borderId="15" xfId="56" applyFont="1" applyBorder="1" applyAlignment="1">
      <alignment horizontal="center" vertical="top" wrapText="1"/>
    </xf>
    <xf numFmtId="0" fontId="15" fillId="0" borderId="0" xfId="56" applyFont="1" applyAlignment="1">
      <alignment horizontal="left"/>
    </xf>
    <xf numFmtId="0" fontId="5" fillId="0" borderId="0" xfId="56" applyFont="1" applyAlignment="1">
      <alignment horizontal="left"/>
    </xf>
    <xf numFmtId="0" fontId="17" fillId="0" borderId="14" xfId="56" applyFont="1" applyBorder="1" applyAlignment="1">
      <alignment horizontal="center" vertical="center" wrapText="1"/>
    </xf>
    <xf numFmtId="0" fontId="17" fillId="0" borderId="18" xfId="56" applyFont="1" applyBorder="1" applyAlignment="1">
      <alignment horizontal="center" vertical="center" wrapText="1"/>
    </xf>
    <xf numFmtId="0" fontId="17" fillId="0" borderId="15" xfId="56" applyFont="1" applyBorder="1" applyAlignment="1">
      <alignment horizontal="center" vertical="center" wrapText="1"/>
    </xf>
    <xf numFmtId="0" fontId="17" fillId="0" borderId="11" xfId="56" applyFont="1" applyBorder="1" applyAlignment="1">
      <alignment horizontal="center" vertical="center" wrapText="1"/>
    </xf>
    <xf numFmtId="0" fontId="17" fillId="0" borderId="11" xfId="56" applyFont="1" applyBorder="1" applyAlignment="1">
      <alignment horizontal="center" vertical="top" wrapText="1"/>
    </xf>
    <xf numFmtId="0" fontId="28" fillId="0" borderId="0" xfId="52" applyFont="1" applyAlignment="1">
      <alignment horizontal="center"/>
    </xf>
    <xf numFmtId="0" fontId="33" fillId="0" borderId="0" xfId="52" applyFont="1" applyAlignment="1">
      <alignment horizontal="center"/>
    </xf>
    <xf numFmtId="0" fontId="19" fillId="0" borderId="16" xfId="56" applyFont="1" applyBorder="1" applyAlignment="1">
      <alignment horizontal="center"/>
    </xf>
    <xf numFmtId="0" fontId="5" fillId="0" borderId="11" xfId="56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19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5" fillId="0" borderId="14" xfId="42" applyFont="1" applyBorder="1" applyAlignment="1">
      <alignment horizontal="center"/>
    </xf>
    <xf numFmtId="0" fontId="5" fillId="0" borderId="15" xfId="42" applyFont="1" applyBorder="1" applyAlignment="1">
      <alignment horizontal="center"/>
    </xf>
    <xf numFmtId="0" fontId="7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41" applyFont="1" applyBorder="1" applyAlignment="1">
      <alignment horizontal="center" vertical="top" wrapText="1"/>
    </xf>
    <xf numFmtId="0" fontId="5" fillId="0" borderId="19" xfId="41" applyFont="1" applyBorder="1" applyAlignment="1">
      <alignment horizontal="center" vertical="top" wrapText="1"/>
    </xf>
    <xf numFmtId="0" fontId="5" fillId="0" borderId="12" xfId="41" applyFont="1" applyBorder="1" applyAlignment="1">
      <alignment horizontal="center" vertical="top" wrapText="1"/>
    </xf>
    <xf numFmtId="0" fontId="5" fillId="0" borderId="11" xfId="41" applyFont="1" applyBorder="1" applyAlignment="1">
      <alignment horizontal="center" vertical="top" wrapText="1"/>
    </xf>
    <xf numFmtId="0" fontId="5" fillId="0" borderId="11" xfId="41" applyFont="1" applyBorder="1" applyAlignment="1">
      <alignment horizontal="center" vertical="center" wrapText="1"/>
    </xf>
    <xf numFmtId="0" fontId="9" fillId="0" borderId="0" xfId="41" applyFont="1" applyAlignment="1">
      <alignment horizontal="center"/>
    </xf>
    <xf numFmtId="0" fontId="13" fillId="0" borderId="0" xfId="41" applyFont="1" applyAlignment="1">
      <alignment horizontal="center"/>
    </xf>
    <xf numFmtId="0" fontId="5" fillId="33" borderId="10" xfId="41" applyFont="1" applyFill="1" applyBorder="1" applyAlignment="1">
      <alignment horizontal="center" vertical="top" wrapText="1"/>
    </xf>
    <xf numFmtId="0" fontId="5" fillId="33" borderId="19" xfId="41" applyFont="1" applyFill="1" applyBorder="1" applyAlignment="1">
      <alignment horizontal="center" vertical="top" wrapText="1"/>
    </xf>
    <xf numFmtId="0" fontId="5" fillId="33" borderId="12" xfId="41" applyFont="1" applyFill="1" applyBorder="1" applyAlignment="1">
      <alignment horizontal="center" vertical="top" wrapText="1"/>
    </xf>
    <xf numFmtId="0" fontId="10" fillId="0" borderId="0" xfId="41" applyFont="1" applyBorder="1" applyAlignment="1">
      <alignment horizontal="left"/>
    </xf>
    <xf numFmtId="0" fontId="80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43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5" fillId="33" borderId="10" xfId="58" quotePrefix="1" applyFont="1" applyFill="1" applyBorder="1" applyAlignment="1">
      <alignment horizontal="center" vertical="center" wrapText="1"/>
    </xf>
    <xf numFmtId="0" fontId="5" fillId="33" borderId="12" xfId="58" quotePrefix="1" applyFont="1" applyFill="1" applyBorder="1" applyAlignment="1">
      <alignment horizontal="center" vertical="center" wrapText="1"/>
    </xf>
    <xf numFmtId="0" fontId="5" fillId="33" borderId="14" xfId="58" quotePrefix="1" applyFont="1" applyFill="1" applyBorder="1" applyAlignment="1">
      <alignment horizontal="center" vertical="center" wrapText="1"/>
    </xf>
    <xf numFmtId="0" fontId="5" fillId="33" borderId="18" xfId="58" quotePrefix="1" applyFont="1" applyFill="1" applyBorder="1" applyAlignment="1">
      <alignment horizontal="center" vertical="center" wrapText="1"/>
    </xf>
    <xf numFmtId="0" fontId="5" fillId="33" borderId="15" xfId="58" quotePrefix="1" applyFont="1" applyFill="1" applyBorder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13" fillId="0" borderId="0" xfId="58" applyFont="1" applyAlignment="1">
      <alignment horizontal="center"/>
    </xf>
    <xf numFmtId="0" fontId="8" fillId="0" borderId="0" xfId="58" applyFont="1" applyAlignment="1">
      <alignment horizontal="center"/>
    </xf>
    <xf numFmtId="0" fontId="8" fillId="0" borderId="0" xfId="58" applyFont="1" applyAlignment="1"/>
    <xf numFmtId="0" fontId="5" fillId="0" borderId="0" xfId="57" applyFont="1" applyAlignment="1">
      <alignment horizontal="left"/>
    </xf>
    <xf numFmtId="0" fontId="17" fillId="0" borderId="0" xfId="58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</xf>
    <xf numFmtId="0" fontId="14" fillId="0" borderId="0" xfId="57" applyFont="1" applyAlignment="1">
      <alignment horizontal="center"/>
    </xf>
    <xf numFmtId="0" fontId="5" fillId="0" borderId="10" xfId="57" applyFont="1" applyBorder="1" applyAlignment="1">
      <alignment horizontal="center" vertical="top" wrapText="1"/>
    </xf>
    <xf numFmtId="0" fontId="5" fillId="0" borderId="12" xfId="57" applyFont="1" applyBorder="1" applyAlignment="1">
      <alignment horizontal="center" vertical="top" wrapText="1"/>
    </xf>
    <xf numFmtId="0" fontId="5" fillId="0" borderId="14" xfId="57" applyFont="1" applyBorder="1" applyAlignment="1">
      <alignment horizontal="center" vertical="top" wrapText="1"/>
    </xf>
    <xf numFmtId="0" fontId="5" fillId="0" borderId="15" xfId="57" applyFont="1" applyBorder="1" applyAlignment="1">
      <alignment horizontal="center" vertical="top" wrapText="1"/>
    </xf>
    <xf numFmtId="0" fontId="5" fillId="0" borderId="0" xfId="57" applyFont="1" applyAlignment="1">
      <alignment horizontal="right"/>
    </xf>
    <xf numFmtId="0" fontId="5" fillId="0" borderId="0" xfId="57" applyFont="1" applyAlignment="1">
      <alignment horizontal="center"/>
    </xf>
    <xf numFmtId="0" fontId="6" fillId="0" borderId="0" xfId="57" applyFont="1" applyAlignment="1">
      <alignment horizontal="center"/>
    </xf>
    <xf numFmtId="0" fontId="13" fillId="0" borderId="0" xfId="57" applyFont="1" applyAlignment="1">
      <alignment horizontal="center"/>
    </xf>
    <xf numFmtId="0" fontId="8" fillId="0" borderId="0" xfId="57" applyFont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18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19" fillId="33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7" fillId="0" borderId="11" xfId="57" applyFont="1" applyBorder="1" applyAlignment="1">
      <alignment horizontal="center"/>
    </xf>
    <xf numFmtId="0" fontId="34" fillId="0" borderId="0" xfId="57" applyFont="1" applyAlignment="1">
      <alignment horizontal="center"/>
    </xf>
    <xf numFmtId="0" fontId="35" fillId="0" borderId="0" xfId="57" applyFont="1" applyAlignment="1">
      <alignment horizontal="center"/>
    </xf>
    <xf numFmtId="0" fontId="37" fillId="0" borderId="10" xfId="57" applyFont="1" applyBorder="1" applyAlignment="1">
      <alignment horizontal="center" vertical="top" wrapText="1"/>
    </xf>
    <xf numFmtId="0" fontId="37" fillId="0" borderId="12" xfId="57" applyFont="1" applyBorder="1" applyAlignment="1">
      <alignment horizontal="center" vertical="top" wrapText="1"/>
    </xf>
    <xf numFmtId="0" fontId="5" fillId="0" borderId="18" xfId="57" applyFont="1" applyBorder="1" applyAlignment="1">
      <alignment horizontal="center" vertical="top" wrapText="1"/>
    </xf>
    <xf numFmtId="0" fontId="5" fillId="0" borderId="11" xfId="57" applyFont="1" applyBorder="1" applyAlignment="1">
      <alignment horizontal="center" vertical="top" wrapText="1"/>
    </xf>
    <xf numFmtId="0" fontId="37" fillId="0" borderId="16" xfId="0" applyFont="1" applyBorder="1" applyAlignment="1">
      <alignment horizontal="right"/>
    </xf>
    <xf numFmtId="0" fontId="5" fillId="0" borderId="11" xfId="43" applyFont="1" applyBorder="1" applyAlignment="1">
      <alignment horizontal="center" vertical="center" wrapText="1"/>
    </xf>
    <xf numFmtId="0" fontId="5" fillId="0" borderId="11" xfId="43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0" xfId="43" applyFont="1" applyAlignment="1">
      <alignment horizontal="center"/>
    </xf>
    <xf numFmtId="0" fontId="8" fillId="0" borderId="0" xfId="43" applyFont="1" applyAlignment="1">
      <alignment horizontal="center"/>
    </xf>
    <xf numFmtId="0" fontId="10" fillId="0" borderId="0" xfId="43" applyFont="1" applyAlignment="1">
      <alignment horizontal="center"/>
    </xf>
    <xf numFmtId="0" fontId="5" fillId="0" borderId="14" xfId="43" applyFont="1" applyBorder="1" applyAlignment="1">
      <alignment horizontal="center" vertical="top"/>
    </xf>
    <xf numFmtId="0" fontId="5" fillId="0" borderId="18" xfId="43" applyFont="1" applyBorder="1" applyAlignment="1">
      <alignment horizontal="center" vertical="top"/>
    </xf>
    <xf numFmtId="0" fontId="5" fillId="0" borderId="11" xfId="43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10" xfId="43" applyFont="1" applyBorder="1" applyAlignment="1">
      <alignment horizontal="center" vertical="top" wrapText="1"/>
    </xf>
    <xf numFmtId="0" fontId="5" fillId="0" borderId="12" xfId="43" applyFont="1" applyBorder="1" applyAlignment="1">
      <alignment horizontal="center" vertical="top" wrapText="1"/>
    </xf>
    <xf numFmtId="0" fontId="9" fillId="0" borderId="14" xfId="43" applyFont="1" applyBorder="1" applyAlignment="1">
      <alignment horizontal="center" vertical="top"/>
    </xf>
    <xf numFmtId="0" fontId="9" fillId="0" borderId="18" xfId="43" applyFont="1" applyBorder="1" applyAlignment="1">
      <alignment horizontal="center" vertical="top"/>
    </xf>
    <xf numFmtId="0" fontId="9" fillId="0" borderId="25" xfId="43" applyFont="1" applyBorder="1" applyAlignment="1">
      <alignment horizontal="center" vertical="top"/>
    </xf>
    <xf numFmtId="0" fontId="7" fillId="0" borderId="0" xfId="43" applyFont="1" applyAlignment="1">
      <alignment horizontal="center"/>
    </xf>
    <xf numFmtId="0" fontId="77" fillId="0" borderId="0" xfId="43" applyAlignment="1">
      <alignment horizontal="left"/>
    </xf>
    <xf numFmtId="0" fontId="5" fillId="0" borderId="18" xfId="43" applyFont="1" applyBorder="1" applyAlignment="1">
      <alignment horizontal="center" vertical="top" wrapText="1"/>
    </xf>
    <xf numFmtId="0" fontId="5" fillId="0" borderId="15" xfId="43" applyFont="1" applyBorder="1" applyAlignment="1">
      <alignment horizontal="center" vertical="top" wrapText="1"/>
    </xf>
    <xf numFmtId="0" fontId="5" fillId="0" borderId="14" xfId="43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5" fillId="0" borderId="0" xfId="41" applyFont="1" applyAlignment="1">
      <alignment horizontal="center"/>
    </xf>
    <xf numFmtId="0" fontId="17" fillId="0" borderId="0" xfId="41" applyFont="1" applyAlignment="1">
      <alignment horizontal="center"/>
    </xf>
    <xf numFmtId="0" fontId="37" fillId="0" borderId="19" xfId="0" applyFont="1" applyBorder="1" applyAlignment="1">
      <alignment horizontal="center" vertical="top" wrapText="1"/>
    </xf>
    <xf numFmtId="0" fontId="5" fillId="33" borderId="10" xfId="41" quotePrefix="1" applyFont="1" applyFill="1" applyBorder="1" applyAlignment="1">
      <alignment horizontal="center" vertical="center" wrapText="1"/>
    </xf>
    <xf numFmtId="0" fontId="5" fillId="33" borderId="12" xfId="41" quotePrefix="1" applyFont="1" applyFill="1" applyBorder="1" applyAlignment="1">
      <alignment horizontal="center" vertical="center" wrapText="1"/>
    </xf>
    <xf numFmtId="0" fontId="5" fillId="33" borderId="11" xfId="41" quotePrefix="1" applyFont="1" applyFill="1" applyBorder="1" applyAlignment="1">
      <alignment horizontal="center" vertical="center" wrapText="1"/>
    </xf>
    <xf numFmtId="0" fontId="19" fillId="0" borderId="0" xfId="41" applyFont="1" applyAlignment="1">
      <alignment horizontal="right"/>
    </xf>
    <xf numFmtId="0" fontId="5" fillId="33" borderId="11" xfId="4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left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 wrapText="1"/>
    </xf>
    <xf numFmtId="0" fontId="24" fillId="0" borderId="10" xfId="41" applyFont="1" applyBorder="1" applyAlignment="1">
      <alignment horizontal="center" vertical="top" wrapText="1"/>
    </xf>
    <xf numFmtId="0" fontId="24" fillId="0" borderId="12" xfId="41" applyFont="1" applyBorder="1" applyAlignment="1">
      <alignment horizontal="center" vertical="top" wrapText="1"/>
    </xf>
    <xf numFmtId="0" fontId="24" fillId="0" borderId="14" xfId="41" applyFont="1" applyBorder="1" applyAlignment="1">
      <alignment horizontal="center" vertical="top" wrapText="1"/>
    </xf>
    <xf numFmtId="0" fontId="24" fillId="0" borderId="18" xfId="41" applyFont="1" applyBorder="1" applyAlignment="1">
      <alignment horizontal="center" vertical="top" wrapText="1"/>
    </xf>
    <xf numFmtId="0" fontId="24" fillId="0" borderId="23" xfId="41" applyFont="1" applyBorder="1" applyAlignment="1">
      <alignment horizontal="center" vertical="top" wrapText="1"/>
    </xf>
    <xf numFmtId="0" fontId="24" fillId="0" borderId="11" xfId="41" applyFont="1" applyBorder="1" applyAlignment="1">
      <alignment horizontal="center" vertical="top" wrapText="1"/>
    </xf>
    <xf numFmtId="0" fontId="24" fillId="0" borderId="15" xfId="41" applyFont="1" applyBorder="1" applyAlignment="1">
      <alignment horizontal="center" vertical="top" wrapText="1"/>
    </xf>
    <xf numFmtId="0" fontId="31" fillId="0" borderId="0" xfId="41" applyFont="1" applyAlignment="1">
      <alignment horizontal="center"/>
    </xf>
    <xf numFmtId="0" fontId="20" fillId="0" borderId="11" xfId="4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0" fillId="0" borderId="14" xfId="41" applyFont="1" applyBorder="1" applyAlignment="1">
      <alignment horizontal="center" vertical="top" wrapText="1"/>
    </xf>
    <xf numFmtId="0" fontId="20" fillId="0" borderId="18" xfId="41" applyFont="1" applyBorder="1" applyAlignment="1">
      <alignment horizontal="center" vertical="top" wrapText="1"/>
    </xf>
    <xf numFmtId="0" fontId="20" fillId="0" borderId="15" xfId="41" applyFont="1" applyBorder="1" applyAlignment="1">
      <alignment horizontal="center" vertical="top" wrapText="1"/>
    </xf>
    <xf numFmtId="0" fontId="22" fillId="0" borderId="14" xfId="41" applyFont="1" applyBorder="1" applyAlignment="1">
      <alignment horizontal="center" wrapText="1"/>
    </xf>
    <xf numFmtId="0" fontId="22" fillId="0" borderId="18" xfId="41" applyFont="1" applyBorder="1" applyAlignment="1">
      <alignment horizontal="center" wrapText="1"/>
    </xf>
    <xf numFmtId="0" fontId="22" fillId="0" borderId="15" xfId="41" applyFont="1" applyBorder="1" applyAlignment="1">
      <alignment horizontal="center" wrapText="1"/>
    </xf>
    <xf numFmtId="0" fontId="25" fillId="0" borderId="0" xfId="41" applyFont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0" xfId="41" applyFont="1" applyBorder="1" applyAlignment="1">
      <alignment horizontal="center" vertical="top"/>
    </xf>
    <xf numFmtId="0" fontId="22" fillId="0" borderId="19" xfId="41" applyFont="1" applyBorder="1" applyAlignment="1">
      <alignment horizontal="center" vertical="top"/>
    </xf>
    <xf numFmtId="0" fontId="22" fillId="0" borderId="12" xfId="41" applyFont="1" applyBorder="1" applyAlignment="1">
      <alignment horizontal="center" vertical="top"/>
    </xf>
    <xf numFmtId="0" fontId="24" fillId="0" borderId="19" xfId="41" applyFont="1" applyBorder="1" applyAlignment="1">
      <alignment horizontal="center" vertical="top" wrapText="1"/>
    </xf>
    <xf numFmtId="0" fontId="24" fillId="0" borderId="21" xfId="41" applyFont="1" applyBorder="1" applyAlignment="1">
      <alignment horizontal="center" vertical="top" wrapText="1"/>
    </xf>
    <xf numFmtId="0" fontId="24" fillId="0" borderId="20" xfId="41" applyFont="1" applyBorder="1" applyAlignment="1">
      <alignment horizontal="center" vertical="top" wrapText="1"/>
    </xf>
    <xf numFmtId="0" fontId="24" fillId="0" borderId="26" xfId="41" applyFont="1" applyBorder="1" applyAlignment="1">
      <alignment horizontal="center" vertical="top" wrapText="1"/>
    </xf>
    <xf numFmtId="0" fontId="22" fillId="0" borderId="11" xfId="41" applyFont="1" applyBorder="1" applyAlignment="1">
      <alignment horizontal="center" wrapText="1"/>
    </xf>
    <xf numFmtId="0" fontId="5" fillId="0" borderId="14" xfId="57" applyFont="1" applyBorder="1" applyAlignment="1">
      <alignment horizontal="center"/>
    </xf>
    <xf numFmtId="0" fontId="5" fillId="0" borderId="15" xfId="57" applyFont="1" applyBorder="1" applyAlignment="1">
      <alignment horizontal="center"/>
    </xf>
    <xf numFmtId="0" fontId="91" fillId="0" borderId="14" xfId="57" applyFont="1" applyBorder="1" applyAlignment="1">
      <alignment horizontal="center" vertical="top"/>
    </xf>
    <xf numFmtId="0" fontId="91" fillId="0" borderId="18" xfId="57" applyFont="1" applyBorder="1" applyAlignment="1">
      <alignment horizontal="center" vertical="top"/>
    </xf>
    <xf numFmtId="0" fontId="91" fillId="0" borderId="15" xfId="57" applyFont="1" applyBorder="1" applyAlignment="1">
      <alignment horizontal="center" vertical="top"/>
    </xf>
    <xf numFmtId="0" fontId="91" fillId="0" borderId="21" xfId="57" applyFont="1" applyBorder="1" applyAlignment="1">
      <alignment horizontal="center" vertical="center" wrapText="1"/>
    </xf>
    <xf numFmtId="0" fontId="91" fillId="0" borderId="22" xfId="57" applyFont="1" applyBorder="1" applyAlignment="1">
      <alignment horizontal="center" vertical="center" wrapText="1"/>
    </xf>
    <xf numFmtId="0" fontId="91" fillId="0" borderId="23" xfId="57" applyFont="1" applyBorder="1" applyAlignment="1">
      <alignment horizontal="center" vertical="center" wrapText="1"/>
    </xf>
    <xf numFmtId="0" fontId="91" fillId="0" borderId="17" xfId="57" applyFont="1" applyBorder="1" applyAlignment="1">
      <alignment horizontal="center" vertical="center" wrapText="1"/>
    </xf>
    <xf numFmtId="0" fontId="91" fillId="0" borderId="16" xfId="57" applyFont="1" applyBorder="1" applyAlignment="1">
      <alignment horizontal="center" vertical="center" wrapText="1"/>
    </xf>
    <xf numFmtId="0" fontId="91" fillId="0" borderId="24" xfId="57" applyFont="1" applyBorder="1" applyAlignment="1">
      <alignment horizontal="center" vertical="center" wrapText="1"/>
    </xf>
    <xf numFmtId="0" fontId="91" fillId="0" borderId="14" xfId="57" applyFont="1" applyBorder="1" applyAlignment="1">
      <alignment horizontal="center" vertical="top" wrapText="1"/>
    </xf>
    <xf numFmtId="0" fontId="91" fillId="0" borderId="18" xfId="57" applyFont="1" applyBorder="1" applyAlignment="1">
      <alignment horizontal="center" vertical="top" wrapText="1"/>
    </xf>
    <xf numFmtId="0" fontId="91" fillId="0" borderId="15" xfId="57" applyFont="1" applyBorder="1" applyAlignment="1">
      <alignment horizontal="center" vertical="top" wrapText="1"/>
    </xf>
    <xf numFmtId="0" fontId="9" fillId="0" borderId="0" xfId="57" applyFont="1" applyAlignment="1">
      <alignment horizontal="center"/>
    </xf>
    <xf numFmtId="0" fontId="8" fillId="0" borderId="0" xfId="57" applyFont="1" applyAlignment="1">
      <alignment horizontal="center"/>
    </xf>
    <xf numFmtId="0" fontId="5" fillId="0" borderId="10" xfId="57" applyFont="1" applyBorder="1" applyAlignment="1">
      <alignment horizontal="center" vertical="center" wrapText="1"/>
    </xf>
    <xf numFmtId="0" fontId="5" fillId="0" borderId="19" xfId="57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</xf>
    <xf numFmtId="0" fontId="5" fillId="35" borderId="14" xfId="57" applyFont="1" applyFill="1" applyBorder="1" applyAlignment="1">
      <alignment horizontal="center" vertical="top"/>
    </xf>
    <xf numFmtId="0" fontId="5" fillId="35" borderId="18" xfId="57" applyFont="1" applyFill="1" applyBorder="1" applyAlignment="1">
      <alignment horizontal="center" vertical="top"/>
    </xf>
    <xf numFmtId="0" fontId="5" fillId="35" borderId="11" xfId="57" applyFont="1" applyFill="1" applyBorder="1" applyAlignment="1">
      <alignment horizontal="center" vertical="top"/>
    </xf>
    <xf numFmtId="0" fontId="5" fillId="35" borderId="11" xfId="57" applyFont="1" applyFill="1" applyBorder="1" applyAlignment="1">
      <alignment horizontal="center" vertical="top" wrapText="1"/>
    </xf>
    <xf numFmtId="0" fontId="5" fillId="0" borderId="11" xfId="43" applyFont="1" applyBorder="1" applyAlignment="1">
      <alignment horizontal="center" vertical="center"/>
    </xf>
    <xf numFmtId="0" fontId="80" fillId="0" borderId="21" xfId="43" applyFont="1" applyBorder="1" applyAlignment="1">
      <alignment horizontal="center" vertical="center"/>
    </xf>
    <xf numFmtId="0" fontId="0" fillId="0" borderId="22" xfId="43" applyFont="1" applyBorder="1" applyAlignment="1">
      <alignment horizontal="center" vertical="center"/>
    </xf>
    <xf numFmtId="0" fontId="0" fillId="0" borderId="23" xfId="43" applyFont="1" applyBorder="1" applyAlignment="1">
      <alignment horizontal="center" vertical="center"/>
    </xf>
    <xf numFmtId="0" fontId="0" fillId="0" borderId="20" xfId="43" applyFont="1" applyBorder="1" applyAlignment="1">
      <alignment horizontal="center" vertical="center"/>
    </xf>
    <xf numFmtId="0" fontId="0" fillId="0" borderId="0" xfId="43" applyFont="1" applyBorder="1" applyAlignment="1">
      <alignment horizontal="center" vertical="center"/>
    </xf>
    <xf numFmtId="0" fontId="0" fillId="0" borderId="26" xfId="43" applyFont="1" applyBorder="1" applyAlignment="1">
      <alignment horizontal="center" vertical="center"/>
    </xf>
    <xf numFmtId="0" fontId="0" fillId="0" borderId="17" xfId="43" applyFont="1" applyBorder="1" applyAlignment="1">
      <alignment horizontal="center" vertical="center"/>
    </xf>
    <xf numFmtId="0" fontId="0" fillId="0" borderId="16" xfId="43" applyFont="1" applyBorder="1" applyAlignment="1">
      <alignment horizontal="center" vertical="center"/>
    </xf>
    <xf numFmtId="0" fontId="0" fillId="0" borderId="24" xfId="43" applyFont="1" applyBorder="1" applyAlignment="1">
      <alignment horizontal="center" vertical="center"/>
    </xf>
    <xf numFmtId="0" fontId="5" fillId="0" borderId="0" xfId="43" applyFont="1" applyAlignment="1">
      <alignment horizontal="center"/>
    </xf>
    <xf numFmtId="0" fontId="14" fillId="0" borderId="0" xfId="43" applyFont="1" applyAlignment="1">
      <alignment horizontal="center"/>
    </xf>
    <xf numFmtId="0" fontId="8" fillId="0" borderId="0" xfId="43" applyFont="1" applyAlignment="1">
      <alignment horizontal="center" wrapText="1"/>
    </xf>
    <xf numFmtId="0" fontId="19" fillId="0" borderId="16" xfId="43" applyFont="1" applyBorder="1" applyAlignment="1">
      <alignment horizontal="right"/>
    </xf>
    <xf numFmtId="0" fontId="0" fillId="0" borderId="0" xfId="43" applyFont="1"/>
    <xf numFmtId="2" fontId="78" fillId="0" borderId="0" xfId="57" applyNumberFormat="1"/>
  </cellXfs>
  <cellStyles count="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yperlink" xfId="60" builtinId="8"/>
    <cellStyle name="Input" xfId="38"/>
    <cellStyle name="Linked Cell" xfId="39"/>
    <cellStyle name="Neutral" xfId="40"/>
    <cellStyle name="Normal" xfId="0" builtinId="0"/>
    <cellStyle name="Normal 2" xfId="41"/>
    <cellStyle name="Normal 2 2" xfId="42"/>
    <cellStyle name="Normal 2 3" xfId="53"/>
    <cellStyle name="Normal 2 4" xfId="54"/>
    <cellStyle name="Normal 2 5" xfId="55"/>
    <cellStyle name="Normal 2 6" xfId="58"/>
    <cellStyle name="Normal 2 7" xfId="59"/>
    <cellStyle name="Normal 3" xfId="43"/>
    <cellStyle name="Normal 3 2" xfId="44"/>
    <cellStyle name="Normal 3 2 2" xfId="57"/>
    <cellStyle name="Normal 3 3" xfId="52"/>
    <cellStyle name="Normal 4" xfId="45"/>
    <cellStyle name="Normal 4 2" xfId="56"/>
    <cellStyle name="Note" xfId="46"/>
    <cellStyle name="Output" xfId="47"/>
    <cellStyle name="Percent" xfId="48"/>
    <cellStyle name="Title" xfId="49"/>
    <cellStyle name="Total" xfId="50"/>
    <cellStyle name="Warning Text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57150</xdr:rowOff>
    </xdr:from>
    <xdr:ext cx="5591175" cy="2628900"/>
    <xdr:sp macro="" textlink="" fLocksText="0">
      <xdr:nvSpPr>
        <xdr:cNvPr id="2" name="Rectangle 1"/>
        <xdr:cNvSpPr/>
      </xdr:nvSpPr>
      <xdr:spPr>
        <a:xfrm>
          <a:off x="0" y="542925"/>
          <a:ext cx="5591175" cy="26289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Performance during </a:t>
          </a:r>
        </a:p>
        <a:p>
          <a:pPr algn="ctr"/>
          <a:r>
            <a:rPr lang="en-US" sz="5400" b="1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prstClr val="black"/>
                </a:outerShdw>
              </a:effectLst>
            </a:rPr>
            <a:t>2017-18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-AWPB_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WP&amp;B,%202017-18_arunach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lailang_MDM\AWP&amp;B\AWP&amp;B_2013-14\AWP_2013-14(FINAL)_20.03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eet1"/>
      <sheetName val="AT-1-Gen_Info"/>
      <sheetName val="AT-2"/>
      <sheetName val="AT-2A"/>
      <sheetName val="AT-3"/>
      <sheetName val="AT3A_cvrg(Insti)_PY"/>
      <sheetName val="AT3B_cvrg(Insti)_UPY "/>
      <sheetName val="AT3C_cvrg(Insti)_UPY "/>
      <sheetName val="AT4_enrolment vs availed_PY"/>
      <sheetName val="AT4A_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 Drinking Water"/>
      <sheetName val="AT11_KS Year wise"/>
      <sheetName val="AT-11A"/>
      <sheetName val="AT-12"/>
      <sheetName val="AT-12A"/>
      <sheetName val="Mode of cooking"/>
      <sheetName val="AT-14"/>
      <sheetName val="AT-14 A"/>
      <sheetName val="AT- 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29_K_D"/>
      <sheetName val="AT-30_Coook-cum-Helper"/>
      <sheetName val="AT- 31"/>
      <sheetName val="AT32_Drought Pry Util"/>
      <sheetName val="AT-32A Drought UPry Ut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7">
          <cell r="L37">
            <v>22.179999999999996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 (2)"/>
      <sheetName val="AT-1-Gen_Info "/>
      <sheetName val="AT-2"/>
      <sheetName val="AT-2A"/>
      <sheetName val="AT-3"/>
      <sheetName val="AT-3A"/>
      <sheetName val="AT-3B"/>
      <sheetName val="AT-3C"/>
      <sheetName val="AT-4"/>
      <sheetName val="AT-4A"/>
      <sheetName val="AT-5"/>
      <sheetName val="AT-5A"/>
      <sheetName val="AT-5B"/>
      <sheetName val="AT-5C"/>
      <sheetName val="AT-5D"/>
      <sheetName val="AT-6"/>
      <sheetName val="AT-6A"/>
      <sheetName val="AT-6B"/>
      <sheetName val="AT-6C"/>
      <sheetName val="AT-7"/>
      <sheetName val="AT-7A"/>
      <sheetName val="AT-8"/>
      <sheetName val="AT-8A"/>
      <sheetName val="AT-9"/>
      <sheetName val="AT-10"/>
      <sheetName val="AT10A_"/>
      <sheetName val="AT-10B"/>
      <sheetName val="AT-10C"/>
      <sheetName val="AT-10D"/>
      <sheetName val="AT11_KS Year wise"/>
      <sheetName val="AT-11A"/>
      <sheetName val="AT-12"/>
      <sheetName val="AT-12A"/>
      <sheetName val="AT- 13"/>
      <sheetName val="AT- 14"/>
      <sheetName val="AT-14 A"/>
      <sheetName val="AT- 15"/>
      <sheetName val="AT- 16"/>
      <sheetName val="AT_ 17"/>
      <sheetName val="AT18_Details_Community "/>
      <sheetName val="AT-19"/>
      <sheetName val="AT_20_SchoolCookingagency "/>
      <sheetName val="AT- 21"/>
      <sheetName val="AT- 22"/>
      <sheetName val="AT- 23"/>
      <sheetName val="AT-23A _AMS"/>
      <sheetName val="AT-24"/>
      <sheetName val="AT-25"/>
      <sheetName val="Sheet1"/>
      <sheetName val="AT-26"/>
      <sheetName val="AT-26A"/>
      <sheetName val="AT-27"/>
      <sheetName val="AT-27A"/>
      <sheetName val="AT-27B"/>
      <sheetName val="AT-27C"/>
      <sheetName val="AT-27D"/>
      <sheetName val="AT-28"/>
      <sheetName val="AT-28A"/>
      <sheetName val="AT-29"/>
      <sheetName val="AT-30"/>
      <sheetName val="AT- 3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>
            <v>116</v>
          </cell>
        </row>
        <row r="10">
          <cell r="F10">
            <v>199</v>
          </cell>
        </row>
        <row r="11">
          <cell r="F11">
            <v>281</v>
          </cell>
        </row>
        <row r="12">
          <cell r="F12">
            <v>339</v>
          </cell>
        </row>
        <row r="13">
          <cell r="F13">
            <v>168</v>
          </cell>
        </row>
        <row r="15">
          <cell r="F15">
            <v>243</v>
          </cell>
        </row>
        <row r="16">
          <cell r="F16">
            <v>257</v>
          </cell>
        </row>
        <row r="17">
          <cell r="F17">
            <v>261</v>
          </cell>
        </row>
        <row r="18">
          <cell r="F18">
            <v>142</v>
          </cell>
        </row>
        <row r="19">
          <cell r="F19">
            <v>100</v>
          </cell>
        </row>
        <row r="21">
          <cell r="F21">
            <v>97</v>
          </cell>
        </row>
        <row r="22">
          <cell r="F22">
            <v>44</v>
          </cell>
        </row>
        <row r="23">
          <cell r="F23">
            <v>86</v>
          </cell>
        </row>
        <row r="25">
          <cell r="F25">
            <v>89</v>
          </cell>
        </row>
        <row r="26">
          <cell r="F26">
            <v>293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-1"/>
      <sheetName val="AT-2"/>
      <sheetName val="AT-3"/>
      <sheetName val="AT-3A"/>
      <sheetName val="AT-3B"/>
      <sheetName val="AT-3C"/>
      <sheetName val="AT-4"/>
      <sheetName val="AT-4A"/>
      <sheetName val="AT-5"/>
      <sheetName val="AT-5A"/>
      <sheetName val="AT-6"/>
      <sheetName val="AT-6A"/>
      <sheetName val="AT-6B"/>
      <sheetName val="AT-7"/>
      <sheetName val="AT-7A"/>
      <sheetName val="AT-8"/>
      <sheetName val="AT-8A"/>
      <sheetName val="AT-9"/>
      <sheetName val="AT-10"/>
      <sheetName val="AT-11"/>
      <sheetName val="AT-12"/>
      <sheetName val="AT-13"/>
      <sheetName val="AT-13A"/>
      <sheetName val="AT-14"/>
      <sheetName val="AT-14A"/>
      <sheetName val="AT-14B"/>
      <sheetName val="AT-14C"/>
      <sheetName val="AT-14D"/>
      <sheetName val="AT_15"/>
      <sheetName val="AT-15A"/>
      <sheetName val="AT-16"/>
      <sheetName val="AT-17"/>
      <sheetName val="AT-18"/>
      <sheetName val="AT-19"/>
      <sheetName val="AT-20"/>
      <sheetName val="AT_20A"/>
      <sheetName val="AT-21"/>
      <sheetName val="AT-22"/>
      <sheetName val="AT-23"/>
      <sheetName val="AT-24"/>
      <sheetName val="AT-25"/>
      <sheetName val="AT-26"/>
      <sheetName val="AT-27"/>
      <sheetName val="AT-28"/>
      <sheetName val="AT-29"/>
      <sheetName val="AT-30"/>
      <sheetName val="AT-31"/>
      <sheetName val="AT-32"/>
      <sheetName val="AT-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7">
          <cell r="R27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mailto:ddsemdm@gmail.com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="70" zoomScaleSheetLayoutView="70" workbookViewId="0">
      <selection activeCell="C19" sqref="C19"/>
    </sheetView>
  </sheetViews>
  <sheetFormatPr defaultRowHeight="12.75"/>
  <cols>
    <col min="1" max="1" width="8.7109375" customWidth="1"/>
    <col min="2" max="2" width="11" customWidth="1"/>
    <col min="3" max="3" width="114.5703125" customWidth="1"/>
  </cols>
  <sheetData>
    <row r="1" spans="1:7" ht="21.75" customHeight="1">
      <c r="A1" s="577" t="s">
        <v>540</v>
      </c>
      <c r="B1" s="577"/>
      <c r="C1" s="577"/>
      <c r="D1" s="577"/>
      <c r="E1" s="239"/>
      <c r="F1" s="239"/>
      <c r="G1" s="239"/>
    </row>
    <row r="2" spans="1:7">
      <c r="A2" s="3" t="s">
        <v>68</v>
      </c>
      <c r="B2" s="3" t="s">
        <v>541</v>
      </c>
      <c r="C2" s="3" t="s">
        <v>542</v>
      </c>
    </row>
    <row r="3" spans="1:7">
      <c r="A3" s="8">
        <v>1</v>
      </c>
      <c r="B3" s="240" t="s">
        <v>543</v>
      </c>
      <c r="C3" s="240" t="s">
        <v>751</v>
      </c>
    </row>
    <row r="4" spans="1:7">
      <c r="A4" s="8">
        <v>2</v>
      </c>
      <c r="B4" s="240" t="s">
        <v>544</v>
      </c>
      <c r="C4" s="240" t="s">
        <v>752</v>
      </c>
    </row>
    <row r="5" spans="1:7">
      <c r="A5" s="8">
        <v>3</v>
      </c>
      <c r="B5" s="240" t="s">
        <v>545</v>
      </c>
      <c r="C5" s="240" t="s">
        <v>753</v>
      </c>
    </row>
    <row r="6" spans="1:7">
      <c r="A6" s="8">
        <v>4</v>
      </c>
      <c r="B6" s="240" t="s">
        <v>546</v>
      </c>
      <c r="C6" s="240" t="s">
        <v>754</v>
      </c>
    </row>
    <row r="7" spans="1:7">
      <c r="A7" s="8">
        <v>5</v>
      </c>
      <c r="B7" s="240" t="s">
        <v>547</v>
      </c>
      <c r="C7" s="240" t="s">
        <v>755</v>
      </c>
    </row>
    <row r="8" spans="1:7">
      <c r="A8" s="8">
        <v>6</v>
      </c>
      <c r="B8" s="240" t="s">
        <v>548</v>
      </c>
      <c r="C8" s="240" t="s">
        <v>756</v>
      </c>
    </row>
    <row r="9" spans="1:7">
      <c r="A9" s="8">
        <v>7</v>
      </c>
      <c r="B9" s="240" t="s">
        <v>549</v>
      </c>
      <c r="C9" s="240" t="s">
        <v>757</v>
      </c>
    </row>
    <row r="10" spans="1:7">
      <c r="A10" s="8">
        <v>8</v>
      </c>
      <c r="B10" s="240" t="s">
        <v>550</v>
      </c>
      <c r="C10" s="240" t="s">
        <v>758</v>
      </c>
    </row>
    <row r="11" spans="1:7">
      <c r="A11" s="8">
        <v>9</v>
      </c>
      <c r="B11" s="240" t="s">
        <v>551</v>
      </c>
      <c r="C11" s="240" t="s">
        <v>552</v>
      </c>
    </row>
    <row r="12" spans="1:7">
      <c r="A12" s="8">
        <v>10</v>
      </c>
      <c r="B12" s="240" t="s">
        <v>745</v>
      </c>
      <c r="C12" s="240" t="s">
        <v>746</v>
      </c>
    </row>
    <row r="13" spans="1:7">
      <c r="A13" s="8">
        <v>11</v>
      </c>
      <c r="B13" s="240" t="s">
        <v>553</v>
      </c>
      <c r="C13" s="240" t="s">
        <v>759</v>
      </c>
    </row>
    <row r="14" spans="1:7">
      <c r="A14" s="8">
        <v>12</v>
      </c>
      <c r="B14" s="240" t="s">
        <v>554</v>
      </c>
      <c r="C14" s="240" t="s">
        <v>760</v>
      </c>
    </row>
    <row r="15" spans="1:7">
      <c r="A15" s="8">
        <v>13</v>
      </c>
      <c r="B15" s="240" t="s">
        <v>555</v>
      </c>
      <c r="C15" s="240" t="s">
        <v>761</v>
      </c>
    </row>
    <row r="16" spans="1:7">
      <c r="A16" s="8">
        <v>14</v>
      </c>
      <c r="B16" s="240" t="s">
        <v>556</v>
      </c>
      <c r="C16" s="240" t="s">
        <v>762</v>
      </c>
    </row>
    <row r="17" spans="1:3">
      <c r="A17" s="8">
        <v>15</v>
      </c>
      <c r="B17" s="240" t="s">
        <v>557</v>
      </c>
      <c r="C17" s="240" t="s">
        <v>750</v>
      </c>
    </row>
    <row r="18" spans="1:3">
      <c r="A18" s="8">
        <v>16</v>
      </c>
      <c r="B18" s="240" t="s">
        <v>558</v>
      </c>
      <c r="C18" s="240" t="s">
        <v>763</v>
      </c>
    </row>
    <row r="19" spans="1:3">
      <c r="A19" s="8">
        <v>17</v>
      </c>
      <c r="B19" s="240" t="s">
        <v>559</v>
      </c>
      <c r="C19" s="240" t="s">
        <v>764</v>
      </c>
    </row>
    <row r="20" spans="1:3">
      <c r="A20" s="8">
        <v>18</v>
      </c>
      <c r="B20" s="240" t="s">
        <v>560</v>
      </c>
      <c r="C20" s="240" t="s">
        <v>765</v>
      </c>
    </row>
    <row r="21" spans="1:3">
      <c r="A21" s="8">
        <v>19</v>
      </c>
      <c r="B21" s="240" t="s">
        <v>561</v>
      </c>
      <c r="C21" s="240" t="s">
        <v>766</v>
      </c>
    </row>
    <row r="22" spans="1:3">
      <c r="A22" s="8">
        <v>20</v>
      </c>
      <c r="B22" s="240" t="s">
        <v>562</v>
      </c>
      <c r="C22" s="240" t="s">
        <v>767</v>
      </c>
    </row>
    <row r="23" spans="1:3">
      <c r="A23" s="8">
        <v>21</v>
      </c>
      <c r="B23" s="240" t="s">
        <v>563</v>
      </c>
      <c r="C23" s="240" t="s">
        <v>768</v>
      </c>
    </row>
    <row r="24" spans="1:3">
      <c r="A24" s="8">
        <v>22</v>
      </c>
      <c r="B24" s="240" t="s">
        <v>564</v>
      </c>
      <c r="C24" s="240" t="s">
        <v>565</v>
      </c>
    </row>
    <row r="25" spans="1:3">
      <c r="A25" s="8">
        <v>23</v>
      </c>
      <c r="B25" s="240" t="s">
        <v>566</v>
      </c>
      <c r="C25" s="240" t="s">
        <v>567</v>
      </c>
    </row>
    <row r="26" spans="1:3">
      <c r="A26" s="8">
        <v>24</v>
      </c>
      <c r="B26" s="240" t="s">
        <v>568</v>
      </c>
      <c r="C26" s="240" t="s">
        <v>769</v>
      </c>
    </row>
    <row r="27" spans="1:3">
      <c r="A27" s="8">
        <v>25</v>
      </c>
      <c r="B27" s="240" t="s">
        <v>569</v>
      </c>
      <c r="C27" s="240" t="s">
        <v>770</v>
      </c>
    </row>
    <row r="28" spans="1:3">
      <c r="A28" s="8">
        <v>26</v>
      </c>
      <c r="B28" s="240" t="s">
        <v>570</v>
      </c>
      <c r="C28" s="240" t="s">
        <v>771</v>
      </c>
    </row>
    <row r="29" spans="1:3">
      <c r="A29" s="8">
        <v>27</v>
      </c>
      <c r="B29" s="240" t="s">
        <v>571</v>
      </c>
      <c r="C29" s="240" t="s">
        <v>572</v>
      </c>
    </row>
    <row r="30" spans="1:3">
      <c r="A30" s="8">
        <v>28</v>
      </c>
      <c r="B30" s="240" t="s">
        <v>573</v>
      </c>
      <c r="C30" s="240" t="s">
        <v>574</v>
      </c>
    </row>
    <row r="31" spans="1:3">
      <c r="A31" s="8">
        <v>29</v>
      </c>
      <c r="B31" s="240" t="s">
        <v>575</v>
      </c>
      <c r="C31" s="240" t="s">
        <v>576</v>
      </c>
    </row>
    <row r="32" spans="1:3">
      <c r="A32" s="8">
        <v>30</v>
      </c>
      <c r="B32" s="240" t="s">
        <v>744</v>
      </c>
      <c r="C32" s="240" t="s">
        <v>743</v>
      </c>
    </row>
    <row r="33" spans="1:3">
      <c r="A33" s="8">
        <v>31</v>
      </c>
      <c r="B33" s="240" t="s">
        <v>825</v>
      </c>
      <c r="C33" s="240" t="s">
        <v>826</v>
      </c>
    </row>
    <row r="34" spans="1:3">
      <c r="A34" s="8">
        <v>32</v>
      </c>
      <c r="B34" s="240" t="s">
        <v>577</v>
      </c>
      <c r="C34" s="240" t="s">
        <v>578</v>
      </c>
    </row>
    <row r="35" spans="1:3">
      <c r="A35" s="8">
        <v>33</v>
      </c>
      <c r="B35" s="240" t="s">
        <v>579</v>
      </c>
      <c r="C35" s="240" t="s">
        <v>578</v>
      </c>
    </row>
    <row r="36" spans="1:3">
      <c r="A36" s="8">
        <v>34</v>
      </c>
      <c r="B36" s="240" t="s">
        <v>580</v>
      </c>
      <c r="C36" s="240" t="s">
        <v>581</v>
      </c>
    </row>
    <row r="37" spans="1:3">
      <c r="A37" s="8">
        <v>35</v>
      </c>
      <c r="B37" s="240" t="s">
        <v>582</v>
      </c>
      <c r="C37" s="240" t="s">
        <v>583</v>
      </c>
    </row>
    <row r="38" spans="1:3">
      <c r="A38" s="8">
        <v>36</v>
      </c>
      <c r="B38" s="240" t="s">
        <v>584</v>
      </c>
      <c r="C38" s="240" t="s">
        <v>585</v>
      </c>
    </row>
    <row r="39" spans="1:3">
      <c r="A39" s="8">
        <v>37</v>
      </c>
      <c r="B39" s="240" t="s">
        <v>586</v>
      </c>
      <c r="C39" s="240" t="s">
        <v>587</v>
      </c>
    </row>
    <row r="40" spans="1:3">
      <c r="A40" s="8">
        <v>38</v>
      </c>
      <c r="B40" s="240" t="s">
        <v>588</v>
      </c>
      <c r="C40" s="240" t="s">
        <v>589</v>
      </c>
    </row>
    <row r="41" spans="1:3">
      <c r="A41" s="8">
        <v>39</v>
      </c>
      <c r="B41" s="240" t="s">
        <v>590</v>
      </c>
      <c r="C41" s="240" t="s">
        <v>591</v>
      </c>
    </row>
    <row r="42" spans="1:3">
      <c r="A42" s="8">
        <v>40</v>
      </c>
      <c r="B42" s="240" t="s">
        <v>592</v>
      </c>
      <c r="C42" s="240" t="s">
        <v>593</v>
      </c>
    </row>
    <row r="43" spans="1:3">
      <c r="A43" s="8">
        <v>41</v>
      </c>
      <c r="B43" s="240" t="s">
        <v>594</v>
      </c>
      <c r="C43" s="240" t="s">
        <v>772</v>
      </c>
    </row>
    <row r="44" spans="1:3">
      <c r="A44" s="8">
        <v>42</v>
      </c>
      <c r="B44" s="240" t="s">
        <v>595</v>
      </c>
      <c r="C44" s="240" t="s">
        <v>596</v>
      </c>
    </row>
    <row r="45" spans="1:3">
      <c r="A45" s="8">
        <v>43</v>
      </c>
      <c r="B45" s="240" t="s">
        <v>597</v>
      </c>
      <c r="C45" s="240" t="s">
        <v>598</v>
      </c>
    </row>
    <row r="46" spans="1:3">
      <c r="A46" s="8">
        <v>44</v>
      </c>
      <c r="B46" s="240" t="s">
        <v>599</v>
      </c>
      <c r="C46" s="240" t="s">
        <v>600</v>
      </c>
    </row>
    <row r="47" spans="1:3">
      <c r="A47" s="8">
        <v>45</v>
      </c>
      <c r="B47" s="240" t="s">
        <v>601</v>
      </c>
      <c r="C47" s="240" t="s">
        <v>602</v>
      </c>
    </row>
    <row r="48" spans="1:3">
      <c r="A48" s="8">
        <v>46</v>
      </c>
      <c r="B48" s="240" t="s">
        <v>603</v>
      </c>
      <c r="C48" s="240" t="s">
        <v>604</v>
      </c>
    </row>
    <row r="49" spans="1:3">
      <c r="A49" s="8">
        <v>47</v>
      </c>
      <c r="B49" s="240" t="s">
        <v>605</v>
      </c>
      <c r="C49" s="240" t="s">
        <v>773</v>
      </c>
    </row>
    <row r="50" spans="1:3">
      <c r="A50" s="8">
        <v>48</v>
      </c>
      <c r="B50" s="240" t="s">
        <v>606</v>
      </c>
      <c r="C50" s="240" t="s">
        <v>774</v>
      </c>
    </row>
    <row r="51" spans="1:3">
      <c r="A51" s="8">
        <v>49</v>
      </c>
      <c r="B51" s="240" t="s">
        <v>607</v>
      </c>
      <c r="C51" s="240" t="s">
        <v>608</v>
      </c>
    </row>
    <row r="52" spans="1:3">
      <c r="A52" s="8">
        <v>50</v>
      </c>
      <c r="B52" s="240" t="s">
        <v>609</v>
      </c>
      <c r="C52" s="240" t="s">
        <v>610</v>
      </c>
    </row>
    <row r="53" spans="1:3">
      <c r="A53" s="8">
        <v>51</v>
      </c>
      <c r="B53" s="240" t="s">
        <v>611</v>
      </c>
      <c r="C53" s="240" t="s">
        <v>805</v>
      </c>
    </row>
    <row r="54" spans="1:3">
      <c r="A54" s="8">
        <v>52</v>
      </c>
      <c r="B54" s="240" t="s">
        <v>612</v>
      </c>
      <c r="C54" s="240" t="s">
        <v>775</v>
      </c>
    </row>
    <row r="55" spans="1:3">
      <c r="A55" s="8">
        <v>53</v>
      </c>
      <c r="B55" s="240" t="s">
        <v>613</v>
      </c>
      <c r="C55" s="240" t="s">
        <v>776</v>
      </c>
    </row>
    <row r="56" spans="1:3">
      <c r="A56" s="8">
        <v>54</v>
      </c>
      <c r="B56" s="240" t="s">
        <v>614</v>
      </c>
      <c r="C56" s="240" t="s">
        <v>777</v>
      </c>
    </row>
    <row r="57" spans="1:3">
      <c r="A57" s="8">
        <v>55</v>
      </c>
      <c r="B57" s="240" t="s">
        <v>615</v>
      </c>
      <c r="C57" s="240" t="s">
        <v>778</v>
      </c>
    </row>
    <row r="58" spans="1:3">
      <c r="A58" s="8">
        <v>56</v>
      </c>
      <c r="B58" s="240" t="s">
        <v>616</v>
      </c>
      <c r="C58" s="240" t="s">
        <v>779</v>
      </c>
    </row>
    <row r="59" spans="1:3">
      <c r="A59" s="8">
        <v>57</v>
      </c>
      <c r="B59" s="240" t="s">
        <v>617</v>
      </c>
      <c r="C59" s="240" t="s">
        <v>780</v>
      </c>
    </row>
    <row r="60" spans="1:3">
      <c r="A60" s="8">
        <v>58</v>
      </c>
      <c r="B60" s="240" t="s">
        <v>618</v>
      </c>
      <c r="C60" s="240" t="s">
        <v>781</v>
      </c>
    </row>
    <row r="61" spans="1:3">
      <c r="A61" s="8">
        <v>59</v>
      </c>
      <c r="B61" s="240" t="s">
        <v>619</v>
      </c>
      <c r="C61" s="240" t="s">
        <v>782</v>
      </c>
    </row>
    <row r="62" spans="1:3">
      <c r="A62" s="8">
        <v>60</v>
      </c>
      <c r="B62" s="240" t="s">
        <v>620</v>
      </c>
      <c r="C62" s="240" t="s">
        <v>783</v>
      </c>
    </row>
    <row r="63" spans="1:3">
      <c r="A63" s="8">
        <v>61</v>
      </c>
      <c r="B63" s="240" t="s">
        <v>621</v>
      </c>
      <c r="C63" s="240" t="s">
        <v>784</v>
      </c>
    </row>
    <row r="64" spans="1:3">
      <c r="A64" s="8">
        <v>62</v>
      </c>
      <c r="B64" s="240" t="s">
        <v>622</v>
      </c>
      <c r="C64" s="240" t="s">
        <v>785</v>
      </c>
    </row>
    <row r="65" spans="1:3">
      <c r="A65" s="8">
        <v>63</v>
      </c>
      <c r="B65" s="259" t="s">
        <v>747</v>
      </c>
      <c r="C65" s="259" t="s">
        <v>748</v>
      </c>
    </row>
    <row r="66" spans="1:3">
      <c r="A66" s="8">
        <v>64</v>
      </c>
      <c r="B66" s="259" t="s">
        <v>749</v>
      </c>
      <c r="C66" s="259" t="s">
        <v>750</v>
      </c>
    </row>
  </sheetData>
  <mergeCells count="1">
    <mergeCell ref="A1:D1"/>
  </mergeCells>
  <printOptions horizontalCentered="1"/>
  <pageMargins left="0.95866141699999996" right="0.70866141732283505" top="0.73622047199999996" bottom="0.5" header="0" footer="0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view="pageBreakPreview" topLeftCell="A16" zoomScale="90" zoomScaleSheetLayoutView="90" workbookViewId="0">
      <selection activeCell="G34" sqref="G34"/>
    </sheetView>
  </sheetViews>
  <sheetFormatPr defaultRowHeight="12.75"/>
  <cols>
    <col min="1" max="1" width="7.140625" style="16" customWidth="1"/>
    <col min="2" max="2" width="17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6384" width="9.140625" style="16"/>
  </cols>
  <sheetData>
    <row r="1" spans="1:23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34" t="s">
        <v>54</v>
      </c>
      <c r="P1" s="634"/>
      <c r="Q1" s="634"/>
    </row>
    <row r="2" spans="1:23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43"/>
      <c r="N2" s="43"/>
      <c r="O2" s="43"/>
      <c r="P2" s="43"/>
    </row>
    <row r="3" spans="1:23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42"/>
      <c r="N3" s="42"/>
      <c r="O3" s="42"/>
      <c r="P3" s="42"/>
    </row>
    <row r="4" spans="1:23" customFormat="1" ht="11.25" customHeight="1"/>
    <row r="5" spans="1:23" customFormat="1" ht="15.75" customHeight="1">
      <c r="A5" s="690" t="s">
        <v>631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16"/>
    </row>
    <row r="6" spans="1:23" ht="17.45" customHeight="1">
      <c r="A6" s="543" t="s">
        <v>931</v>
      </c>
      <c r="B6" s="543"/>
      <c r="N6" s="681" t="s">
        <v>788</v>
      </c>
      <c r="O6" s="681"/>
      <c r="P6" s="681"/>
      <c r="Q6" s="681"/>
    </row>
    <row r="7" spans="1:23" ht="24" customHeight="1">
      <c r="A7" s="609" t="s">
        <v>2</v>
      </c>
      <c r="B7" s="609" t="s">
        <v>3</v>
      </c>
      <c r="C7" s="639" t="s">
        <v>855</v>
      </c>
      <c r="D7" s="639"/>
      <c r="E7" s="639"/>
      <c r="F7" s="639"/>
      <c r="G7" s="639"/>
      <c r="H7" s="691" t="s">
        <v>665</v>
      </c>
      <c r="I7" s="639"/>
      <c r="J7" s="639"/>
      <c r="K7" s="639"/>
      <c r="L7" s="639"/>
      <c r="M7" s="627" t="s">
        <v>105</v>
      </c>
      <c r="N7" s="692"/>
      <c r="O7" s="692"/>
      <c r="P7" s="692"/>
      <c r="Q7" s="628"/>
    </row>
    <row r="8" spans="1:23" s="15" customFormat="1" ht="43.5" customHeight="1">
      <c r="A8" s="609"/>
      <c r="B8" s="609"/>
      <c r="C8" s="5" t="s">
        <v>205</v>
      </c>
      <c r="D8" s="5" t="s">
        <v>206</v>
      </c>
      <c r="E8" s="5" t="s">
        <v>353</v>
      </c>
      <c r="F8" s="5" t="s">
        <v>213</v>
      </c>
      <c r="G8" s="5" t="s">
        <v>111</v>
      </c>
      <c r="H8" s="94" t="s">
        <v>205</v>
      </c>
      <c r="I8" s="5" t="s">
        <v>206</v>
      </c>
      <c r="J8" s="5" t="s">
        <v>353</v>
      </c>
      <c r="K8" s="7" t="s">
        <v>213</v>
      </c>
      <c r="L8" s="5" t="s">
        <v>356</v>
      </c>
      <c r="M8" s="5" t="s">
        <v>205</v>
      </c>
      <c r="N8" s="5" t="s">
        <v>206</v>
      </c>
      <c r="O8" s="5" t="s">
        <v>353</v>
      </c>
      <c r="P8" s="7" t="s">
        <v>213</v>
      </c>
      <c r="Q8" s="5" t="s">
        <v>113</v>
      </c>
      <c r="R8" s="31"/>
      <c r="S8" s="110"/>
      <c r="T8" s="110"/>
      <c r="U8" s="110"/>
      <c r="V8" s="110"/>
      <c r="W8" s="110"/>
    </row>
    <row r="9" spans="1:23" s="61" customFormat="1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S9" s="106"/>
      <c r="T9" s="106"/>
      <c r="U9" s="106"/>
      <c r="V9" s="106"/>
      <c r="W9" s="106"/>
    </row>
    <row r="10" spans="1:23" ht="14.25">
      <c r="A10" s="8">
        <v>1</v>
      </c>
      <c r="B10" s="263" t="s">
        <v>828</v>
      </c>
      <c r="C10" s="20">
        <v>2184</v>
      </c>
      <c r="D10" s="20">
        <v>746</v>
      </c>
      <c r="E10" s="20">
        <v>0</v>
      </c>
      <c r="F10" s="20">
        <v>0</v>
      </c>
      <c r="G10" s="20">
        <f>SUM(C10:F10)</f>
        <v>2930</v>
      </c>
      <c r="H10" s="279">
        <f>ROUND(M10/T5_PLAN_vs_PRFM!I12,0)</f>
        <v>2184</v>
      </c>
      <c r="I10" s="279">
        <f>ROUND(N10/T5_PLAN_vs_PRFM!I12,0)</f>
        <v>746</v>
      </c>
      <c r="J10" s="279">
        <f>ROUND(O10/T5_PLAN_vs_PRFM!I12,0)</f>
        <v>0</v>
      </c>
      <c r="K10" s="279">
        <f>ROUND(P10/T5_PLAN_vs_PRFM!I12,0)</f>
        <v>0</v>
      </c>
      <c r="L10" s="219">
        <f>SUM(H10:K10)</f>
        <v>2930</v>
      </c>
      <c r="M10" s="20">
        <v>480480</v>
      </c>
      <c r="N10" s="20">
        <v>164120</v>
      </c>
      <c r="O10" s="20">
        <v>0</v>
      </c>
      <c r="P10" s="20">
        <v>0</v>
      </c>
      <c r="Q10" s="20">
        <f>SUM(M10:P10)</f>
        <v>644600</v>
      </c>
      <c r="S10" s="546">
        <f>G10-L10</f>
        <v>0</v>
      </c>
      <c r="T10" s="546"/>
      <c r="U10" s="546"/>
      <c r="V10" s="22"/>
      <c r="W10" s="546"/>
    </row>
    <row r="11" spans="1:23" ht="14.25">
      <c r="A11" s="8">
        <v>2</v>
      </c>
      <c r="B11" s="47" t="s">
        <v>829</v>
      </c>
      <c r="C11" s="20">
        <v>4846</v>
      </c>
      <c r="D11" s="20">
        <v>772</v>
      </c>
      <c r="E11" s="20">
        <v>0</v>
      </c>
      <c r="F11" s="20">
        <v>0</v>
      </c>
      <c r="G11" s="20">
        <f t="shared" ref="G11:G32" si="0">SUM(C11:F11)</f>
        <v>5618</v>
      </c>
      <c r="H11" s="279">
        <f>ROUND(M11/T5_PLAN_vs_PRFM!I13,0)</f>
        <v>4831</v>
      </c>
      <c r="I11" s="279">
        <f>ROUND(N11/T5_PLAN_vs_PRFM!I13,0)</f>
        <v>769</v>
      </c>
      <c r="J11" s="279">
        <f>ROUND(O11/T5_PLAN_vs_PRFM!I13,0)</f>
        <v>0</v>
      </c>
      <c r="K11" s="279">
        <f>ROUND(P11/T5_PLAN_vs_PRFM!I13,0)</f>
        <v>0</v>
      </c>
      <c r="L11" s="219">
        <f t="shared" ref="L11:L32" si="1">SUM(H11:K11)</f>
        <v>5600</v>
      </c>
      <c r="M11" s="20">
        <v>1062820</v>
      </c>
      <c r="N11" s="20">
        <v>169180</v>
      </c>
      <c r="O11" s="20">
        <v>0</v>
      </c>
      <c r="P11" s="20">
        <v>0</v>
      </c>
      <c r="Q11" s="20">
        <f t="shared" ref="Q11:Q32" si="2">SUM(M11:P11)</f>
        <v>1232000</v>
      </c>
      <c r="S11" s="546">
        <f t="shared" ref="S11:S33" si="3">G11-L11</f>
        <v>18</v>
      </c>
      <c r="T11" s="546"/>
      <c r="U11" s="546"/>
      <c r="V11" s="546"/>
      <c r="W11" s="546"/>
    </row>
    <row r="12" spans="1:23" ht="14.25">
      <c r="A12" s="8">
        <v>3</v>
      </c>
      <c r="B12" s="263" t="s">
        <v>830</v>
      </c>
      <c r="C12" s="20">
        <v>7188</v>
      </c>
      <c r="D12" s="20">
        <v>1386</v>
      </c>
      <c r="E12" s="20">
        <v>0</v>
      </c>
      <c r="F12" s="20">
        <v>0</v>
      </c>
      <c r="G12" s="20">
        <f t="shared" si="0"/>
        <v>8574</v>
      </c>
      <c r="H12" s="279">
        <f>ROUND(M12/T5_PLAN_vs_PRFM!I14,0)</f>
        <v>7046</v>
      </c>
      <c r="I12" s="279">
        <f>ROUND(N12/T5_PLAN_vs_PRFM!I14,0)</f>
        <v>1385</v>
      </c>
      <c r="J12" s="279">
        <f>ROUND(O12/T5_PLAN_vs_PRFM!I14,0)</f>
        <v>0</v>
      </c>
      <c r="K12" s="279">
        <f>ROUND(P12/T5_PLAN_vs_PRFM!I14,0)</f>
        <v>0</v>
      </c>
      <c r="L12" s="219">
        <f t="shared" si="1"/>
        <v>8431</v>
      </c>
      <c r="M12" s="20">
        <v>1423224</v>
      </c>
      <c r="N12" s="20">
        <v>279781</v>
      </c>
      <c r="O12" s="20">
        <v>0</v>
      </c>
      <c r="P12" s="20">
        <v>0</v>
      </c>
      <c r="Q12" s="20">
        <f>SUM(M12:P12)</f>
        <v>1703005</v>
      </c>
      <c r="S12" s="546">
        <f t="shared" si="3"/>
        <v>143</v>
      </c>
      <c r="T12" s="546"/>
      <c r="U12" s="546"/>
      <c r="V12" s="546"/>
      <c r="W12" s="546"/>
    </row>
    <row r="13" spans="1:23" ht="14.25">
      <c r="A13" s="8">
        <v>4</v>
      </c>
      <c r="B13" s="47" t="s">
        <v>831</v>
      </c>
      <c r="C13" s="20">
        <v>6113</v>
      </c>
      <c r="D13" s="20">
        <v>586</v>
      </c>
      <c r="E13" s="20">
        <v>0</v>
      </c>
      <c r="F13" s="20">
        <v>0</v>
      </c>
      <c r="G13" s="20">
        <f t="shared" si="0"/>
        <v>6699</v>
      </c>
      <c r="H13" s="279">
        <f>ROUND(M13/T5_PLAN_vs_PRFM!I15,0)</f>
        <v>5929</v>
      </c>
      <c r="I13" s="279">
        <f>ROUND(N13/T5_PLAN_vs_PRFM!I15,0)</f>
        <v>569</v>
      </c>
      <c r="J13" s="279">
        <f>ROUND(O13/T5_PLAN_vs_PRFM!I15,0)</f>
        <v>0</v>
      </c>
      <c r="K13" s="279">
        <f>ROUND(P13/T5_PLAN_vs_PRFM!I15,0)</f>
        <v>0</v>
      </c>
      <c r="L13" s="219">
        <f t="shared" si="1"/>
        <v>6498</v>
      </c>
      <c r="M13" s="20">
        <v>1304380</v>
      </c>
      <c r="N13" s="20">
        <v>125180</v>
      </c>
      <c r="O13" s="20">
        <v>0</v>
      </c>
      <c r="P13" s="20">
        <v>0</v>
      </c>
      <c r="Q13" s="20">
        <f t="shared" si="2"/>
        <v>1429560</v>
      </c>
      <c r="S13" s="546">
        <f t="shared" si="3"/>
        <v>201</v>
      </c>
      <c r="T13" s="546"/>
      <c r="U13" s="546"/>
      <c r="V13" s="546"/>
      <c r="W13" s="546"/>
    </row>
    <row r="14" spans="1:23" ht="14.25">
      <c r="A14" s="8">
        <v>5</v>
      </c>
      <c r="B14" s="47" t="s">
        <v>832</v>
      </c>
      <c r="C14" s="20">
        <v>4344</v>
      </c>
      <c r="D14" s="20">
        <v>169</v>
      </c>
      <c r="E14" s="20">
        <v>0</v>
      </c>
      <c r="F14" s="20">
        <v>0</v>
      </c>
      <c r="G14" s="20">
        <f t="shared" si="0"/>
        <v>4513</v>
      </c>
      <c r="H14" s="279">
        <f>ROUND(M14/T5_PLAN_vs_PRFM!I16,0)</f>
        <v>3503</v>
      </c>
      <c r="I14" s="279">
        <f>ROUND(N14/T5_PLAN_vs_PRFM!I16,0)</f>
        <v>154</v>
      </c>
      <c r="J14" s="279">
        <f>ROUND(O14/T5_PLAN_vs_PRFM!I16,0)</f>
        <v>0</v>
      </c>
      <c r="K14" s="279">
        <f>ROUND(P14/T5_PLAN_vs_PRFM!I16,0)</f>
        <v>0</v>
      </c>
      <c r="L14" s="219">
        <f t="shared" si="1"/>
        <v>3657</v>
      </c>
      <c r="M14" s="20">
        <v>770626</v>
      </c>
      <c r="N14" s="20">
        <v>33878</v>
      </c>
      <c r="O14" s="20">
        <v>0</v>
      </c>
      <c r="P14" s="20">
        <v>0</v>
      </c>
      <c r="Q14" s="20">
        <f t="shared" si="2"/>
        <v>804504</v>
      </c>
      <c r="S14" s="546">
        <f t="shared" si="3"/>
        <v>856</v>
      </c>
      <c r="T14" s="546"/>
      <c r="U14" s="546"/>
      <c r="V14" s="546"/>
      <c r="W14" s="546"/>
    </row>
    <row r="15" spans="1:23" ht="14.25">
      <c r="A15" s="8">
        <v>6</v>
      </c>
      <c r="B15" s="47" t="s">
        <v>833</v>
      </c>
      <c r="C15" s="20">
        <v>6016</v>
      </c>
      <c r="D15" s="20">
        <v>195</v>
      </c>
      <c r="E15" s="20">
        <v>0</v>
      </c>
      <c r="F15" s="20">
        <v>0</v>
      </c>
      <c r="G15" s="20">
        <f t="shared" si="0"/>
        <v>6211</v>
      </c>
      <c r="H15" s="279">
        <f>ROUND(M15/T5_PLAN_vs_PRFM!I17,0)</f>
        <v>5441</v>
      </c>
      <c r="I15" s="279">
        <f>ROUND(N15/T5_PLAN_vs_PRFM!I17,0)</f>
        <v>192</v>
      </c>
      <c r="J15" s="279">
        <f>ROUND(O15/T5_PLAN_vs_PRFM!I17,0)</f>
        <v>0</v>
      </c>
      <c r="K15" s="279">
        <f>ROUND(P15/T5_PLAN_vs_PRFM!I17,0)</f>
        <v>0</v>
      </c>
      <c r="L15" s="219">
        <f t="shared" si="1"/>
        <v>5633</v>
      </c>
      <c r="M15" s="20">
        <v>1197033</v>
      </c>
      <c r="N15" s="20">
        <v>42160</v>
      </c>
      <c r="O15" s="20">
        <v>0</v>
      </c>
      <c r="P15" s="20">
        <v>0</v>
      </c>
      <c r="Q15" s="20">
        <f t="shared" si="2"/>
        <v>1239193</v>
      </c>
      <c r="S15" s="546">
        <f t="shared" si="3"/>
        <v>578</v>
      </c>
      <c r="T15" s="546"/>
      <c r="U15" s="546"/>
      <c r="V15" s="546"/>
      <c r="W15" s="546"/>
    </row>
    <row r="16" spans="1:23" ht="14.25">
      <c r="A16" s="8">
        <v>7</v>
      </c>
      <c r="B16" s="263" t="s">
        <v>834</v>
      </c>
      <c r="C16" s="20">
        <v>2255</v>
      </c>
      <c r="D16" s="20">
        <v>0</v>
      </c>
      <c r="E16" s="20">
        <v>0</v>
      </c>
      <c r="F16" s="20">
        <v>0</v>
      </c>
      <c r="G16" s="20">
        <f t="shared" si="0"/>
        <v>2255</v>
      </c>
      <c r="H16" s="279">
        <f>ROUND(M16/T5_PLAN_vs_PRFM!I18,0)</f>
        <v>2252</v>
      </c>
      <c r="I16" s="279">
        <f>ROUND(N16/T5_PLAN_vs_PRFM!I18,0)</f>
        <v>0</v>
      </c>
      <c r="J16" s="279">
        <f>ROUND(O16/T5_PLAN_vs_PRFM!I18,0)</f>
        <v>0</v>
      </c>
      <c r="K16" s="279">
        <f>ROUND(P16/T5_PLAN_vs_PRFM!I18,0)</f>
        <v>0</v>
      </c>
      <c r="L16" s="219">
        <f t="shared" si="1"/>
        <v>2252</v>
      </c>
      <c r="M16" s="20">
        <v>473000</v>
      </c>
      <c r="N16" s="20">
        <v>0</v>
      </c>
      <c r="O16" s="20">
        <v>0</v>
      </c>
      <c r="P16" s="20">
        <v>0</v>
      </c>
      <c r="Q16" s="20">
        <f t="shared" si="2"/>
        <v>473000</v>
      </c>
      <c r="S16" s="546">
        <f t="shared" si="3"/>
        <v>3</v>
      </c>
      <c r="T16" s="546"/>
      <c r="U16" s="546"/>
      <c r="V16" s="546"/>
      <c r="W16" s="546"/>
    </row>
    <row r="17" spans="1:23" ht="14.25">
      <c r="A17" s="8">
        <v>8</v>
      </c>
      <c r="B17" s="47" t="s">
        <v>835</v>
      </c>
      <c r="C17" s="20">
        <v>8468</v>
      </c>
      <c r="D17" s="20">
        <v>209</v>
      </c>
      <c r="E17" s="20">
        <v>0</v>
      </c>
      <c r="F17" s="20">
        <v>0</v>
      </c>
      <c r="G17" s="20">
        <f t="shared" si="0"/>
        <v>8677</v>
      </c>
      <c r="H17" s="279">
        <f>ROUND(M17/T5_PLAN_vs_PRFM!I19,0)</f>
        <v>8393</v>
      </c>
      <c r="I17" s="279">
        <f>ROUND(N17/T5_PLAN_vs_PRFM!I19,0)</f>
        <v>207</v>
      </c>
      <c r="J17" s="279">
        <f>ROUND(O17/T5_PLAN_vs_PRFM!I19,0)</f>
        <v>0</v>
      </c>
      <c r="K17" s="279">
        <f>ROUND(P17/T5_PLAN_vs_PRFM!I19,0)</f>
        <v>0</v>
      </c>
      <c r="L17" s="219">
        <f t="shared" si="1"/>
        <v>8600</v>
      </c>
      <c r="M17" s="20">
        <v>1846460</v>
      </c>
      <c r="N17" s="20">
        <v>45540</v>
      </c>
      <c r="O17" s="20">
        <v>0</v>
      </c>
      <c r="P17" s="20">
        <v>0</v>
      </c>
      <c r="Q17" s="20">
        <f t="shared" si="2"/>
        <v>1892000</v>
      </c>
      <c r="S17" s="546">
        <f t="shared" si="3"/>
        <v>77</v>
      </c>
      <c r="T17" s="546"/>
      <c r="U17" s="546"/>
      <c r="V17" s="546"/>
      <c r="W17" s="546"/>
    </row>
    <row r="18" spans="1:23" ht="14.25">
      <c r="A18" s="8">
        <v>9</v>
      </c>
      <c r="B18" s="47" t="s">
        <v>836</v>
      </c>
      <c r="C18" s="20">
        <v>4629</v>
      </c>
      <c r="D18" s="20">
        <v>339</v>
      </c>
      <c r="E18" s="20">
        <v>0</v>
      </c>
      <c r="F18" s="20">
        <v>0</v>
      </c>
      <c r="G18" s="20">
        <f t="shared" si="0"/>
        <v>4968</v>
      </c>
      <c r="H18" s="279">
        <f>ROUND(M18/T5_PLAN_vs_PRFM!I20,0)</f>
        <v>3500</v>
      </c>
      <c r="I18" s="279">
        <f>ROUND(N18/T5_PLAN_vs_PRFM!I20,0)</f>
        <v>335</v>
      </c>
      <c r="J18" s="279">
        <f>ROUND(O18/T5_PLAN_vs_PRFM!I20,0)</f>
        <v>0</v>
      </c>
      <c r="K18" s="279">
        <f>ROUND(P18/T5_PLAN_vs_PRFM!I20,0)</f>
        <v>0</v>
      </c>
      <c r="L18" s="219">
        <f t="shared" si="1"/>
        <v>3835</v>
      </c>
      <c r="M18" s="20">
        <v>770000</v>
      </c>
      <c r="N18" s="20">
        <v>73700</v>
      </c>
      <c r="O18" s="20">
        <v>0</v>
      </c>
      <c r="P18" s="20">
        <v>0</v>
      </c>
      <c r="Q18" s="20">
        <f t="shared" si="2"/>
        <v>843700</v>
      </c>
      <c r="S18" s="546">
        <f t="shared" si="3"/>
        <v>1133</v>
      </c>
      <c r="T18" s="546"/>
      <c r="U18" s="546"/>
      <c r="V18" s="546"/>
      <c r="W18" s="546"/>
    </row>
    <row r="19" spans="1:23" ht="14.25">
      <c r="A19" s="8">
        <v>10</v>
      </c>
      <c r="B19" s="47" t="s">
        <v>837</v>
      </c>
      <c r="C19" s="20">
        <v>6173</v>
      </c>
      <c r="D19" s="20">
        <v>0</v>
      </c>
      <c r="E19" s="20">
        <v>0</v>
      </c>
      <c r="F19" s="20">
        <v>0</v>
      </c>
      <c r="G19" s="20">
        <f t="shared" si="0"/>
        <v>6173</v>
      </c>
      <c r="H19" s="279">
        <f>ROUND(M19/T5_PLAN_vs_PRFM!I21,0)</f>
        <v>6112</v>
      </c>
      <c r="I19" s="279">
        <f>ROUND(N19/T5_PLAN_vs_PRFM!I21,0)</f>
        <v>0</v>
      </c>
      <c r="J19" s="279">
        <f>ROUND(O19/T5_PLAN_vs_PRFM!I21,0)</f>
        <v>0</v>
      </c>
      <c r="K19" s="279">
        <f>ROUND(P19/T5_PLAN_vs_PRFM!I21,0)</f>
        <v>0</v>
      </c>
      <c r="L19" s="219">
        <f t="shared" si="1"/>
        <v>6112</v>
      </c>
      <c r="M19" s="20">
        <v>1344640</v>
      </c>
      <c r="N19" s="20">
        <v>0</v>
      </c>
      <c r="O19" s="20">
        <v>0</v>
      </c>
      <c r="P19" s="20">
        <v>0</v>
      </c>
      <c r="Q19" s="20">
        <f t="shared" si="2"/>
        <v>1344640</v>
      </c>
      <c r="S19" s="546">
        <f t="shared" si="3"/>
        <v>61</v>
      </c>
      <c r="T19" s="546"/>
      <c r="U19" s="546"/>
      <c r="V19" s="546"/>
      <c r="W19" s="546"/>
    </row>
    <row r="20" spans="1:23" ht="14.25">
      <c r="A20" s="8">
        <v>11</v>
      </c>
      <c r="B20" s="47" t="s">
        <v>838</v>
      </c>
      <c r="C20" s="20">
        <v>2224</v>
      </c>
      <c r="D20" s="20">
        <v>221</v>
      </c>
      <c r="E20" s="20">
        <v>0</v>
      </c>
      <c r="F20" s="20">
        <v>0</v>
      </c>
      <c r="G20" s="20">
        <f t="shared" si="0"/>
        <v>2445</v>
      </c>
      <c r="H20" s="279">
        <f>ROUND(M20/T5_PLAN_vs_PRFM!I22,0)</f>
        <v>2224</v>
      </c>
      <c r="I20" s="279">
        <f>ROUND(N20/T5_PLAN_vs_PRFM!I22,0)</f>
        <v>221</v>
      </c>
      <c r="J20" s="279">
        <f>ROUND(O20/T5_PLAN_vs_PRFM!I22,0)</f>
        <v>0</v>
      </c>
      <c r="K20" s="279">
        <f>ROUND(P20/T5_PLAN_vs_PRFM!I22,0)</f>
        <v>0</v>
      </c>
      <c r="L20" s="219">
        <f t="shared" si="1"/>
        <v>2445</v>
      </c>
      <c r="M20" s="20">
        <v>489280</v>
      </c>
      <c r="N20" s="20">
        <v>48620</v>
      </c>
      <c r="O20" s="20"/>
      <c r="P20" s="20">
        <v>0</v>
      </c>
      <c r="Q20" s="20">
        <f t="shared" si="2"/>
        <v>537900</v>
      </c>
      <c r="S20" s="546">
        <f t="shared" si="3"/>
        <v>0</v>
      </c>
      <c r="T20" s="546"/>
      <c r="U20" s="546"/>
      <c r="V20" s="546"/>
      <c r="W20" s="546"/>
    </row>
    <row r="21" spans="1:23" ht="14.25">
      <c r="A21" s="8">
        <v>12</v>
      </c>
      <c r="B21" s="47" t="s">
        <v>839</v>
      </c>
      <c r="C21" s="20">
        <v>1859</v>
      </c>
      <c r="D21" s="20">
        <v>92</v>
      </c>
      <c r="E21" s="20">
        <v>0</v>
      </c>
      <c r="F21" s="20">
        <v>0</v>
      </c>
      <c r="G21" s="20">
        <f t="shared" si="0"/>
        <v>1951</v>
      </c>
      <c r="H21" s="279">
        <f>ROUND(M21/T5_PLAN_vs_PRFM!I23,0)</f>
        <v>1857</v>
      </c>
      <c r="I21" s="279">
        <f>ROUND(N21/T5_PLAN_vs_PRFM!I23,0)</f>
        <v>91</v>
      </c>
      <c r="J21" s="279">
        <f>ROUND(O21/T5_PLAN_vs_PRFM!I23,0)</f>
        <v>0</v>
      </c>
      <c r="K21" s="279">
        <f>ROUND(P21/T5_PLAN_vs_PRFM!I23,0)</f>
        <v>0</v>
      </c>
      <c r="L21" s="219">
        <f t="shared" si="1"/>
        <v>1948</v>
      </c>
      <c r="M21" s="20">
        <v>408570</v>
      </c>
      <c r="N21" s="20">
        <v>19954</v>
      </c>
      <c r="O21" s="20">
        <v>0</v>
      </c>
      <c r="P21" s="20">
        <v>0</v>
      </c>
      <c r="Q21" s="20">
        <f t="shared" si="2"/>
        <v>428524</v>
      </c>
      <c r="S21" s="546">
        <f t="shared" si="3"/>
        <v>3</v>
      </c>
      <c r="T21" s="546"/>
      <c r="U21" s="546"/>
      <c r="V21" s="546"/>
      <c r="W21" s="546"/>
    </row>
    <row r="22" spans="1:23" ht="14.25">
      <c r="A22" s="8">
        <v>13</v>
      </c>
      <c r="B22" s="47" t="s">
        <v>856</v>
      </c>
      <c r="C22" s="20">
        <v>4410</v>
      </c>
      <c r="D22" s="20">
        <v>272</v>
      </c>
      <c r="E22" s="20">
        <v>0</v>
      </c>
      <c r="F22" s="20">
        <v>0</v>
      </c>
      <c r="G22" s="20">
        <f t="shared" si="0"/>
        <v>4682</v>
      </c>
      <c r="H22" s="279">
        <f>ROUND(M22/T5_PLAN_vs_PRFM!I24,0)</f>
        <v>4409</v>
      </c>
      <c r="I22" s="279">
        <f>ROUND(N22/T5_PLAN_vs_PRFM!I24,0)</f>
        <v>266</v>
      </c>
      <c r="J22" s="279">
        <f>ROUND(O22/T5_PLAN_vs_PRFM!I24,0)</f>
        <v>0</v>
      </c>
      <c r="K22" s="279">
        <f>ROUND(P22/T5_PLAN_vs_PRFM!I24,0)</f>
        <v>0</v>
      </c>
      <c r="L22" s="219">
        <f t="shared" si="1"/>
        <v>4675</v>
      </c>
      <c r="M22" s="20">
        <v>970011</v>
      </c>
      <c r="N22" s="20">
        <v>58572</v>
      </c>
      <c r="O22" s="20">
        <v>0</v>
      </c>
      <c r="P22" s="20">
        <v>0</v>
      </c>
      <c r="Q22" s="20">
        <f t="shared" si="2"/>
        <v>1028583</v>
      </c>
      <c r="S22" s="546">
        <f t="shared" si="3"/>
        <v>7</v>
      </c>
      <c r="T22" s="546"/>
      <c r="U22" s="546"/>
      <c r="V22" s="546"/>
      <c r="W22" s="546"/>
    </row>
    <row r="23" spans="1:23" ht="14.25">
      <c r="A23" s="8">
        <v>14</v>
      </c>
      <c r="B23" s="47" t="s">
        <v>841</v>
      </c>
      <c r="C23" s="20">
        <v>550</v>
      </c>
      <c r="D23" s="20">
        <v>0</v>
      </c>
      <c r="E23" s="20">
        <v>0</v>
      </c>
      <c r="F23" s="20">
        <v>0</v>
      </c>
      <c r="G23" s="20">
        <f t="shared" si="0"/>
        <v>550</v>
      </c>
      <c r="H23" s="279">
        <f>ROUND(M23/T5_PLAN_vs_PRFM!I25,0)</f>
        <v>538</v>
      </c>
      <c r="I23" s="279">
        <f>ROUND(N23/T5_PLAN_vs_PRFM!I25,0)</f>
        <v>0</v>
      </c>
      <c r="J23" s="279">
        <f>ROUND(O23/T5_PLAN_vs_PRFM!I25,0)</f>
        <v>0</v>
      </c>
      <c r="K23" s="279">
        <f>ROUND(P23/T5_PLAN_vs_PRFM!I25,0)</f>
        <v>0</v>
      </c>
      <c r="L23" s="219">
        <f t="shared" si="1"/>
        <v>538</v>
      </c>
      <c r="M23" s="20">
        <v>117291</v>
      </c>
      <c r="N23" s="20">
        <v>0</v>
      </c>
      <c r="O23" s="20">
        <v>0</v>
      </c>
      <c r="P23" s="20">
        <v>0</v>
      </c>
      <c r="Q23" s="20">
        <f t="shared" si="2"/>
        <v>117291</v>
      </c>
      <c r="S23" s="546">
        <f t="shared" si="3"/>
        <v>12</v>
      </c>
      <c r="T23" s="546"/>
      <c r="U23" s="546"/>
      <c r="V23" s="546"/>
      <c r="W23" s="546"/>
    </row>
    <row r="24" spans="1:23" ht="14.25">
      <c r="A24" s="8">
        <v>15</v>
      </c>
      <c r="B24" s="263" t="s">
        <v>842</v>
      </c>
      <c r="C24" s="20">
        <v>3489</v>
      </c>
      <c r="D24" s="20">
        <v>430</v>
      </c>
      <c r="E24" s="20">
        <v>0</v>
      </c>
      <c r="F24" s="20">
        <v>0</v>
      </c>
      <c r="G24" s="20">
        <f t="shared" si="0"/>
        <v>3919</v>
      </c>
      <c r="H24" s="279">
        <f>ROUND(M24/T5_PLAN_vs_PRFM!I26,0)</f>
        <v>3487</v>
      </c>
      <c r="I24" s="279">
        <f>ROUND(N24/T5_PLAN_vs_PRFM!I26,0)</f>
        <v>425</v>
      </c>
      <c r="J24" s="279">
        <f>ROUND(O24/T5_PLAN_vs_PRFM!I26,0)</f>
        <v>0</v>
      </c>
      <c r="K24" s="279">
        <f>ROUND(P24/T5_PLAN_vs_PRFM!I26,0)</f>
        <v>0</v>
      </c>
      <c r="L24" s="219">
        <f t="shared" si="1"/>
        <v>3912</v>
      </c>
      <c r="M24" s="20">
        <v>767090</v>
      </c>
      <c r="N24" s="20">
        <v>93400</v>
      </c>
      <c r="O24" s="20">
        <v>0</v>
      </c>
      <c r="P24" s="20">
        <v>0</v>
      </c>
      <c r="Q24" s="20">
        <f t="shared" si="2"/>
        <v>860490</v>
      </c>
      <c r="S24" s="546">
        <f t="shared" si="3"/>
        <v>7</v>
      </c>
      <c r="T24" s="546"/>
      <c r="U24" s="546"/>
      <c r="V24" s="546"/>
      <c r="W24" s="546"/>
    </row>
    <row r="25" spans="1:23" ht="14.25">
      <c r="A25" s="8">
        <v>16</v>
      </c>
      <c r="B25" s="263" t="s">
        <v>843</v>
      </c>
      <c r="C25" s="20">
        <v>7273</v>
      </c>
      <c r="D25" s="20">
        <v>44</v>
      </c>
      <c r="E25" s="20">
        <v>0</v>
      </c>
      <c r="F25" s="20">
        <v>0</v>
      </c>
      <c r="G25" s="20">
        <f t="shared" si="0"/>
        <v>7317</v>
      </c>
      <c r="H25" s="279">
        <f>ROUND(M25/T5_PLAN_vs_PRFM!I27,0)</f>
        <v>6827</v>
      </c>
      <c r="I25" s="279">
        <f>ROUND(N25/T5_PLAN_vs_PRFM!I27,0)</f>
        <v>43</v>
      </c>
      <c r="J25" s="279">
        <f>ROUND(O25/T5_PLAN_vs_PRFM!I27,0)</f>
        <v>0</v>
      </c>
      <c r="K25" s="279">
        <f>ROUND(P25/T5_PLAN_vs_PRFM!I27,0)</f>
        <v>0</v>
      </c>
      <c r="L25" s="219">
        <f t="shared" si="1"/>
        <v>6870</v>
      </c>
      <c r="M25" s="20">
        <v>1501839</v>
      </c>
      <c r="N25" s="20">
        <v>9489</v>
      </c>
      <c r="O25" s="20">
        <v>0</v>
      </c>
      <c r="P25" s="20">
        <v>0</v>
      </c>
      <c r="Q25" s="20">
        <f t="shared" si="2"/>
        <v>1511328</v>
      </c>
      <c r="S25" s="546">
        <f t="shared" si="3"/>
        <v>447</v>
      </c>
      <c r="T25" s="546"/>
      <c r="U25" s="546"/>
      <c r="V25" s="546"/>
      <c r="W25" s="546"/>
    </row>
    <row r="26" spans="1:23" ht="14.25">
      <c r="A26" s="8">
        <v>17</v>
      </c>
      <c r="B26" s="47" t="s">
        <v>844</v>
      </c>
      <c r="C26" s="20">
        <v>1601</v>
      </c>
      <c r="D26" s="20">
        <v>130</v>
      </c>
      <c r="E26" s="20">
        <v>0</v>
      </c>
      <c r="F26" s="20">
        <v>0</v>
      </c>
      <c r="G26" s="20">
        <f t="shared" si="0"/>
        <v>1731</v>
      </c>
      <c r="H26" s="279">
        <f>ROUND(M26/T5_PLAN_vs_PRFM!I28,0)</f>
        <v>1599</v>
      </c>
      <c r="I26" s="279">
        <f>ROUND(N26/T5_PLAN_vs_PRFM!I28,0)</f>
        <v>127</v>
      </c>
      <c r="J26" s="279">
        <f>ROUND(O26/T5_PLAN_vs_PRFM!I28,0)</f>
        <v>0</v>
      </c>
      <c r="K26" s="279">
        <f>ROUND(P26/T5_PLAN_vs_PRFM!I28,0)</f>
        <v>0</v>
      </c>
      <c r="L26" s="219">
        <f t="shared" si="1"/>
        <v>1726</v>
      </c>
      <c r="M26" s="20">
        <v>351881</v>
      </c>
      <c r="N26" s="20">
        <v>27971</v>
      </c>
      <c r="O26" s="20">
        <v>0</v>
      </c>
      <c r="P26" s="20">
        <v>0</v>
      </c>
      <c r="Q26" s="20">
        <f t="shared" si="2"/>
        <v>379852</v>
      </c>
      <c r="S26" s="546">
        <f t="shared" si="3"/>
        <v>5</v>
      </c>
      <c r="T26" s="546"/>
      <c r="U26" s="546"/>
      <c r="V26" s="546"/>
      <c r="W26" s="546"/>
    </row>
    <row r="27" spans="1:23" ht="14.25">
      <c r="A27" s="8">
        <v>18</v>
      </c>
      <c r="B27" s="263" t="s">
        <v>845</v>
      </c>
      <c r="C27" s="20">
        <v>13207</v>
      </c>
      <c r="D27" s="20">
        <v>507</v>
      </c>
      <c r="E27" s="20">
        <v>0</v>
      </c>
      <c r="F27" s="20">
        <v>0</v>
      </c>
      <c r="G27" s="20">
        <f t="shared" si="0"/>
        <v>13714</v>
      </c>
      <c r="H27" s="279">
        <f>ROUND(M27/T5_PLAN_vs_PRFM!I29,0)</f>
        <v>12631</v>
      </c>
      <c r="I27" s="279">
        <f>ROUND(N27/T5_PLAN_vs_PRFM!I29,0)</f>
        <v>494</v>
      </c>
      <c r="J27" s="279">
        <f>ROUND(O27/T5_PLAN_vs_PRFM!I29,0)</f>
        <v>0</v>
      </c>
      <c r="K27" s="279">
        <f>ROUND(P27/T5_PLAN_vs_PRFM!I29,0)</f>
        <v>0</v>
      </c>
      <c r="L27" s="219">
        <f t="shared" si="1"/>
        <v>13125</v>
      </c>
      <c r="M27" s="20">
        <v>2778820</v>
      </c>
      <c r="N27" s="20">
        <v>108680</v>
      </c>
      <c r="O27" s="20">
        <v>0</v>
      </c>
      <c r="P27" s="20">
        <v>0</v>
      </c>
      <c r="Q27" s="20">
        <f t="shared" si="2"/>
        <v>2887500</v>
      </c>
      <c r="S27" s="546">
        <f t="shared" si="3"/>
        <v>589</v>
      </c>
      <c r="T27" s="546"/>
      <c r="U27" s="546"/>
      <c r="V27" s="546"/>
      <c r="W27" s="546"/>
    </row>
    <row r="28" spans="1:23" ht="14.25">
      <c r="A28" s="8">
        <v>19</v>
      </c>
      <c r="B28" s="47" t="s">
        <v>846</v>
      </c>
      <c r="C28" s="20">
        <v>3638</v>
      </c>
      <c r="D28" s="20">
        <v>262</v>
      </c>
      <c r="E28" s="20">
        <v>0</v>
      </c>
      <c r="F28" s="20">
        <v>0</v>
      </c>
      <c r="G28" s="20">
        <f t="shared" si="0"/>
        <v>3900</v>
      </c>
      <c r="H28" s="279">
        <f>ROUND(M28/T5_PLAN_vs_PRFM!I30,0)</f>
        <v>3539</v>
      </c>
      <c r="I28" s="279">
        <f>ROUND(N28/T5_PLAN_vs_PRFM!I30,0)</f>
        <v>260</v>
      </c>
      <c r="J28" s="279">
        <f>ROUND(O28/T5_PLAN_vs_PRFM!I30,0)</f>
        <v>0</v>
      </c>
      <c r="K28" s="279">
        <f>ROUND(P28/T5_PLAN_vs_PRFM!I30,0)</f>
        <v>0</v>
      </c>
      <c r="L28" s="219">
        <f t="shared" si="1"/>
        <v>3799</v>
      </c>
      <c r="M28" s="20">
        <v>778580</v>
      </c>
      <c r="N28" s="20">
        <v>57200</v>
      </c>
      <c r="O28" s="20">
        <v>0</v>
      </c>
      <c r="P28" s="20">
        <v>0</v>
      </c>
      <c r="Q28" s="20">
        <f t="shared" si="2"/>
        <v>835780</v>
      </c>
      <c r="S28" s="546">
        <f t="shared" si="3"/>
        <v>101</v>
      </c>
      <c r="T28" s="546"/>
      <c r="U28" s="546"/>
      <c r="V28" s="546"/>
      <c r="W28" s="546"/>
    </row>
    <row r="29" spans="1:23" ht="14.25">
      <c r="A29" s="8">
        <v>20</v>
      </c>
      <c r="B29" s="47" t="s">
        <v>847</v>
      </c>
      <c r="C29" s="20">
        <v>7424</v>
      </c>
      <c r="D29" s="20">
        <v>0</v>
      </c>
      <c r="E29" s="20">
        <v>0</v>
      </c>
      <c r="F29" s="20">
        <v>0</v>
      </c>
      <c r="G29" s="20">
        <f t="shared" si="0"/>
        <v>7424</v>
      </c>
      <c r="H29" s="279">
        <f>ROUND(M29/T5_PLAN_vs_PRFM!I31,0)</f>
        <v>6762</v>
      </c>
      <c r="I29" s="279">
        <f>ROUND(N29/T5_PLAN_vs_PRFM!I31,0)</f>
        <v>0</v>
      </c>
      <c r="J29" s="279">
        <f>ROUND(O29/T5_PLAN_vs_PRFM!I31,0)</f>
        <v>0</v>
      </c>
      <c r="K29" s="279">
        <f>ROUND(P29/T5_PLAN_vs_PRFM!I31,0)</f>
        <v>0</v>
      </c>
      <c r="L29" s="219">
        <f t="shared" si="1"/>
        <v>6762</v>
      </c>
      <c r="M29" s="20">
        <v>1420020</v>
      </c>
      <c r="N29" s="20">
        <v>0</v>
      </c>
      <c r="O29" s="20">
        <v>0</v>
      </c>
      <c r="P29" s="20">
        <v>0</v>
      </c>
      <c r="Q29" s="20">
        <f t="shared" si="2"/>
        <v>1420020</v>
      </c>
      <c r="S29" s="546">
        <f t="shared" si="3"/>
        <v>662</v>
      </c>
      <c r="T29" s="546"/>
      <c r="U29" s="546"/>
      <c r="V29" s="546"/>
      <c r="W29" s="546"/>
    </row>
    <row r="30" spans="1:23" ht="14.25">
      <c r="A30" s="8">
        <v>21</v>
      </c>
      <c r="B30" s="47" t="s">
        <v>848</v>
      </c>
      <c r="C30" s="20">
        <v>7594</v>
      </c>
      <c r="D30" s="20">
        <v>1532</v>
      </c>
      <c r="E30" s="20">
        <v>0</v>
      </c>
      <c r="F30" s="20">
        <v>0</v>
      </c>
      <c r="G30" s="20">
        <f t="shared" si="0"/>
        <v>9126</v>
      </c>
      <c r="H30" s="279">
        <f>ROUND(M30/T5_PLAN_vs_PRFM!I32,0)</f>
        <v>7290</v>
      </c>
      <c r="I30" s="279">
        <f>ROUND(N30/T5_PLAN_vs_PRFM!I32,0)</f>
        <v>1471</v>
      </c>
      <c r="J30" s="279">
        <f>ROUND(O30/T5_PLAN_vs_PRFM!I32,0)</f>
        <v>0</v>
      </c>
      <c r="K30" s="279">
        <f>ROUND(P30/T5_PLAN_vs_PRFM!I32,0)</f>
        <v>0</v>
      </c>
      <c r="L30" s="219">
        <f t="shared" si="1"/>
        <v>8761</v>
      </c>
      <c r="M30" s="20">
        <v>1603853</v>
      </c>
      <c r="N30" s="20">
        <v>323558</v>
      </c>
      <c r="O30" s="20">
        <v>0</v>
      </c>
      <c r="P30" s="20">
        <v>0</v>
      </c>
      <c r="Q30" s="20">
        <f t="shared" si="2"/>
        <v>1927411</v>
      </c>
      <c r="S30" s="546">
        <f t="shared" si="3"/>
        <v>365</v>
      </c>
      <c r="T30" s="546"/>
      <c r="U30" s="546"/>
      <c r="V30" s="546"/>
      <c r="W30" s="546"/>
    </row>
    <row r="31" spans="1:23" ht="14.25">
      <c r="A31" s="8">
        <v>22</v>
      </c>
      <c r="B31" s="47" t="s">
        <v>849</v>
      </c>
      <c r="C31" s="20">
        <v>3543</v>
      </c>
      <c r="D31" s="267">
        <v>319</v>
      </c>
      <c r="E31" s="20">
        <v>0</v>
      </c>
      <c r="F31" s="20">
        <v>0</v>
      </c>
      <c r="G31" s="20">
        <f t="shared" si="0"/>
        <v>3862</v>
      </c>
      <c r="H31" s="279">
        <f>ROUND(M31/T5_PLAN_vs_PRFM!I33,0)</f>
        <v>3502</v>
      </c>
      <c r="I31" s="279">
        <f>ROUND(N31/T5_PLAN_vs_PRFM!I33,0)</f>
        <v>278</v>
      </c>
      <c r="J31" s="279">
        <f>ROUND(O31/T5_PLAN_vs_PRFM!I33,0)</f>
        <v>0</v>
      </c>
      <c r="K31" s="279">
        <f>ROUND(P31/T5_PLAN_vs_PRFM!I33,0)</f>
        <v>0</v>
      </c>
      <c r="L31" s="219">
        <f t="shared" si="1"/>
        <v>3780</v>
      </c>
      <c r="M31" s="20">
        <v>735420</v>
      </c>
      <c r="N31" s="20">
        <v>58300</v>
      </c>
      <c r="O31" s="20">
        <v>0</v>
      </c>
      <c r="P31" s="20">
        <v>0</v>
      </c>
      <c r="Q31" s="20">
        <f t="shared" si="2"/>
        <v>793720</v>
      </c>
      <c r="S31" s="546">
        <f t="shared" si="3"/>
        <v>82</v>
      </c>
      <c r="T31" s="546"/>
      <c r="U31" s="546"/>
      <c r="V31" s="546"/>
      <c r="W31" s="546"/>
    </row>
    <row r="32" spans="1:23" ht="14.25">
      <c r="A32" s="8">
        <v>23</v>
      </c>
      <c r="B32" s="47" t="s">
        <v>850</v>
      </c>
      <c r="C32" s="20">
        <v>3121</v>
      </c>
      <c r="D32" s="20">
        <v>0</v>
      </c>
      <c r="E32" s="20">
        <v>0</v>
      </c>
      <c r="F32" s="20">
        <v>0</v>
      </c>
      <c r="G32" s="20">
        <f t="shared" si="0"/>
        <v>3121</v>
      </c>
      <c r="H32" s="279">
        <f>ROUND(M32/T5_PLAN_vs_PRFM!I34,0)</f>
        <v>3116</v>
      </c>
      <c r="I32" s="279">
        <f>ROUND(N32/T5_PLAN_vs_PRFM!I34,0)</f>
        <v>0</v>
      </c>
      <c r="J32" s="279">
        <f>ROUND(O32/T5_PLAN_vs_PRFM!I34,0)</f>
        <v>0</v>
      </c>
      <c r="K32" s="279">
        <f>ROUND(P32/T5_PLAN_vs_PRFM!I34,0)</f>
        <v>0</v>
      </c>
      <c r="L32" s="219">
        <f t="shared" si="1"/>
        <v>3116</v>
      </c>
      <c r="M32" s="20">
        <v>670030</v>
      </c>
      <c r="N32" s="20">
        <v>0</v>
      </c>
      <c r="O32" s="20">
        <v>0</v>
      </c>
      <c r="P32" s="20">
        <v>0</v>
      </c>
      <c r="Q32" s="20">
        <f t="shared" si="2"/>
        <v>670030</v>
      </c>
      <c r="S32" s="546">
        <f t="shared" si="3"/>
        <v>5</v>
      </c>
      <c r="T32" s="546"/>
      <c r="U32" s="546"/>
      <c r="V32" s="546"/>
      <c r="W32" s="546"/>
    </row>
    <row r="33" spans="1:23">
      <c r="A33" s="3" t="s">
        <v>14</v>
      </c>
      <c r="B33" s="9"/>
      <c r="C33" s="20">
        <f>SUM(C10:C32)</f>
        <v>112149</v>
      </c>
      <c r="D33" s="20">
        <f>SUM(D10:D32)</f>
        <v>8211</v>
      </c>
      <c r="E33" s="20">
        <f>SUM(E10:E32)</f>
        <v>0</v>
      </c>
      <c r="F33" s="20">
        <f>SUM(F10:F32)</f>
        <v>0</v>
      </c>
      <c r="G33" s="20">
        <f>SUM(G10:G32)</f>
        <v>120360</v>
      </c>
      <c r="H33" s="20">
        <f t="shared" ref="H33:Q33" si="4">SUM(H10:H32)</f>
        <v>106972</v>
      </c>
      <c r="I33" s="20">
        <f t="shared" si="4"/>
        <v>8033</v>
      </c>
      <c r="J33" s="20">
        <f t="shared" si="4"/>
        <v>0</v>
      </c>
      <c r="K33" s="20">
        <f t="shared" si="4"/>
        <v>0</v>
      </c>
      <c r="L33" s="20">
        <f t="shared" si="4"/>
        <v>115005</v>
      </c>
      <c r="M33" s="20">
        <f t="shared" si="4"/>
        <v>23265348</v>
      </c>
      <c r="N33" s="20">
        <f t="shared" si="4"/>
        <v>1739283</v>
      </c>
      <c r="O33" s="20">
        <f t="shared" si="4"/>
        <v>0</v>
      </c>
      <c r="P33" s="20">
        <f t="shared" si="4"/>
        <v>0</v>
      </c>
      <c r="Q33" s="20">
        <f t="shared" si="4"/>
        <v>25004631</v>
      </c>
      <c r="S33" s="546">
        <f t="shared" si="3"/>
        <v>5355</v>
      </c>
      <c r="T33" s="561">
        <f>L33/G33</f>
        <v>0.95550847457627119</v>
      </c>
      <c r="U33" s="546"/>
      <c r="V33" s="546"/>
      <c r="W33" s="546"/>
    </row>
    <row r="34" spans="1:23">
      <c r="A34" s="67"/>
      <c r="B34" s="22"/>
      <c r="C34" s="22">
        <v>57238</v>
      </c>
      <c r="D34" s="22">
        <v>4969</v>
      </c>
      <c r="E34" s="22">
        <v>0</v>
      </c>
      <c r="F34" s="22">
        <v>0</v>
      </c>
      <c r="G34" s="22">
        <v>62207</v>
      </c>
      <c r="H34" s="22">
        <v>55651</v>
      </c>
      <c r="I34" s="22">
        <v>4800</v>
      </c>
      <c r="J34" s="22">
        <v>0</v>
      </c>
      <c r="K34" s="22">
        <v>0</v>
      </c>
      <c r="L34" s="22">
        <v>60451</v>
      </c>
      <c r="M34" s="22">
        <v>12175737</v>
      </c>
      <c r="N34" s="22">
        <v>1045185</v>
      </c>
      <c r="O34" s="22">
        <v>0</v>
      </c>
      <c r="P34" s="22">
        <v>0</v>
      </c>
      <c r="Q34" s="22">
        <v>13220922</v>
      </c>
    </row>
    <row r="35" spans="1:23">
      <c r="A35" s="11" t="s">
        <v>7</v>
      </c>
      <c r="B35"/>
      <c r="C35" s="267">
        <f>SUM(C33:C34)</f>
        <v>169387</v>
      </c>
      <c r="D35" s="267">
        <f t="shared" ref="D35:Q35" si="5">SUM(D33:D34)</f>
        <v>13180</v>
      </c>
      <c r="E35" s="267">
        <f t="shared" si="5"/>
        <v>0</v>
      </c>
      <c r="F35" s="267">
        <f t="shared" si="5"/>
        <v>0</v>
      </c>
      <c r="G35" s="267">
        <f t="shared" si="5"/>
        <v>182567</v>
      </c>
      <c r="H35" s="267">
        <f t="shared" si="5"/>
        <v>162623</v>
      </c>
      <c r="I35" s="267">
        <f t="shared" si="5"/>
        <v>12833</v>
      </c>
      <c r="J35" s="267">
        <f t="shared" si="5"/>
        <v>0</v>
      </c>
      <c r="K35" s="267">
        <f t="shared" si="5"/>
        <v>0</v>
      </c>
      <c r="L35" s="267">
        <f t="shared" si="5"/>
        <v>175456</v>
      </c>
      <c r="M35" s="267">
        <f t="shared" si="5"/>
        <v>35441085</v>
      </c>
      <c r="N35" s="267">
        <f t="shared" si="5"/>
        <v>2784468</v>
      </c>
      <c r="O35" s="267">
        <f t="shared" si="5"/>
        <v>0</v>
      </c>
      <c r="P35" s="267">
        <f t="shared" si="5"/>
        <v>0</v>
      </c>
      <c r="Q35" s="267">
        <f t="shared" si="5"/>
        <v>38225553</v>
      </c>
    </row>
    <row r="36" spans="1:23">
      <c r="A36" t="s">
        <v>8</v>
      </c>
      <c r="B36"/>
      <c r="C36"/>
      <c r="D36"/>
      <c r="L36" s="571">
        <f>L35/G35</f>
        <v>0.9610499159212782</v>
      </c>
    </row>
    <row r="37" spans="1:23">
      <c r="A37" t="s">
        <v>9</v>
      </c>
      <c r="B37"/>
      <c r="C37"/>
      <c r="D37"/>
      <c r="I37" s="12"/>
      <c r="J37" s="12"/>
      <c r="K37" s="12"/>
      <c r="L37" s="12"/>
    </row>
    <row r="38" spans="1:23" customFormat="1">
      <c r="A38" s="16" t="s">
        <v>427</v>
      </c>
      <c r="J38" s="12"/>
      <c r="K38" s="12"/>
      <c r="L38" s="12"/>
    </row>
    <row r="39" spans="1:23" customFormat="1">
      <c r="C39" s="16" t="s">
        <v>428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23">
      <c r="A40" s="290" t="s">
        <v>925</v>
      </c>
    </row>
    <row r="41" spans="1:23">
      <c r="A41" s="290" t="s">
        <v>930</v>
      </c>
    </row>
    <row r="42" spans="1:23">
      <c r="N42" s="290" t="s">
        <v>869</v>
      </c>
      <c r="O42" s="290"/>
    </row>
    <row r="43" spans="1:23">
      <c r="N43" s="305" t="s">
        <v>870</v>
      </c>
      <c r="O43" s="305"/>
    </row>
    <row r="44" spans="1:23">
      <c r="N44" s="305" t="s">
        <v>871</v>
      </c>
      <c r="O44" s="305"/>
    </row>
    <row r="45" spans="1:23">
      <c r="N45" s="490"/>
    </row>
  </sheetData>
  <mergeCells count="10">
    <mergeCell ref="A5:O5"/>
    <mergeCell ref="O1:Q1"/>
    <mergeCell ref="A2:L2"/>
    <mergeCell ref="A3:L3"/>
    <mergeCell ref="A7:A8"/>
    <mergeCell ref="B7:B8"/>
    <mergeCell ref="C7:G7"/>
    <mergeCell ref="H7:L7"/>
    <mergeCell ref="M7:Q7"/>
    <mergeCell ref="N6:Q6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topLeftCell="B19" zoomScaleSheetLayoutView="100" workbookViewId="0">
      <selection activeCell="Q34" sqref="Q34"/>
    </sheetView>
  </sheetViews>
  <sheetFormatPr defaultRowHeight="12.75"/>
  <cols>
    <col min="1" max="1" width="7.140625" style="16" customWidth="1"/>
    <col min="2" max="2" width="16.570312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9.710937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24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34" t="s">
        <v>55</v>
      </c>
      <c r="P1" s="634"/>
      <c r="Q1" s="634"/>
    </row>
    <row r="2" spans="1:24" customFormat="1" ht="15.75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43"/>
      <c r="N2" s="43"/>
      <c r="O2" s="43"/>
      <c r="P2" s="43"/>
    </row>
    <row r="3" spans="1:24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42"/>
      <c r="N3" s="42"/>
      <c r="O3" s="42"/>
      <c r="P3" s="42"/>
    </row>
    <row r="4" spans="1:24" customFormat="1" ht="11.25" customHeight="1"/>
    <row r="5" spans="1:24" customFormat="1" ht="15.75">
      <c r="A5" s="690" t="s">
        <v>632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16"/>
      <c r="N5" s="16"/>
      <c r="O5" s="16"/>
      <c r="P5" s="16"/>
    </row>
    <row r="7" spans="1:24" ht="12.6" customHeight="1">
      <c r="A7" s="547" t="s">
        <v>931</v>
      </c>
      <c r="B7" s="547"/>
      <c r="N7" s="681" t="s">
        <v>788</v>
      </c>
      <c r="O7" s="681"/>
      <c r="P7" s="681"/>
      <c r="Q7" s="681"/>
      <c r="R7" s="681"/>
    </row>
    <row r="8" spans="1:24" s="15" customFormat="1" ht="29.45" customHeight="1">
      <c r="A8" s="609" t="s">
        <v>2</v>
      </c>
      <c r="B8" s="609" t="s">
        <v>3</v>
      </c>
      <c r="C8" s="639" t="s">
        <v>633</v>
      </c>
      <c r="D8" s="639"/>
      <c r="E8" s="639"/>
      <c r="F8" s="693"/>
      <c r="G8" s="693"/>
      <c r="H8" s="691" t="s">
        <v>665</v>
      </c>
      <c r="I8" s="639"/>
      <c r="J8" s="639"/>
      <c r="K8" s="639"/>
      <c r="L8" s="639"/>
      <c r="M8" s="606" t="s">
        <v>105</v>
      </c>
      <c r="N8" s="607"/>
      <c r="O8" s="607"/>
      <c r="P8" s="607"/>
      <c r="Q8" s="608"/>
    </row>
    <row r="9" spans="1:24" s="15" customFormat="1" ht="38.25">
      <c r="A9" s="609"/>
      <c r="B9" s="609"/>
      <c r="C9" s="5" t="s">
        <v>205</v>
      </c>
      <c r="D9" s="5" t="s">
        <v>206</v>
      </c>
      <c r="E9" s="5" t="s">
        <v>353</v>
      </c>
      <c r="F9" s="7" t="s">
        <v>213</v>
      </c>
      <c r="G9" s="7" t="s">
        <v>111</v>
      </c>
      <c r="H9" s="5" t="s">
        <v>205</v>
      </c>
      <c r="I9" s="5" t="s">
        <v>206</v>
      </c>
      <c r="J9" s="5" t="s">
        <v>353</v>
      </c>
      <c r="K9" s="5" t="s">
        <v>213</v>
      </c>
      <c r="L9" s="5" t="s">
        <v>112</v>
      </c>
      <c r="M9" s="5" t="s">
        <v>205</v>
      </c>
      <c r="N9" s="5" t="s">
        <v>206</v>
      </c>
      <c r="O9" s="5" t="s">
        <v>353</v>
      </c>
      <c r="P9" s="7" t="s">
        <v>213</v>
      </c>
      <c r="Q9" s="5" t="s">
        <v>113</v>
      </c>
      <c r="R9" s="30"/>
      <c r="S9" s="31"/>
      <c r="T9" s="110"/>
      <c r="U9" s="110"/>
      <c r="V9" s="110"/>
      <c r="W9" s="110"/>
      <c r="X9" s="110"/>
    </row>
    <row r="10" spans="1:24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  <c r="T10" s="146"/>
      <c r="U10" s="146"/>
      <c r="V10" s="146"/>
      <c r="W10" s="146"/>
      <c r="X10" s="146"/>
    </row>
    <row r="11" spans="1:24" ht="14.25">
      <c r="A11" s="8">
        <v>1</v>
      </c>
      <c r="B11" s="263" t="s">
        <v>828</v>
      </c>
      <c r="C11" s="20">
        <v>822</v>
      </c>
      <c r="D11" s="20">
        <v>218</v>
      </c>
      <c r="E11" s="20">
        <v>0</v>
      </c>
      <c r="F11" s="28">
        <v>0</v>
      </c>
      <c r="G11" s="380">
        <f>SUM(C11:F11)</f>
        <v>1040</v>
      </c>
      <c r="H11" s="381">
        <f>ROUND(M11/'T5A_PLAN_vs_PRFM '!I12,0)</f>
        <v>822</v>
      </c>
      <c r="I11" s="381">
        <f>ROUND(N11/'T5A_PLAN_vs_PRFM '!I12,0)</f>
        <v>218</v>
      </c>
      <c r="J11" s="381">
        <f>ROUND(O11/'T5A_PLAN_vs_PRFM '!I12,0)</f>
        <v>0</v>
      </c>
      <c r="K11" s="382">
        <v>0</v>
      </c>
      <c r="L11" s="382">
        <f>SUM(H11:K11)</f>
        <v>1040</v>
      </c>
      <c r="M11" s="383">
        <v>180840</v>
      </c>
      <c r="N11" s="383">
        <v>47960</v>
      </c>
      <c r="O11" s="383">
        <v>0</v>
      </c>
      <c r="P11" s="383">
        <v>0</v>
      </c>
      <c r="Q11" s="383">
        <f>SUM(M11:P11)</f>
        <v>228800</v>
      </c>
      <c r="S11" s="16">
        <f>G11-L11</f>
        <v>0</v>
      </c>
      <c r="T11" s="546"/>
      <c r="U11" s="546"/>
      <c r="V11" s="546"/>
      <c r="W11" s="22"/>
      <c r="X11" s="546"/>
    </row>
    <row r="12" spans="1:24" ht="14.25">
      <c r="A12" s="8">
        <v>2</v>
      </c>
      <c r="B12" s="47" t="s">
        <v>829</v>
      </c>
      <c r="C12" s="20">
        <v>2767</v>
      </c>
      <c r="D12" s="20">
        <v>292</v>
      </c>
      <c r="E12" s="20">
        <v>0</v>
      </c>
      <c r="F12" s="28">
        <v>0</v>
      </c>
      <c r="G12" s="380">
        <f t="shared" ref="G12:G33" si="0">SUM(C12:F12)</f>
        <v>3059</v>
      </c>
      <c r="H12" s="381">
        <f>ROUND(M12/'T5A_PLAN_vs_PRFM '!I13,0)</f>
        <v>2758</v>
      </c>
      <c r="I12" s="381">
        <f>ROUND(N12/'T5A_PLAN_vs_PRFM '!I13,0)</f>
        <v>292</v>
      </c>
      <c r="J12" s="381">
        <f>ROUND(O12/'T5A_PLAN_vs_PRFM '!I13,0)</f>
        <v>0</v>
      </c>
      <c r="K12" s="382">
        <v>0</v>
      </c>
      <c r="L12" s="382">
        <f t="shared" ref="L12:L33" si="1">SUM(H12:K12)</f>
        <v>3050</v>
      </c>
      <c r="M12" s="383">
        <v>606760</v>
      </c>
      <c r="N12" s="383">
        <v>64240</v>
      </c>
      <c r="O12" s="383">
        <v>0</v>
      </c>
      <c r="P12" s="383">
        <v>0</v>
      </c>
      <c r="Q12" s="383">
        <f t="shared" ref="Q12:Q33" si="2">SUM(M12:P12)</f>
        <v>671000</v>
      </c>
      <c r="S12" s="490">
        <f t="shared" ref="S12:S33" si="3">G12-L12</f>
        <v>9</v>
      </c>
      <c r="T12" s="546"/>
      <c r="U12" s="546"/>
      <c r="V12" s="546"/>
      <c r="W12" s="22"/>
      <c r="X12" s="546"/>
    </row>
    <row r="13" spans="1:24" ht="14.25">
      <c r="A13" s="8">
        <v>3</v>
      </c>
      <c r="B13" s="263" t="s">
        <v>830</v>
      </c>
      <c r="C13" s="20">
        <v>2567</v>
      </c>
      <c r="D13" s="20">
        <v>578</v>
      </c>
      <c r="E13" s="20">
        <v>0</v>
      </c>
      <c r="F13" s="28">
        <v>0</v>
      </c>
      <c r="G13" s="380">
        <f t="shared" si="0"/>
        <v>3145</v>
      </c>
      <c r="H13" s="381">
        <f>ROUND(M13/'T5A_PLAN_vs_PRFM '!I14,0)</f>
        <v>2516</v>
      </c>
      <c r="I13" s="381">
        <f>ROUND(N13/'T5A_PLAN_vs_PRFM '!I14,0)</f>
        <v>535</v>
      </c>
      <c r="J13" s="381">
        <f>ROUND(O13/'T5A_PLAN_vs_PRFM '!I14,0)</f>
        <v>0</v>
      </c>
      <c r="K13" s="382">
        <v>0</v>
      </c>
      <c r="L13" s="382">
        <f t="shared" si="1"/>
        <v>3051</v>
      </c>
      <c r="M13" s="383">
        <v>508266</v>
      </c>
      <c r="N13" s="383">
        <v>108086</v>
      </c>
      <c r="O13" s="383">
        <v>0</v>
      </c>
      <c r="P13" s="383">
        <v>0</v>
      </c>
      <c r="Q13" s="383">
        <f t="shared" si="2"/>
        <v>616352</v>
      </c>
      <c r="S13" s="490">
        <f t="shared" si="3"/>
        <v>94</v>
      </c>
      <c r="T13" s="546"/>
      <c r="U13" s="546"/>
      <c r="V13" s="546"/>
      <c r="W13" s="22"/>
      <c r="X13" s="546"/>
    </row>
    <row r="14" spans="1:24" ht="14.25">
      <c r="A14" s="8">
        <v>4</v>
      </c>
      <c r="B14" s="47" t="s">
        <v>831</v>
      </c>
      <c r="C14" s="20">
        <v>3119</v>
      </c>
      <c r="D14" s="20">
        <v>497</v>
      </c>
      <c r="E14" s="20">
        <v>0</v>
      </c>
      <c r="F14" s="28">
        <v>0</v>
      </c>
      <c r="G14" s="380">
        <f t="shared" si="0"/>
        <v>3616</v>
      </c>
      <c r="H14" s="381">
        <f>ROUND(M14/'T5A_PLAN_vs_PRFM '!I15,0)</f>
        <v>3025</v>
      </c>
      <c r="I14" s="381">
        <f>ROUND(N14/'T5A_PLAN_vs_PRFM '!I15,0)</f>
        <v>482</v>
      </c>
      <c r="J14" s="381">
        <f>ROUND(O14/'T5A_PLAN_vs_PRFM '!I15,0)</f>
        <v>0</v>
      </c>
      <c r="K14" s="382">
        <v>0</v>
      </c>
      <c r="L14" s="382">
        <f t="shared" si="1"/>
        <v>3507</v>
      </c>
      <c r="M14" s="383">
        <v>665500</v>
      </c>
      <c r="N14" s="383">
        <v>106040</v>
      </c>
      <c r="O14" s="383">
        <v>0</v>
      </c>
      <c r="P14" s="383">
        <v>0</v>
      </c>
      <c r="Q14" s="383">
        <f t="shared" si="2"/>
        <v>771540</v>
      </c>
      <c r="S14" s="490">
        <f t="shared" si="3"/>
        <v>109</v>
      </c>
      <c r="T14" s="546"/>
      <c r="U14" s="546"/>
      <c r="V14" s="546"/>
      <c r="W14" s="22"/>
      <c r="X14" s="546"/>
    </row>
    <row r="15" spans="1:24" ht="14.25">
      <c r="A15" s="8">
        <v>5</v>
      </c>
      <c r="B15" s="47" t="s">
        <v>832</v>
      </c>
      <c r="C15" s="20">
        <v>1077</v>
      </c>
      <c r="D15" s="20">
        <v>101</v>
      </c>
      <c r="E15" s="20">
        <v>0</v>
      </c>
      <c r="F15" s="28">
        <v>0</v>
      </c>
      <c r="G15" s="380">
        <f t="shared" si="0"/>
        <v>1178</v>
      </c>
      <c r="H15" s="381">
        <f>ROUND(M15/'T5A_PLAN_vs_PRFM '!I16,0)</f>
        <v>937</v>
      </c>
      <c r="I15" s="381">
        <f>ROUND(N15/'T5A_PLAN_vs_PRFM '!I16,0)</f>
        <v>84</v>
      </c>
      <c r="J15" s="381">
        <f>ROUND(O15/'T5A_PLAN_vs_PRFM '!I16,0)</f>
        <v>0</v>
      </c>
      <c r="K15" s="382">
        <v>0</v>
      </c>
      <c r="L15" s="382">
        <f t="shared" si="1"/>
        <v>1021</v>
      </c>
      <c r="M15" s="383">
        <v>206184</v>
      </c>
      <c r="N15" s="383">
        <v>18467</v>
      </c>
      <c r="O15" s="383">
        <v>0</v>
      </c>
      <c r="P15" s="383">
        <v>0</v>
      </c>
      <c r="Q15" s="383">
        <f t="shared" si="2"/>
        <v>224651</v>
      </c>
      <c r="S15" s="490">
        <f t="shared" si="3"/>
        <v>157</v>
      </c>
      <c r="T15" s="546"/>
      <c r="U15" s="546"/>
      <c r="V15" s="546"/>
      <c r="W15" s="22"/>
      <c r="X15" s="546"/>
    </row>
    <row r="16" spans="1:24" ht="14.25">
      <c r="A16" s="8">
        <v>6</v>
      </c>
      <c r="B16" s="47" t="s">
        <v>833</v>
      </c>
      <c r="C16" s="20">
        <v>2160</v>
      </c>
      <c r="D16" s="20">
        <v>0</v>
      </c>
      <c r="E16" s="20">
        <v>0</v>
      </c>
      <c r="F16" s="28">
        <v>0</v>
      </c>
      <c r="G16" s="380">
        <f t="shared" si="0"/>
        <v>2160</v>
      </c>
      <c r="H16" s="381">
        <f>ROUND(M16/'T5A_PLAN_vs_PRFM '!I17,0)</f>
        <v>2130</v>
      </c>
      <c r="I16" s="381">
        <f>ROUND(N16/'T5A_PLAN_vs_PRFM '!I17,0)</f>
        <v>0</v>
      </c>
      <c r="J16" s="381">
        <f>ROUND(O16/'T5A_PLAN_vs_PRFM '!I17,0)</f>
        <v>0</v>
      </c>
      <c r="K16" s="382">
        <v>0</v>
      </c>
      <c r="L16" s="382">
        <f t="shared" si="1"/>
        <v>2130</v>
      </c>
      <c r="M16" s="383">
        <v>468600</v>
      </c>
      <c r="N16" s="383">
        <v>0</v>
      </c>
      <c r="O16" s="383">
        <v>0</v>
      </c>
      <c r="P16" s="383">
        <v>0</v>
      </c>
      <c r="Q16" s="383">
        <f t="shared" si="2"/>
        <v>468600</v>
      </c>
      <c r="S16" s="490">
        <f t="shared" si="3"/>
        <v>30</v>
      </c>
      <c r="T16" s="546"/>
      <c r="U16" s="546"/>
      <c r="V16" s="546"/>
      <c r="W16" s="22"/>
      <c r="X16" s="546"/>
    </row>
    <row r="17" spans="1:24" ht="14.25">
      <c r="A17" s="8">
        <v>7</v>
      </c>
      <c r="B17" s="263" t="s">
        <v>834</v>
      </c>
      <c r="C17" s="20">
        <v>1140</v>
      </c>
      <c r="D17" s="20">
        <v>240</v>
      </c>
      <c r="E17" s="20">
        <v>0</v>
      </c>
      <c r="F17" s="28">
        <v>0</v>
      </c>
      <c r="G17" s="380">
        <f t="shared" si="0"/>
        <v>1380</v>
      </c>
      <c r="H17" s="381">
        <f>ROUND(M17/'T5A_PLAN_vs_PRFM '!I18,0)</f>
        <v>1065</v>
      </c>
      <c r="I17" s="381">
        <f>ROUND(N17/'T5A_PLAN_vs_PRFM '!I18,0)</f>
        <v>225</v>
      </c>
      <c r="J17" s="381">
        <f>ROUND(O17/'T5A_PLAN_vs_PRFM '!I18,0)</f>
        <v>0</v>
      </c>
      <c r="K17" s="382">
        <v>0</v>
      </c>
      <c r="L17" s="382">
        <f t="shared" si="1"/>
        <v>1290</v>
      </c>
      <c r="M17" s="383">
        <v>228900</v>
      </c>
      <c r="N17" s="383">
        <v>48300</v>
      </c>
      <c r="O17" s="383">
        <v>0</v>
      </c>
      <c r="P17" s="383">
        <v>0</v>
      </c>
      <c r="Q17" s="383">
        <f t="shared" si="2"/>
        <v>277200</v>
      </c>
      <c r="S17" s="490">
        <f t="shared" si="3"/>
        <v>90</v>
      </c>
      <c r="T17" s="546"/>
      <c r="U17" s="546"/>
      <c r="V17" s="546"/>
      <c r="W17" s="22"/>
      <c r="X17" s="546"/>
    </row>
    <row r="18" spans="1:24" ht="14.25">
      <c r="A18" s="8">
        <v>8</v>
      </c>
      <c r="B18" s="47" t="s">
        <v>835</v>
      </c>
      <c r="C18" s="20">
        <v>4299</v>
      </c>
      <c r="D18" s="20">
        <v>172</v>
      </c>
      <c r="E18" s="20">
        <v>0</v>
      </c>
      <c r="F18" s="28">
        <v>0</v>
      </c>
      <c r="G18" s="380">
        <f t="shared" si="0"/>
        <v>4471</v>
      </c>
      <c r="H18" s="381">
        <f>ROUND(M18/'T5A_PLAN_vs_PRFM '!I19,0)</f>
        <v>4230</v>
      </c>
      <c r="I18" s="381">
        <f>ROUND(N18/'T5A_PLAN_vs_PRFM '!I19,0)</f>
        <v>170</v>
      </c>
      <c r="J18" s="381">
        <f>ROUND(O18/'T5A_PLAN_vs_PRFM '!I19,0)</f>
        <v>0</v>
      </c>
      <c r="K18" s="382">
        <v>0</v>
      </c>
      <c r="L18" s="382">
        <f t="shared" si="1"/>
        <v>4400</v>
      </c>
      <c r="M18" s="383">
        <v>930600</v>
      </c>
      <c r="N18" s="383">
        <v>37400</v>
      </c>
      <c r="O18" s="383">
        <v>0</v>
      </c>
      <c r="P18" s="383">
        <v>0</v>
      </c>
      <c r="Q18" s="383">
        <f t="shared" si="2"/>
        <v>968000</v>
      </c>
      <c r="S18" s="490">
        <f t="shared" si="3"/>
        <v>71</v>
      </c>
      <c r="T18" s="546"/>
      <c r="U18" s="546"/>
      <c r="V18" s="546"/>
      <c r="W18" s="22"/>
      <c r="X18" s="546"/>
    </row>
    <row r="19" spans="1:24" ht="14.25">
      <c r="A19" s="8">
        <v>9</v>
      </c>
      <c r="B19" s="47" t="s">
        <v>836</v>
      </c>
      <c r="C19" s="20">
        <v>3017</v>
      </c>
      <c r="D19" s="20">
        <v>458</v>
      </c>
      <c r="E19" s="20">
        <v>0</v>
      </c>
      <c r="F19" s="28">
        <v>0</v>
      </c>
      <c r="G19" s="380">
        <f t="shared" si="0"/>
        <v>3475</v>
      </c>
      <c r="H19" s="381">
        <f>ROUND(M19/'T5A_PLAN_vs_PRFM '!I20,0)</f>
        <v>3009</v>
      </c>
      <c r="I19" s="381">
        <f>ROUND(N19/'T5A_PLAN_vs_PRFM '!I20,0)</f>
        <v>450</v>
      </c>
      <c r="J19" s="381">
        <f>ROUND(O19/'T5A_PLAN_vs_PRFM '!I20,0)</f>
        <v>0</v>
      </c>
      <c r="K19" s="382">
        <v>0</v>
      </c>
      <c r="L19" s="382">
        <f t="shared" si="1"/>
        <v>3459</v>
      </c>
      <c r="M19" s="383">
        <v>661980</v>
      </c>
      <c r="N19" s="383">
        <v>99000</v>
      </c>
      <c r="O19" s="383">
        <v>0</v>
      </c>
      <c r="P19" s="383">
        <v>0</v>
      </c>
      <c r="Q19" s="383">
        <f t="shared" si="2"/>
        <v>760980</v>
      </c>
      <c r="S19" s="490">
        <f t="shared" si="3"/>
        <v>16</v>
      </c>
      <c r="T19" s="546"/>
      <c r="U19" s="546"/>
      <c r="V19" s="546"/>
      <c r="W19" s="22"/>
      <c r="X19" s="546"/>
    </row>
    <row r="20" spans="1:24" ht="14.25">
      <c r="A20" s="8">
        <v>10</v>
      </c>
      <c r="B20" s="47" t="s">
        <v>837</v>
      </c>
      <c r="C20" s="20">
        <v>3347</v>
      </c>
      <c r="D20" s="20">
        <v>98</v>
      </c>
      <c r="E20" s="20">
        <v>0</v>
      </c>
      <c r="F20" s="28">
        <v>0</v>
      </c>
      <c r="G20" s="380">
        <f t="shared" si="0"/>
        <v>3445</v>
      </c>
      <c r="H20" s="381">
        <f>ROUND(M20/'T5A_PLAN_vs_PRFM '!I21,0)</f>
        <v>3301</v>
      </c>
      <c r="I20" s="381">
        <f>ROUND(N20/'T5A_PLAN_vs_PRFM '!I21,0)</f>
        <v>96</v>
      </c>
      <c r="J20" s="381">
        <f>ROUND(O20/'T5A_PLAN_vs_PRFM '!I21,0)</f>
        <v>0</v>
      </c>
      <c r="K20" s="382">
        <v>0</v>
      </c>
      <c r="L20" s="382">
        <f t="shared" si="1"/>
        <v>3397</v>
      </c>
      <c r="M20" s="383">
        <v>726220</v>
      </c>
      <c r="N20" s="383">
        <v>21120</v>
      </c>
      <c r="O20" s="383">
        <v>0</v>
      </c>
      <c r="P20" s="383">
        <v>0</v>
      </c>
      <c r="Q20" s="383">
        <f t="shared" si="2"/>
        <v>747340</v>
      </c>
      <c r="S20" s="490">
        <f t="shared" si="3"/>
        <v>48</v>
      </c>
      <c r="T20" s="546"/>
      <c r="U20" s="546"/>
      <c r="V20" s="546"/>
      <c r="W20" s="22"/>
      <c r="X20" s="546"/>
    </row>
    <row r="21" spans="1:24" ht="14.25">
      <c r="A21" s="8">
        <v>11</v>
      </c>
      <c r="B21" s="47" t="s">
        <v>838</v>
      </c>
      <c r="C21" s="20">
        <v>1448</v>
      </c>
      <c r="D21" s="20">
        <v>108</v>
      </c>
      <c r="E21" s="20">
        <v>0</v>
      </c>
      <c r="F21" s="28">
        <v>0</v>
      </c>
      <c r="G21" s="380">
        <f t="shared" si="0"/>
        <v>1556</v>
      </c>
      <c r="H21" s="381">
        <f>ROUND(M21/'T5A_PLAN_vs_PRFM '!I22,0)</f>
        <v>1366</v>
      </c>
      <c r="I21" s="381">
        <f>ROUND(N21/'T5A_PLAN_vs_PRFM '!I22,0)</f>
        <v>108</v>
      </c>
      <c r="J21" s="381">
        <f>ROUND(O21/'T5A_PLAN_vs_PRFM '!I22,0)</f>
        <v>0</v>
      </c>
      <c r="K21" s="382">
        <v>0</v>
      </c>
      <c r="L21" s="382">
        <f t="shared" si="1"/>
        <v>1474</v>
      </c>
      <c r="M21" s="383">
        <v>300450</v>
      </c>
      <c r="N21" s="383">
        <v>23760</v>
      </c>
      <c r="O21" s="383">
        <v>0</v>
      </c>
      <c r="P21" s="383">
        <v>0</v>
      </c>
      <c r="Q21" s="383">
        <f t="shared" si="2"/>
        <v>324210</v>
      </c>
      <c r="S21" s="490">
        <f t="shared" si="3"/>
        <v>82</v>
      </c>
      <c r="T21" s="546"/>
      <c r="U21" s="546"/>
      <c r="V21" s="546"/>
      <c r="W21" s="22"/>
      <c r="X21" s="546"/>
    </row>
    <row r="22" spans="1:24" ht="14.25">
      <c r="A22" s="8">
        <v>12</v>
      </c>
      <c r="B22" s="47" t="s">
        <v>839</v>
      </c>
      <c r="C22" s="20">
        <v>1050</v>
      </c>
      <c r="D22" s="20">
        <v>55</v>
      </c>
      <c r="E22" s="20">
        <v>0</v>
      </c>
      <c r="F22" s="28">
        <v>0</v>
      </c>
      <c r="G22" s="380">
        <f t="shared" si="0"/>
        <v>1105</v>
      </c>
      <c r="H22" s="381">
        <f>ROUND(M22/'T5A_PLAN_vs_PRFM '!I23,0)</f>
        <v>1045</v>
      </c>
      <c r="I22" s="381">
        <f>ROUND(N22/'T5A_PLAN_vs_PRFM '!I23,0)</f>
        <v>40</v>
      </c>
      <c r="J22" s="381">
        <f>ROUND(O22/'T5A_PLAN_vs_PRFM '!I23,0)</f>
        <v>0</v>
      </c>
      <c r="K22" s="382">
        <v>0</v>
      </c>
      <c r="L22" s="382">
        <f t="shared" si="1"/>
        <v>1085</v>
      </c>
      <c r="M22" s="383">
        <v>229890</v>
      </c>
      <c r="N22" s="383">
        <v>8811</v>
      </c>
      <c r="O22" s="383">
        <v>0</v>
      </c>
      <c r="P22" s="383">
        <v>0</v>
      </c>
      <c r="Q22" s="383">
        <f t="shared" si="2"/>
        <v>238701</v>
      </c>
      <c r="S22" s="490">
        <f t="shared" si="3"/>
        <v>20</v>
      </c>
      <c r="T22" s="546"/>
      <c r="U22" s="546"/>
      <c r="V22" s="546"/>
      <c r="W22" s="22"/>
      <c r="X22" s="546"/>
    </row>
    <row r="23" spans="1:24" ht="14.25">
      <c r="A23" s="8">
        <v>13</v>
      </c>
      <c r="B23" s="47" t="s">
        <v>856</v>
      </c>
      <c r="C23" s="20">
        <v>2277</v>
      </c>
      <c r="D23" s="20">
        <v>280</v>
      </c>
      <c r="E23" s="20">
        <v>0</v>
      </c>
      <c r="F23" s="28">
        <v>0</v>
      </c>
      <c r="G23" s="380">
        <f t="shared" si="0"/>
        <v>2557</v>
      </c>
      <c r="H23" s="381">
        <f>ROUND(M23/'T5A_PLAN_vs_PRFM '!I24,0)</f>
        <v>2142</v>
      </c>
      <c r="I23" s="381">
        <f>ROUND(N23/'T5A_PLAN_vs_PRFM '!I24,0)</f>
        <v>278</v>
      </c>
      <c r="J23" s="381">
        <f>ROUND(O23/'T5A_PLAN_vs_PRFM '!I24,0)</f>
        <v>0</v>
      </c>
      <c r="K23" s="382">
        <v>0</v>
      </c>
      <c r="L23" s="382">
        <f t="shared" si="1"/>
        <v>2420</v>
      </c>
      <c r="M23" s="383">
        <v>471206</v>
      </c>
      <c r="N23" s="383">
        <v>61117</v>
      </c>
      <c r="O23" s="383">
        <v>0</v>
      </c>
      <c r="P23" s="383">
        <v>0</v>
      </c>
      <c r="Q23" s="383">
        <f t="shared" si="2"/>
        <v>532323</v>
      </c>
      <c r="S23" s="490">
        <f t="shared" si="3"/>
        <v>137</v>
      </c>
      <c r="T23" s="546"/>
      <c r="U23" s="546"/>
      <c r="V23" s="546"/>
      <c r="W23" s="22"/>
      <c r="X23" s="546"/>
    </row>
    <row r="24" spans="1:24" ht="14.25">
      <c r="A24" s="8">
        <v>14</v>
      </c>
      <c r="B24" s="47" t="s">
        <v>841</v>
      </c>
      <c r="C24" s="20">
        <v>228</v>
      </c>
      <c r="D24" s="20">
        <v>0</v>
      </c>
      <c r="E24" s="20">
        <v>0</v>
      </c>
      <c r="F24" s="28">
        <v>0</v>
      </c>
      <c r="G24" s="380">
        <f t="shared" si="0"/>
        <v>228</v>
      </c>
      <c r="H24" s="381">
        <f>ROUND(M24/'T5A_PLAN_vs_PRFM '!I25,0)</f>
        <v>228</v>
      </c>
      <c r="I24" s="381">
        <f>ROUND(N24/'T5A_PLAN_vs_PRFM '!I25,0)</f>
        <v>0</v>
      </c>
      <c r="J24" s="381">
        <f>ROUND(O24/'T5A_PLAN_vs_PRFM '!I25,0)</f>
        <v>0</v>
      </c>
      <c r="K24" s="382">
        <v>0</v>
      </c>
      <c r="L24" s="382">
        <f t="shared" si="1"/>
        <v>228</v>
      </c>
      <c r="M24" s="383">
        <v>50104</v>
      </c>
      <c r="N24" s="383">
        <v>0</v>
      </c>
      <c r="O24" s="383">
        <v>0</v>
      </c>
      <c r="P24" s="383">
        <v>0</v>
      </c>
      <c r="Q24" s="383">
        <f t="shared" si="2"/>
        <v>50104</v>
      </c>
      <c r="S24" s="490">
        <f t="shared" si="3"/>
        <v>0</v>
      </c>
      <c r="T24" s="546"/>
      <c r="U24" s="546"/>
      <c r="V24" s="546"/>
      <c r="W24" s="22"/>
      <c r="X24" s="546"/>
    </row>
    <row r="25" spans="1:24" ht="14.25">
      <c r="A25" s="8">
        <v>15</v>
      </c>
      <c r="B25" s="263" t="s">
        <v>842</v>
      </c>
      <c r="C25" s="20">
        <v>2130</v>
      </c>
      <c r="D25" s="20">
        <v>318</v>
      </c>
      <c r="E25" s="20">
        <v>0</v>
      </c>
      <c r="F25" s="28">
        <v>0</v>
      </c>
      <c r="G25" s="380">
        <f t="shared" si="0"/>
        <v>2448</v>
      </c>
      <c r="H25" s="381">
        <f>ROUND(M25/'T5A_PLAN_vs_PRFM '!I26,0)</f>
        <v>2086</v>
      </c>
      <c r="I25" s="381">
        <f>ROUND(N25/'T5A_PLAN_vs_PRFM '!I26,0)</f>
        <v>313</v>
      </c>
      <c r="J25" s="381">
        <f>ROUND(O25/'T5A_PLAN_vs_PRFM '!I26,0)</f>
        <v>0</v>
      </c>
      <c r="K25" s="382">
        <v>0</v>
      </c>
      <c r="L25" s="382">
        <f t="shared" si="1"/>
        <v>2399</v>
      </c>
      <c r="M25" s="383">
        <v>458977</v>
      </c>
      <c r="N25" s="383">
        <v>68856</v>
      </c>
      <c r="O25" s="383">
        <v>0</v>
      </c>
      <c r="P25" s="383">
        <v>0</v>
      </c>
      <c r="Q25" s="383">
        <f t="shared" si="2"/>
        <v>527833</v>
      </c>
      <c r="S25" s="490">
        <f t="shared" si="3"/>
        <v>49</v>
      </c>
      <c r="T25" s="546"/>
      <c r="U25" s="546"/>
      <c r="V25" s="546"/>
      <c r="W25" s="22"/>
      <c r="X25" s="546"/>
    </row>
    <row r="26" spans="1:24" ht="14.25">
      <c r="A26" s="8">
        <v>16</v>
      </c>
      <c r="B26" s="263" t="s">
        <v>843</v>
      </c>
      <c r="C26" s="20">
        <v>4364</v>
      </c>
      <c r="D26" s="20">
        <v>40</v>
      </c>
      <c r="E26" s="20">
        <v>0</v>
      </c>
      <c r="F26" s="28">
        <v>0</v>
      </c>
      <c r="G26" s="380">
        <f t="shared" si="0"/>
        <v>4404</v>
      </c>
      <c r="H26" s="381">
        <f>ROUND(M26/'T5A_PLAN_vs_PRFM '!I27,0)</f>
        <v>4087</v>
      </c>
      <c r="I26" s="381">
        <f>ROUND(N26/'T5A_PLAN_vs_PRFM '!I27,0)</f>
        <v>38</v>
      </c>
      <c r="J26" s="381">
        <f>ROUND(O26/'T5A_PLAN_vs_PRFM '!I27,0)</f>
        <v>0</v>
      </c>
      <c r="K26" s="382">
        <v>0</v>
      </c>
      <c r="L26" s="382">
        <f t="shared" si="1"/>
        <v>4125</v>
      </c>
      <c r="M26" s="383">
        <v>899035</v>
      </c>
      <c r="N26" s="383">
        <v>8427</v>
      </c>
      <c r="O26" s="383">
        <v>0</v>
      </c>
      <c r="P26" s="383">
        <v>0</v>
      </c>
      <c r="Q26" s="383">
        <f t="shared" si="2"/>
        <v>907462</v>
      </c>
      <c r="S26" s="490">
        <f t="shared" si="3"/>
        <v>279</v>
      </c>
      <c r="T26" s="546"/>
      <c r="U26" s="546"/>
      <c r="V26" s="546"/>
      <c r="W26" s="22"/>
      <c r="X26" s="546"/>
    </row>
    <row r="27" spans="1:24" ht="14.25">
      <c r="A27" s="8">
        <v>17</v>
      </c>
      <c r="B27" s="47" t="s">
        <v>844</v>
      </c>
      <c r="C27" s="20">
        <v>733</v>
      </c>
      <c r="D27" s="20">
        <v>96</v>
      </c>
      <c r="E27" s="20">
        <v>0</v>
      </c>
      <c r="F27" s="28">
        <v>0</v>
      </c>
      <c r="G27" s="380">
        <f t="shared" si="0"/>
        <v>829</v>
      </c>
      <c r="H27" s="381">
        <f>ROUND(M27/'T5A_PLAN_vs_PRFM '!I28,0)</f>
        <v>716</v>
      </c>
      <c r="I27" s="381">
        <f>ROUND(N27/'T5A_PLAN_vs_PRFM '!I28,0)</f>
        <v>96</v>
      </c>
      <c r="J27" s="381">
        <f>ROUND(O27/'T5A_PLAN_vs_PRFM '!I28,0)</f>
        <v>0</v>
      </c>
      <c r="K27" s="382">
        <v>0</v>
      </c>
      <c r="L27" s="382">
        <f t="shared" si="1"/>
        <v>812</v>
      </c>
      <c r="M27" s="383">
        <v>157566</v>
      </c>
      <c r="N27" s="383">
        <v>21056</v>
      </c>
      <c r="O27" s="383">
        <v>0</v>
      </c>
      <c r="P27" s="383">
        <v>0</v>
      </c>
      <c r="Q27" s="383">
        <f t="shared" si="2"/>
        <v>178622</v>
      </c>
      <c r="S27" s="490">
        <f t="shared" si="3"/>
        <v>17</v>
      </c>
      <c r="T27" s="546"/>
      <c r="U27" s="546"/>
      <c r="V27" s="546"/>
      <c r="W27" s="22"/>
      <c r="X27" s="546"/>
    </row>
    <row r="28" spans="1:24" ht="14.25">
      <c r="A28" s="8">
        <v>18</v>
      </c>
      <c r="B28" s="263" t="s">
        <v>845</v>
      </c>
      <c r="C28" s="20">
        <v>7291</v>
      </c>
      <c r="D28" s="20">
        <v>325</v>
      </c>
      <c r="E28" s="20">
        <v>0</v>
      </c>
      <c r="F28" s="28">
        <v>0</v>
      </c>
      <c r="G28" s="380">
        <f t="shared" si="0"/>
        <v>7616</v>
      </c>
      <c r="H28" s="381">
        <f>ROUND(M28/'T5A_PLAN_vs_PRFM '!I29,0)</f>
        <v>7262</v>
      </c>
      <c r="I28" s="381">
        <f>ROUND(N28/'T5A_PLAN_vs_PRFM '!I29,0)</f>
        <v>325</v>
      </c>
      <c r="J28" s="381">
        <f>ROUND(O28/'T5A_PLAN_vs_PRFM '!I29,0)</f>
        <v>0</v>
      </c>
      <c r="K28" s="382">
        <v>0</v>
      </c>
      <c r="L28" s="382">
        <f t="shared" si="1"/>
        <v>7587</v>
      </c>
      <c r="M28" s="383">
        <v>1597640</v>
      </c>
      <c r="N28" s="383">
        <v>71500</v>
      </c>
      <c r="O28" s="383">
        <v>0</v>
      </c>
      <c r="P28" s="383">
        <v>0</v>
      </c>
      <c r="Q28" s="383">
        <f t="shared" si="2"/>
        <v>1669140</v>
      </c>
      <c r="S28" s="490">
        <f t="shared" si="3"/>
        <v>29</v>
      </c>
      <c r="T28" s="546"/>
      <c r="U28" s="546"/>
      <c r="V28" s="546"/>
      <c r="W28" s="22"/>
      <c r="X28" s="546"/>
    </row>
    <row r="29" spans="1:24" ht="14.25">
      <c r="A29" s="8">
        <v>19</v>
      </c>
      <c r="B29" s="47" t="s">
        <v>846</v>
      </c>
      <c r="C29" s="20">
        <v>2262</v>
      </c>
      <c r="D29" s="20">
        <v>99</v>
      </c>
      <c r="E29" s="20">
        <v>0</v>
      </c>
      <c r="F29" s="28">
        <v>0</v>
      </c>
      <c r="G29" s="380">
        <f t="shared" si="0"/>
        <v>2361</v>
      </c>
      <c r="H29" s="381">
        <f>ROUND(M29/'T5A_PLAN_vs_PRFM '!I30,0)</f>
        <v>2235</v>
      </c>
      <c r="I29" s="381">
        <f>ROUND(N29/'T5A_PLAN_vs_PRFM '!I30,0)</f>
        <v>99</v>
      </c>
      <c r="J29" s="381">
        <f>ROUND(O29/'T5A_PLAN_vs_PRFM '!I30,0)</f>
        <v>0</v>
      </c>
      <c r="K29" s="382">
        <v>0</v>
      </c>
      <c r="L29" s="382">
        <f t="shared" si="1"/>
        <v>2334</v>
      </c>
      <c r="M29" s="383">
        <v>491700</v>
      </c>
      <c r="N29" s="383">
        <v>21780</v>
      </c>
      <c r="O29" s="383">
        <v>0</v>
      </c>
      <c r="P29" s="383">
        <v>0</v>
      </c>
      <c r="Q29" s="383">
        <f t="shared" si="2"/>
        <v>513480</v>
      </c>
      <c r="S29" s="490">
        <f t="shared" si="3"/>
        <v>27</v>
      </c>
      <c r="T29" s="546"/>
      <c r="U29" s="546"/>
      <c r="V29" s="546"/>
      <c r="W29" s="22"/>
      <c r="X29" s="546"/>
    </row>
    <row r="30" spans="1:24" ht="14.25">
      <c r="A30" s="8">
        <v>20</v>
      </c>
      <c r="B30" s="47" t="s">
        <v>847</v>
      </c>
      <c r="C30" s="20">
        <v>3278</v>
      </c>
      <c r="D30" s="20">
        <v>100</v>
      </c>
      <c r="E30" s="20">
        <v>0</v>
      </c>
      <c r="F30" s="28">
        <v>0</v>
      </c>
      <c r="G30" s="380">
        <f t="shared" si="0"/>
        <v>3378</v>
      </c>
      <c r="H30" s="381">
        <f>ROUND(M30/'T5A_PLAN_vs_PRFM '!I31,0)</f>
        <v>3157</v>
      </c>
      <c r="I30" s="381">
        <f>ROUND(N30/'T5A_PLAN_vs_PRFM '!I31,0)</f>
        <v>84</v>
      </c>
      <c r="J30" s="381">
        <f>ROUND(O30/'T5A_PLAN_vs_PRFM '!I31,0)</f>
        <v>0</v>
      </c>
      <c r="K30" s="382">
        <v>0</v>
      </c>
      <c r="L30" s="382">
        <f t="shared" si="1"/>
        <v>3241</v>
      </c>
      <c r="M30" s="383">
        <v>694535</v>
      </c>
      <c r="N30" s="383">
        <v>18485</v>
      </c>
      <c r="O30" s="383">
        <v>0</v>
      </c>
      <c r="P30" s="383">
        <v>0</v>
      </c>
      <c r="Q30" s="383">
        <f t="shared" si="2"/>
        <v>713020</v>
      </c>
      <c r="S30" s="490">
        <f t="shared" si="3"/>
        <v>137</v>
      </c>
      <c r="T30" s="546"/>
      <c r="U30" s="546"/>
      <c r="V30" s="546"/>
      <c r="W30" s="22"/>
      <c r="X30" s="546"/>
    </row>
    <row r="31" spans="1:24" ht="14.25">
      <c r="A31" s="8">
        <v>21</v>
      </c>
      <c r="B31" s="47" t="s">
        <v>848</v>
      </c>
      <c r="C31" s="20">
        <v>4991</v>
      </c>
      <c r="D31" s="20">
        <v>894</v>
      </c>
      <c r="E31" s="20">
        <v>0</v>
      </c>
      <c r="F31" s="28">
        <v>0</v>
      </c>
      <c r="G31" s="380">
        <f t="shared" si="0"/>
        <v>5885</v>
      </c>
      <c r="H31" s="381">
        <f>ROUND(M31/'T5A_PLAN_vs_PRFM '!I32,0)</f>
        <v>4841</v>
      </c>
      <c r="I31" s="381">
        <f>ROUND(N31/'T5A_PLAN_vs_PRFM '!I32,0)</f>
        <v>867</v>
      </c>
      <c r="J31" s="381">
        <f>ROUND(O31/'T5A_PLAN_vs_PRFM '!I32,0)</f>
        <v>0</v>
      </c>
      <c r="K31" s="382">
        <v>0</v>
      </c>
      <c r="L31" s="382">
        <f t="shared" si="1"/>
        <v>5708</v>
      </c>
      <c r="M31" s="383">
        <v>1065079</v>
      </c>
      <c r="N31" s="383">
        <v>190780</v>
      </c>
      <c r="O31" s="383">
        <v>0</v>
      </c>
      <c r="P31" s="383">
        <v>0</v>
      </c>
      <c r="Q31" s="383">
        <f>SUM(M31:P31)</f>
        <v>1255859</v>
      </c>
      <c r="S31" s="490">
        <f t="shared" si="3"/>
        <v>177</v>
      </c>
      <c r="T31" s="546"/>
      <c r="U31" s="546"/>
      <c r="V31" s="546"/>
      <c r="W31" s="22"/>
      <c r="X31" s="546"/>
    </row>
    <row r="32" spans="1:24" ht="14.25">
      <c r="A32" s="8">
        <v>22</v>
      </c>
      <c r="B32" s="47" t="s">
        <v>849</v>
      </c>
      <c r="C32" s="20">
        <v>823</v>
      </c>
      <c r="D32" s="20">
        <v>0</v>
      </c>
      <c r="E32" s="20">
        <v>0</v>
      </c>
      <c r="F32" s="28">
        <v>0</v>
      </c>
      <c r="G32" s="380">
        <f t="shared" si="0"/>
        <v>823</v>
      </c>
      <c r="H32" s="381">
        <f>ROUND(M32/'T5A_PLAN_vs_PRFM '!I33,0)</f>
        <v>647</v>
      </c>
      <c r="I32" s="381">
        <f>ROUND(N32/'T5A_PLAN_vs_PRFM '!I33,0)</f>
        <v>0</v>
      </c>
      <c r="J32" s="381">
        <f>ROUND(O32/'T5A_PLAN_vs_PRFM '!I33,0)</f>
        <v>0</v>
      </c>
      <c r="K32" s="382">
        <v>0</v>
      </c>
      <c r="L32" s="382">
        <f t="shared" si="1"/>
        <v>647</v>
      </c>
      <c r="M32" s="383">
        <v>135800</v>
      </c>
      <c r="N32" s="383">
        <v>0</v>
      </c>
      <c r="O32" s="383">
        <v>0</v>
      </c>
      <c r="P32" s="383">
        <v>0</v>
      </c>
      <c r="Q32" s="383">
        <f t="shared" si="2"/>
        <v>135800</v>
      </c>
      <c r="S32" s="490">
        <f t="shared" si="3"/>
        <v>176</v>
      </c>
      <c r="T32" s="546"/>
      <c r="U32" s="546"/>
      <c r="V32" s="546"/>
      <c r="W32" s="22"/>
      <c r="X32" s="546"/>
    </row>
    <row r="33" spans="1:24" ht="14.25">
      <c r="A33" s="8">
        <v>23</v>
      </c>
      <c r="B33" s="47" t="s">
        <v>850</v>
      </c>
      <c r="C33" s="20">
        <v>2048</v>
      </c>
      <c r="D33" s="20">
        <v>0</v>
      </c>
      <c r="E33" s="20">
        <v>0</v>
      </c>
      <c r="F33" s="28">
        <v>0</v>
      </c>
      <c r="G33" s="380">
        <f t="shared" si="0"/>
        <v>2048</v>
      </c>
      <c r="H33" s="381">
        <f>ROUND(M33/'T5A_PLAN_vs_PRFM '!I34,0)</f>
        <v>2046</v>
      </c>
      <c r="I33" s="381">
        <f>ROUND(N33/'T5A_PLAN_vs_PRFM '!I34,0)</f>
        <v>0</v>
      </c>
      <c r="J33" s="381">
        <f>ROUND(O33/'T5A_PLAN_vs_PRFM '!I34,0)</f>
        <v>0</v>
      </c>
      <c r="K33" s="382">
        <v>0</v>
      </c>
      <c r="L33" s="382">
        <f t="shared" si="1"/>
        <v>2046</v>
      </c>
      <c r="M33" s="383">
        <v>439905</v>
      </c>
      <c r="N33" s="383">
        <v>0</v>
      </c>
      <c r="O33" s="383">
        <v>0</v>
      </c>
      <c r="P33" s="383">
        <v>0</v>
      </c>
      <c r="Q33" s="383">
        <f t="shared" si="2"/>
        <v>439905</v>
      </c>
      <c r="S33" s="490">
        <f t="shared" si="3"/>
        <v>2</v>
      </c>
      <c r="T33" s="546"/>
      <c r="U33" s="546"/>
      <c r="V33" s="546"/>
      <c r="W33" s="22"/>
      <c r="X33" s="546"/>
    </row>
    <row r="34" spans="1:24">
      <c r="A34" s="3" t="s">
        <v>14</v>
      </c>
      <c r="B34" s="9"/>
      <c r="C34" s="28">
        <f>SUM(C11:C33)</f>
        <v>57238</v>
      </c>
      <c r="D34" s="28">
        <f>SUM(D11:D33)</f>
        <v>4969</v>
      </c>
      <c r="E34" s="28">
        <f>SUM(E11:E33)</f>
        <v>0</v>
      </c>
      <c r="F34" s="28">
        <f>SUM(F11:F33)</f>
        <v>0</v>
      </c>
      <c r="G34" s="380">
        <f>SUM(G11:G33)</f>
        <v>62207</v>
      </c>
      <c r="H34" s="382">
        <f t="shared" ref="H34:Q34" si="4">SUM(H11:H33)</f>
        <v>55651</v>
      </c>
      <c r="I34" s="382">
        <f t="shared" si="4"/>
        <v>4800</v>
      </c>
      <c r="J34" s="382">
        <f t="shared" si="4"/>
        <v>0</v>
      </c>
      <c r="K34" s="382">
        <f t="shared" si="4"/>
        <v>0</v>
      </c>
      <c r="L34" s="382">
        <f t="shared" si="4"/>
        <v>60451</v>
      </c>
      <c r="M34" s="380">
        <f t="shared" si="4"/>
        <v>12175737</v>
      </c>
      <c r="N34" s="380">
        <f t="shared" si="4"/>
        <v>1045185</v>
      </c>
      <c r="O34" s="380">
        <f t="shared" si="4"/>
        <v>0</v>
      </c>
      <c r="P34" s="380">
        <f t="shared" si="4"/>
        <v>0</v>
      </c>
      <c r="Q34" s="383">
        <f t="shared" si="4"/>
        <v>13220922</v>
      </c>
      <c r="S34" s="569">
        <f>L34/G34</f>
        <v>0.97177166556818362</v>
      </c>
      <c r="T34" s="546"/>
      <c r="U34" s="546"/>
      <c r="V34" s="546"/>
      <c r="W34" s="546"/>
      <c r="X34" s="546"/>
    </row>
    <row r="35" spans="1:24">
      <c r="A35" s="6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24">
      <c r="A36" s="11" t="s">
        <v>7</v>
      </c>
      <c r="B36"/>
      <c r="C36"/>
      <c r="D36"/>
    </row>
    <row r="37" spans="1:24">
      <c r="A37" t="s">
        <v>8</v>
      </c>
      <c r="B37"/>
      <c r="C37"/>
      <c r="D37"/>
    </row>
    <row r="38" spans="1:24">
      <c r="A38" t="s">
        <v>9</v>
      </c>
      <c r="B38"/>
      <c r="C38"/>
      <c r="D38"/>
      <c r="I38" s="12"/>
      <c r="J38" s="12"/>
      <c r="K38" s="12"/>
      <c r="L38" s="12"/>
    </row>
    <row r="39" spans="1:24" customFormat="1">
      <c r="A39" s="16" t="s">
        <v>427</v>
      </c>
      <c r="J39" s="12"/>
      <c r="K39" s="12"/>
      <c r="L39" s="12"/>
    </row>
    <row r="40" spans="1:24" customFormat="1">
      <c r="C40" s="16" t="s">
        <v>429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24">
      <c r="A41" s="290" t="s">
        <v>925</v>
      </c>
    </row>
    <row r="42" spans="1:24">
      <c r="A42" s="290" t="s">
        <v>930</v>
      </c>
    </row>
    <row r="43" spans="1:24">
      <c r="N43" s="290" t="s">
        <v>869</v>
      </c>
    </row>
    <row r="44" spans="1:24">
      <c r="N44" s="305" t="s">
        <v>870</v>
      </c>
    </row>
    <row r="45" spans="1:24">
      <c r="N45" s="305" t="s">
        <v>871</v>
      </c>
    </row>
  </sheetData>
  <mergeCells count="10">
    <mergeCell ref="O1:Q1"/>
    <mergeCell ref="A2:L2"/>
    <mergeCell ref="A3:L3"/>
    <mergeCell ref="A5:L5"/>
    <mergeCell ref="M8:Q8"/>
    <mergeCell ref="A8:A9"/>
    <mergeCell ref="B8:B9"/>
    <mergeCell ref="N7:R7"/>
    <mergeCell ref="C8:G8"/>
    <mergeCell ref="H8:L8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SheetLayoutView="100" workbookViewId="0">
      <selection activeCell="A5" sqref="A5"/>
    </sheetView>
  </sheetViews>
  <sheetFormatPr defaultRowHeight="12.75"/>
  <cols>
    <col min="1" max="1" width="6" customWidth="1"/>
    <col min="2" max="2" width="21.42578125" bestFit="1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678" t="s">
        <v>0</v>
      </c>
      <c r="B1" s="678"/>
      <c r="C1" s="678"/>
      <c r="D1" s="678"/>
      <c r="E1" s="678"/>
      <c r="G1" s="155" t="s">
        <v>666</v>
      </c>
    </row>
    <row r="2" spans="1:7" ht="21">
      <c r="A2" s="679" t="s">
        <v>623</v>
      </c>
      <c r="B2" s="679"/>
      <c r="C2" s="679"/>
      <c r="D2" s="679"/>
      <c r="E2" s="679"/>
      <c r="F2" s="679"/>
    </row>
    <row r="3" spans="1:7" ht="15">
      <c r="A3" s="157"/>
      <c r="B3" s="157"/>
    </row>
    <row r="4" spans="1:7" ht="18" customHeight="1">
      <c r="A4" s="680" t="s">
        <v>667</v>
      </c>
      <c r="B4" s="680"/>
      <c r="C4" s="680"/>
      <c r="D4" s="680"/>
      <c r="E4" s="680"/>
      <c r="F4" s="680"/>
    </row>
    <row r="5" spans="1:7" ht="15">
      <c r="A5" s="547" t="s">
        <v>931</v>
      </c>
      <c r="B5" s="158"/>
    </row>
    <row r="6" spans="1:7" ht="15">
      <c r="A6" s="158"/>
      <c r="B6" s="158"/>
      <c r="F6" s="93" t="s">
        <v>787</v>
      </c>
      <c r="G6" s="104"/>
    </row>
    <row r="7" spans="1:7" ht="42" customHeight="1">
      <c r="A7" s="159" t="s">
        <v>2</v>
      </c>
      <c r="B7" s="159" t="s">
        <v>3</v>
      </c>
      <c r="C7" s="248" t="s">
        <v>668</v>
      </c>
      <c r="D7" s="248" t="s">
        <v>669</v>
      </c>
      <c r="E7" s="248" t="s">
        <v>670</v>
      </c>
      <c r="F7" s="248" t="s">
        <v>671</v>
      </c>
      <c r="G7" s="231" t="s">
        <v>672</v>
      </c>
    </row>
    <row r="8" spans="1:7" s="155" customFormat="1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</row>
    <row r="9" spans="1:7" ht="14.25">
      <c r="A9" s="9">
        <v>1</v>
      </c>
      <c r="B9" s="263" t="s">
        <v>828</v>
      </c>
      <c r="C9" s="376">
        <f>'AT4_enrolment vs availed_PY'!G10+'AT4A_enrolment vs availed_UPY'!G11</f>
        <v>3970</v>
      </c>
      <c r="D9" s="376">
        <v>2388</v>
      </c>
      <c r="E9" s="376">
        <v>946</v>
      </c>
      <c r="F9" s="376">
        <v>141</v>
      </c>
      <c r="G9" s="266"/>
    </row>
    <row r="10" spans="1:7" ht="14.25">
      <c r="A10" s="9">
        <v>2</v>
      </c>
      <c r="B10" s="47" t="s">
        <v>829</v>
      </c>
      <c r="C10" s="376">
        <f>'AT4_enrolment vs availed_PY'!G11+'AT4A_enrolment vs availed_UPY'!G12</f>
        <v>8677</v>
      </c>
      <c r="D10" s="376">
        <v>5718</v>
      </c>
      <c r="E10" s="376">
        <v>2557</v>
      </c>
      <c r="F10" s="376">
        <v>819</v>
      </c>
      <c r="G10" s="266"/>
    </row>
    <row r="11" spans="1:7" ht="14.25">
      <c r="A11" s="9">
        <v>3</v>
      </c>
      <c r="B11" s="263" t="s">
        <v>830</v>
      </c>
      <c r="C11" s="376">
        <f>'AT4_enrolment vs availed_PY'!G12+'AT4A_enrolment vs availed_UPY'!G13</f>
        <v>11719</v>
      </c>
      <c r="D11" s="376">
        <v>4277</v>
      </c>
      <c r="E11" s="376">
        <v>7288</v>
      </c>
      <c r="F11" s="376">
        <v>0</v>
      </c>
      <c r="G11" s="266"/>
    </row>
    <row r="12" spans="1:7" ht="14.25">
      <c r="A12" s="9">
        <v>4</v>
      </c>
      <c r="B12" s="47" t="s">
        <v>831</v>
      </c>
      <c r="C12" s="376">
        <f>'AT4_enrolment vs availed_PY'!G13+'AT4A_enrolment vs availed_UPY'!G14</f>
        <v>10315</v>
      </c>
      <c r="D12" s="376">
        <v>5245</v>
      </c>
      <c r="E12" s="376">
        <v>0</v>
      </c>
      <c r="F12" s="376">
        <v>478</v>
      </c>
      <c r="G12" s="266"/>
    </row>
    <row r="13" spans="1:7" ht="14.25">
      <c r="A13" s="9">
        <v>5</v>
      </c>
      <c r="B13" s="47" t="s">
        <v>832</v>
      </c>
      <c r="C13" s="376">
        <f>'AT4_enrolment vs availed_PY'!G14+'AT4A_enrolment vs availed_UPY'!G15</f>
        <v>5691</v>
      </c>
      <c r="D13" s="376">
        <v>506</v>
      </c>
      <c r="E13" s="376">
        <v>85</v>
      </c>
      <c r="F13" s="376">
        <v>3864</v>
      </c>
      <c r="G13" s="266"/>
    </row>
    <row r="14" spans="1:7" ht="14.25">
      <c r="A14" s="9">
        <v>6</v>
      </c>
      <c r="B14" s="47" t="s">
        <v>833</v>
      </c>
      <c r="C14" s="376">
        <f>'AT4_enrolment vs availed_PY'!G15+'AT4A_enrolment vs availed_UPY'!G16</f>
        <v>8371</v>
      </c>
      <c r="D14" s="376">
        <v>1916</v>
      </c>
      <c r="E14" s="376">
        <v>1362</v>
      </c>
      <c r="F14" s="376">
        <v>5433</v>
      </c>
      <c r="G14" s="266"/>
    </row>
    <row r="15" spans="1:7" ht="14.25">
      <c r="A15" s="9">
        <v>7</v>
      </c>
      <c r="B15" s="263" t="s">
        <v>834</v>
      </c>
      <c r="C15" s="376">
        <f>'AT4_enrolment vs availed_PY'!G16+'AT4A_enrolment vs availed_UPY'!G17</f>
        <v>3635</v>
      </c>
      <c r="D15" s="376">
        <v>0</v>
      </c>
      <c r="E15" s="376">
        <v>0</v>
      </c>
      <c r="F15" s="376">
        <v>0</v>
      </c>
      <c r="G15" s="266"/>
    </row>
    <row r="16" spans="1:7" ht="14.25">
      <c r="A16" s="9">
        <v>8</v>
      </c>
      <c r="B16" s="47" t="s">
        <v>835</v>
      </c>
      <c r="C16" s="376">
        <f>'AT4_enrolment vs availed_PY'!G17+'AT4A_enrolment vs availed_UPY'!G18</f>
        <v>13148</v>
      </c>
      <c r="D16" s="376">
        <v>4273</v>
      </c>
      <c r="E16" s="376">
        <v>2847</v>
      </c>
      <c r="F16" s="376">
        <v>7120</v>
      </c>
      <c r="G16" s="266"/>
    </row>
    <row r="17" spans="1:9" ht="14.25">
      <c r="A17" s="9">
        <v>9</v>
      </c>
      <c r="B17" s="47" t="s">
        <v>836</v>
      </c>
      <c r="C17" s="376">
        <f>'AT4_enrolment vs availed_PY'!G18+'AT4A_enrolment vs availed_UPY'!G19</f>
        <v>8443</v>
      </c>
      <c r="D17" s="376">
        <v>6190</v>
      </c>
      <c r="E17" s="376">
        <v>1299</v>
      </c>
      <c r="F17" s="376">
        <v>0</v>
      </c>
      <c r="G17" s="266"/>
    </row>
    <row r="18" spans="1:9" ht="14.25">
      <c r="A18" s="9">
        <v>10</v>
      </c>
      <c r="B18" s="47" t="s">
        <v>837</v>
      </c>
      <c r="C18" s="376">
        <f>'AT4_enrolment vs availed_PY'!G19+'AT4A_enrolment vs availed_UPY'!G20</f>
        <v>9618</v>
      </c>
      <c r="D18" s="376">
        <v>8305</v>
      </c>
      <c r="E18" s="376">
        <v>300</v>
      </c>
      <c r="F18" s="376">
        <v>95</v>
      </c>
      <c r="G18" s="266"/>
    </row>
    <row r="19" spans="1:9" ht="14.25">
      <c r="A19" s="9">
        <v>11</v>
      </c>
      <c r="B19" s="47" t="s">
        <v>838</v>
      </c>
      <c r="C19" s="376">
        <f>'AT4_enrolment vs availed_PY'!G20+'AT4A_enrolment vs availed_UPY'!G21</f>
        <v>4001</v>
      </c>
      <c r="D19" s="376">
        <v>2556</v>
      </c>
      <c r="E19" s="376">
        <v>1500</v>
      </c>
      <c r="F19" s="376">
        <v>9</v>
      </c>
      <c r="G19" s="266"/>
    </row>
    <row r="20" spans="1:9" ht="14.25">
      <c r="A20" s="9">
        <v>12</v>
      </c>
      <c r="B20" s="47" t="s">
        <v>839</v>
      </c>
      <c r="C20" s="376">
        <f>'AT4_enrolment vs availed_PY'!G21+'AT4A_enrolment vs availed_UPY'!G22</f>
        <v>3056</v>
      </c>
      <c r="D20" s="376">
        <v>2531</v>
      </c>
      <c r="E20" s="376">
        <v>607</v>
      </c>
      <c r="F20" s="376">
        <v>0</v>
      </c>
      <c r="G20" s="266"/>
    </row>
    <row r="21" spans="1:9" ht="14.25">
      <c r="A21" s="9">
        <v>13</v>
      </c>
      <c r="B21" s="47" t="s">
        <v>840</v>
      </c>
      <c r="C21" s="376">
        <f>'AT4_enrolment vs availed_PY'!G22+'AT4A_enrolment vs availed_UPY'!G23</f>
        <v>7239</v>
      </c>
      <c r="D21" s="376">
        <v>3660</v>
      </c>
      <c r="E21" s="376">
        <v>0</v>
      </c>
      <c r="F21" s="376">
        <v>0</v>
      </c>
      <c r="G21" s="266"/>
    </row>
    <row r="22" spans="1:9" ht="14.25">
      <c r="A22" s="9">
        <v>14</v>
      </c>
      <c r="B22" s="47" t="s">
        <v>841</v>
      </c>
      <c r="C22" s="376">
        <f>'AT4_enrolment vs availed_PY'!G23+'AT4A_enrolment vs availed_UPY'!G24</f>
        <v>778</v>
      </c>
      <c r="D22" s="376">
        <v>594</v>
      </c>
      <c r="E22" s="376">
        <v>191</v>
      </c>
      <c r="F22" s="376">
        <v>0</v>
      </c>
      <c r="G22" s="266"/>
    </row>
    <row r="23" spans="1:9" ht="14.25">
      <c r="A23" s="9">
        <v>15</v>
      </c>
      <c r="B23" s="263" t="s">
        <v>842</v>
      </c>
      <c r="C23" s="376">
        <f>'AT4_enrolment vs availed_PY'!G24+'AT4A_enrolment vs availed_UPY'!G25</f>
        <v>6367</v>
      </c>
      <c r="D23" s="376">
        <v>0</v>
      </c>
      <c r="E23" s="376">
        <v>0</v>
      </c>
      <c r="F23" s="376">
        <v>0</v>
      </c>
      <c r="G23" s="266"/>
    </row>
    <row r="24" spans="1:9" ht="14.25">
      <c r="A24" s="9">
        <v>16</v>
      </c>
      <c r="B24" s="263" t="s">
        <v>843</v>
      </c>
      <c r="C24" s="376">
        <f>'AT4_enrolment vs availed_PY'!G25+'AT4A_enrolment vs availed_UPY'!G26</f>
        <v>11721</v>
      </c>
      <c r="D24" s="376">
        <v>8205</v>
      </c>
      <c r="E24" s="376">
        <v>3516</v>
      </c>
      <c r="F24" s="376">
        <v>0</v>
      </c>
      <c r="G24" s="266">
        <v>892</v>
      </c>
    </row>
    <row r="25" spans="1:9" ht="14.25">
      <c r="A25" s="9">
        <v>17</v>
      </c>
      <c r="B25" s="47" t="s">
        <v>844</v>
      </c>
      <c r="C25" s="376">
        <f>'AT4_enrolment vs availed_PY'!G26+'AT4A_enrolment vs availed_UPY'!G27</f>
        <v>2560</v>
      </c>
      <c r="D25" s="376">
        <v>1361</v>
      </c>
      <c r="E25" s="376">
        <v>305</v>
      </c>
      <c r="F25" s="376">
        <v>894</v>
      </c>
      <c r="G25" s="266"/>
    </row>
    <row r="26" spans="1:9" ht="14.25">
      <c r="A26" s="9">
        <v>18</v>
      </c>
      <c r="B26" s="263" t="s">
        <v>845</v>
      </c>
      <c r="C26" s="376">
        <f>'AT4_enrolment vs availed_PY'!G27+'AT4A_enrolment vs availed_UPY'!G28</f>
        <v>21330</v>
      </c>
      <c r="D26" s="376">
        <v>0</v>
      </c>
      <c r="E26" s="376">
        <v>0</v>
      </c>
      <c r="F26" s="376">
        <v>0</v>
      </c>
      <c r="G26" s="266"/>
    </row>
    <row r="27" spans="1:9" ht="14.25">
      <c r="A27" s="9">
        <v>19</v>
      </c>
      <c r="B27" s="47" t="s">
        <v>846</v>
      </c>
      <c r="C27" s="376">
        <f>'AT4_enrolment vs availed_PY'!G28+'AT4A_enrolment vs availed_UPY'!G29</f>
        <v>6261</v>
      </c>
      <c r="D27" s="376">
        <v>3100</v>
      </c>
      <c r="E27" s="376">
        <v>3161</v>
      </c>
      <c r="F27" s="376">
        <v>0</v>
      </c>
      <c r="G27" s="266"/>
    </row>
    <row r="28" spans="1:9" ht="14.25">
      <c r="A28" s="9">
        <v>20</v>
      </c>
      <c r="B28" s="47" t="s">
        <v>847</v>
      </c>
      <c r="C28" s="376">
        <f>'AT4_enrolment vs availed_PY'!G29+'AT4A_enrolment vs availed_UPY'!G30</f>
        <v>10802</v>
      </c>
      <c r="D28" s="266">
        <v>6184</v>
      </c>
      <c r="E28" s="266">
        <v>4544</v>
      </c>
      <c r="F28" s="266">
        <v>0</v>
      </c>
      <c r="G28" s="266">
        <v>0</v>
      </c>
    </row>
    <row r="29" spans="1:9" ht="14.25">
      <c r="A29" s="9">
        <v>21</v>
      </c>
      <c r="B29" s="47" t="s">
        <v>848</v>
      </c>
      <c r="C29" s="376">
        <f>'AT4_enrolment vs availed_PY'!G30+'AT4A_enrolment vs availed_UPY'!G31</f>
        <v>15011</v>
      </c>
      <c r="D29" s="266">
        <v>4120</v>
      </c>
      <c r="E29" s="266">
        <v>0</v>
      </c>
      <c r="F29" s="266">
        <v>0</v>
      </c>
      <c r="G29" s="266"/>
    </row>
    <row r="30" spans="1:9" ht="14.25">
      <c r="A30" s="9">
        <v>22</v>
      </c>
      <c r="B30" s="47" t="s">
        <v>849</v>
      </c>
      <c r="C30" s="376">
        <f>'AT4_enrolment vs availed_PY'!G31+'AT4A_enrolment vs availed_UPY'!G32</f>
        <v>4685</v>
      </c>
      <c r="D30" s="266">
        <v>0</v>
      </c>
      <c r="E30" s="266">
        <v>0</v>
      </c>
      <c r="F30" s="266">
        <v>0</v>
      </c>
      <c r="G30" s="266"/>
    </row>
    <row r="31" spans="1:9" ht="15" customHeight="1">
      <c r="A31" s="9">
        <v>23</v>
      </c>
      <c r="B31" s="47" t="s">
        <v>850</v>
      </c>
      <c r="C31" s="376">
        <f>'AT4_enrolment vs availed_PY'!G32+'AT4A_enrolment vs availed_UPY'!G33</f>
        <v>5169</v>
      </c>
      <c r="D31" s="377">
        <v>2560</v>
      </c>
      <c r="E31" s="266">
        <v>395</v>
      </c>
      <c r="F31" s="266">
        <v>2206</v>
      </c>
      <c r="G31" s="378"/>
      <c r="H31" s="250"/>
      <c r="I31" s="250"/>
    </row>
    <row r="32" spans="1:9" ht="15" customHeight="1">
      <c r="A32" s="694" t="s">
        <v>14</v>
      </c>
      <c r="B32" s="695"/>
      <c r="C32" s="379">
        <f>SUM(C9:C31)</f>
        <v>182567</v>
      </c>
      <c r="D32" s="379">
        <f>SUM(D9:D31)</f>
        <v>73689</v>
      </c>
      <c r="E32" s="379">
        <f>SUM(E9:E31)</f>
        <v>30903</v>
      </c>
      <c r="F32" s="379">
        <f>SUM(F9:F31)</f>
        <v>21059</v>
      </c>
      <c r="G32" s="379">
        <f>SUM(G9:G31)</f>
        <v>892</v>
      </c>
      <c r="H32" s="250"/>
      <c r="I32" s="250"/>
    </row>
    <row r="33" spans="1:13" ht="15" customHeight="1">
      <c r="A33" s="249"/>
      <c r="B33" s="249"/>
      <c r="C33" s="249"/>
      <c r="D33" s="249"/>
      <c r="G33" s="250"/>
      <c r="H33" s="250"/>
      <c r="I33" s="250"/>
    </row>
    <row r="34" spans="1:13" ht="15" customHeight="1">
      <c r="A34" s="249"/>
      <c r="B34" s="249"/>
      <c r="C34" s="249"/>
      <c r="D34" s="249"/>
      <c r="E34" s="250"/>
      <c r="F34" s="250"/>
      <c r="G34" s="250"/>
      <c r="H34" s="250"/>
      <c r="I34" s="250"/>
    </row>
    <row r="35" spans="1:13" ht="15" customHeight="1">
      <c r="A35" s="290" t="s">
        <v>925</v>
      </c>
      <c r="B35" s="249"/>
      <c r="C35" s="249"/>
      <c r="D35" s="249"/>
      <c r="E35" s="250"/>
      <c r="F35" s="250"/>
      <c r="G35" s="250"/>
      <c r="H35" s="250"/>
      <c r="I35" s="250"/>
    </row>
    <row r="36" spans="1:13">
      <c r="A36" s="290" t="s">
        <v>930</v>
      </c>
      <c r="C36" s="249"/>
      <c r="D36" s="249"/>
      <c r="E36" s="249"/>
      <c r="G36" s="251"/>
      <c r="H36" s="249"/>
      <c r="I36" s="249"/>
    </row>
    <row r="37" spans="1:13">
      <c r="A37" s="290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</row>
    <row r="38" spans="1:13">
      <c r="F38" s="290" t="s">
        <v>869</v>
      </c>
    </row>
    <row r="39" spans="1:13">
      <c r="F39" s="305" t="s">
        <v>870</v>
      </c>
    </row>
    <row r="40" spans="1:13">
      <c r="F40" s="305" t="s">
        <v>871</v>
      </c>
    </row>
  </sheetData>
  <mergeCells count="4">
    <mergeCell ref="A1:E1"/>
    <mergeCell ref="A2:F2"/>
    <mergeCell ref="A4:F4"/>
    <mergeCell ref="A32:B32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topLeftCell="A19" zoomScale="90" zoomScaleSheetLayoutView="90" workbookViewId="0">
      <selection activeCell="D44" sqref="D44"/>
    </sheetView>
  </sheetViews>
  <sheetFormatPr defaultRowHeight="12.75"/>
  <cols>
    <col min="1" max="1" width="7.42578125" style="16" customWidth="1"/>
    <col min="2" max="2" width="19.85546875" style="16" customWidth="1"/>
    <col min="3" max="3" width="11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8" customFormat="1">
      <c r="E1" s="633"/>
      <c r="F1" s="633"/>
      <c r="G1" s="633"/>
      <c r="H1" s="633"/>
      <c r="I1" s="633"/>
      <c r="J1" s="126" t="s">
        <v>56</v>
      </c>
    </row>
    <row r="2" spans="1:18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8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8" customFormat="1" ht="14.25" customHeight="1"/>
    <row r="5" spans="1:18" ht="31.5" customHeight="1">
      <c r="A5" s="690" t="s">
        <v>634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/>
    <row r="8" spans="1:18">
      <c r="A8" s="547" t="s">
        <v>931</v>
      </c>
      <c r="B8" s="547"/>
      <c r="C8" s="32"/>
      <c r="H8" s="681" t="s">
        <v>788</v>
      </c>
      <c r="I8" s="681"/>
      <c r="J8" s="681"/>
      <c r="K8" s="104"/>
      <c r="L8" s="104"/>
      <c r="M8" s="22"/>
      <c r="N8" s="22"/>
      <c r="O8" s="22"/>
      <c r="P8" s="22"/>
      <c r="Q8" s="22"/>
      <c r="R8" s="22"/>
    </row>
    <row r="9" spans="1:18">
      <c r="A9" s="609" t="s">
        <v>2</v>
      </c>
      <c r="B9" s="609" t="s">
        <v>3</v>
      </c>
      <c r="C9" s="592" t="s">
        <v>635</v>
      </c>
      <c r="D9" s="594"/>
      <c r="E9" s="594"/>
      <c r="F9" s="593"/>
      <c r="G9" s="595" t="s">
        <v>96</v>
      </c>
      <c r="H9" s="595"/>
      <c r="I9" s="595"/>
      <c r="J9" s="595"/>
      <c r="K9" s="22"/>
      <c r="L9" s="22"/>
      <c r="M9" s="22"/>
      <c r="N9" s="22"/>
      <c r="O9" s="22"/>
      <c r="P9" s="22"/>
      <c r="Q9" s="22"/>
      <c r="R9" s="22"/>
    </row>
    <row r="10" spans="1:18" ht="50.25" customHeight="1">
      <c r="A10" s="609"/>
      <c r="B10" s="609"/>
      <c r="C10" s="5" t="s">
        <v>177</v>
      </c>
      <c r="D10" s="5" t="s">
        <v>12</v>
      </c>
      <c r="E10" s="7" t="s">
        <v>804</v>
      </c>
      <c r="F10" s="7" t="s">
        <v>194</v>
      </c>
      <c r="G10" s="537" t="s">
        <v>177</v>
      </c>
      <c r="H10" s="27" t="s">
        <v>13</v>
      </c>
      <c r="I10" s="27" t="s">
        <v>106</v>
      </c>
      <c r="J10" s="537" t="s">
        <v>195</v>
      </c>
      <c r="K10" s="22"/>
      <c r="L10" s="22"/>
      <c r="M10" s="22"/>
      <c r="N10" s="22"/>
      <c r="O10" s="22"/>
      <c r="P10" s="22"/>
      <c r="Q10" s="22"/>
      <c r="R10" s="22"/>
    </row>
    <row r="11" spans="1:18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37">
        <v>7</v>
      </c>
      <c r="H11" s="537">
        <v>8</v>
      </c>
      <c r="I11" s="537">
        <v>9</v>
      </c>
      <c r="J11" s="537">
        <v>10</v>
      </c>
    </row>
    <row r="12" spans="1:18" ht="14.25">
      <c r="A12" s="19">
        <v>1</v>
      </c>
      <c r="B12" s="263" t="s">
        <v>828</v>
      </c>
      <c r="C12" s="20">
        <f>'AT-3'!C9</f>
        <v>70</v>
      </c>
      <c r="D12" s="278">
        <v>3372</v>
      </c>
      <c r="E12" s="29">
        <v>220</v>
      </c>
      <c r="F12" s="96">
        <f>D12*E12</f>
        <v>741840</v>
      </c>
      <c r="G12" s="20">
        <f>'AT3A_cvrg(Insti)_PY'!L12</f>
        <v>62</v>
      </c>
      <c r="H12" s="20">
        <f>'AT4_enrolment vs availed_PY'!Q10</f>
        <v>644600</v>
      </c>
      <c r="I12" s="219">
        <v>220</v>
      </c>
      <c r="J12" s="20">
        <f>ROUND(H12/I12,0)</f>
        <v>2930</v>
      </c>
    </row>
    <row r="13" spans="1:18" ht="14.25">
      <c r="A13" s="19">
        <v>2</v>
      </c>
      <c r="B13" s="47" t="s">
        <v>829</v>
      </c>
      <c r="C13" s="20">
        <f>'AT-3'!C10</f>
        <v>92</v>
      </c>
      <c r="D13" s="278">
        <v>6088</v>
      </c>
      <c r="E13" s="29">
        <v>220</v>
      </c>
      <c r="F13" s="96">
        <f t="shared" ref="F13:F34" si="0">D13*E13</f>
        <v>1339360</v>
      </c>
      <c r="G13" s="20">
        <f>'AT3A_cvrg(Insti)_PY'!L13</f>
        <v>92</v>
      </c>
      <c r="H13" s="20">
        <f>'AT4_enrolment vs availed_PY'!Q11</f>
        <v>1232000</v>
      </c>
      <c r="I13" s="219">
        <v>220</v>
      </c>
      <c r="J13" s="20">
        <f t="shared" ref="J13:J34" si="1">ROUND(H13/I13,0)</f>
        <v>5600</v>
      </c>
    </row>
    <row r="14" spans="1:18" ht="14.25">
      <c r="A14" s="19">
        <v>3</v>
      </c>
      <c r="B14" s="263" t="s">
        <v>830</v>
      </c>
      <c r="C14" s="20">
        <f>'AT-3'!C11</f>
        <v>193</v>
      </c>
      <c r="D14" s="278">
        <v>8582</v>
      </c>
      <c r="E14" s="29">
        <v>220</v>
      </c>
      <c r="F14" s="96">
        <f t="shared" si="0"/>
        <v>1888040</v>
      </c>
      <c r="G14" s="20">
        <f>'AT3A_cvrg(Insti)_PY'!L14</f>
        <v>163</v>
      </c>
      <c r="H14" s="20">
        <f>'AT4_enrolment vs availed_PY'!Q12</f>
        <v>1703005</v>
      </c>
      <c r="I14" s="219">
        <v>202</v>
      </c>
      <c r="J14" s="20">
        <f t="shared" si="1"/>
        <v>8431</v>
      </c>
    </row>
    <row r="15" spans="1:18" ht="14.25">
      <c r="A15" s="19">
        <v>4</v>
      </c>
      <c r="B15" s="47" t="s">
        <v>831</v>
      </c>
      <c r="C15" s="20">
        <f>'AT-3'!C12</f>
        <v>164</v>
      </c>
      <c r="D15" s="278">
        <v>6618</v>
      </c>
      <c r="E15" s="29">
        <v>220</v>
      </c>
      <c r="F15" s="96">
        <f t="shared" si="0"/>
        <v>1455960</v>
      </c>
      <c r="G15" s="20">
        <f>'AT3A_cvrg(Insti)_PY'!L15</f>
        <v>116</v>
      </c>
      <c r="H15" s="20">
        <f>'AT4_enrolment vs availed_PY'!Q13</f>
        <v>1429560</v>
      </c>
      <c r="I15" s="219">
        <v>220</v>
      </c>
      <c r="J15" s="20">
        <f t="shared" si="1"/>
        <v>6498</v>
      </c>
    </row>
    <row r="16" spans="1:18" ht="14.25">
      <c r="A16" s="19">
        <v>5</v>
      </c>
      <c r="B16" s="47" t="s">
        <v>832</v>
      </c>
      <c r="C16" s="266">
        <f>'AT-3'!C13</f>
        <v>96</v>
      </c>
      <c r="D16" s="278">
        <v>4641</v>
      </c>
      <c r="E16" s="373">
        <v>220</v>
      </c>
      <c r="F16" s="374">
        <f t="shared" si="0"/>
        <v>1021020</v>
      </c>
      <c r="G16" s="266">
        <f>'AT3A_cvrg(Insti)_PY'!L16</f>
        <v>96</v>
      </c>
      <c r="H16" s="266">
        <f>'AT4_enrolment vs availed_PY'!Q14</f>
        <v>804504</v>
      </c>
      <c r="I16" s="376">
        <v>220</v>
      </c>
      <c r="J16" s="266">
        <f t="shared" si="1"/>
        <v>3657</v>
      </c>
    </row>
    <row r="17" spans="1:10" ht="14.25">
      <c r="A17" s="19">
        <v>6</v>
      </c>
      <c r="B17" s="47" t="s">
        <v>833</v>
      </c>
      <c r="C17" s="266">
        <f>'AT-3'!C14</f>
        <v>90</v>
      </c>
      <c r="D17" s="278">
        <v>5422</v>
      </c>
      <c r="E17" s="373">
        <v>220</v>
      </c>
      <c r="F17" s="374">
        <f t="shared" si="0"/>
        <v>1192840</v>
      </c>
      <c r="G17" s="266">
        <f>'AT3A_cvrg(Insti)_PY'!L17</f>
        <v>90</v>
      </c>
      <c r="H17" s="266">
        <f>'AT4_enrolment vs availed_PY'!Q15</f>
        <v>1239193</v>
      </c>
      <c r="I17" s="376">
        <v>220</v>
      </c>
      <c r="J17" s="266">
        <f t="shared" si="1"/>
        <v>5633</v>
      </c>
    </row>
    <row r="18" spans="1:10" ht="14.25">
      <c r="A18" s="19">
        <v>7</v>
      </c>
      <c r="B18" s="263" t="s">
        <v>834</v>
      </c>
      <c r="C18" s="266">
        <f>'AT-3'!C15</f>
        <v>100</v>
      </c>
      <c r="D18" s="278">
        <v>2744</v>
      </c>
      <c r="E18" s="373">
        <v>220</v>
      </c>
      <c r="F18" s="374">
        <f t="shared" si="0"/>
        <v>603680</v>
      </c>
      <c r="G18" s="266">
        <f>'AT3A_cvrg(Insti)_PY'!L18</f>
        <v>49</v>
      </c>
      <c r="H18" s="266">
        <f>'AT4_enrolment vs availed_PY'!Q16</f>
        <v>473000</v>
      </c>
      <c r="I18" s="376">
        <v>210</v>
      </c>
      <c r="J18" s="266">
        <f t="shared" si="1"/>
        <v>2252</v>
      </c>
    </row>
    <row r="19" spans="1:10" ht="14.25">
      <c r="A19" s="19">
        <v>8</v>
      </c>
      <c r="B19" s="47" t="s">
        <v>835</v>
      </c>
      <c r="C19" s="266">
        <f>'AT-3'!C16</f>
        <v>111</v>
      </c>
      <c r="D19" s="278">
        <v>9378</v>
      </c>
      <c r="E19" s="373">
        <v>220</v>
      </c>
      <c r="F19" s="374">
        <f t="shared" si="0"/>
        <v>2063160</v>
      </c>
      <c r="G19" s="266">
        <f>'AT3A_cvrg(Insti)_PY'!L19</f>
        <v>111</v>
      </c>
      <c r="H19" s="266">
        <f>'AT4_enrolment vs availed_PY'!Q17</f>
        <v>1892000</v>
      </c>
      <c r="I19" s="376">
        <v>220</v>
      </c>
      <c r="J19" s="266">
        <f t="shared" si="1"/>
        <v>8600</v>
      </c>
    </row>
    <row r="20" spans="1:10" ht="14.25">
      <c r="A20" s="19">
        <v>9</v>
      </c>
      <c r="B20" s="47" t="s">
        <v>836</v>
      </c>
      <c r="C20" s="266">
        <f>'AT-3'!C17</f>
        <v>102</v>
      </c>
      <c r="D20" s="278">
        <v>5754</v>
      </c>
      <c r="E20" s="373">
        <v>220</v>
      </c>
      <c r="F20" s="374">
        <f t="shared" si="0"/>
        <v>1265880</v>
      </c>
      <c r="G20" s="266">
        <f>'AT3A_cvrg(Insti)_PY'!L20</f>
        <v>102</v>
      </c>
      <c r="H20" s="373">
        <f>'AT4_enrolment vs availed_PY'!Q18</f>
        <v>843700</v>
      </c>
      <c r="I20" s="538">
        <v>220</v>
      </c>
      <c r="J20" s="373">
        <f t="shared" si="1"/>
        <v>3835</v>
      </c>
    </row>
    <row r="21" spans="1:10" ht="14.25">
      <c r="A21" s="19">
        <v>10</v>
      </c>
      <c r="B21" s="47" t="s">
        <v>837</v>
      </c>
      <c r="C21" s="266">
        <f>'AT-3'!C18</f>
        <v>61</v>
      </c>
      <c r="D21" s="278">
        <v>6073</v>
      </c>
      <c r="E21" s="373">
        <v>220</v>
      </c>
      <c r="F21" s="374">
        <f t="shared" si="0"/>
        <v>1336060</v>
      </c>
      <c r="G21" s="266">
        <f>'AT3A_cvrg(Insti)_PY'!L21</f>
        <v>61</v>
      </c>
      <c r="H21" s="373">
        <f>'AT4_enrolment vs availed_PY'!Q19</f>
        <v>1344640</v>
      </c>
      <c r="I21" s="538">
        <v>220</v>
      </c>
      <c r="J21" s="373">
        <f t="shared" si="1"/>
        <v>6112</v>
      </c>
    </row>
    <row r="22" spans="1:10" ht="14.25">
      <c r="A22" s="19">
        <v>11</v>
      </c>
      <c r="B22" s="47" t="s">
        <v>838</v>
      </c>
      <c r="C22" s="266">
        <f>'AT-3'!C19</f>
        <v>70</v>
      </c>
      <c r="D22" s="278">
        <v>2713</v>
      </c>
      <c r="E22" s="373">
        <v>220</v>
      </c>
      <c r="F22" s="374">
        <f t="shared" si="0"/>
        <v>596860</v>
      </c>
      <c r="G22" s="266">
        <f>'AT3A_cvrg(Insti)_PY'!L22</f>
        <v>57</v>
      </c>
      <c r="H22" s="373">
        <f>'AT4_enrolment vs availed_PY'!Q20</f>
        <v>537900</v>
      </c>
      <c r="I22" s="538">
        <v>220</v>
      </c>
      <c r="J22" s="373">
        <f t="shared" si="1"/>
        <v>2445</v>
      </c>
    </row>
    <row r="23" spans="1:10" ht="14.25">
      <c r="A23" s="19">
        <v>12</v>
      </c>
      <c r="B23" s="47" t="s">
        <v>839</v>
      </c>
      <c r="C23" s="266">
        <f>'AT-3'!C20</f>
        <v>87</v>
      </c>
      <c r="D23" s="278">
        <v>2487</v>
      </c>
      <c r="E23" s="373">
        <v>220</v>
      </c>
      <c r="F23" s="374">
        <f t="shared" si="0"/>
        <v>547140</v>
      </c>
      <c r="G23" s="266">
        <f>'AT3A_cvrg(Insti)_PY'!L23</f>
        <v>59</v>
      </c>
      <c r="H23" s="373">
        <f>'AT4_enrolment vs availed_PY'!Q21</f>
        <v>428524</v>
      </c>
      <c r="I23" s="538">
        <v>220</v>
      </c>
      <c r="J23" s="373">
        <f t="shared" si="1"/>
        <v>1948</v>
      </c>
    </row>
    <row r="24" spans="1:10" ht="14.25">
      <c r="A24" s="19">
        <v>13</v>
      </c>
      <c r="B24" s="47" t="s">
        <v>840</v>
      </c>
      <c r="C24" s="266">
        <f>'AT-3'!C21</f>
        <v>28</v>
      </c>
      <c r="D24" s="278">
        <v>5163</v>
      </c>
      <c r="E24" s="373">
        <v>220</v>
      </c>
      <c r="F24" s="374">
        <f t="shared" si="0"/>
        <v>1135860</v>
      </c>
      <c r="G24" s="266">
        <f>'AT3A_cvrg(Insti)_PY'!L24</f>
        <v>28</v>
      </c>
      <c r="H24" s="373">
        <f>'AT4_enrolment vs availed_PY'!Q22</f>
        <v>1028583</v>
      </c>
      <c r="I24" s="538">
        <v>220</v>
      </c>
      <c r="J24" s="373">
        <f t="shared" si="1"/>
        <v>4675</v>
      </c>
    </row>
    <row r="25" spans="1:10" ht="14.25">
      <c r="A25" s="19">
        <v>14</v>
      </c>
      <c r="B25" s="47" t="s">
        <v>841</v>
      </c>
      <c r="C25" s="266">
        <f>'AT-3'!C22</f>
        <v>7</v>
      </c>
      <c r="D25" s="278">
        <v>555</v>
      </c>
      <c r="E25" s="373">
        <v>220</v>
      </c>
      <c r="F25" s="374">
        <f t="shared" si="0"/>
        <v>122100</v>
      </c>
      <c r="G25" s="266">
        <f>'AT3A_cvrg(Insti)_PY'!L25</f>
        <v>7</v>
      </c>
      <c r="H25" s="373">
        <f>'AT4_enrolment vs availed_PY'!Q23</f>
        <v>117291</v>
      </c>
      <c r="I25" s="538">
        <v>218</v>
      </c>
      <c r="J25" s="373">
        <f t="shared" si="1"/>
        <v>538</v>
      </c>
    </row>
    <row r="26" spans="1:10" ht="14.25">
      <c r="A26" s="19">
        <v>15</v>
      </c>
      <c r="B26" s="263" t="s">
        <v>842</v>
      </c>
      <c r="C26" s="266">
        <f>'AT-3'!C23</f>
        <v>47</v>
      </c>
      <c r="D26" s="278">
        <v>4132</v>
      </c>
      <c r="E26" s="373">
        <v>220</v>
      </c>
      <c r="F26" s="374">
        <f t="shared" si="0"/>
        <v>909040</v>
      </c>
      <c r="G26" s="266">
        <f>'AT3A_cvrg(Insti)_PY'!L26</f>
        <v>47</v>
      </c>
      <c r="H26" s="373">
        <f>'AT4_enrolment vs availed_PY'!Q24</f>
        <v>860490</v>
      </c>
      <c r="I26" s="538">
        <v>220</v>
      </c>
      <c r="J26" s="373">
        <f t="shared" si="1"/>
        <v>3911</v>
      </c>
    </row>
    <row r="27" spans="1:10" ht="14.25">
      <c r="A27" s="19">
        <v>16</v>
      </c>
      <c r="B27" s="263" t="s">
        <v>843</v>
      </c>
      <c r="C27" s="266">
        <f>'AT-3'!C24</f>
        <v>119</v>
      </c>
      <c r="D27" s="278">
        <v>7952</v>
      </c>
      <c r="E27" s="373">
        <v>220</v>
      </c>
      <c r="F27" s="374">
        <f t="shared" si="0"/>
        <v>1749440</v>
      </c>
      <c r="G27" s="266">
        <f>'AT3A_cvrg(Insti)_PY'!L27</f>
        <v>116</v>
      </c>
      <c r="H27" s="373">
        <f>'AT4_enrolment vs availed_PY'!Q25</f>
        <v>1511328</v>
      </c>
      <c r="I27" s="538">
        <v>220</v>
      </c>
      <c r="J27" s="373">
        <f t="shared" si="1"/>
        <v>6870</v>
      </c>
    </row>
    <row r="28" spans="1:10" ht="14.25">
      <c r="A28" s="19">
        <v>17</v>
      </c>
      <c r="B28" s="47" t="s">
        <v>844</v>
      </c>
      <c r="C28" s="266">
        <f>'AT-3'!C25</f>
        <v>47</v>
      </c>
      <c r="D28" s="278">
        <v>2061</v>
      </c>
      <c r="E28" s="373">
        <v>220</v>
      </c>
      <c r="F28" s="374">
        <f t="shared" si="0"/>
        <v>453420</v>
      </c>
      <c r="G28" s="266">
        <f>'AT3A_cvrg(Insti)_PY'!L28</f>
        <v>42</v>
      </c>
      <c r="H28" s="373">
        <f>'AT4_enrolment vs availed_PY'!Q26</f>
        <v>379852</v>
      </c>
      <c r="I28" s="538">
        <v>220</v>
      </c>
      <c r="J28" s="373">
        <f t="shared" si="1"/>
        <v>1727</v>
      </c>
    </row>
    <row r="29" spans="1:10" ht="14.25">
      <c r="A29" s="19">
        <v>18</v>
      </c>
      <c r="B29" s="263" t="s">
        <v>845</v>
      </c>
      <c r="C29" s="266">
        <f>'AT-3'!C26</f>
        <v>195</v>
      </c>
      <c r="D29" s="278">
        <v>14450</v>
      </c>
      <c r="E29" s="373">
        <v>220</v>
      </c>
      <c r="F29" s="374">
        <f t="shared" si="0"/>
        <v>3179000</v>
      </c>
      <c r="G29" s="266">
        <f>'AT3A_cvrg(Insti)_PY'!L29</f>
        <v>195</v>
      </c>
      <c r="H29" s="373">
        <f>'AT4_enrolment vs availed_PY'!Q27</f>
        <v>2887500</v>
      </c>
      <c r="I29" s="538">
        <v>220</v>
      </c>
      <c r="J29" s="373">
        <f t="shared" si="1"/>
        <v>13125</v>
      </c>
    </row>
    <row r="30" spans="1:10" ht="14.25">
      <c r="A30" s="19">
        <v>19</v>
      </c>
      <c r="B30" s="47" t="s">
        <v>846</v>
      </c>
      <c r="C30" s="266">
        <f>'AT-3'!C27</f>
        <v>86</v>
      </c>
      <c r="D30" s="278">
        <v>4248</v>
      </c>
      <c r="E30" s="373">
        <v>220</v>
      </c>
      <c r="F30" s="374">
        <f t="shared" si="0"/>
        <v>934560</v>
      </c>
      <c r="G30" s="266">
        <f>'AT3A_cvrg(Insti)_PY'!L30</f>
        <v>86</v>
      </c>
      <c r="H30" s="373">
        <f>'AT4_enrolment vs availed_PY'!Q28</f>
        <v>835780</v>
      </c>
      <c r="I30" s="538">
        <v>220</v>
      </c>
      <c r="J30" s="373">
        <f t="shared" si="1"/>
        <v>3799</v>
      </c>
    </row>
    <row r="31" spans="1:10" ht="14.25">
      <c r="A31" s="19">
        <v>20</v>
      </c>
      <c r="B31" s="47" t="s">
        <v>847</v>
      </c>
      <c r="C31" s="266">
        <f>'AT-3'!C28</f>
        <v>63</v>
      </c>
      <c r="D31" s="278">
        <v>7381</v>
      </c>
      <c r="E31" s="373">
        <v>220</v>
      </c>
      <c r="F31" s="374">
        <f t="shared" si="0"/>
        <v>1623820</v>
      </c>
      <c r="G31" s="266">
        <f>'AT3A_cvrg(Insti)_PY'!L31</f>
        <v>62</v>
      </c>
      <c r="H31" s="373">
        <f>'AT4_enrolment vs availed_PY'!Q29</f>
        <v>1420020</v>
      </c>
      <c r="I31" s="538">
        <v>210</v>
      </c>
      <c r="J31" s="373">
        <f t="shared" si="1"/>
        <v>6762</v>
      </c>
    </row>
    <row r="32" spans="1:10" ht="14.25">
      <c r="A32" s="19">
        <v>21</v>
      </c>
      <c r="B32" s="47" t="s">
        <v>848</v>
      </c>
      <c r="C32" s="266">
        <f>'AT-3'!C29</f>
        <v>38</v>
      </c>
      <c r="D32" s="278">
        <v>9115</v>
      </c>
      <c r="E32" s="373">
        <v>220</v>
      </c>
      <c r="F32" s="374">
        <f t="shared" si="0"/>
        <v>2005300</v>
      </c>
      <c r="G32" s="266">
        <f>'AT3A_cvrg(Insti)_PY'!L32</f>
        <v>38</v>
      </c>
      <c r="H32" s="373">
        <f>'AT4_enrolment vs availed_PY'!Q30</f>
        <v>1927411</v>
      </c>
      <c r="I32" s="538">
        <v>220</v>
      </c>
      <c r="J32" s="373">
        <f t="shared" si="1"/>
        <v>8761</v>
      </c>
    </row>
    <row r="33" spans="1:14" ht="14.25">
      <c r="A33" s="19">
        <v>22</v>
      </c>
      <c r="B33" s="47" t="s">
        <v>849</v>
      </c>
      <c r="C33" s="266">
        <f>'AT-3'!C30</f>
        <v>64</v>
      </c>
      <c r="D33" s="278">
        <v>4943</v>
      </c>
      <c r="E33" s="373">
        <v>220</v>
      </c>
      <c r="F33" s="374">
        <f t="shared" si="0"/>
        <v>1087460</v>
      </c>
      <c r="G33" s="266">
        <f>'AT3A_cvrg(Insti)_PY'!L33</f>
        <v>64</v>
      </c>
      <c r="H33" s="373">
        <f>'AT4_enrolment vs availed_PY'!Q31</f>
        <v>793720</v>
      </c>
      <c r="I33" s="538">
        <v>210</v>
      </c>
      <c r="J33" s="373">
        <f t="shared" si="1"/>
        <v>3780</v>
      </c>
    </row>
    <row r="34" spans="1:14" ht="14.25">
      <c r="A34" s="19">
        <v>23</v>
      </c>
      <c r="B34" s="47" t="s">
        <v>850</v>
      </c>
      <c r="C34" s="266">
        <f>'AT-3'!C31</f>
        <v>80</v>
      </c>
      <c r="D34" s="278">
        <v>3021</v>
      </c>
      <c r="E34" s="373">
        <v>220</v>
      </c>
      <c r="F34" s="374">
        <f t="shared" si="0"/>
        <v>664620</v>
      </c>
      <c r="G34" s="266">
        <f>'AT3A_cvrg(Insti)_PY'!L34</f>
        <v>71</v>
      </c>
      <c r="H34" s="373">
        <f>'AT4_enrolment vs availed_PY'!Q32</f>
        <v>670030</v>
      </c>
      <c r="I34" s="538">
        <v>215</v>
      </c>
      <c r="J34" s="373">
        <f t="shared" si="1"/>
        <v>3116</v>
      </c>
    </row>
    <row r="35" spans="1:14" ht="15">
      <c r="A35" s="3" t="s">
        <v>14</v>
      </c>
      <c r="B35" s="30"/>
      <c r="C35" s="375">
        <f>SUM(C12:C34)</f>
        <v>2010</v>
      </c>
      <c r="D35" s="375">
        <f t="shared" ref="D35:H35" si="2">SUM(D12:D34)</f>
        <v>126893</v>
      </c>
      <c r="E35" s="375"/>
      <c r="F35" s="375">
        <f t="shared" si="2"/>
        <v>27916460</v>
      </c>
      <c r="G35" s="375">
        <f t="shared" si="2"/>
        <v>1814</v>
      </c>
      <c r="H35" s="375">
        <f t="shared" si="2"/>
        <v>25004631</v>
      </c>
      <c r="I35" s="562">
        <f>AVERAGE(I12:I34)</f>
        <v>217.60869565217391</v>
      </c>
      <c r="J35" s="375">
        <f>SUM(J12:J34)</f>
        <v>115005</v>
      </c>
      <c r="K35" s="576">
        <f>J35/D35</f>
        <v>0.90631476913620135</v>
      </c>
      <c r="N35" s="16">
        <f>I35/E34</f>
        <v>0.98913043478260865</v>
      </c>
    </row>
    <row r="36" spans="1:14">
      <c r="A36" s="12"/>
      <c r="B36" s="31"/>
      <c r="C36" s="31">
        <v>1172</v>
      </c>
      <c r="D36" s="22">
        <v>66175</v>
      </c>
      <c r="E36" s="22"/>
      <c r="F36" s="22">
        <v>14558500</v>
      </c>
      <c r="G36" s="22">
        <v>1120</v>
      </c>
      <c r="H36" s="22">
        <v>13220922</v>
      </c>
      <c r="I36" s="22"/>
      <c r="J36" s="22">
        <v>60451</v>
      </c>
    </row>
    <row r="37" spans="1:14">
      <c r="A37" s="12"/>
      <c r="B37" s="31"/>
      <c r="C37" s="31">
        <f>SUM(C35:C36)</f>
        <v>3182</v>
      </c>
      <c r="D37" s="146">
        <f t="shared" ref="D37:J37" si="3">SUM(D35:D36)</f>
        <v>193068</v>
      </c>
      <c r="E37" s="146">
        <f t="shared" si="3"/>
        <v>0</v>
      </c>
      <c r="F37" s="146">
        <f t="shared" si="3"/>
        <v>42474960</v>
      </c>
      <c r="G37" s="146">
        <f t="shared" si="3"/>
        <v>2934</v>
      </c>
      <c r="H37" s="146">
        <f t="shared" si="3"/>
        <v>38225553</v>
      </c>
      <c r="I37" s="146">
        <f t="shared" si="3"/>
        <v>217.60869565217391</v>
      </c>
      <c r="J37" s="146">
        <f t="shared" si="3"/>
        <v>175456</v>
      </c>
    </row>
    <row r="38" spans="1:14">
      <c r="A38" s="290" t="s">
        <v>925</v>
      </c>
      <c r="H38" s="16">
        <f>H37/F37</f>
        <v>0.89995500878635315</v>
      </c>
    </row>
    <row r="39" spans="1:14">
      <c r="A39" s="290" t="s">
        <v>930</v>
      </c>
    </row>
    <row r="41" spans="1:14">
      <c r="I41" s="290" t="s">
        <v>869</v>
      </c>
    </row>
    <row r="42" spans="1:14">
      <c r="I42" s="305" t="s">
        <v>870</v>
      </c>
    </row>
    <row r="43" spans="1:14">
      <c r="I43" s="305" t="s">
        <v>871</v>
      </c>
    </row>
  </sheetData>
  <mergeCells count="9"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topLeftCell="A22" zoomScale="90" zoomScaleSheetLayoutView="90" workbookViewId="0">
      <selection activeCell="J12" sqref="J12"/>
    </sheetView>
  </sheetViews>
  <sheetFormatPr defaultRowHeight="12.75"/>
  <cols>
    <col min="1" max="1" width="7.42578125" style="16" customWidth="1"/>
    <col min="2" max="2" width="20.140625" style="16" customWidth="1"/>
    <col min="3" max="3" width="11" style="16" customWidth="1"/>
    <col min="4" max="4" width="10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3"/>
      <c r="F1" s="633"/>
      <c r="G1" s="633"/>
      <c r="H1" s="633"/>
      <c r="I1" s="633"/>
      <c r="J1" s="126" t="s">
        <v>357</v>
      </c>
    </row>
    <row r="2" spans="1:16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6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6" customFormat="1" ht="14.25" customHeight="1"/>
    <row r="5" spans="1:16" ht="15.75">
      <c r="A5" s="690" t="s">
        <v>663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547" t="s">
        <v>931</v>
      </c>
      <c r="B8" s="547"/>
      <c r="C8" s="32"/>
      <c r="H8" s="681" t="s">
        <v>788</v>
      </c>
      <c r="I8" s="681"/>
      <c r="J8" s="681"/>
    </row>
    <row r="9" spans="1:16">
      <c r="A9" s="609" t="s">
        <v>2</v>
      </c>
      <c r="B9" s="609" t="s">
        <v>3</v>
      </c>
      <c r="C9" s="592" t="s">
        <v>635</v>
      </c>
      <c r="D9" s="594"/>
      <c r="E9" s="594"/>
      <c r="F9" s="593"/>
      <c r="G9" s="592" t="s">
        <v>96</v>
      </c>
      <c r="H9" s="594"/>
      <c r="I9" s="594"/>
      <c r="J9" s="593"/>
      <c r="O9" s="22"/>
      <c r="P9" s="22"/>
    </row>
    <row r="10" spans="1:16" ht="51">
      <c r="A10" s="609"/>
      <c r="B10" s="609"/>
      <c r="C10" s="5" t="s">
        <v>177</v>
      </c>
      <c r="D10" s="5" t="s">
        <v>12</v>
      </c>
      <c r="E10" s="203" t="s">
        <v>804</v>
      </c>
      <c r="F10" s="7" t="s">
        <v>194</v>
      </c>
      <c r="G10" s="5" t="s">
        <v>177</v>
      </c>
      <c r="H10" s="26" t="s">
        <v>13</v>
      </c>
      <c r="I10" s="97" t="s">
        <v>106</v>
      </c>
      <c r="J10" s="5" t="s">
        <v>195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4">
        <v>8</v>
      </c>
      <c r="I11" s="5">
        <v>9</v>
      </c>
      <c r="J11" s="5">
        <v>10</v>
      </c>
    </row>
    <row r="12" spans="1:16" ht="14.25">
      <c r="A12" s="19">
        <v>1</v>
      </c>
      <c r="B12" s="263" t="s">
        <v>828</v>
      </c>
      <c r="C12" s="266">
        <f>'AT-3'!D9+'AT-3'!E9</f>
        <v>48</v>
      </c>
      <c r="D12" s="266">
        <v>1045</v>
      </c>
      <c r="E12" s="373">
        <v>220</v>
      </c>
      <c r="F12" s="374">
        <f>D12*E12</f>
        <v>229900</v>
      </c>
      <c r="G12" s="266">
        <f>'AT3B_cvrg(Insti)_UPY '!L11+'AT3C_cvrg(Insti)_UPY '!L11</f>
        <v>45</v>
      </c>
      <c r="H12" s="373">
        <f>'AT4A_enrolment vs availed_UPY'!Q11</f>
        <v>228800</v>
      </c>
      <c r="I12" s="539">
        <v>220</v>
      </c>
      <c r="J12" s="373">
        <f>ROUND(H12/I12,0)</f>
        <v>1040</v>
      </c>
    </row>
    <row r="13" spans="1:16" ht="14.25">
      <c r="A13" s="19">
        <v>2</v>
      </c>
      <c r="B13" s="47" t="s">
        <v>829</v>
      </c>
      <c r="C13" s="266">
        <f>'AT-3'!D10+'AT-3'!E10</f>
        <v>79</v>
      </c>
      <c r="D13" s="266">
        <v>3114</v>
      </c>
      <c r="E13" s="373">
        <v>220</v>
      </c>
      <c r="F13" s="374">
        <f t="shared" ref="F13:F34" si="0">D13*E13</f>
        <v>685080</v>
      </c>
      <c r="G13" s="266">
        <f>'AT3B_cvrg(Insti)_UPY '!L12+'AT3C_cvrg(Insti)_UPY '!L12</f>
        <v>79</v>
      </c>
      <c r="H13" s="373">
        <f>'AT4A_enrolment vs availed_UPY'!Q12</f>
        <v>671000</v>
      </c>
      <c r="I13" s="539">
        <v>220</v>
      </c>
      <c r="J13" s="373">
        <f t="shared" ref="J13:J34" si="1">ROUND(H13/I13,0)</f>
        <v>3050</v>
      </c>
      <c r="M13" s="478"/>
    </row>
    <row r="14" spans="1:16" ht="14.25">
      <c r="A14" s="19">
        <v>3</v>
      </c>
      <c r="B14" s="263" t="s">
        <v>830</v>
      </c>
      <c r="C14" s="266">
        <f>'AT-3'!D11+'AT-3'!E11</f>
        <v>72</v>
      </c>
      <c r="D14" s="266">
        <v>3133</v>
      </c>
      <c r="E14" s="373">
        <v>220</v>
      </c>
      <c r="F14" s="374">
        <f t="shared" si="0"/>
        <v>689260</v>
      </c>
      <c r="G14" s="266">
        <f>'AT3B_cvrg(Insti)_UPY '!L13+'AT3C_cvrg(Insti)_UPY '!L13</f>
        <v>72</v>
      </c>
      <c r="H14" s="373">
        <f>'AT4A_enrolment vs availed_UPY'!Q13</f>
        <v>616352</v>
      </c>
      <c r="I14" s="539">
        <v>202</v>
      </c>
      <c r="J14" s="373">
        <f t="shared" si="1"/>
        <v>3051</v>
      </c>
      <c r="M14" s="478"/>
    </row>
    <row r="15" spans="1:16" ht="14.25">
      <c r="A15" s="19">
        <v>4</v>
      </c>
      <c r="B15" s="47" t="s">
        <v>831</v>
      </c>
      <c r="C15" s="266">
        <f>'AT-3'!D12+'AT-3'!E12</f>
        <v>77</v>
      </c>
      <c r="D15" s="266">
        <v>3717</v>
      </c>
      <c r="E15" s="373">
        <v>220</v>
      </c>
      <c r="F15" s="374">
        <f t="shared" si="0"/>
        <v>817740</v>
      </c>
      <c r="G15" s="266">
        <f>'AT3B_cvrg(Insti)_UPY '!L14+'AT3C_cvrg(Insti)_UPY '!L14</f>
        <v>77</v>
      </c>
      <c r="H15" s="373">
        <f>'AT4A_enrolment vs availed_UPY'!Q14</f>
        <v>771540</v>
      </c>
      <c r="I15" s="539">
        <v>220</v>
      </c>
      <c r="J15" s="373">
        <f t="shared" si="1"/>
        <v>3507</v>
      </c>
      <c r="M15" s="478"/>
    </row>
    <row r="16" spans="1:16" ht="14.25">
      <c r="A16" s="19">
        <v>5</v>
      </c>
      <c r="B16" s="47" t="s">
        <v>832</v>
      </c>
      <c r="C16" s="266">
        <f>'AT-3'!D13+'AT-3'!E13</f>
        <v>65</v>
      </c>
      <c r="D16" s="266">
        <v>1257</v>
      </c>
      <c r="E16" s="373">
        <v>220</v>
      </c>
      <c r="F16" s="374">
        <f t="shared" si="0"/>
        <v>276540</v>
      </c>
      <c r="G16" s="266">
        <f>'AT3B_cvrg(Insti)_UPY '!L15+'AT3C_cvrg(Insti)_UPY '!L15</f>
        <v>62</v>
      </c>
      <c r="H16" s="373">
        <f>'AT4A_enrolment vs availed_UPY'!Q15</f>
        <v>224651</v>
      </c>
      <c r="I16" s="539">
        <v>220</v>
      </c>
      <c r="J16" s="373">
        <f t="shared" si="1"/>
        <v>1021</v>
      </c>
      <c r="M16" s="478"/>
    </row>
    <row r="17" spans="1:13" ht="14.25">
      <c r="A17" s="19">
        <v>6</v>
      </c>
      <c r="B17" s="47" t="s">
        <v>833</v>
      </c>
      <c r="C17" s="266">
        <f>'AT-3'!D14+'AT-3'!E14</f>
        <v>49</v>
      </c>
      <c r="D17" s="266">
        <v>2327</v>
      </c>
      <c r="E17" s="373">
        <v>220</v>
      </c>
      <c r="F17" s="374">
        <f t="shared" si="0"/>
        <v>511940</v>
      </c>
      <c r="G17" s="266">
        <f>'AT3B_cvrg(Insti)_UPY '!L16+'AT3C_cvrg(Insti)_UPY '!L16</f>
        <v>46</v>
      </c>
      <c r="H17" s="373">
        <f>'AT4A_enrolment vs availed_UPY'!Q16</f>
        <v>468600</v>
      </c>
      <c r="I17" s="539">
        <v>220</v>
      </c>
      <c r="J17" s="373">
        <f t="shared" si="1"/>
        <v>2130</v>
      </c>
      <c r="M17" s="478"/>
    </row>
    <row r="18" spans="1:13" ht="14.25">
      <c r="A18" s="19">
        <v>7</v>
      </c>
      <c r="B18" s="263" t="s">
        <v>834</v>
      </c>
      <c r="C18" s="266">
        <f>'AT-3'!D15+'AT-3'!E15</f>
        <v>64</v>
      </c>
      <c r="D18" s="266">
        <v>1580</v>
      </c>
      <c r="E18" s="373">
        <v>220</v>
      </c>
      <c r="F18" s="374">
        <f t="shared" si="0"/>
        <v>347600</v>
      </c>
      <c r="G18" s="266">
        <f>'AT3B_cvrg(Insti)_UPY '!L17+'AT3C_cvrg(Insti)_UPY '!L17</f>
        <v>58</v>
      </c>
      <c r="H18" s="373">
        <f>'AT4A_enrolment vs availed_UPY'!Q17</f>
        <v>277200</v>
      </c>
      <c r="I18" s="539">
        <v>215</v>
      </c>
      <c r="J18" s="373">
        <f>ROUNDUP(H18/I18,0)</f>
        <v>1290</v>
      </c>
      <c r="M18" s="478"/>
    </row>
    <row r="19" spans="1:13" ht="14.25">
      <c r="A19" s="19">
        <v>8</v>
      </c>
      <c r="B19" s="47" t="s">
        <v>835</v>
      </c>
      <c r="C19" s="266">
        <f>'AT-3'!D16+'AT-3'!E16</f>
        <v>80</v>
      </c>
      <c r="D19" s="266">
        <v>4951</v>
      </c>
      <c r="E19" s="373">
        <v>220</v>
      </c>
      <c r="F19" s="374">
        <f t="shared" si="0"/>
        <v>1089220</v>
      </c>
      <c r="G19" s="266">
        <f>'AT3B_cvrg(Insti)_UPY '!L18+'AT3C_cvrg(Insti)_UPY '!L18</f>
        <v>75</v>
      </c>
      <c r="H19" s="373">
        <f>'AT4A_enrolment vs availed_UPY'!Q18</f>
        <v>968000</v>
      </c>
      <c r="I19" s="539">
        <v>220</v>
      </c>
      <c r="J19" s="373">
        <f t="shared" si="1"/>
        <v>4400</v>
      </c>
      <c r="M19" s="478"/>
    </row>
    <row r="20" spans="1:13" ht="14.25">
      <c r="A20" s="19">
        <v>9</v>
      </c>
      <c r="B20" s="47" t="s">
        <v>836</v>
      </c>
      <c r="C20" s="266">
        <f>'AT-3'!D17+'AT-3'!E17</f>
        <v>47</v>
      </c>
      <c r="D20" s="266">
        <v>3658</v>
      </c>
      <c r="E20" s="373">
        <v>220</v>
      </c>
      <c r="F20" s="374">
        <f t="shared" si="0"/>
        <v>804760</v>
      </c>
      <c r="G20" s="266">
        <f>'AT3B_cvrg(Insti)_UPY '!L19+'AT3C_cvrg(Insti)_UPY '!L19</f>
        <v>42</v>
      </c>
      <c r="H20" s="373">
        <f>'AT4A_enrolment vs availed_UPY'!Q19</f>
        <v>760980</v>
      </c>
      <c r="I20" s="539">
        <v>220</v>
      </c>
      <c r="J20" s="373">
        <f t="shared" si="1"/>
        <v>3459</v>
      </c>
      <c r="M20" s="478"/>
    </row>
    <row r="21" spans="1:13" ht="14.25">
      <c r="A21" s="19">
        <v>10</v>
      </c>
      <c r="B21" s="47" t="s">
        <v>837</v>
      </c>
      <c r="C21" s="266">
        <f>'AT-3'!D18+'AT-3'!E18</f>
        <v>56</v>
      </c>
      <c r="D21" s="266">
        <v>3415</v>
      </c>
      <c r="E21" s="373">
        <v>220</v>
      </c>
      <c r="F21" s="374">
        <f t="shared" si="0"/>
        <v>751300</v>
      </c>
      <c r="G21" s="266">
        <f>'AT3B_cvrg(Insti)_UPY '!L20+'AT3C_cvrg(Insti)_UPY '!L20</f>
        <v>48</v>
      </c>
      <c r="H21" s="373">
        <f>'AT4A_enrolment vs availed_UPY'!Q20</f>
        <v>747340</v>
      </c>
      <c r="I21" s="539">
        <v>220</v>
      </c>
      <c r="J21" s="373">
        <f t="shared" si="1"/>
        <v>3397</v>
      </c>
      <c r="M21" s="478"/>
    </row>
    <row r="22" spans="1:13" ht="14.25">
      <c r="A22" s="19">
        <v>11</v>
      </c>
      <c r="B22" s="47" t="s">
        <v>838</v>
      </c>
      <c r="C22" s="266">
        <f>'AT-3'!D19+'AT-3'!E19</f>
        <v>38</v>
      </c>
      <c r="D22" s="266">
        <v>1603</v>
      </c>
      <c r="E22" s="373">
        <v>220</v>
      </c>
      <c r="F22" s="374">
        <f t="shared" si="0"/>
        <v>352660</v>
      </c>
      <c r="G22" s="266">
        <f>'AT3B_cvrg(Insti)_UPY '!L21+'AT3C_cvrg(Insti)_UPY '!L21</f>
        <v>33</v>
      </c>
      <c r="H22" s="373">
        <f>'AT4A_enrolment vs availed_UPY'!Q21</f>
        <v>324210</v>
      </c>
      <c r="I22" s="539">
        <v>220</v>
      </c>
      <c r="J22" s="373">
        <f t="shared" si="1"/>
        <v>1474</v>
      </c>
      <c r="M22" s="478"/>
    </row>
    <row r="23" spans="1:13" ht="14.25">
      <c r="A23" s="19">
        <v>12</v>
      </c>
      <c r="B23" s="47" t="s">
        <v>839</v>
      </c>
      <c r="C23" s="266">
        <f>'AT-3'!D20+'AT-3'!E20</f>
        <v>35</v>
      </c>
      <c r="D23" s="266">
        <v>1941</v>
      </c>
      <c r="E23" s="373">
        <v>220</v>
      </c>
      <c r="F23" s="374">
        <f t="shared" si="0"/>
        <v>427020</v>
      </c>
      <c r="G23" s="266">
        <f>'AT3B_cvrg(Insti)_UPY '!L22+'AT3C_cvrg(Insti)_UPY '!L22</f>
        <v>33</v>
      </c>
      <c r="H23" s="373">
        <f>'AT4A_enrolment vs availed_UPY'!Q22</f>
        <v>238701</v>
      </c>
      <c r="I23" s="539">
        <v>220</v>
      </c>
      <c r="J23" s="373">
        <f t="shared" si="1"/>
        <v>1085</v>
      </c>
      <c r="M23" s="478"/>
    </row>
    <row r="24" spans="1:13" ht="14.25">
      <c r="A24" s="19">
        <v>13</v>
      </c>
      <c r="B24" s="47" t="s">
        <v>840</v>
      </c>
      <c r="C24" s="266">
        <f>'AT-3'!D21+'AT-3'!E21</f>
        <v>35</v>
      </c>
      <c r="D24" s="266">
        <v>2542</v>
      </c>
      <c r="E24" s="373">
        <v>220</v>
      </c>
      <c r="F24" s="374">
        <f t="shared" si="0"/>
        <v>559240</v>
      </c>
      <c r="G24" s="266">
        <f>'AT3B_cvrg(Insti)_UPY '!L23+'AT3C_cvrg(Insti)_UPY '!L23</f>
        <v>33</v>
      </c>
      <c r="H24" s="373">
        <f>'AT4A_enrolment vs availed_UPY'!Q23</f>
        <v>532323</v>
      </c>
      <c r="I24" s="539">
        <v>220</v>
      </c>
      <c r="J24" s="373">
        <f t="shared" si="1"/>
        <v>2420</v>
      </c>
      <c r="M24" s="478"/>
    </row>
    <row r="25" spans="1:13" ht="14.25">
      <c r="A25" s="19">
        <v>14</v>
      </c>
      <c r="B25" s="47" t="s">
        <v>841</v>
      </c>
      <c r="C25" s="266">
        <f>'AT-3'!D22+'AT-3'!E22</f>
        <v>20</v>
      </c>
      <c r="D25" s="266">
        <v>213</v>
      </c>
      <c r="E25" s="373">
        <v>220</v>
      </c>
      <c r="F25" s="374">
        <f t="shared" si="0"/>
        <v>46860</v>
      </c>
      <c r="G25" s="266">
        <f>'AT3B_cvrg(Insti)_UPY '!L24+'AT3C_cvrg(Insti)_UPY '!L24</f>
        <v>20</v>
      </c>
      <c r="H25" s="373">
        <f>'AT4A_enrolment vs availed_UPY'!Q24</f>
        <v>50104</v>
      </c>
      <c r="I25" s="539">
        <v>220</v>
      </c>
      <c r="J25" s="373">
        <f t="shared" si="1"/>
        <v>228</v>
      </c>
      <c r="M25" s="478"/>
    </row>
    <row r="26" spans="1:13" ht="14.25">
      <c r="A26" s="19">
        <v>15</v>
      </c>
      <c r="B26" s="263" t="s">
        <v>842</v>
      </c>
      <c r="C26" s="266">
        <f>'AT-3'!D23+'AT-3'!E23</f>
        <v>32</v>
      </c>
      <c r="D26" s="266">
        <v>2562</v>
      </c>
      <c r="E26" s="373">
        <v>220</v>
      </c>
      <c r="F26" s="374">
        <f t="shared" si="0"/>
        <v>563640</v>
      </c>
      <c r="G26" s="266">
        <f>'AT3B_cvrg(Insti)_UPY '!L25+'AT3C_cvrg(Insti)_UPY '!L25</f>
        <v>31</v>
      </c>
      <c r="H26" s="373">
        <f>'AT4A_enrolment vs availed_UPY'!Q25</f>
        <v>527833</v>
      </c>
      <c r="I26" s="539">
        <v>220</v>
      </c>
      <c r="J26" s="373">
        <f t="shared" si="1"/>
        <v>2399</v>
      </c>
      <c r="M26" s="478"/>
    </row>
    <row r="27" spans="1:13" ht="14.25">
      <c r="A27" s="19">
        <v>16</v>
      </c>
      <c r="B27" s="263" t="s">
        <v>843</v>
      </c>
      <c r="C27" s="266">
        <f>'AT-3'!D24+'AT-3'!E24</f>
        <v>67</v>
      </c>
      <c r="D27" s="266">
        <v>4645</v>
      </c>
      <c r="E27" s="373">
        <v>220</v>
      </c>
      <c r="F27" s="374">
        <f t="shared" si="0"/>
        <v>1021900</v>
      </c>
      <c r="G27" s="266">
        <f>'AT3B_cvrg(Insti)_UPY '!L26+'AT3C_cvrg(Insti)_UPY '!L26</f>
        <v>66</v>
      </c>
      <c r="H27" s="373">
        <f>'AT4A_enrolment vs availed_UPY'!Q26</f>
        <v>907462</v>
      </c>
      <c r="I27" s="539">
        <v>220</v>
      </c>
      <c r="J27" s="373">
        <f t="shared" si="1"/>
        <v>4125</v>
      </c>
      <c r="M27" s="478"/>
    </row>
    <row r="28" spans="1:13" ht="14.25">
      <c r="A28" s="19">
        <v>17</v>
      </c>
      <c r="B28" s="47" t="s">
        <v>844</v>
      </c>
      <c r="C28" s="266">
        <f>'AT-3'!D25+'AT-3'!E25</f>
        <v>37</v>
      </c>
      <c r="D28" s="266">
        <v>933</v>
      </c>
      <c r="E28" s="373">
        <v>220</v>
      </c>
      <c r="F28" s="374">
        <f t="shared" si="0"/>
        <v>205260</v>
      </c>
      <c r="G28" s="266">
        <f>'AT3B_cvrg(Insti)_UPY '!L27+'AT3C_cvrg(Insti)_UPY '!L27</f>
        <v>37</v>
      </c>
      <c r="H28" s="373">
        <f>'AT4A_enrolment vs availed_UPY'!Q27</f>
        <v>178622</v>
      </c>
      <c r="I28" s="539">
        <v>220</v>
      </c>
      <c r="J28" s="373">
        <f t="shared" si="1"/>
        <v>812</v>
      </c>
      <c r="M28" s="478"/>
    </row>
    <row r="29" spans="1:13" ht="14.25">
      <c r="A29" s="19">
        <v>18</v>
      </c>
      <c r="B29" s="263" t="s">
        <v>845</v>
      </c>
      <c r="C29" s="266">
        <f>'AT-3'!D26+'AT-3'!E26</f>
        <v>85</v>
      </c>
      <c r="D29" s="266">
        <v>8381</v>
      </c>
      <c r="E29" s="373">
        <v>220</v>
      </c>
      <c r="F29" s="374">
        <f t="shared" si="0"/>
        <v>1843820</v>
      </c>
      <c r="G29" s="266">
        <f>'AT3B_cvrg(Insti)_UPY '!L28+'AT3C_cvrg(Insti)_UPY '!L28</f>
        <v>84</v>
      </c>
      <c r="H29" s="373">
        <f>'AT4A_enrolment vs availed_UPY'!Q28</f>
        <v>1669140</v>
      </c>
      <c r="I29" s="539">
        <v>220</v>
      </c>
      <c r="J29" s="373">
        <f t="shared" si="1"/>
        <v>7587</v>
      </c>
      <c r="M29" s="478"/>
    </row>
    <row r="30" spans="1:13" ht="14.25">
      <c r="A30" s="19">
        <v>19</v>
      </c>
      <c r="B30" s="47" t="s">
        <v>846</v>
      </c>
      <c r="C30" s="266">
        <f>'AT-3'!D27+'AT-3'!E27</f>
        <v>40</v>
      </c>
      <c r="D30" s="266">
        <v>2524</v>
      </c>
      <c r="E30" s="373">
        <v>220</v>
      </c>
      <c r="F30" s="374">
        <f t="shared" si="0"/>
        <v>555280</v>
      </c>
      <c r="G30" s="266">
        <f>'AT3B_cvrg(Insti)_UPY '!L29+'AT3C_cvrg(Insti)_UPY '!L29</f>
        <v>40</v>
      </c>
      <c r="H30" s="373">
        <f>'AT4A_enrolment vs availed_UPY'!Q29</f>
        <v>513480</v>
      </c>
      <c r="I30" s="539">
        <v>220</v>
      </c>
      <c r="J30" s="373">
        <f t="shared" si="1"/>
        <v>2334</v>
      </c>
      <c r="M30" s="478"/>
    </row>
    <row r="31" spans="1:13" ht="14.25">
      <c r="A31" s="19">
        <v>20</v>
      </c>
      <c r="B31" s="47" t="s">
        <v>847</v>
      </c>
      <c r="C31" s="266">
        <f>'AT-3'!D28+'AT-3'!E28</f>
        <v>21</v>
      </c>
      <c r="D31" s="266">
        <v>3349</v>
      </c>
      <c r="E31" s="373">
        <v>220</v>
      </c>
      <c r="F31" s="374">
        <f t="shared" si="0"/>
        <v>736780</v>
      </c>
      <c r="G31" s="266">
        <f>'AT3B_cvrg(Insti)_UPY '!L30+'AT3C_cvrg(Insti)_UPY '!L30</f>
        <v>19</v>
      </c>
      <c r="H31" s="373">
        <f>'AT4A_enrolment vs availed_UPY'!Q30</f>
        <v>713020</v>
      </c>
      <c r="I31" s="539">
        <v>220</v>
      </c>
      <c r="J31" s="373">
        <f t="shared" si="1"/>
        <v>3241</v>
      </c>
      <c r="M31" s="478"/>
    </row>
    <row r="32" spans="1:13" ht="14.25">
      <c r="A32" s="19">
        <v>21</v>
      </c>
      <c r="B32" s="47" t="s">
        <v>848</v>
      </c>
      <c r="C32" s="266">
        <f>'AT-3'!D29+'AT-3'!E29</f>
        <v>34</v>
      </c>
      <c r="D32" s="266">
        <v>5846</v>
      </c>
      <c r="E32" s="373">
        <v>220</v>
      </c>
      <c r="F32" s="374">
        <f t="shared" si="0"/>
        <v>1286120</v>
      </c>
      <c r="G32" s="266">
        <f>'AT3B_cvrg(Insti)_UPY '!L31+'AT3C_cvrg(Insti)_UPY '!L31</f>
        <v>34</v>
      </c>
      <c r="H32" s="373">
        <f>'AT4A_enrolment vs availed_UPY'!Q31</f>
        <v>1255859</v>
      </c>
      <c r="I32" s="539">
        <v>220</v>
      </c>
      <c r="J32" s="373">
        <f t="shared" si="1"/>
        <v>5708</v>
      </c>
      <c r="M32" s="478"/>
    </row>
    <row r="33" spans="1:13" ht="14.25">
      <c r="A33" s="19">
        <v>22</v>
      </c>
      <c r="B33" s="47" t="s">
        <v>849</v>
      </c>
      <c r="C33" s="266">
        <f>'AT-3'!D30+'AT-3'!E30</f>
        <v>51</v>
      </c>
      <c r="D33" s="266">
        <v>1428</v>
      </c>
      <c r="E33" s="373">
        <v>220</v>
      </c>
      <c r="F33" s="374">
        <f t="shared" si="0"/>
        <v>314160</v>
      </c>
      <c r="G33" s="266">
        <f>'AT3B_cvrg(Insti)_UPY '!L32+'AT3C_cvrg(Insti)_UPY '!L32</f>
        <v>50</v>
      </c>
      <c r="H33" s="373">
        <f>'AT4A_enrolment vs availed_UPY'!Q32</f>
        <v>135800</v>
      </c>
      <c r="I33" s="539">
        <v>210</v>
      </c>
      <c r="J33" s="373">
        <f t="shared" si="1"/>
        <v>647</v>
      </c>
      <c r="M33" s="478"/>
    </row>
    <row r="34" spans="1:13" ht="14.25">
      <c r="A34" s="19">
        <v>23</v>
      </c>
      <c r="B34" s="47" t="s">
        <v>850</v>
      </c>
      <c r="C34" s="266">
        <f>'AT-3'!D31+'AT-3'!E31</f>
        <v>40</v>
      </c>
      <c r="D34" s="266">
        <v>2011</v>
      </c>
      <c r="E34" s="373">
        <v>220</v>
      </c>
      <c r="F34" s="374">
        <f t="shared" si="0"/>
        <v>442420</v>
      </c>
      <c r="G34" s="266">
        <f>'AT3B_cvrg(Insti)_UPY '!L33+'AT3C_cvrg(Insti)_UPY '!L33</f>
        <v>36</v>
      </c>
      <c r="H34" s="373">
        <f>'AT4A_enrolment vs availed_UPY'!Q33</f>
        <v>439905</v>
      </c>
      <c r="I34" s="539">
        <v>215</v>
      </c>
      <c r="J34" s="373">
        <f t="shared" si="1"/>
        <v>2046</v>
      </c>
      <c r="M34" s="478"/>
    </row>
    <row r="35" spans="1:13" ht="15">
      <c r="A35" s="3" t="s">
        <v>14</v>
      </c>
      <c r="B35" s="30"/>
      <c r="C35" s="375">
        <f>SUM(C12:C34)</f>
        <v>1172</v>
      </c>
      <c r="D35" s="375">
        <f t="shared" ref="D35:J35" si="2">SUM(D12:D34)</f>
        <v>66175</v>
      </c>
      <c r="E35" s="375"/>
      <c r="F35" s="375">
        <f t="shared" si="2"/>
        <v>14558500</v>
      </c>
      <c r="G35" s="375">
        <f t="shared" si="2"/>
        <v>1120</v>
      </c>
      <c r="H35" s="375">
        <f t="shared" si="2"/>
        <v>13220922</v>
      </c>
      <c r="I35" s="562">
        <f>AVERAGE(I12:I34)</f>
        <v>218.34782608695653</v>
      </c>
      <c r="J35" s="375">
        <f t="shared" si="2"/>
        <v>60451</v>
      </c>
      <c r="K35" s="576">
        <f>J35/D35</f>
        <v>0.91350207782395165</v>
      </c>
    </row>
    <row r="36" spans="1:13">
      <c r="A36" s="12"/>
      <c r="B36" s="31"/>
      <c r="C36" s="31"/>
      <c r="D36" s="22"/>
      <c r="E36" s="22"/>
      <c r="F36" s="22"/>
      <c r="G36" s="22"/>
      <c r="H36" s="22"/>
      <c r="I36" s="22"/>
      <c r="J36" s="22"/>
    </row>
    <row r="37" spans="1:13">
      <c r="A37" s="12"/>
      <c r="B37" s="31"/>
      <c r="C37" s="31"/>
      <c r="D37" s="22"/>
      <c r="E37" s="22"/>
      <c r="F37" s="22"/>
      <c r="G37" s="22"/>
      <c r="H37" s="22"/>
      <c r="I37" s="22"/>
      <c r="J37" s="22"/>
    </row>
    <row r="38" spans="1:13">
      <c r="A38" s="290" t="s">
        <v>925</v>
      </c>
      <c r="B38" s="31"/>
      <c r="C38" s="31"/>
      <c r="D38" s="22"/>
      <c r="E38" s="22"/>
      <c r="F38" s="22"/>
      <c r="G38" s="22"/>
      <c r="H38" s="22"/>
      <c r="I38" s="22"/>
      <c r="J38" s="22"/>
    </row>
    <row r="39" spans="1:13">
      <c r="A39" s="290" t="s">
        <v>930</v>
      </c>
    </row>
    <row r="41" spans="1:13">
      <c r="I41" s="290" t="s">
        <v>869</v>
      </c>
    </row>
    <row r="42" spans="1:13">
      <c r="I42" s="305" t="s">
        <v>870</v>
      </c>
    </row>
    <row r="43" spans="1:13">
      <c r="I43" s="305" t="s">
        <v>871</v>
      </c>
    </row>
  </sheetData>
  <mergeCells count="9">
    <mergeCell ref="A9:A10"/>
    <mergeCell ref="B9:B10"/>
    <mergeCell ref="C9:F9"/>
    <mergeCell ref="G9:J9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topLeftCell="A7" zoomScale="90" zoomScaleNormal="85" zoomScaleSheetLayoutView="90" workbookViewId="0">
      <selection activeCell="A8" sqref="A8:B8"/>
    </sheetView>
  </sheetViews>
  <sheetFormatPr defaultRowHeight="12.75"/>
  <cols>
    <col min="1" max="1" width="7.42578125" style="16" customWidth="1"/>
    <col min="2" max="2" width="20.425781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3"/>
      <c r="F1" s="633"/>
      <c r="G1" s="633"/>
      <c r="H1" s="633"/>
      <c r="I1" s="633"/>
      <c r="J1" s="126" t="s">
        <v>359</v>
      </c>
    </row>
    <row r="2" spans="1:16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6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6" customFormat="1" ht="14.25" customHeight="1"/>
    <row r="5" spans="1:16" ht="19.5" customHeight="1">
      <c r="A5" s="690" t="s">
        <v>664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547" t="s">
        <v>931</v>
      </c>
      <c r="B8" s="547"/>
      <c r="C8" s="32"/>
      <c r="H8" s="681" t="s">
        <v>788</v>
      </c>
      <c r="I8" s="681"/>
      <c r="J8" s="681"/>
    </row>
    <row r="9" spans="1:16">
      <c r="A9" s="609" t="s">
        <v>2</v>
      </c>
      <c r="B9" s="609" t="s">
        <v>3</v>
      </c>
      <c r="C9" s="592" t="s">
        <v>636</v>
      </c>
      <c r="D9" s="594"/>
      <c r="E9" s="594"/>
      <c r="F9" s="593"/>
      <c r="G9" s="592" t="s">
        <v>96</v>
      </c>
      <c r="H9" s="594"/>
      <c r="I9" s="594"/>
      <c r="J9" s="593"/>
      <c r="O9" s="22"/>
      <c r="P9" s="22"/>
    </row>
    <row r="10" spans="1:16" ht="77.45" customHeight="1">
      <c r="A10" s="609"/>
      <c r="B10" s="609"/>
      <c r="C10" s="5" t="s">
        <v>177</v>
      </c>
      <c r="D10" s="5" t="s">
        <v>12</v>
      </c>
      <c r="E10" s="203" t="s">
        <v>806</v>
      </c>
      <c r="F10" s="7" t="s">
        <v>194</v>
      </c>
      <c r="G10" s="5" t="s">
        <v>177</v>
      </c>
      <c r="H10" s="26" t="s">
        <v>13</v>
      </c>
      <c r="I10" s="97" t="s">
        <v>106</v>
      </c>
      <c r="J10" s="5" t="s">
        <v>195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4">
        <v>8</v>
      </c>
      <c r="I11" s="5">
        <v>9</v>
      </c>
      <c r="J11" s="5">
        <v>10</v>
      </c>
    </row>
    <row r="12" spans="1:16" ht="14.25">
      <c r="A12" s="19">
        <v>1</v>
      </c>
      <c r="B12" s="263" t="s">
        <v>828</v>
      </c>
      <c r="C12" s="696" t="s">
        <v>879</v>
      </c>
      <c r="D12" s="697"/>
      <c r="E12" s="697"/>
      <c r="F12" s="697"/>
      <c r="G12" s="697"/>
      <c r="H12" s="697"/>
      <c r="I12" s="697"/>
      <c r="J12" s="698"/>
    </row>
    <row r="13" spans="1:16" ht="14.25">
      <c r="A13" s="19">
        <v>2</v>
      </c>
      <c r="B13" s="47" t="s">
        <v>829</v>
      </c>
      <c r="C13" s="699"/>
      <c r="D13" s="700"/>
      <c r="E13" s="700"/>
      <c r="F13" s="700"/>
      <c r="G13" s="700"/>
      <c r="H13" s="700"/>
      <c r="I13" s="700"/>
      <c r="J13" s="701"/>
    </row>
    <row r="14" spans="1:16" ht="14.25">
      <c r="A14" s="19">
        <v>3</v>
      </c>
      <c r="B14" s="263" t="s">
        <v>830</v>
      </c>
      <c r="C14" s="699"/>
      <c r="D14" s="700"/>
      <c r="E14" s="700"/>
      <c r="F14" s="700"/>
      <c r="G14" s="700"/>
      <c r="H14" s="700"/>
      <c r="I14" s="700"/>
      <c r="J14" s="701"/>
    </row>
    <row r="15" spans="1:16" ht="14.25">
      <c r="A15" s="19">
        <v>4</v>
      </c>
      <c r="B15" s="47" t="s">
        <v>831</v>
      </c>
      <c r="C15" s="699"/>
      <c r="D15" s="700"/>
      <c r="E15" s="700"/>
      <c r="F15" s="700"/>
      <c r="G15" s="700"/>
      <c r="H15" s="700"/>
      <c r="I15" s="700"/>
      <c r="J15" s="701"/>
    </row>
    <row r="16" spans="1:16" ht="14.25">
      <c r="A16" s="19">
        <v>5</v>
      </c>
      <c r="B16" s="47" t="s">
        <v>832</v>
      </c>
      <c r="C16" s="699"/>
      <c r="D16" s="700"/>
      <c r="E16" s="700"/>
      <c r="F16" s="700"/>
      <c r="G16" s="700"/>
      <c r="H16" s="700"/>
      <c r="I16" s="700"/>
      <c r="J16" s="701"/>
    </row>
    <row r="17" spans="1:10" ht="14.25">
      <c r="A17" s="19">
        <v>6</v>
      </c>
      <c r="B17" s="47" t="s">
        <v>833</v>
      </c>
      <c r="C17" s="699"/>
      <c r="D17" s="700"/>
      <c r="E17" s="700"/>
      <c r="F17" s="700"/>
      <c r="G17" s="700"/>
      <c r="H17" s="700"/>
      <c r="I17" s="700"/>
      <c r="J17" s="701"/>
    </row>
    <row r="18" spans="1:10" ht="14.25">
      <c r="A18" s="19">
        <v>7</v>
      </c>
      <c r="B18" s="263" t="s">
        <v>834</v>
      </c>
      <c r="C18" s="699"/>
      <c r="D18" s="700"/>
      <c r="E18" s="700"/>
      <c r="F18" s="700"/>
      <c r="G18" s="700"/>
      <c r="H18" s="700"/>
      <c r="I18" s="700"/>
      <c r="J18" s="701"/>
    </row>
    <row r="19" spans="1:10" ht="14.25">
      <c r="A19" s="19">
        <v>8</v>
      </c>
      <c r="B19" s="47" t="s">
        <v>835</v>
      </c>
      <c r="C19" s="699"/>
      <c r="D19" s="700"/>
      <c r="E19" s="700"/>
      <c r="F19" s="700"/>
      <c r="G19" s="700"/>
      <c r="H19" s="700"/>
      <c r="I19" s="700"/>
      <c r="J19" s="701"/>
    </row>
    <row r="20" spans="1:10" ht="14.25">
      <c r="A20" s="19">
        <v>9</v>
      </c>
      <c r="B20" s="47" t="s">
        <v>836</v>
      </c>
      <c r="C20" s="699"/>
      <c r="D20" s="700"/>
      <c r="E20" s="700"/>
      <c r="F20" s="700"/>
      <c r="G20" s="700"/>
      <c r="H20" s="700"/>
      <c r="I20" s="700"/>
      <c r="J20" s="701"/>
    </row>
    <row r="21" spans="1:10" ht="14.25">
      <c r="A21" s="19">
        <v>10</v>
      </c>
      <c r="B21" s="47" t="s">
        <v>837</v>
      </c>
      <c r="C21" s="699"/>
      <c r="D21" s="700"/>
      <c r="E21" s="700"/>
      <c r="F21" s="700"/>
      <c r="G21" s="700"/>
      <c r="H21" s="700"/>
      <c r="I21" s="700"/>
      <c r="J21" s="701"/>
    </row>
    <row r="22" spans="1:10" ht="14.25">
      <c r="A22" s="19">
        <v>11</v>
      </c>
      <c r="B22" s="47" t="s">
        <v>838</v>
      </c>
      <c r="C22" s="699"/>
      <c r="D22" s="700"/>
      <c r="E22" s="700"/>
      <c r="F22" s="700"/>
      <c r="G22" s="700"/>
      <c r="H22" s="700"/>
      <c r="I22" s="700"/>
      <c r="J22" s="701"/>
    </row>
    <row r="23" spans="1:10" ht="14.25">
      <c r="A23" s="19">
        <v>12</v>
      </c>
      <c r="B23" s="47" t="s">
        <v>839</v>
      </c>
      <c r="C23" s="699"/>
      <c r="D23" s="700"/>
      <c r="E23" s="700"/>
      <c r="F23" s="700"/>
      <c r="G23" s="700"/>
      <c r="H23" s="700"/>
      <c r="I23" s="700"/>
      <c r="J23" s="701"/>
    </row>
    <row r="24" spans="1:10" ht="14.25">
      <c r="A24" s="19">
        <v>13</v>
      </c>
      <c r="B24" s="47" t="s">
        <v>840</v>
      </c>
      <c r="C24" s="699"/>
      <c r="D24" s="700"/>
      <c r="E24" s="700"/>
      <c r="F24" s="700"/>
      <c r="G24" s="700"/>
      <c r="H24" s="700"/>
      <c r="I24" s="700"/>
      <c r="J24" s="701"/>
    </row>
    <row r="25" spans="1:10" ht="14.25">
      <c r="A25" s="19">
        <v>14</v>
      </c>
      <c r="B25" s="47" t="s">
        <v>841</v>
      </c>
      <c r="C25" s="699"/>
      <c r="D25" s="700"/>
      <c r="E25" s="700"/>
      <c r="F25" s="700"/>
      <c r="G25" s="700"/>
      <c r="H25" s="700"/>
      <c r="I25" s="700"/>
      <c r="J25" s="701"/>
    </row>
    <row r="26" spans="1:10" ht="14.25">
      <c r="A26" s="19">
        <v>15</v>
      </c>
      <c r="B26" s="263" t="s">
        <v>842</v>
      </c>
      <c r="C26" s="699"/>
      <c r="D26" s="700"/>
      <c r="E26" s="700"/>
      <c r="F26" s="700"/>
      <c r="G26" s="700"/>
      <c r="H26" s="700"/>
      <c r="I26" s="700"/>
      <c r="J26" s="701"/>
    </row>
    <row r="27" spans="1:10" ht="14.25">
      <c r="A27" s="19">
        <v>16</v>
      </c>
      <c r="B27" s="263" t="s">
        <v>843</v>
      </c>
      <c r="C27" s="699"/>
      <c r="D27" s="700"/>
      <c r="E27" s="700"/>
      <c r="F27" s="700"/>
      <c r="G27" s="700"/>
      <c r="H27" s="700"/>
      <c r="I27" s="700"/>
      <c r="J27" s="701"/>
    </row>
    <row r="28" spans="1:10" ht="14.25">
      <c r="A28" s="19">
        <v>17</v>
      </c>
      <c r="B28" s="47" t="s">
        <v>844</v>
      </c>
      <c r="C28" s="699"/>
      <c r="D28" s="700"/>
      <c r="E28" s="700"/>
      <c r="F28" s="700"/>
      <c r="G28" s="700"/>
      <c r="H28" s="700"/>
      <c r="I28" s="700"/>
      <c r="J28" s="701"/>
    </row>
    <row r="29" spans="1:10" ht="14.25">
      <c r="A29" s="19">
        <v>18</v>
      </c>
      <c r="B29" s="263" t="s">
        <v>845</v>
      </c>
      <c r="C29" s="699"/>
      <c r="D29" s="700"/>
      <c r="E29" s="700"/>
      <c r="F29" s="700"/>
      <c r="G29" s="700"/>
      <c r="H29" s="700"/>
      <c r="I29" s="700"/>
      <c r="J29" s="701"/>
    </row>
    <row r="30" spans="1:10" ht="14.25">
      <c r="A30" s="19">
        <v>19</v>
      </c>
      <c r="B30" s="47" t="s">
        <v>846</v>
      </c>
      <c r="C30" s="699"/>
      <c r="D30" s="700"/>
      <c r="E30" s="700"/>
      <c r="F30" s="700"/>
      <c r="G30" s="700"/>
      <c r="H30" s="700"/>
      <c r="I30" s="700"/>
      <c r="J30" s="701"/>
    </row>
    <row r="31" spans="1:10" ht="14.25">
      <c r="A31" s="19">
        <v>20</v>
      </c>
      <c r="B31" s="47" t="s">
        <v>847</v>
      </c>
      <c r="C31" s="699"/>
      <c r="D31" s="700"/>
      <c r="E31" s="700"/>
      <c r="F31" s="700"/>
      <c r="G31" s="700"/>
      <c r="H31" s="700"/>
      <c r="I31" s="700"/>
      <c r="J31" s="701"/>
    </row>
    <row r="32" spans="1:10" ht="14.25">
      <c r="A32" s="19">
        <v>21</v>
      </c>
      <c r="B32" s="47" t="s">
        <v>848</v>
      </c>
      <c r="C32" s="699"/>
      <c r="D32" s="700"/>
      <c r="E32" s="700"/>
      <c r="F32" s="700"/>
      <c r="G32" s="700"/>
      <c r="H32" s="700"/>
      <c r="I32" s="700"/>
      <c r="J32" s="701"/>
    </row>
    <row r="33" spans="1:10" ht="14.25">
      <c r="A33" s="19">
        <v>22</v>
      </c>
      <c r="B33" s="47" t="s">
        <v>849</v>
      </c>
      <c r="C33" s="699"/>
      <c r="D33" s="700"/>
      <c r="E33" s="700"/>
      <c r="F33" s="700"/>
      <c r="G33" s="700"/>
      <c r="H33" s="700"/>
      <c r="I33" s="700"/>
      <c r="J33" s="701"/>
    </row>
    <row r="34" spans="1:10" ht="14.25">
      <c r="A34" s="19">
        <v>23</v>
      </c>
      <c r="B34" s="47" t="s">
        <v>850</v>
      </c>
      <c r="C34" s="702"/>
      <c r="D34" s="703"/>
      <c r="E34" s="703"/>
      <c r="F34" s="703"/>
      <c r="G34" s="703"/>
      <c r="H34" s="703"/>
      <c r="I34" s="703"/>
      <c r="J34" s="704"/>
    </row>
    <row r="35" spans="1:10">
      <c r="A35" s="3" t="s">
        <v>14</v>
      </c>
      <c r="B35" s="30"/>
      <c r="C35" s="30"/>
      <c r="D35" s="20"/>
      <c r="E35" s="20"/>
      <c r="F35" s="28"/>
      <c r="G35" s="20"/>
      <c r="H35" s="29"/>
      <c r="I35" s="29"/>
      <c r="J35" s="29"/>
    </row>
    <row r="36" spans="1:10">
      <c r="A36" s="12"/>
      <c r="B36" s="31"/>
      <c r="C36" s="31"/>
      <c r="D36" s="22"/>
      <c r="E36" s="22"/>
      <c r="F36" s="22"/>
      <c r="G36" s="22"/>
      <c r="H36" s="22"/>
      <c r="I36" s="22"/>
      <c r="J36" s="22"/>
    </row>
    <row r="37" spans="1:10">
      <c r="A37" s="12"/>
      <c r="B37" s="31"/>
      <c r="C37" s="31"/>
      <c r="D37" s="22"/>
      <c r="E37" s="22"/>
      <c r="F37" s="22"/>
      <c r="G37" s="22"/>
      <c r="H37" s="22"/>
      <c r="I37" s="22"/>
      <c r="J37" s="22"/>
    </row>
    <row r="38" spans="1:10">
      <c r="A38" s="290" t="s">
        <v>925</v>
      </c>
      <c r="B38" s="31"/>
      <c r="C38" s="31"/>
      <c r="D38" s="22"/>
      <c r="E38" s="22"/>
      <c r="F38" s="22"/>
      <c r="G38" s="22"/>
      <c r="H38" s="22"/>
      <c r="I38" s="22"/>
      <c r="J38" s="22"/>
    </row>
    <row r="39" spans="1:10">
      <c r="A39" s="290" t="s">
        <v>930</v>
      </c>
    </row>
    <row r="41" spans="1:10">
      <c r="I41" s="290" t="s">
        <v>869</v>
      </c>
    </row>
    <row r="42" spans="1:10">
      <c r="I42" s="305" t="s">
        <v>870</v>
      </c>
    </row>
    <row r="43" spans="1:10">
      <c r="I43" s="305" t="s">
        <v>871</v>
      </c>
    </row>
  </sheetData>
  <mergeCells count="10">
    <mergeCell ref="E1:I1"/>
    <mergeCell ref="A2:J2"/>
    <mergeCell ref="A3:J3"/>
    <mergeCell ref="A5:J5"/>
    <mergeCell ref="H8:J8"/>
    <mergeCell ref="A9:A10"/>
    <mergeCell ref="B9:B10"/>
    <mergeCell ref="C9:F9"/>
    <mergeCell ref="G9:J9"/>
    <mergeCell ref="C12:J34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topLeftCell="A15" zoomScale="90" zoomScaleSheetLayoutView="90" workbookViewId="0">
      <selection activeCell="A8" sqref="A8:B8"/>
    </sheetView>
  </sheetViews>
  <sheetFormatPr defaultRowHeight="12.75"/>
  <cols>
    <col min="1" max="1" width="7.42578125" style="16" customWidth="1"/>
    <col min="2" max="2" width="22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3"/>
      <c r="F1" s="633"/>
      <c r="G1" s="633"/>
      <c r="H1" s="633"/>
      <c r="I1" s="633"/>
      <c r="J1" s="126" t="s">
        <v>358</v>
      </c>
    </row>
    <row r="2" spans="1:16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6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6" customFormat="1" ht="14.25" customHeight="1"/>
    <row r="5" spans="1:16" ht="21" customHeight="1">
      <c r="A5" s="690" t="s">
        <v>637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547" t="s">
        <v>931</v>
      </c>
      <c r="B8" s="547"/>
      <c r="C8" s="32"/>
      <c r="H8" s="681" t="s">
        <v>788</v>
      </c>
      <c r="I8" s="681"/>
      <c r="J8" s="681"/>
    </row>
    <row r="9" spans="1:16">
      <c r="A9" s="609" t="s">
        <v>2</v>
      </c>
      <c r="B9" s="609" t="s">
        <v>3</v>
      </c>
      <c r="C9" s="592" t="s">
        <v>635</v>
      </c>
      <c r="D9" s="594"/>
      <c r="E9" s="594"/>
      <c r="F9" s="593"/>
      <c r="G9" s="592" t="s">
        <v>96</v>
      </c>
      <c r="H9" s="594"/>
      <c r="I9" s="594"/>
      <c r="J9" s="593"/>
      <c r="O9" s="22"/>
      <c r="P9" s="22"/>
    </row>
    <row r="10" spans="1:16" ht="53.25" customHeight="1">
      <c r="A10" s="609"/>
      <c r="B10" s="609"/>
      <c r="C10" s="5" t="s">
        <v>177</v>
      </c>
      <c r="D10" s="5" t="s">
        <v>12</v>
      </c>
      <c r="E10" s="203" t="s">
        <v>360</v>
      </c>
      <c r="F10" s="7" t="s">
        <v>194</v>
      </c>
      <c r="G10" s="5" t="s">
        <v>177</v>
      </c>
      <c r="H10" s="26" t="s">
        <v>13</v>
      </c>
      <c r="I10" s="97" t="s">
        <v>106</v>
      </c>
      <c r="J10" s="5" t="s">
        <v>195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4">
        <v>8</v>
      </c>
      <c r="I11" s="5">
        <v>9</v>
      </c>
      <c r="J11" s="5">
        <v>10</v>
      </c>
    </row>
    <row r="12" spans="1:16" ht="14.25">
      <c r="A12" s="269">
        <v>1</v>
      </c>
      <c r="B12" s="263" t="s">
        <v>828</v>
      </c>
      <c r="C12" s="696" t="s">
        <v>879</v>
      </c>
      <c r="D12" s="697"/>
      <c r="E12" s="697"/>
      <c r="F12" s="697"/>
      <c r="G12" s="697"/>
      <c r="H12" s="697"/>
      <c r="I12" s="697"/>
      <c r="J12" s="698"/>
    </row>
    <row r="13" spans="1:16" ht="14.25">
      <c r="A13" s="48">
        <v>2</v>
      </c>
      <c r="B13" s="47" t="s">
        <v>829</v>
      </c>
      <c r="C13" s="699"/>
      <c r="D13" s="700"/>
      <c r="E13" s="700"/>
      <c r="F13" s="700"/>
      <c r="G13" s="700"/>
      <c r="H13" s="700"/>
      <c r="I13" s="700"/>
      <c r="J13" s="701"/>
    </row>
    <row r="14" spans="1:16" ht="14.25">
      <c r="A14" s="269">
        <v>3</v>
      </c>
      <c r="B14" s="263" t="s">
        <v>830</v>
      </c>
      <c r="C14" s="699"/>
      <c r="D14" s="700"/>
      <c r="E14" s="700"/>
      <c r="F14" s="700"/>
      <c r="G14" s="700"/>
      <c r="H14" s="700"/>
      <c r="I14" s="700"/>
      <c r="J14" s="701"/>
    </row>
    <row r="15" spans="1:16" ht="14.25">
      <c r="A15" s="48">
        <v>4</v>
      </c>
      <c r="B15" s="47" t="s">
        <v>831</v>
      </c>
      <c r="C15" s="699"/>
      <c r="D15" s="700"/>
      <c r="E15" s="700"/>
      <c r="F15" s="700"/>
      <c r="G15" s="700"/>
      <c r="H15" s="700"/>
      <c r="I15" s="700"/>
      <c r="J15" s="701"/>
    </row>
    <row r="16" spans="1:16" ht="14.25">
      <c r="A16" s="48">
        <v>5</v>
      </c>
      <c r="B16" s="47" t="s">
        <v>832</v>
      </c>
      <c r="C16" s="699"/>
      <c r="D16" s="700"/>
      <c r="E16" s="700"/>
      <c r="F16" s="700"/>
      <c r="G16" s="700"/>
      <c r="H16" s="700"/>
      <c r="I16" s="700"/>
      <c r="J16" s="701"/>
    </row>
    <row r="17" spans="1:10" ht="14.25">
      <c r="A17" s="48">
        <v>6</v>
      </c>
      <c r="B17" s="47" t="s">
        <v>833</v>
      </c>
      <c r="C17" s="699"/>
      <c r="D17" s="700"/>
      <c r="E17" s="700"/>
      <c r="F17" s="700"/>
      <c r="G17" s="700"/>
      <c r="H17" s="700"/>
      <c r="I17" s="700"/>
      <c r="J17" s="701"/>
    </row>
    <row r="18" spans="1:10" ht="14.25">
      <c r="A18" s="269">
        <v>7</v>
      </c>
      <c r="B18" s="263" t="s">
        <v>834</v>
      </c>
      <c r="C18" s="699"/>
      <c r="D18" s="700"/>
      <c r="E18" s="700"/>
      <c r="F18" s="700"/>
      <c r="G18" s="700"/>
      <c r="H18" s="700"/>
      <c r="I18" s="700"/>
      <c r="J18" s="701"/>
    </row>
    <row r="19" spans="1:10" ht="14.25">
      <c r="A19" s="48">
        <v>8</v>
      </c>
      <c r="B19" s="47" t="s">
        <v>835</v>
      </c>
      <c r="C19" s="699"/>
      <c r="D19" s="700"/>
      <c r="E19" s="700"/>
      <c r="F19" s="700"/>
      <c r="G19" s="700"/>
      <c r="H19" s="700"/>
      <c r="I19" s="700"/>
      <c r="J19" s="701"/>
    </row>
    <row r="20" spans="1:10" ht="14.25">
      <c r="A20" s="48">
        <v>9</v>
      </c>
      <c r="B20" s="47" t="s">
        <v>836</v>
      </c>
      <c r="C20" s="699"/>
      <c r="D20" s="700"/>
      <c r="E20" s="700"/>
      <c r="F20" s="700"/>
      <c r="G20" s="700"/>
      <c r="H20" s="700"/>
      <c r="I20" s="700"/>
      <c r="J20" s="701"/>
    </row>
    <row r="21" spans="1:10" ht="14.25">
      <c r="A21" s="48">
        <v>10</v>
      </c>
      <c r="B21" s="47" t="s">
        <v>837</v>
      </c>
      <c r="C21" s="699"/>
      <c r="D21" s="700"/>
      <c r="E21" s="700"/>
      <c r="F21" s="700"/>
      <c r="G21" s="700"/>
      <c r="H21" s="700"/>
      <c r="I21" s="700"/>
      <c r="J21" s="701"/>
    </row>
    <row r="22" spans="1:10" ht="14.25">
      <c r="A22" s="48">
        <v>11</v>
      </c>
      <c r="B22" s="47" t="s">
        <v>838</v>
      </c>
      <c r="C22" s="699"/>
      <c r="D22" s="700"/>
      <c r="E22" s="700"/>
      <c r="F22" s="700"/>
      <c r="G22" s="700"/>
      <c r="H22" s="700"/>
      <c r="I22" s="700"/>
      <c r="J22" s="701"/>
    </row>
    <row r="23" spans="1:10" ht="14.25">
      <c r="A23" s="48">
        <v>12</v>
      </c>
      <c r="B23" s="47" t="s">
        <v>839</v>
      </c>
      <c r="C23" s="699"/>
      <c r="D23" s="700"/>
      <c r="E23" s="700"/>
      <c r="F23" s="700"/>
      <c r="G23" s="700"/>
      <c r="H23" s="700"/>
      <c r="I23" s="700"/>
      <c r="J23" s="701"/>
    </row>
    <row r="24" spans="1:10" ht="14.25">
      <c r="A24" s="48">
        <v>13</v>
      </c>
      <c r="B24" s="47" t="s">
        <v>840</v>
      </c>
      <c r="C24" s="699"/>
      <c r="D24" s="700"/>
      <c r="E24" s="700"/>
      <c r="F24" s="700"/>
      <c r="G24" s="700"/>
      <c r="H24" s="700"/>
      <c r="I24" s="700"/>
      <c r="J24" s="701"/>
    </row>
    <row r="25" spans="1:10" ht="14.25">
      <c r="A25" s="48">
        <v>14</v>
      </c>
      <c r="B25" s="47" t="s">
        <v>841</v>
      </c>
      <c r="C25" s="699"/>
      <c r="D25" s="700"/>
      <c r="E25" s="700"/>
      <c r="F25" s="700"/>
      <c r="G25" s="700"/>
      <c r="H25" s="700"/>
      <c r="I25" s="700"/>
      <c r="J25" s="701"/>
    </row>
    <row r="26" spans="1:10" ht="14.25">
      <c r="A26" s="269">
        <v>15</v>
      </c>
      <c r="B26" s="263" t="s">
        <v>842</v>
      </c>
      <c r="C26" s="699"/>
      <c r="D26" s="700"/>
      <c r="E26" s="700"/>
      <c r="F26" s="700"/>
      <c r="G26" s="700"/>
      <c r="H26" s="700"/>
      <c r="I26" s="700"/>
      <c r="J26" s="701"/>
    </row>
    <row r="27" spans="1:10" ht="14.25">
      <c r="A27" s="269">
        <v>16</v>
      </c>
      <c r="B27" s="263" t="s">
        <v>843</v>
      </c>
      <c r="C27" s="699"/>
      <c r="D27" s="700"/>
      <c r="E27" s="700"/>
      <c r="F27" s="700"/>
      <c r="G27" s="700"/>
      <c r="H27" s="700"/>
      <c r="I27" s="700"/>
      <c r="J27" s="701"/>
    </row>
    <row r="28" spans="1:10" ht="14.25">
      <c r="A28" s="48">
        <v>17</v>
      </c>
      <c r="B28" s="47" t="s">
        <v>844</v>
      </c>
      <c r="C28" s="699"/>
      <c r="D28" s="700"/>
      <c r="E28" s="700"/>
      <c r="F28" s="700"/>
      <c r="G28" s="700"/>
      <c r="H28" s="700"/>
      <c r="I28" s="700"/>
      <c r="J28" s="701"/>
    </row>
    <row r="29" spans="1:10" ht="14.25">
      <c r="A29" s="270">
        <v>18</v>
      </c>
      <c r="B29" s="263" t="s">
        <v>845</v>
      </c>
      <c r="C29" s="699"/>
      <c r="D29" s="700"/>
      <c r="E29" s="700"/>
      <c r="F29" s="700"/>
      <c r="G29" s="700"/>
      <c r="H29" s="700"/>
      <c r="I29" s="700"/>
      <c r="J29" s="701"/>
    </row>
    <row r="30" spans="1:10" ht="14.25">
      <c r="A30" s="271">
        <v>19</v>
      </c>
      <c r="B30" s="47" t="s">
        <v>846</v>
      </c>
      <c r="C30" s="699"/>
      <c r="D30" s="700"/>
      <c r="E30" s="700"/>
      <c r="F30" s="700"/>
      <c r="G30" s="700"/>
      <c r="H30" s="700"/>
      <c r="I30" s="700"/>
      <c r="J30" s="701"/>
    </row>
    <row r="31" spans="1:10" ht="14.25">
      <c r="A31" s="271">
        <v>20</v>
      </c>
      <c r="B31" s="47" t="s">
        <v>847</v>
      </c>
      <c r="C31" s="699"/>
      <c r="D31" s="700"/>
      <c r="E31" s="700"/>
      <c r="F31" s="700"/>
      <c r="G31" s="700"/>
      <c r="H31" s="700"/>
      <c r="I31" s="700"/>
      <c r="J31" s="701"/>
    </row>
    <row r="32" spans="1:10" ht="14.25">
      <c r="A32" s="48">
        <v>21</v>
      </c>
      <c r="B32" s="47" t="s">
        <v>848</v>
      </c>
      <c r="C32" s="699"/>
      <c r="D32" s="700"/>
      <c r="E32" s="700"/>
      <c r="F32" s="700"/>
      <c r="G32" s="700"/>
      <c r="H32" s="700"/>
      <c r="I32" s="700"/>
      <c r="J32" s="701"/>
    </row>
    <row r="33" spans="1:10" ht="14.25">
      <c r="A33" s="48">
        <v>22</v>
      </c>
      <c r="B33" s="47" t="s">
        <v>849</v>
      </c>
      <c r="C33" s="699"/>
      <c r="D33" s="700"/>
      <c r="E33" s="700"/>
      <c r="F33" s="700"/>
      <c r="G33" s="700"/>
      <c r="H33" s="700"/>
      <c r="I33" s="700"/>
      <c r="J33" s="701"/>
    </row>
    <row r="34" spans="1:10" ht="14.25">
      <c r="A34" s="48">
        <v>23</v>
      </c>
      <c r="B34" s="47" t="s">
        <v>850</v>
      </c>
      <c r="C34" s="702"/>
      <c r="D34" s="703"/>
      <c r="E34" s="703"/>
      <c r="F34" s="703"/>
      <c r="G34" s="703"/>
      <c r="H34" s="703"/>
      <c r="I34" s="703"/>
      <c r="J34" s="704"/>
    </row>
    <row r="35" spans="1:10">
      <c r="A35" s="3" t="s">
        <v>14</v>
      </c>
      <c r="B35" s="30"/>
      <c r="C35" s="30"/>
      <c r="D35" s="20"/>
      <c r="E35" s="20"/>
      <c r="F35" s="28"/>
      <c r="G35" s="20"/>
      <c r="H35" s="29"/>
      <c r="I35" s="29"/>
      <c r="J35" s="29"/>
    </row>
    <row r="36" spans="1:10">
      <c r="A36" s="12"/>
      <c r="B36" s="31"/>
      <c r="C36" s="31"/>
      <c r="D36" s="22"/>
      <c r="E36" s="22"/>
      <c r="F36" s="22"/>
      <c r="G36" s="22"/>
      <c r="H36" s="22"/>
      <c r="I36" s="22"/>
      <c r="J36" s="22"/>
    </row>
    <row r="37" spans="1:10">
      <c r="A37" s="12"/>
      <c r="B37" s="31"/>
      <c r="C37" s="31"/>
      <c r="D37" s="22"/>
      <c r="E37" s="22"/>
      <c r="F37" s="22"/>
      <c r="G37" s="22"/>
      <c r="H37" s="22"/>
      <c r="I37" s="22"/>
      <c r="J37" s="22"/>
    </row>
    <row r="38" spans="1:10">
      <c r="A38" s="290" t="s">
        <v>925</v>
      </c>
      <c r="B38" s="31"/>
      <c r="C38" s="31"/>
      <c r="D38" s="22"/>
      <c r="E38" s="22"/>
      <c r="F38" s="22"/>
      <c r="G38" s="22"/>
      <c r="H38" s="22"/>
      <c r="I38" s="22"/>
      <c r="J38" s="22"/>
    </row>
    <row r="39" spans="1:10">
      <c r="A39" s="290" t="s">
        <v>930</v>
      </c>
    </row>
    <row r="40" spans="1:10">
      <c r="I40" s="290" t="s">
        <v>869</v>
      </c>
    </row>
    <row r="41" spans="1:10">
      <c r="I41" s="305" t="s">
        <v>870</v>
      </c>
    </row>
    <row r="42" spans="1:10">
      <c r="I42" s="305" t="s">
        <v>871</v>
      </c>
    </row>
  </sheetData>
  <mergeCells count="10">
    <mergeCell ref="A9:A10"/>
    <mergeCell ref="B9:B10"/>
    <mergeCell ref="C9:F9"/>
    <mergeCell ref="G9:J9"/>
    <mergeCell ref="C12:J34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78" zoomScaleSheetLayoutView="78" workbookViewId="0">
      <selection activeCell="A8" sqref="A8:B8"/>
    </sheetView>
  </sheetViews>
  <sheetFormatPr defaultRowHeight="12.75"/>
  <cols>
    <col min="1" max="1" width="7.42578125" style="16" customWidth="1"/>
    <col min="2" max="2" width="21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633"/>
      <c r="F1" s="633"/>
      <c r="G1" s="633"/>
      <c r="H1" s="633"/>
      <c r="I1" s="633"/>
      <c r="J1" s="126" t="s">
        <v>430</v>
      </c>
    </row>
    <row r="2" spans="1:16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6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6" customFormat="1" ht="14.25" customHeight="1"/>
    <row r="5" spans="1:16" ht="31.5" customHeight="1">
      <c r="A5" s="690" t="s">
        <v>638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547" t="s">
        <v>931</v>
      </c>
      <c r="B8" s="547"/>
      <c r="C8" s="32"/>
      <c r="H8" s="681" t="s">
        <v>788</v>
      </c>
      <c r="I8" s="681"/>
      <c r="J8" s="681"/>
    </row>
    <row r="9" spans="1:16">
      <c r="A9" s="609" t="s">
        <v>2</v>
      </c>
      <c r="B9" s="609" t="s">
        <v>3</v>
      </c>
      <c r="C9" s="592" t="s">
        <v>635</v>
      </c>
      <c r="D9" s="594"/>
      <c r="E9" s="594"/>
      <c r="F9" s="593"/>
      <c r="G9" s="592" t="s">
        <v>96</v>
      </c>
      <c r="H9" s="594"/>
      <c r="I9" s="594"/>
      <c r="J9" s="593"/>
      <c r="O9" s="20"/>
      <c r="P9" s="22"/>
    </row>
    <row r="10" spans="1:16" ht="53.25" customHeight="1">
      <c r="A10" s="609"/>
      <c r="B10" s="609"/>
      <c r="C10" s="5" t="s">
        <v>177</v>
      </c>
      <c r="D10" s="5" t="s">
        <v>12</v>
      </c>
      <c r="E10" s="203" t="s">
        <v>361</v>
      </c>
      <c r="F10" s="7" t="s">
        <v>194</v>
      </c>
      <c r="G10" s="5" t="s">
        <v>177</v>
      </c>
      <c r="H10" s="26" t="s">
        <v>13</v>
      </c>
      <c r="I10" s="97" t="s">
        <v>106</v>
      </c>
      <c r="J10" s="5" t="s">
        <v>195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4">
        <v>8</v>
      </c>
      <c r="I11" s="5">
        <v>9</v>
      </c>
      <c r="J11" s="5">
        <v>10</v>
      </c>
    </row>
    <row r="12" spans="1:16" ht="14.25">
      <c r="A12" s="269">
        <v>1</v>
      </c>
      <c r="B12" s="263" t="s">
        <v>828</v>
      </c>
      <c r="C12" s="696" t="s">
        <v>879</v>
      </c>
      <c r="D12" s="697"/>
      <c r="E12" s="697"/>
      <c r="F12" s="697"/>
      <c r="G12" s="697"/>
      <c r="H12" s="697"/>
      <c r="I12" s="697"/>
      <c r="J12" s="698"/>
    </row>
    <row r="13" spans="1:16" ht="14.25">
      <c r="A13" s="48">
        <v>2</v>
      </c>
      <c r="B13" s="47" t="s">
        <v>829</v>
      </c>
      <c r="C13" s="699"/>
      <c r="D13" s="700"/>
      <c r="E13" s="700"/>
      <c r="F13" s="700"/>
      <c r="G13" s="700"/>
      <c r="H13" s="700"/>
      <c r="I13" s="700"/>
      <c r="J13" s="701"/>
    </row>
    <row r="14" spans="1:16" ht="14.25">
      <c r="A14" s="269">
        <v>3</v>
      </c>
      <c r="B14" s="263" t="s">
        <v>830</v>
      </c>
      <c r="C14" s="699"/>
      <c r="D14" s="700"/>
      <c r="E14" s="700"/>
      <c r="F14" s="700"/>
      <c r="G14" s="700"/>
      <c r="H14" s="700"/>
      <c r="I14" s="700"/>
      <c r="J14" s="701"/>
    </row>
    <row r="15" spans="1:16" ht="14.25">
      <c r="A15" s="48">
        <v>4</v>
      </c>
      <c r="B15" s="47" t="s">
        <v>831</v>
      </c>
      <c r="C15" s="699"/>
      <c r="D15" s="700"/>
      <c r="E15" s="700"/>
      <c r="F15" s="700"/>
      <c r="G15" s="700"/>
      <c r="H15" s="700"/>
      <c r="I15" s="700"/>
      <c r="J15" s="701"/>
    </row>
    <row r="16" spans="1:16" ht="14.25">
      <c r="A16" s="48">
        <v>5</v>
      </c>
      <c r="B16" s="47" t="s">
        <v>832</v>
      </c>
      <c r="C16" s="699"/>
      <c r="D16" s="700"/>
      <c r="E16" s="700"/>
      <c r="F16" s="700"/>
      <c r="G16" s="700"/>
      <c r="H16" s="700"/>
      <c r="I16" s="700"/>
      <c r="J16" s="701"/>
    </row>
    <row r="17" spans="1:10" ht="14.25">
      <c r="A17" s="48">
        <v>6</v>
      </c>
      <c r="B17" s="47" t="s">
        <v>833</v>
      </c>
      <c r="C17" s="699"/>
      <c r="D17" s="700"/>
      <c r="E17" s="700"/>
      <c r="F17" s="700"/>
      <c r="G17" s="700"/>
      <c r="H17" s="700"/>
      <c r="I17" s="700"/>
      <c r="J17" s="701"/>
    </row>
    <row r="18" spans="1:10" ht="14.25">
      <c r="A18" s="269">
        <v>7</v>
      </c>
      <c r="B18" s="263" t="s">
        <v>834</v>
      </c>
      <c r="C18" s="699"/>
      <c r="D18" s="700"/>
      <c r="E18" s="700"/>
      <c r="F18" s="700"/>
      <c r="G18" s="700"/>
      <c r="H18" s="700"/>
      <c r="I18" s="700"/>
      <c r="J18" s="701"/>
    </row>
    <row r="19" spans="1:10" ht="14.25">
      <c r="A19" s="48">
        <v>8</v>
      </c>
      <c r="B19" s="47" t="s">
        <v>835</v>
      </c>
      <c r="C19" s="699"/>
      <c r="D19" s="700"/>
      <c r="E19" s="700"/>
      <c r="F19" s="700"/>
      <c r="G19" s="700"/>
      <c r="H19" s="700"/>
      <c r="I19" s="700"/>
      <c r="J19" s="701"/>
    </row>
    <row r="20" spans="1:10" ht="14.25">
      <c r="A20" s="48">
        <v>9</v>
      </c>
      <c r="B20" s="47" t="s">
        <v>836</v>
      </c>
      <c r="C20" s="699"/>
      <c r="D20" s="700"/>
      <c r="E20" s="700"/>
      <c r="F20" s="700"/>
      <c r="G20" s="700"/>
      <c r="H20" s="700"/>
      <c r="I20" s="700"/>
      <c r="J20" s="701"/>
    </row>
    <row r="21" spans="1:10" ht="14.25">
      <c r="A21" s="48">
        <v>10</v>
      </c>
      <c r="B21" s="47" t="s">
        <v>837</v>
      </c>
      <c r="C21" s="699"/>
      <c r="D21" s="700"/>
      <c r="E21" s="700"/>
      <c r="F21" s="700"/>
      <c r="G21" s="700"/>
      <c r="H21" s="700"/>
      <c r="I21" s="700"/>
      <c r="J21" s="701"/>
    </row>
    <row r="22" spans="1:10" ht="14.25">
      <c r="A22" s="48">
        <v>11</v>
      </c>
      <c r="B22" s="47" t="s">
        <v>838</v>
      </c>
      <c r="C22" s="699"/>
      <c r="D22" s="700"/>
      <c r="E22" s="700"/>
      <c r="F22" s="700"/>
      <c r="G22" s="700"/>
      <c r="H22" s="700"/>
      <c r="I22" s="700"/>
      <c r="J22" s="701"/>
    </row>
    <row r="23" spans="1:10" ht="14.25">
      <c r="A23" s="48">
        <v>12</v>
      </c>
      <c r="B23" s="47" t="s">
        <v>839</v>
      </c>
      <c r="C23" s="699"/>
      <c r="D23" s="700"/>
      <c r="E23" s="700"/>
      <c r="F23" s="700"/>
      <c r="G23" s="700"/>
      <c r="H23" s="700"/>
      <c r="I23" s="700"/>
      <c r="J23" s="701"/>
    </row>
    <row r="24" spans="1:10" ht="14.25">
      <c r="A24" s="48">
        <v>13</v>
      </c>
      <c r="B24" s="47" t="s">
        <v>840</v>
      </c>
      <c r="C24" s="699"/>
      <c r="D24" s="700"/>
      <c r="E24" s="700"/>
      <c r="F24" s="700"/>
      <c r="G24" s="700"/>
      <c r="H24" s="700"/>
      <c r="I24" s="700"/>
      <c r="J24" s="701"/>
    </row>
    <row r="25" spans="1:10" ht="14.25">
      <c r="A25" s="48">
        <v>14</v>
      </c>
      <c r="B25" s="47" t="s">
        <v>841</v>
      </c>
      <c r="C25" s="699"/>
      <c r="D25" s="700"/>
      <c r="E25" s="700"/>
      <c r="F25" s="700"/>
      <c r="G25" s="700"/>
      <c r="H25" s="700"/>
      <c r="I25" s="700"/>
      <c r="J25" s="701"/>
    </row>
    <row r="26" spans="1:10" ht="14.25">
      <c r="A26" s="269">
        <v>15</v>
      </c>
      <c r="B26" s="263" t="s">
        <v>842</v>
      </c>
      <c r="C26" s="699"/>
      <c r="D26" s="700"/>
      <c r="E26" s="700"/>
      <c r="F26" s="700"/>
      <c r="G26" s="700"/>
      <c r="H26" s="700"/>
      <c r="I26" s="700"/>
      <c r="J26" s="701"/>
    </row>
    <row r="27" spans="1:10" ht="14.25">
      <c r="A27" s="269">
        <v>16</v>
      </c>
      <c r="B27" s="263" t="s">
        <v>843</v>
      </c>
      <c r="C27" s="699"/>
      <c r="D27" s="700"/>
      <c r="E27" s="700"/>
      <c r="F27" s="700"/>
      <c r="G27" s="700"/>
      <c r="H27" s="700"/>
      <c r="I27" s="700"/>
      <c r="J27" s="701"/>
    </row>
    <row r="28" spans="1:10" ht="14.25">
      <c r="A28" s="48">
        <v>17</v>
      </c>
      <c r="B28" s="47" t="s">
        <v>844</v>
      </c>
      <c r="C28" s="699"/>
      <c r="D28" s="700"/>
      <c r="E28" s="700"/>
      <c r="F28" s="700"/>
      <c r="G28" s="700"/>
      <c r="H28" s="700"/>
      <c r="I28" s="700"/>
      <c r="J28" s="701"/>
    </row>
    <row r="29" spans="1:10" ht="14.25">
      <c r="A29" s="270">
        <v>18</v>
      </c>
      <c r="B29" s="263" t="s">
        <v>845</v>
      </c>
      <c r="C29" s="699"/>
      <c r="D29" s="700"/>
      <c r="E29" s="700"/>
      <c r="F29" s="700"/>
      <c r="G29" s="700"/>
      <c r="H29" s="700"/>
      <c r="I29" s="700"/>
      <c r="J29" s="701"/>
    </row>
    <row r="30" spans="1:10" ht="14.25">
      <c r="A30" s="271">
        <v>19</v>
      </c>
      <c r="B30" s="47" t="s">
        <v>846</v>
      </c>
      <c r="C30" s="699"/>
      <c r="D30" s="700"/>
      <c r="E30" s="700"/>
      <c r="F30" s="700"/>
      <c r="G30" s="700"/>
      <c r="H30" s="700"/>
      <c r="I30" s="700"/>
      <c r="J30" s="701"/>
    </row>
    <row r="31" spans="1:10" ht="14.25">
      <c r="A31" s="271">
        <v>20</v>
      </c>
      <c r="B31" s="47" t="s">
        <v>847</v>
      </c>
      <c r="C31" s="699"/>
      <c r="D31" s="700"/>
      <c r="E31" s="700"/>
      <c r="F31" s="700"/>
      <c r="G31" s="700"/>
      <c r="H31" s="700"/>
      <c r="I31" s="700"/>
      <c r="J31" s="701"/>
    </row>
    <row r="32" spans="1:10" ht="14.25">
      <c r="A32" s="48">
        <v>21</v>
      </c>
      <c r="B32" s="47" t="s">
        <v>848</v>
      </c>
      <c r="C32" s="699"/>
      <c r="D32" s="700"/>
      <c r="E32" s="700"/>
      <c r="F32" s="700"/>
      <c r="G32" s="700"/>
      <c r="H32" s="700"/>
      <c r="I32" s="700"/>
      <c r="J32" s="701"/>
    </row>
    <row r="33" spans="1:10" ht="14.25">
      <c r="A33" s="48">
        <v>22</v>
      </c>
      <c r="B33" s="47" t="s">
        <v>849</v>
      </c>
      <c r="C33" s="699"/>
      <c r="D33" s="700"/>
      <c r="E33" s="700"/>
      <c r="F33" s="700"/>
      <c r="G33" s="700"/>
      <c r="H33" s="700"/>
      <c r="I33" s="700"/>
      <c r="J33" s="701"/>
    </row>
    <row r="34" spans="1:10" ht="14.25">
      <c r="A34" s="48">
        <v>23</v>
      </c>
      <c r="B34" s="47" t="s">
        <v>850</v>
      </c>
      <c r="C34" s="702"/>
      <c r="D34" s="703"/>
      <c r="E34" s="703"/>
      <c r="F34" s="703"/>
      <c r="G34" s="703"/>
      <c r="H34" s="703"/>
      <c r="I34" s="703"/>
      <c r="J34" s="704"/>
    </row>
    <row r="35" spans="1:10">
      <c r="A35" s="3" t="s">
        <v>14</v>
      </c>
      <c r="B35" s="30"/>
      <c r="C35" s="30"/>
      <c r="D35" s="20"/>
      <c r="E35" s="20"/>
      <c r="F35" s="28"/>
      <c r="G35" s="20"/>
      <c r="H35" s="29"/>
      <c r="I35" s="29"/>
      <c r="J35" s="29"/>
    </row>
    <row r="36" spans="1:10">
      <c r="A36" s="12"/>
      <c r="B36" s="31"/>
      <c r="C36" s="31"/>
      <c r="D36" s="22"/>
      <c r="E36" s="22"/>
      <c r="F36" s="22"/>
      <c r="G36" s="22"/>
      <c r="H36" s="22"/>
      <c r="I36" s="22"/>
      <c r="J36" s="22"/>
    </row>
    <row r="37" spans="1:10">
      <c r="A37" s="12"/>
      <c r="B37" s="31"/>
      <c r="C37" s="31"/>
      <c r="D37" s="22"/>
      <c r="E37" s="22"/>
      <c r="F37" s="22"/>
      <c r="G37" s="22"/>
      <c r="H37" s="22"/>
      <c r="I37" s="22"/>
      <c r="J37" s="22"/>
    </row>
    <row r="38" spans="1:10">
      <c r="B38" s="290" t="s">
        <v>925</v>
      </c>
    </row>
    <row r="39" spans="1:10">
      <c r="B39" s="290" t="s">
        <v>930</v>
      </c>
    </row>
    <row r="40" spans="1:10">
      <c r="I40" s="290" t="s">
        <v>869</v>
      </c>
    </row>
    <row r="41" spans="1:10">
      <c r="I41" s="305" t="s">
        <v>870</v>
      </c>
    </row>
    <row r="42" spans="1:10">
      <c r="I42" s="305" t="s">
        <v>871</v>
      </c>
    </row>
  </sheetData>
  <mergeCells count="10">
    <mergeCell ref="A9:A10"/>
    <mergeCell ref="B9:B10"/>
    <mergeCell ref="C9:F9"/>
    <mergeCell ref="G9:J9"/>
    <mergeCell ref="C12:J34"/>
    <mergeCell ref="E1:I1"/>
    <mergeCell ref="A2:J2"/>
    <mergeCell ref="A3:J3"/>
    <mergeCell ref="A5:J5"/>
    <mergeCell ref="H8:J8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A22" zoomScaleSheetLayoutView="90" workbookViewId="0">
      <selection activeCell="C12" sqref="C12:C34"/>
    </sheetView>
  </sheetViews>
  <sheetFormatPr defaultRowHeight="12.75"/>
  <cols>
    <col min="1" max="1" width="6.7109375" style="490" customWidth="1"/>
    <col min="2" max="2" width="20.85546875" style="490" customWidth="1"/>
    <col min="3" max="3" width="12" style="490" customWidth="1"/>
    <col min="4" max="4" width="10.42578125" style="490" customWidth="1"/>
    <col min="5" max="5" width="10.140625" style="490" customWidth="1"/>
    <col min="6" max="6" width="13" style="490" customWidth="1"/>
    <col min="7" max="7" width="15.140625" style="490" customWidth="1"/>
    <col min="8" max="8" width="12.42578125" style="490" customWidth="1"/>
    <col min="9" max="9" width="12.140625" style="490" customWidth="1"/>
    <col min="10" max="10" width="11.7109375" style="490" customWidth="1"/>
    <col min="11" max="11" width="12" style="490" customWidth="1"/>
    <col min="12" max="12" width="14.140625" style="490" customWidth="1"/>
    <col min="13" max="16384" width="9.140625" style="490"/>
  </cols>
  <sheetData>
    <row r="1" spans="1:18" s="265" customFormat="1" ht="15">
      <c r="D1" s="35"/>
      <c r="E1" s="35"/>
      <c r="F1" s="35"/>
      <c r="G1" s="35"/>
      <c r="H1" s="35"/>
      <c r="I1" s="35"/>
      <c r="J1" s="35"/>
      <c r="K1" s="35"/>
      <c r="L1" s="705" t="s">
        <v>57</v>
      </c>
      <c r="M1" s="705"/>
      <c r="N1" s="41"/>
      <c r="O1" s="41"/>
    </row>
    <row r="2" spans="1:18" s="265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43"/>
      <c r="N2" s="43"/>
      <c r="O2" s="43"/>
    </row>
    <row r="3" spans="1:18" s="265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42"/>
      <c r="N3" s="42"/>
      <c r="O3" s="42"/>
    </row>
    <row r="4" spans="1:18" s="265" customFormat="1" ht="10.5" customHeight="1"/>
    <row r="5" spans="1:18" ht="19.5" customHeight="1">
      <c r="A5" s="690" t="s">
        <v>714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>
      <c r="A7" s="547" t="s">
        <v>931</v>
      </c>
      <c r="B7" s="547"/>
      <c r="F7" s="706" t="s">
        <v>15</v>
      </c>
      <c r="G7" s="706"/>
      <c r="H7" s="706"/>
      <c r="I7" s="706"/>
      <c r="J7" s="706"/>
      <c r="K7" s="706"/>
      <c r="L7" s="706"/>
    </row>
    <row r="8" spans="1:18">
      <c r="A8" s="35"/>
      <c r="F8" s="554"/>
      <c r="G8" s="93"/>
      <c r="H8" s="93"/>
      <c r="I8" s="707" t="s">
        <v>789</v>
      </c>
      <c r="J8" s="707"/>
      <c r="K8" s="707"/>
      <c r="L8" s="707"/>
    </row>
    <row r="9" spans="1:18" s="35" customFormat="1">
      <c r="A9" s="685" t="s">
        <v>2</v>
      </c>
      <c r="B9" s="685" t="s">
        <v>3</v>
      </c>
      <c r="C9" s="606" t="s">
        <v>16</v>
      </c>
      <c r="D9" s="607"/>
      <c r="E9" s="607"/>
      <c r="F9" s="607"/>
      <c r="G9" s="608"/>
      <c r="H9" s="606" t="s">
        <v>36</v>
      </c>
      <c r="I9" s="607"/>
      <c r="J9" s="607"/>
      <c r="K9" s="607"/>
      <c r="L9" s="607"/>
      <c r="Q9" s="30"/>
      <c r="R9" s="146"/>
    </row>
    <row r="10" spans="1:18" s="35" customFormat="1" ht="51.75" customHeight="1">
      <c r="A10" s="686"/>
      <c r="B10" s="686"/>
      <c r="C10" s="551" t="s">
        <v>639</v>
      </c>
      <c r="D10" s="551" t="s">
        <v>640</v>
      </c>
      <c r="E10" s="551" t="s">
        <v>64</v>
      </c>
      <c r="F10" s="551" t="s">
        <v>65</v>
      </c>
      <c r="G10" s="551" t="s">
        <v>715</v>
      </c>
      <c r="H10" s="551" t="s">
        <v>639</v>
      </c>
      <c r="I10" s="551" t="s">
        <v>640</v>
      </c>
      <c r="J10" s="551" t="s">
        <v>64</v>
      </c>
      <c r="K10" s="551" t="s">
        <v>65</v>
      </c>
      <c r="L10" s="551" t="s">
        <v>716</v>
      </c>
    </row>
    <row r="11" spans="1:18" s="35" customFormat="1">
      <c r="A11" s="551">
        <v>1</v>
      </c>
      <c r="B11" s="551">
        <v>2</v>
      </c>
      <c r="C11" s="551">
        <v>3</v>
      </c>
      <c r="D11" s="551">
        <v>4</v>
      </c>
      <c r="E11" s="551">
        <v>5</v>
      </c>
      <c r="F11" s="551">
        <v>6</v>
      </c>
      <c r="G11" s="551">
        <v>7</v>
      </c>
      <c r="H11" s="551">
        <v>8</v>
      </c>
      <c r="I11" s="551">
        <v>9</v>
      </c>
      <c r="J11" s="551">
        <v>10</v>
      </c>
      <c r="K11" s="551">
        <v>11</v>
      </c>
      <c r="L11" s="551">
        <v>12</v>
      </c>
    </row>
    <row r="12" spans="1:18" ht="14.25">
      <c r="A12" s="269">
        <v>1</v>
      </c>
      <c r="B12" s="263" t="s">
        <v>828</v>
      </c>
      <c r="C12" s="20">
        <v>74.180000000000007</v>
      </c>
      <c r="D12" s="219">
        <v>32.450000000000003</v>
      </c>
      <c r="E12" s="20">
        <v>43.94</v>
      </c>
      <c r="F12" s="289">
        <v>64.459999999999994</v>
      </c>
      <c r="G12" s="20">
        <f>D12+E12-F12</f>
        <v>11.930000000000007</v>
      </c>
      <c r="H12" s="28">
        <v>0</v>
      </c>
      <c r="I12" s="28">
        <v>0</v>
      </c>
      <c r="J12" s="28">
        <v>0</v>
      </c>
      <c r="K12" s="28">
        <v>0</v>
      </c>
      <c r="L12" s="20">
        <f>I12+J12-K12</f>
        <v>0</v>
      </c>
    </row>
    <row r="13" spans="1:18" ht="14.25">
      <c r="A13" s="553">
        <v>2</v>
      </c>
      <c r="B13" s="266" t="s">
        <v>829</v>
      </c>
      <c r="C13" s="20">
        <v>133.94</v>
      </c>
      <c r="D13" s="219">
        <v>58.82</v>
      </c>
      <c r="E13" s="20">
        <v>79.329999999999984</v>
      </c>
      <c r="F13" s="289">
        <v>123.2</v>
      </c>
      <c r="G13" s="20">
        <f t="shared" ref="G13:G33" si="0">D13+E13-F13</f>
        <v>14.949999999999974</v>
      </c>
      <c r="H13" s="28">
        <v>0</v>
      </c>
      <c r="I13" s="28">
        <v>0</v>
      </c>
      <c r="J13" s="28">
        <v>0</v>
      </c>
      <c r="K13" s="28">
        <v>0</v>
      </c>
      <c r="L13" s="20">
        <f t="shared" ref="L13:L34" si="1">I13+J13-K13</f>
        <v>0</v>
      </c>
    </row>
    <row r="14" spans="1:18" ht="14.25">
      <c r="A14" s="269">
        <v>3</v>
      </c>
      <c r="B14" s="263" t="s">
        <v>830</v>
      </c>
      <c r="C14" s="20">
        <v>188.8</v>
      </c>
      <c r="D14" s="219">
        <v>75.63</v>
      </c>
      <c r="E14" s="20">
        <v>111.82999999999998</v>
      </c>
      <c r="F14" s="289">
        <v>170.3</v>
      </c>
      <c r="G14" s="20">
        <f t="shared" si="0"/>
        <v>17.159999999999968</v>
      </c>
      <c r="H14" s="28">
        <v>0</v>
      </c>
      <c r="I14" s="28">
        <v>0</v>
      </c>
      <c r="J14" s="28">
        <v>0</v>
      </c>
      <c r="K14" s="28">
        <v>0</v>
      </c>
      <c r="L14" s="20">
        <f t="shared" si="1"/>
        <v>0</v>
      </c>
    </row>
    <row r="15" spans="1:18" ht="14.25">
      <c r="A15" s="553">
        <v>4</v>
      </c>
      <c r="B15" s="266" t="s">
        <v>831</v>
      </c>
      <c r="C15" s="20">
        <v>145.6</v>
      </c>
      <c r="D15" s="219">
        <v>68.989999999999995</v>
      </c>
      <c r="E15" s="20">
        <v>86.230000000000018</v>
      </c>
      <c r="F15" s="289">
        <v>142.96</v>
      </c>
      <c r="G15" s="20">
        <f t="shared" si="0"/>
        <v>12.260000000000019</v>
      </c>
      <c r="H15" s="28">
        <v>0</v>
      </c>
      <c r="I15" s="28">
        <v>0</v>
      </c>
      <c r="J15" s="28">
        <v>0</v>
      </c>
      <c r="K15" s="28">
        <v>0</v>
      </c>
      <c r="L15" s="20">
        <f t="shared" si="1"/>
        <v>0</v>
      </c>
    </row>
    <row r="16" spans="1:18" ht="14.25">
      <c r="A16" s="553">
        <v>5</v>
      </c>
      <c r="B16" s="266" t="s">
        <v>832</v>
      </c>
      <c r="C16" s="20">
        <v>102.1</v>
      </c>
      <c r="D16" s="219">
        <v>31.41</v>
      </c>
      <c r="E16" s="20">
        <v>60.47</v>
      </c>
      <c r="F16" s="289">
        <v>80.45</v>
      </c>
      <c r="G16" s="20">
        <f t="shared" si="0"/>
        <v>11.429999999999993</v>
      </c>
      <c r="H16" s="28">
        <v>0</v>
      </c>
      <c r="I16" s="28">
        <v>0</v>
      </c>
      <c r="J16" s="28">
        <v>0</v>
      </c>
      <c r="K16" s="28">
        <v>0</v>
      </c>
      <c r="L16" s="20">
        <f t="shared" si="1"/>
        <v>0</v>
      </c>
    </row>
    <row r="17" spans="1:12" ht="14.25">
      <c r="A17" s="553">
        <v>6</v>
      </c>
      <c r="B17" s="266" t="s">
        <v>833</v>
      </c>
      <c r="C17" s="20">
        <v>119.28</v>
      </c>
      <c r="D17" s="219">
        <v>59.11</v>
      </c>
      <c r="E17" s="20">
        <v>70.639999999999986</v>
      </c>
      <c r="F17" s="289">
        <v>123.92</v>
      </c>
      <c r="G17" s="20">
        <f t="shared" si="0"/>
        <v>5.8299999999999983</v>
      </c>
      <c r="H17" s="28">
        <v>0</v>
      </c>
      <c r="I17" s="28">
        <v>0</v>
      </c>
      <c r="J17" s="28">
        <v>0</v>
      </c>
      <c r="K17" s="28">
        <v>0</v>
      </c>
      <c r="L17" s="20">
        <f t="shared" si="1"/>
        <v>0</v>
      </c>
    </row>
    <row r="18" spans="1:12" ht="14.25">
      <c r="A18" s="269">
        <v>7</v>
      </c>
      <c r="B18" s="263" t="s">
        <v>834</v>
      </c>
      <c r="C18" s="20">
        <v>60.37</v>
      </c>
      <c r="D18" s="219">
        <v>28.32</v>
      </c>
      <c r="E18" s="20">
        <v>31.87</v>
      </c>
      <c r="F18" s="289">
        <v>47.3</v>
      </c>
      <c r="G18" s="20">
        <f t="shared" si="0"/>
        <v>12.89</v>
      </c>
      <c r="H18" s="28">
        <v>0</v>
      </c>
      <c r="I18" s="28">
        <v>0</v>
      </c>
      <c r="J18" s="28">
        <v>0</v>
      </c>
      <c r="K18" s="28">
        <v>0</v>
      </c>
      <c r="L18" s="20">
        <f t="shared" si="1"/>
        <v>0</v>
      </c>
    </row>
    <row r="19" spans="1:12" ht="14.25">
      <c r="A19" s="553">
        <v>8</v>
      </c>
      <c r="B19" s="266" t="s">
        <v>835</v>
      </c>
      <c r="C19" s="20">
        <v>206.32</v>
      </c>
      <c r="D19" s="219">
        <v>55.86</v>
      </c>
      <c r="E19" s="20">
        <v>160.47</v>
      </c>
      <c r="F19" s="289">
        <v>189.2</v>
      </c>
      <c r="G19" s="20">
        <f>D19+E19-F19</f>
        <v>27.129999999999995</v>
      </c>
      <c r="H19" s="28">
        <v>0</v>
      </c>
      <c r="I19" s="28">
        <v>0</v>
      </c>
      <c r="J19" s="28">
        <v>0</v>
      </c>
      <c r="K19" s="28">
        <v>0</v>
      </c>
      <c r="L19" s="20">
        <f t="shared" si="1"/>
        <v>0</v>
      </c>
    </row>
    <row r="20" spans="1:12" ht="14.25">
      <c r="A20" s="553">
        <v>9</v>
      </c>
      <c r="B20" s="266" t="s">
        <v>836</v>
      </c>
      <c r="C20" s="20">
        <v>126.59</v>
      </c>
      <c r="D20" s="219">
        <v>15.65</v>
      </c>
      <c r="E20" s="20">
        <v>81.010000000000005</v>
      </c>
      <c r="F20" s="289">
        <v>84.37</v>
      </c>
      <c r="G20" s="20">
        <f>D20+E20-F20</f>
        <v>12.290000000000006</v>
      </c>
      <c r="H20" s="28">
        <v>0</v>
      </c>
      <c r="I20" s="28">
        <v>0</v>
      </c>
      <c r="J20" s="28">
        <v>0</v>
      </c>
      <c r="K20" s="28">
        <v>0</v>
      </c>
      <c r="L20" s="20">
        <f t="shared" si="1"/>
        <v>0</v>
      </c>
    </row>
    <row r="21" spans="1:12" ht="14.25">
      <c r="A21" s="553">
        <v>10</v>
      </c>
      <c r="B21" s="266" t="s">
        <v>837</v>
      </c>
      <c r="C21" s="20">
        <v>133.61000000000001</v>
      </c>
      <c r="D21" s="219">
        <v>66.75</v>
      </c>
      <c r="E21" s="20">
        <v>79.599999999999994</v>
      </c>
      <c r="F21" s="289">
        <v>134.46</v>
      </c>
      <c r="G21" s="20">
        <f t="shared" si="0"/>
        <v>11.889999999999986</v>
      </c>
      <c r="H21" s="28">
        <v>0</v>
      </c>
      <c r="I21" s="28">
        <v>0</v>
      </c>
      <c r="J21" s="28">
        <v>0</v>
      </c>
      <c r="K21" s="28">
        <v>0</v>
      </c>
      <c r="L21" s="20">
        <f t="shared" si="1"/>
        <v>0</v>
      </c>
    </row>
    <row r="22" spans="1:12" ht="14.25">
      <c r="A22" s="553">
        <v>11</v>
      </c>
      <c r="B22" s="266" t="s">
        <v>838</v>
      </c>
      <c r="C22" s="20">
        <v>59.69</v>
      </c>
      <c r="D22" s="219">
        <v>32.24</v>
      </c>
      <c r="E22" s="20">
        <v>35.36</v>
      </c>
      <c r="F22" s="289">
        <v>53.79</v>
      </c>
      <c r="G22" s="20">
        <f t="shared" si="0"/>
        <v>13.809999999999995</v>
      </c>
      <c r="H22" s="28">
        <v>0</v>
      </c>
      <c r="I22" s="28">
        <v>0</v>
      </c>
      <c r="J22" s="28">
        <v>0</v>
      </c>
      <c r="K22" s="28">
        <v>0</v>
      </c>
      <c r="L22" s="20">
        <f t="shared" si="1"/>
        <v>0</v>
      </c>
    </row>
    <row r="23" spans="1:12" ht="14.25">
      <c r="A23" s="553">
        <v>12</v>
      </c>
      <c r="B23" s="266" t="s">
        <v>839</v>
      </c>
      <c r="C23" s="20">
        <v>54.71</v>
      </c>
      <c r="D23" s="219">
        <v>22.62</v>
      </c>
      <c r="E23" s="20">
        <v>32.4</v>
      </c>
      <c r="F23" s="289">
        <v>42.85</v>
      </c>
      <c r="G23" s="20">
        <f t="shared" si="0"/>
        <v>12.169999999999995</v>
      </c>
      <c r="H23" s="28">
        <v>0</v>
      </c>
      <c r="I23" s="28">
        <v>0</v>
      </c>
      <c r="J23" s="28">
        <v>0</v>
      </c>
      <c r="K23" s="28">
        <v>0</v>
      </c>
      <c r="L23" s="20">
        <f t="shared" si="1"/>
        <v>0</v>
      </c>
    </row>
    <row r="24" spans="1:12" ht="14.25">
      <c r="A24" s="553">
        <v>13</v>
      </c>
      <c r="B24" s="266" t="s">
        <v>840</v>
      </c>
      <c r="C24" s="20">
        <v>113.59</v>
      </c>
      <c r="D24" s="219">
        <v>45.85</v>
      </c>
      <c r="E24" s="20">
        <v>67.27000000000001</v>
      </c>
      <c r="F24" s="289">
        <v>102.86</v>
      </c>
      <c r="G24" s="20">
        <f t="shared" si="0"/>
        <v>10.260000000000005</v>
      </c>
      <c r="H24" s="28">
        <v>0</v>
      </c>
      <c r="I24" s="28">
        <v>0</v>
      </c>
      <c r="J24" s="28">
        <v>0</v>
      </c>
      <c r="K24" s="28">
        <v>0</v>
      </c>
      <c r="L24" s="20">
        <f t="shared" si="1"/>
        <v>0</v>
      </c>
    </row>
    <row r="25" spans="1:12" ht="14.25">
      <c r="A25" s="553">
        <v>14</v>
      </c>
      <c r="B25" s="266" t="s">
        <v>841</v>
      </c>
      <c r="C25" s="20">
        <v>12.21</v>
      </c>
      <c r="D25" s="219">
        <v>5.91</v>
      </c>
      <c r="E25" s="20">
        <v>7.24</v>
      </c>
      <c r="F25" s="289">
        <v>11.73</v>
      </c>
      <c r="G25" s="20">
        <f t="shared" si="0"/>
        <v>1.42</v>
      </c>
      <c r="H25" s="28">
        <v>0</v>
      </c>
      <c r="I25" s="28">
        <v>0</v>
      </c>
      <c r="J25" s="28">
        <v>0</v>
      </c>
      <c r="K25" s="28">
        <v>0</v>
      </c>
      <c r="L25" s="20">
        <f t="shared" si="1"/>
        <v>0</v>
      </c>
    </row>
    <row r="26" spans="1:12" ht="14.25">
      <c r="A26" s="269">
        <v>15</v>
      </c>
      <c r="B26" s="263" t="s">
        <v>842</v>
      </c>
      <c r="C26" s="20">
        <v>90.9</v>
      </c>
      <c r="D26" s="219">
        <v>46.82</v>
      </c>
      <c r="E26" s="20">
        <v>53.849999999999994</v>
      </c>
      <c r="F26" s="289">
        <v>86.05</v>
      </c>
      <c r="G26" s="20">
        <f t="shared" si="0"/>
        <v>14.61999999999999</v>
      </c>
      <c r="H26" s="28">
        <v>0</v>
      </c>
      <c r="I26" s="28">
        <v>0</v>
      </c>
      <c r="J26" s="28">
        <v>0</v>
      </c>
      <c r="K26" s="28">
        <v>0</v>
      </c>
      <c r="L26" s="20">
        <f t="shared" si="1"/>
        <v>0</v>
      </c>
    </row>
    <row r="27" spans="1:12" ht="14.25">
      <c r="A27" s="269">
        <v>16</v>
      </c>
      <c r="B27" s="263" t="s">
        <v>843</v>
      </c>
      <c r="C27" s="20">
        <v>174.94</v>
      </c>
      <c r="D27" s="219">
        <v>60.55</v>
      </c>
      <c r="E27" s="20">
        <v>103.6</v>
      </c>
      <c r="F27" s="289">
        <v>151.13</v>
      </c>
      <c r="G27" s="20">
        <f t="shared" si="0"/>
        <v>13.019999999999982</v>
      </c>
      <c r="H27" s="28">
        <v>0</v>
      </c>
      <c r="I27" s="28">
        <v>0</v>
      </c>
      <c r="J27" s="28">
        <v>0</v>
      </c>
      <c r="K27" s="28">
        <v>0</v>
      </c>
      <c r="L27" s="20">
        <f t="shared" si="1"/>
        <v>0</v>
      </c>
    </row>
    <row r="28" spans="1:12" ht="14.25">
      <c r="A28" s="553">
        <v>17</v>
      </c>
      <c r="B28" s="266" t="s">
        <v>844</v>
      </c>
      <c r="C28" s="20">
        <v>45.34</v>
      </c>
      <c r="D28" s="219">
        <v>17.96</v>
      </c>
      <c r="E28" s="20">
        <v>26.85</v>
      </c>
      <c r="F28" s="289">
        <v>37.99</v>
      </c>
      <c r="G28" s="20">
        <f t="shared" si="0"/>
        <v>6.82</v>
      </c>
      <c r="H28" s="28">
        <v>0</v>
      </c>
      <c r="I28" s="28">
        <v>0</v>
      </c>
      <c r="J28" s="28">
        <v>0</v>
      </c>
      <c r="K28" s="28">
        <v>0</v>
      </c>
      <c r="L28" s="20">
        <f t="shared" si="1"/>
        <v>0</v>
      </c>
    </row>
    <row r="29" spans="1:12" ht="14.25">
      <c r="A29" s="270">
        <v>18</v>
      </c>
      <c r="B29" s="263" t="s">
        <v>845</v>
      </c>
      <c r="C29" s="20">
        <v>317.89999999999998</v>
      </c>
      <c r="D29" s="219">
        <v>120.21</v>
      </c>
      <c r="E29" s="20">
        <v>188.28000000000003</v>
      </c>
      <c r="F29" s="289">
        <v>288.75</v>
      </c>
      <c r="G29" s="20">
        <f t="shared" si="0"/>
        <v>19.740000000000009</v>
      </c>
      <c r="H29" s="28">
        <v>0</v>
      </c>
      <c r="I29" s="28">
        <v>0</v>
      </c>
      <c r="J29" s="28">
        <v>0</v>
      </c>
      <c r="K29" s="28">
        <v>0</v>
      </c>
      <c r="L29" s="20">
        <f t="shared" si="1"/>
        <v>0</v>
      </c>
    </row>
    <row r="30" spans="1:12" ht="14.25">
      <c r="A30" s="271">
        <v>19</v>
      </c>
      <c r="B30" s="266" t="s">
        <v>846</v>
      </c>
      <c r="C30" s="20">
        <v>93.46</v>
      </c>
      <c r="D30" s="219">
        <v>45.34</v>
      </c>
      <c r="E30" s="20">
        <v>55.339999999999989</v>
      </c>
      <c r="F30" s="289">
        <v>83.58</v>
      </c>
      <c r="G30" s="20">
        <f t="shared" si="0"/>
        <v>17.099999999999994</v>
      </c>
      <c r="H30" s="28">
        <v>0</v>
      </c>
      <c r="I30" s="28">
        <v>0</v>
      </c>
      <c r="J30" s="28">
        <v>0</v>
      </c>
      <c r="K30" s="28">
        <v>0</v>
      </c>
      <c r="L30" s="20">
        <f t="shared" si="1"/>
        <v>0</v>
      </c>
    </row>
    <row r="31" spans="1:12" ht="14.25">
      <c r="A31" s="271">
        <v>20</v>
      </c>
      <c r="B31" s="266" t="s">
        <v>847</v>
      </c>
      <c r="C31" s="20">
        <v>162.38</v>
      </c>
      <c r="D31" s="219">
        <v>57.86</v>
      </c>
      <c r="E31" s="20">
        <v>96.179999999999993</v>
      </c>
      <c r="F31" s="289">
        <v>142</v>
      </c>
      <c r="G31" s="20">
        <f t="shared" si="0"/>
        <v>12.039999999999992</v>
      </c>
      <c r="H31" s="28">
        <v>0</v>
      </c>
      <c r="I31" s="28">
        <v>0</v>
      </c>
      <c r="J31" s="28">
        <v>0</v>
      </c>
      <c r="K31" s="28">
        <v>0</v>
      </c>
      <c r="L31" s="20">
        <f t="shared" si="1"/>
        <v>0</v>
      </c>
    </row>
    <row r="32" spans="1:12" ht="14.25">
      <c r="A32" s="553">
        <v>21</v>
      </c>
      <c r="B32" s="266" t="s">
        <v>848</v>
      </c>
      <c r="C32" s="20">
        <v>200.53</v>
      </c>
      <c r="D32" s="219">
        <v>94.31</v>
      </c>
      <c r="E32" s="20">
        <v>118.77000000000001</v>
      </c>
      <c r="F32" s="289">
        <v>192.74</v>
      </c>
      <c r="G32" s="20">
        <f t="shared" si="0"/>
        <v>20.340000000000003</v>
      </c>
      <c r="H32" s="28">
        <v>0</v>
      </c>
      <c r="I32" s="28">
        <v>0</v>
      </c>
      <c r="J32" s="28">
        <v>0</v>
      </c>
      <c r="K32" s="28">
        <v>0</v>
      </c>
      <c r="L32" s="20">
        <f t="shared" si="1"/>
        <v>0</v>
      </c>
    </row>
    <row r="33" spans="1:12" ht="14.25">
      <c r="A33" s="553">
        <v>22</v>
      </c>
      <c r="B33" s="266" t="s">
        <v>849</v>
      </c>
      <c r="C33" s="20">
        <v>108.75</v>
      </c>
      <c r="D33" s="219">
        <v>49.99</v>
      </c>
      <c r="E33" s="20">
        <v>32.99</v>
      </c>
      <c r="F33" s="289">
        <v>79.37</v>
      </c>
      <c r="G33" s="20">
        <f t="shared" si="0"/>
        <v>3.6099999999999994</v>
      </c>
      <c r="H33" s="28">
        <v>0</v>
      </c>
      <c r="I33" s="28">
        <v>0</v>
      </c>
      <c r="J33" s="28">
        <v>0</v>
      </c>
      <c r="K33" s="28">
        <v>0</v>
      </c>
      <c r="L33" s="20">
        <f t="shared" si="1"/>
        <v>0</v>
      </c>
    </row>
    <row r="34" spans="1:12" ht="14.25">
      <c r="A34" s="553">
        <v>23</v>
      </c>
      <c r="B34" s="266" t="s">
        <v>850</v>
      </c>
      <c r="C34" s="20">
        <v>66.459999999999994</v>
      </c>
      <c r="D34" s="219">
        <v>45.61</v>
      </c>
      <c r="E34" s="20">
        <v>29.85</v>
      </c>
      <c r="F34" s="289">
        <v>67</v>
      </c>
      <c r="G34" s="289">
        <f>D34+E34-F34</f>
        <v>8.460000000000008</v>
      </c>
      <c r="H34" s="28">
        <v>0</v>
      </c>
      <c r="I34" s="28">
        <v>0</v>
      </c>
      <c r="J34" s="28">
        <v>0</v>
      </c>
      <c r="K34" s="28">
        <v>0</v>
      </c>
      <c r="L34" s="20">
        <f t="shared" si="1"/>
        <v>0</v>
      </c>
    </row>
    <row r="35" spans="1:12">
      <c r="A35" s="552" t="s">
        <v>14</v>
      </c>
      <c r="B35" s="20"/>
      <c r="C35" s="20">
        <f>SUM(C12:C34)</f>
        <v>2791.6500000000005</v>
      </c>
      <c r="D35" s="20">
        <f t="shared" ref="D35:L35" si="2">SUM(D12:D34)</f>
        <v>1138.26</v>
      </c>
      <c r="E35" s="20">
        <f t="shared" si="2"/>
        <v>1653.3699999999997</v>
      </c>
      <c r="F35" s="289">
        <f t="shared" si="2"/>
        <v>2500.4599999999991</v>
      </c>
      <c r="G35" s="20">
        <f>SUM(G12:G34)</f>
        <v>291.16999999999996</v>
      </c>
      <c r="H35" s="20">
        <f t="shared" si="2"/>
        <v>0</v>
      </c>
      <c r="I35" s="20">
        <f t="shared" si="2"/>
        <v>0</v>
      </c>
      <c r="J35" s="20">
        <f t="shared" si="2"/>
        <v>0</v>
      </c>
      <c r="K35" s="20">
        <f t="shared" si="2"/>
        <v>0</v>
      </c>
      <c r="L35" s="20">
        <f t="shared" si="2"/>
        <v>0</v>
      </c>
    </row>
    <row r="36" spans="1:12">
      <c r="A36" s="21" t="s">
        <v>717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5.75" customHeight="1">
      <c r="A37" s="35"/>
      <c r="B37" s="35"/>
      <c r="C37" s="35">
        <v>2183.7799999999997</v>
      </c>
      <c r="D37" s="35">
        <v>206.45</v>
      </c>
      <c r="E37" s="35">
        <v>1977.33</v>
      </c>
      <c r="F37" s="35">
        <v>1983.1399999999996</v>
      </c>
      <c r="G37" s="35">
        <v>200.64</v>
      </c>
      <c r="H37" s="35"/>
      <c r="I37" s="35"/>
      <c r="J37" s="35"/>
      <c r="K37" s="35"/>
      <c r="L37" s="35"/>
    </row>
    <row r="38" spans="1:12">
      <c r="C38" s="20">
        <f>C35+C37</f>
        <v>4975.43</v>
      </c>
      <c r="D38" s="20">
        <f t="shared" ref="D38:G38" si="3">D35+D37</f>
        <v>1344.71</v>
      </c>
      <c r="E38" s="20">
        <f t="shared" si="3"/>
        <v>3630.7</v>
      </c>
      <c r="F38" s="20">
        <f t="shared" si="3"/>
        <v>4483.5999999999985</v>
      </c>
      <c r="G38" s="20">
        <f t="shared" si="3"/>
        <v>491.80999999999995</v>
      </c>
    </row>
    <row r="39" spans="1:12">
      <c r="A39" s="290" t="s">
        <v>925</v>
      </c>
      <c r="F39" s="490">
        <f>F38/C38</f>
        <v>0.90114824246346514</v>
      </c>
      <c r="G39" s="571">
        <f>G38/C38</f>
        <v>9.8847737783467948E-2</v>
      </c>
    </row>
    <row r="40" spans="1:12">
      <c r="A40" s="290" t="s">
        <v>930</v>
      </c>
      <c r="D40" s="490">
        <f>D38/C38</f>
        <v>0.27027010730730811</v>
      </c>
    </row>
    <row r="41" spans="1:12">
      <c r="J41" s="290" t="s">
        <v>869</v>
      </c>
    </row>
    <row r="42" spans="1:12">
      <c r="D42" s="490">
        <f>D38+E38</f>
        <v>4975.41</v>
      </c>
      <c r="J42" s="565" t="s">
        <v>870</v>
      </c>
    </row>
    <row r="43" spans="1:12">
      <c r="D43" s="490">
        <f>D42/C38</f>
        <v>0.99999598024693337</v>
      </c>
      <c r="J43" s="565" t="s">
        <v>871</v>
      </c>
    </row>
  </sheetData>
  <mergeCells count="10">
    <mergeCell ref="A9:A10"/>
    <mergeCell ref="B9:B10"/>
    <mergeCell ref="C9:G9"/>
    <mergeCell ref="H9:L9"/>
    <mergeCell ref="I8:L8"/>
    <mergeCell ref="L1:M1"/>
    <mergeCell ref="A3:L3"/>
    <mergeCell ref="A2:L2"/>
    <mergeCell ref="A5:L5"/>
    <mergeCell ref="F7:L7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topLeftCell="A13" zoomScale="90" zoomScaleSheetLayoutView="90" workbookViewId="0">
      <selection activeCell="C12" sqref="C12:C34"/>
    </sheetView>
  </sheetViews>
  <sheetFormatPr defaultRowHeight="12.75"/>
  <cols>
    <col min="1" max="1" width="6" style="490" customWidth="1"/>
    <col min="2" max="2" width="21.28515625" style="490" customWidth="1"/>
    <col min="3" max="3" width="10.5703125" style="490" customWidth="1"/>
    <col min="4" max="4" width="9.85546875" style="490" customWidth="1"/>
    <col min="5" max="5" width="8.7109375" style="490" customWidth="1"/>
    <col min="6" max="6" width="10.85546875" style="490" customWidth="1"/>
    <col min="7" max="7" width="15.85546875" style="490" customWidth="1"/>
    <col min="8" max="8" width="12.42578125" style="490" customWidth="1"/>
    <col min="9" max="9" width="12.140625" style="490" customWidth="1"/>
    <col min="10" max="10" width="9" style="490" customWidth="1"/>
    <col min="11" max="11" width="12" style="490" customWidth="1"/>
    <col min="12" max="12" width="13.7109375" style="490" customWidth="1"/>
    <col min="13" max="13" width="9.140625" style="490" hidden="1" customWidth="1"/>
    <col min="14" max="16384" width="9.140625" style="490"/>
  </cols>
  <sheetData>
    <row r="1" spans="1:19" s="265" customFormat="1" ht="15">
      <c r="D1" s="35"/>
      <c r="E1" s="35"/>
      <c r="F1" s="35"/>
      <c r="G1" s="35"/>
      <c r="H1" s="35"/>
      <c r="I1" s="35"/>
      <c r="J1" s="35"/>
      <c r="K1" s="35"/>
      <c r="L1" s="705" t="s">
        <v>66</v>
      </c>
      <c r="M1" s="705"/>
      <c r="N1" s="705"/>
      <c r="O1" s="41"/>
      <c r="P1" s="41"/>
    </row>
    <row r="2" spans="1:19" s="265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43"/>
      <c r="N2" s="43"/>
      <c r="O2" s="43"/>
      <c r="P2" s="43"/>
    </row>
    <row r="3" spans="1:19" s="265" customFormat="1" ht="20.25">
      <c r="A3" s="708" t="s">
        <v>623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42"/>
      <c r="N3" s="42"/>
      <c r="O3" s="42"/>
      <c r="P3" s="42"/>
    </row>
    <row r="4" spans="1:19" s="265" customFormat="1" ht="10.5" customHeight="1"/>
    <row r="5" spans="1:19" ht="19.5" customHeight="1">
      <c r="A5" s="690" t="s">
        <v>720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>
      <c r="A7" s="547" t="s">
        <v>931</v>
      </c>
      <c r="B7" s="547"/>
      <c r="F7" s="706" t="s">
        <v>15</v>
      </c>
      <c r="G7" s="706"/>
      <c r="H7" s="706"/>
      <c r="I7" s="706"/>
      <c r="J7" s="706"/>
      <c r="K7" s="706"/>
      <c r="L7" s="706"/>
    </row>
    <row r="8" spans="1:19">
      <c r="A8" s="35"/>
      <c r="F8" s="554"/>
      <c r="G8" s="93"/>
      <c r="H8" s="93"/>
      <c r="I8" s="681" t="s">
        <v>789</v>
      </c>
      <c r="J8" s="681"/>
      <c r="K8" s="681"/>
      <c r="L8" s="681"/>
    </row>
    <row r="9" spans="1:19" s="35" customFormat="1">
      <c r="A9" s="609" t="s">
        <v>2</v>
      </c>
      <c r="B9" s="609" t="s">
        <v>3</v>
      </c>
      <c r="C9" s="606" t="s">
        <v>16</v>
      </c>
      <c r="D9" s="607"/>
      <c r="E9" s="607"/>
      <c r="F9" s="607"/>
      <c r="G9" s="607"/>
      <c r="H9" s="606" t="s">
        <v>36</v>
      </c>
      <c r="I9" s="607"/>
      <c r="J9" s="607"/>
      <c r="K9" s="607"/>
      <c r="L9" s="607"/>
      <c r="R9" s="30"/>
      <c r="S9" s="146"/>
    </row>
    <row r="10" spans="1:19" s="35" customFormat="1" ht="66" customHeight="1">
      <c r="A10" s="609"/>
      <c r="B10" s="609"/>
      <c r="C10" s="551" t="s">
        <v>639</v>
      </c>
      <c r="D10" s="551" t="s">
        <v>641</v>
      </c>
      <c r="E10" s="551" t="s">
        <v>64</v>
      </c>
      <c r="F10" s="551" t="s">
        <v>65</v>
      </c>
      <c r="G10" s="551" t="s">
        <v>718</v>
      </c>
      <c r="H10" s="551" t="s">
        <v>639</v>
      </c>
      <c r="I10" s="551" t="s">
        <v>641</v>
      </c>
      <c r="J10" s="551" t="s">
        <v>64</v>
      </c>
      <c r="K10" s="551" t="s">
        <v>65</v>
      </c>
      <c r="L10" s="551" t="s">
        <v>719</v>
      </c>
    </row>
    <row r="11" spans="1:19" s="35" customFormat="1">
      <c r="A11" s="551">
        <v>1</v>
      </c>
      <c r="B11" s="551">
        <v>2</v>
      </c>
      <c r="C11" s="551">
        <v>3</v>
      </c>
      <c r="D11" s="551">
        <v>4</v>
      </c>
      <c r="E11" s="551">
        <v>5</v>
      </c>
      <c r="F11" s="551">
        <v>6</v>
      </c>
      <c r="G11" s="551">
        <v>7</v>
      </c>
      <c r="H11" s="551">
        <v>8</v>
      </c>
      <c r="I11" s="551">
        <v>9</v>
      </c>
      <c r="J11" s="551">
        <v>10</v>
      </c>
      <c r="K11" s="551">
        <v>11</v>
      </c>
      <c r="L11" s="551">
        <v>12</v>
      </c>
    </row>
    <row r="12" spans="1:19" ht="14.25">
      <c r="A12" s="269">
        <v>1</v>
      </c>
      <c r="B12" s="263" t="s">
        <v>828</v>
      </c>
      <c r="C12" s="20">
        <v>34.49</v>
      </c>
      <c r="D12" s="219">
        <v>6.09</v>
      </c>
      <c r="E12" s="20">
        <v>31.24</v>
      </c>
      <c r="F12" s="20">
        <v>34.32</v>
      </c>
      <c r="G12" s="20">
        <f>D12+E12-F12</f>
        <v>3.009999999999998</v>
      </c>
      <c r="H12" s="28"/>
      <c r="I12" s="28"/>
      <c r="J12" s="28"/>
      <c r="K12" s="28"/>
      <c r="L12" s="20"/>
    </row>
    <row r="13" spans="1:19" ht="14.25">
      <c r="A13" s="553">
        <v>2</v>
      </c>
      <c r="B13" s="266" t="s">
        <v>829</v>
      </c>
      <c r="C13" s="20">
        <v>102.76</v>
      </c>
      <c r="D13" s="219">
        <v>15.23</v>
      </c>
      <c r="E13" s="20">
        <v>93.039999999999992</v>
      </c>
      <c r="F13" s="20">
        <v>100.65</v>
      </c>
      <c r="G13" s="20">
        <f t="shared" ref="G13:G33" si="0">D13+E13-F13</f>
        <v>7.6199999999999903</v>
      </c>
      <c r="H13" s="28"/>
      <c r="I13" s="28"/>
      <c r="J13" s="28"/>
      <c r="K13" s="28"/>
      <c r="L13" s="20"/>
    </row>
    <row r="14" spans="1:19" ht="14.25">
      <c r="A14" s="269">
        <v>3</v>
      </c>
      <c r="B14" s="263" t="s">
        <v>830</v>
      </c>
      <c r="C14" s="20">
        <v>103.39</v>
      </c>
      <c r="D14" s="219">
        <v>8.3000000000000007</v>
      </c>
      <c r="E14" s="20">
        <v>93.61999999999999</v>
      </c>
      <c r="F14" s="20">
        <v>92.45</v>
      </c>
      <c r="G14" s="20">
        <f t="shared" si="0"/>
        <v>9.4699999999999847</v>
      </c>
      <c r="H14" s="28"/>
      <c r="I14" s="28"/>
      <c r="J14" s="28"/>
      <c r="K14" s="28"/>
      <c r="L14" s="20"/>
    </row>
    <row r="15" spans="1:19" ht="14.25">
      <c r="A15" s="553">
        <v>4</v>
      </c>
      <c r="B15" s="266" t="s">
        <v>831</v>
      </c>
      <c r="C15" s="20">
        <v>122.66</v>
      </c>
      <c r="D15" s="219">
        <v>15.23</v>
      </c>
      <c r="E15" s="20">
        <v>111.06</v>
      </c>
      <c r="F15" s="20">
        <v>115.73</v>
      </c>
      <c r="G15" s="20">
        <f t="shared" si="0"/>
        <v>10.560000000000002</v>
      </c>
      <c r="H15" s="28"/>
      <c r="I15" s="28"/>
      <c r="J15" s="28"/>
      <c r="K15" s="28"/>
      <c r="L15" s="20"/>
    </row>
    <row r="16" spans="1:19" ht="14.25">
      <c r="A16" s="553">
        <v>5</v>
      </c>
      <c r="B16" s="266" t="s">
        <v>832</v>
      </c>
      <c r="C16" s="20">
        <v>41.48</v>
      </c>
      <c r="D16" s="219">
        <v>2.33</v>
      </c>
      <c r="E16" s="20">
        <v>37.549999999999997</v>
      </c>
      <c r="F16" s="20">
        <v>33.700000000000003</v>
      </c>
      <c r="G16" s="20">
        <f t="shared" si="0"/>
        <v>6.1799999999999926</v>
      </c>
      <c r="H16" s="28"/>
      <c r="I16" s="28"/>
      <c r="J16" s="28"/>
      <c r="K16" s="28"/>
      <c r="L16" s="20"/>
    </row>
    <row r="17" spans="1:12" ht="14.25">
      <c r="A17" s="553">
        <v>6</v>
      </c>
      <c r="B17" s="266" t="s">
        <v>833</v>
      </c>
      <c r="C17" s="20">
        <v>76.790000000000006</v>
      </c>
      <c r="D17" s="219">
        <v>2.34</v>
      </c>
      <c r="E17" s="20">
        <v>69.53</v>
      </c>
      <c r="F17" s="20">
        <v>70.290000000000006</v>
      </c>
      <c r="G17" s="20">
        <f t="shared" si="0"/>
        <v>1.5799999999999983</v>
      </c>
      <c r="H17" s="28"/>
      <c r="I17" s="28"/>
      <c r="J17" s="28"/>
      <c r="K17" s="28"/>
      <c r="L17" s="20"/>
    </row>
    <row r="18" spans="1:12" ht="14.25">
      <c r="A18" s="269">
        <v>7</v>
      </c>
      <c r="B18" s="263" t="s">
        <v>834</v>
      </c>
      <c r="C18" s="20">
        <v>52.14</v>
      </c>
      <c r="D18" s="219">
        <v>18.98</v>
      </c>
      <c r="E18" s="20">
        <v>33.840000000000003</v>
      </c>
      <c r="F18" s="20">
        <v>41.58</v>
      </c>
      <c r="G18" s="20">
        <f t="shared" si="0"/>
        <v>11.240000000000009</v>
      </c>
      <c r="H18" s="28"/>
      <c r="I18" s="28"/>
      <c r="J18" s="28"/>
      <c r="K18" s="28"/>
      <c r="L18" s="20"/>
    </row>
    <row r="19" spans="1:12" ht="14.25">
      <c r="A19" s="553">
        <v>8</v>
      </c>
      <c r="B19" s="266" t="s">
        <v>835</v>
      </c>
      <c r="C19" s="20">
        <v>163.38</v>
      </c>
      <c r="D19" s="219">
        <v>0.55000000000000004</v>
      </c>
      <c r="E19" s="20">
        <v>178.61</v>
      </c>
      <c r="F19" s="20">
        <v>145.19999999999999</v>
      </c>
      <c r="G19" s="20">
        <f t="shared" si="0"/>
        <v>33.960000000000036</v>
      </c>
      <c r="H19" s="28"/>
      <c r="I19" s="28"/>
      <c r="J19" s="28"/>
      <c r="K19" s="28"/>
      <c r="L19" s="20"/>
    </row>
    <row r="20" spans="1:12" ht="14.25">
      <c r="A20" s="553">
        <v>9</v>
      </c>
      <c r="B20" s="266" t="s">
        <v>836</v>
      </c>
      <c r="C20" s="20">
        <v>120.71</v>
      </c>
      <c r="D20" s="219">
        <v>18.54</v>
      </c>
      <c r="E20" s="20">
        <v>104.42</v>
      </c>
      <c r="F20" s="20">
        <v>114.15</v>
      </c>
      <c r="G20" s="20">
        <f t="shared" si="0"/>
        <v>8.8100000000000023</v>
      </c>
      <c r="H20" s="28"/>
      <c r="I20" s="28"/>
      <c r="J20" s="28"/>
      <c r="K20" s="28"/>
      <c r="L20" s="20"/>
    </row>
    <row r="21" spans="1:12" ht="14.25">
      <c r="A21" s="553">
        <v>10</v>
      </c>
      <c r="B21" s="266" t="s">
        <v>837</v>
      </c>
      <c r="C21" s="20">
        <v>112.7</v>
      </c>
      <c r="D21" s="219">
        <v>15.34</v>
      </c>
      <c r="E21" s="20">
        <v>103.09</v>
      </c>
      <c r="F21" s="20">
        <v>112.1</v>
      </c>
      <c r="G21" s="20">
        <f t="shared" si="0"/>
        <v>6.3300000000000125</v>
      </c>
      <c r="H21" s="28"/>
      <c r="I21" s="28"/>
      <c r="J21" s="28"/>
      <c r="K21" s="28"/>
      <c r="L21" s="20"/>
    </row>
    <row r="22" spans="1:12" ht="14.25">
      <c r="A22" s="553">
        <v>11</v>
      </c>
      <c r="B22" s="266" t="s">
        <v>838</v>
      </c>
      <c r="C22" s="20">
        <v>52.9</v>
      </c>
      <c r="D22" s="219">
        <v>4.51</v>
      </c>
      <c r="E22" s="20">
        <v>47.91</v>
      </c>
      <c r="F22" s="20">
        <v>48.63</v>
      </c>
      <c r="G22" s="20">
        <f t="shared" si="0"/>
        <v>3.789999999999992</v>
      </c>
      <c r="H22" s="28"/>
      <c r="I22" s="28"/>
      <c r="J22" s="28"/>
      <c r="K22" s="28"/>
      <c r="L22" s="20"/>
    </row>
    <row r="23" spans="1:12" ht="14.25">
      <c r="A23" s="553">
        <v>12</v>
      </c>
      <c r="B23" s="266" t="s">
        <v>839</v>
      </c>
      <c r="C23" s="20">
        <v>64.05</v>
      </c>
      <c r="D23" s="219">
        <v>0</v>
      </c>
      <c r="E23" s="20">
        <v>58</v>
      </c>
      <c r="F23" s="20">
        <v>35.81</v>
      </c>
      <c r="G23" s="20">
        <f t="shared" si="0"/>
        <v>22.189999999999998</v>
      </c>
      <c r="H23" s="28"/>
      <c r="I23" s="28"/>
      <c r="J23" s="28"/>
      <c r="K23" s="28"/>
      <c r="L23" s="20"/>
    </row>
    <row r="24" spans="1:12" ht="14.25">
      <c r="A24" s="553">
        <v>13</v>
      </c>
      <c r="B24" s="266" t="s">
        <v>840</v>
      </c>
      <c r="C24" s="20">
        <v>83.89</v>
      </c>
      <c r="D24" s="219">
        <v>7.91</v>
      </c>
      <c r="E24" s="20">
        <v>75.95</v>
      </c>
      <c r="F24" s="20">
        <v>79.849999999999994</v>
      </c>
      <c r="G24" s="20">
        <f t="shared" si="0"/>
        <v>4.0100000000000051</v>
      </c>
      <c r="H24" s="28"/>
      <c r="I24" s="28"/>
      <c r="J24" s="28"/>
      <c r="K24" s="28"/>
      <c r="L24" s="20"/>
    </row>
    <row r="25" spans="1:12" ht="14.25">
      <c r="A25" s="553">
        <v>14</v>
      </c>
      <c r="B25" s="266" t="s">
        <v>841</v>
      </c>
      <c r="C25" s="20">
        <v>7.03</v>
      </c>
      <c r="D25" s="219">
        <v>3.41</v>
      </c>
      <c r="E25" s="20">
        <v>6.38</v>
      </c>
      <c r="F25" s="20">
        <v>7.52</v>
      </c>
      <c r="G25" s="20">
        <f t="shared" si="0"/>
        <v>2.2699999999999996</v>
      </c>
      <c r="H25" s="28"/>
      <c r="I25" s="28"/>
      <c r="J25" s="28"/>
      <c r="K25" s="28"/>
      <c r="L25" s="20"/>
    </row>
    <row r="26" spans="1:12" ht="14.25">
      <c r="A26" s="269">
        <v>15</v>
      </c>
      <c r="B26" s="263" t="s">
        <v>842</v>
      </c>
      <c r="C26" s="20">
        <v>84.55</v>
      </c>
      <c r="D26" s="219">
        <v>4.67</v>
      </c>
      <c r="E26" s="20">
        <v>76.540000000000006</v>
      </c>
      <c r="F26" s="20">
        <v>79.17</v>
      </c>
      <c r="G26" s="20">
        <f t="shared" si="0"/>
        <v>2.0400000000000063</v>
      </c>
      <c r="H26" s="28"/>
      <c r="I26" s="28"/>
      <c r="J26" s="28"/>
      <c r="K26" s="28"/>
      <c r="L26" s="20"/>
    </row>
    <row r="27" spans="1:12" ht="14.25">
      <c r="A27" s="269">
        <v>16</v>
      </c>
      <c r="B27" s="263" t="s">
        <v>843</v>
      </c>
      <c r="C27" s="20">
        <v>153.29</v>
      </c>
      <c r="D27" s="219">
        <v>9.7200000000000006</v>
      </c>
      <c r="E27" s="20">
        <v>138.80000000000001</v>
      </c>
      <c r="F27" s="20">
        <v>136.12</v>
      </c>
      <c r="G27" s="20">
        <f t="shared" si="0"/>
        <v>12.400000000000006</v>
      </c>
      <c r="H27" s="28"/>
      <c r="I27" s="28"/>
      <c r="J27" s="28"/>
      <c r="K27" s="28"/>
      <c r="L27" s="20"/>
    </row>
    <row r="28" spans="1:12" ht="14.25">
      <c r="A28" s="553">
        <v>17</v>
      </c>
      <c r="B28" s="266" t="s">
        <v>844</v>
      </c>
      <c r="C28" s="20">
        <v>30.79</v>
      </c>
      <c r="D28" s="219">
        <v>2.4300000000000002</v>
      </c>
      <c r="E28" s="20">
        <v>27.88</v>
      </c>
      <c r="F28" s="20">
        <v>26.79</v>
      </c>
      <c r="G28" s="20">
        <f t="shared" si="0"/>
        <v>3.5199999999999996</v>
      </c>
      <c r="H28" s="28"/>
      <c r="I28" s="28"/>
      <c r="J28" s="28"/>
      <c r="K28" s="28"/>
      <c r="L28" s="20"/>
    </row>
    <row r="29" spans="1:12" ht="14.25">
      <c r="A29" s="270">
        <v>18</v>
      </c>
      <c r="B29" s="263" t="s">
        <v>845</v>
      </c>
      <c r="C29" s="20">
        <v>276.57</v>
      </c>
      <c r="D29" s="219">
        <v>10.45</v>
      </c>
      <c r="E29" s="20">
        <v>250.40999999999997</v>
      </c>
      <c r="F29" s="20">
        <v>250.37</v>
      </c>
      <c r="G29" s="20">
        <f t="shared" si="0"/>
        <v>10.489999999999952</v>
      </c>
      <c r="H29" s="28"/>
      <c r="I29" s="28"/>
      <c r="J29" s="28"/>
      <c r="K29" s="28"/>
      <c r="L29" s="20"/>
    </row>
    <row r="30" spans="1:12" ht="14.25">
      <c r="A30" s="271">
        <v>19</v>
      </c>
      <c r="B30" s="266" t="s">
        <v>846</v>
      </c>
      <c r="C30" s="20">
        <v>83.29</v>
      </c>
      <c r="D30" s="219">
        <v>5.67</v>
      </c>
      <c r="E30" s="20">
        <v>75.42</v>
      </c>
      <c r="F30" s="20">
        <v>77.02</v>
      </c>
      <c r="G30" s="20">
        <f t="shared" si="0"/>
        <v>4.0700000000000074</v>
      </c>
      <c r="H30" s="28"/>
      <c r="I30" s="28"/>
      <c r="J30" s="28"/>
      <c r="K30" s="28"/>
      <c r="L30" s="20"/>
    </row>
    <row r="31" spans="1:12" ht="14.25">
      <c r="A31" s="271">
        <v>20</v>
      </c>
      <c r="B31" s="266" t="s">
        <v>847</v>
      </c>
      <c r="C31" s="20">
        <v>110.52</v>
      </c>
      <c r="D31" s="219">
        <v>16.88</v>
      </c>
      <c r="E31" s="20">
        <v>100.07000000000001</v>
      </c>
      <c r="F31" s="20">
        <v>106.95</v>
      </c>
      <c r="G31" s="20">
        <f t="shared" si="0"/>
        <v>10</v>
      </c>
      <c r="H31" s="28"/>
      <c r="I31" s="28"/>
      <c r="J31" s="28"/>
      <c r="K31" s="28"/>
      <c r="L31" s="20"/>
    </row>
    <row r="32" spans="1:12" ht="14.25">
      <c r="A32" s="553">
        <v>21</v>
      </c>
      <c r="B32" s="266" t="s">
        <v>848</v>
      </c>
      <c r="C32" s="20">
        <v>192.92</v>
      </c>
      <c r="D32" s="219">
        <v>25.22</v>
      </c>
      <c r="E32" s="20">
        <v>174.67000000000002</v>
      </c>
      <c r="F32" s="20">
        <v>188.38</v>
      </c>
      <c r="G32" s="20">
        <f t="shared" si="0"/>
        <v>11.510000000000019</v>
      </c>
      <c r="H32" s="28"/>
      <c r="I32" s="28"/>
      <c r="J32" s="28"/>
      <c r="K32" s="28"/>
      <c r="L32" s="20"/>
    </row>
    <row r="33" spans="1:12" ht="14.25">
      <c r="A33" s="553">
        <v>22</v>
      </c>
      <c r="B33" s="266" t="s">
        <v>849</v>
      </c>
      <c r="C33" s="20">
        <v>47.12</v>
      </c>
      <c r="D33" s="219">
        <v>10.57</v>
      </c>
      <c r="E33" s="20">
        <v>15.37</v>
      </c>
      <c r="F33" s="20">
        <v>20.37</v>
      </c>
      <c r="G33" s="20">
        <f t="shared" si="0"/>
        <v>5.5699999999999967</v>
      </c>
      <c r="H33" s="28"/>
      <c r="I33" s="28"/>
      <c r="J33" s="28"/>
      <c r="K33" s="28"/>
      <c r="L33" s="20"/>
    </row>
    <row r="34" spans="1:12" ht="14.25">
      <c r="A34" s="553">
        <v>23</v>
      </c>
      <c r="B34" s="266" t="s">
        <v>850</v>
      </c>
      <c r="C34" s="20">
        <v>66.36</v>
      </c>
      <c r="D34" s="219">
        <v>2.08</v>
      </c>
      <c r="E34" s="20">
        <v>73.930000000000007</v>
      </c>
      <c r="F34" s="20">
        <v>65.989999999999995</v>
      </c>
      <c r="G34" s="20">
        <f>D34+E34-F34</f>
        <v>10.02000000000001</v>
      </c>
      <c r="H34" s="28"/>
      <c r="I34" s="28"/>
      <c r="J34" s="28"/>
      <c r="K34" s="28"/>
      <c r="L34" s="20"/>
    </row>
    <row r="35" spans="1:12">
      <c r="A35" s="552" t="s">
        <v>14</v>
      </c>
      <c r="B35" s="20"/>
      <c r="C35" s="20">
        <f>SUM(C12:C34)</f>
        <v>2183.7799999999997</v>
      </c>
      <c r="D35" s="20">
        <f>SUM(D12:D34)</f>
        <v>206.45</v>
      </c>
      <c r="E35" s="20">
        <f>SUM(E12:E34)</f>
        <v>1977.33</v>
      </c>
      <c r="F35" s="20">
        <f>SUM(F12:F34)</f>
        <v>1983.1399999999996</v>
      </c>
      <c r="G35" s="20">
        <f>SUM(G12:G34)</f>
        <v>200.64</v>
      </c>
      <c r="H35" s="28"/>
      <c r="I35" s="28"/>
      <c r="J35" s="28"/>
      <c r="K35" s="28"/>
      <c r="L35" s="20"/>
    </row>
    <row r="36" spans="1:12">
      <c r="A36" s="21" t="s">
        <v>717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>
      <c r="A39" s="290" t="s">
        <v>925</v>
      </c>
      <c r="F39" s="541"/>
    </row>
    <row r="40" spans="1:12">
      <c r="A40" s="290" t="s">
        <v>930</v>
      </c>
    </row>
    <row r="41" spans="1:12">
      <c r="J41" s="290" t="s">
        <v>869</v>
      </c>
    </row>
    <row r="42" spans="1:12">
      <c r="J42" s="565" t="s">
        <v>870</v>
      </c>
    </row>
    <row r="43" spans="1:12">
      <c r="J43" s="565" t="s">
        <v>871</v>
      </c>
    </row>
  </sheetData>
  <mergeCells count="10">
    <mergeCell ref="F7:L7"/>
    <mergeCell ref="L1:N1"/>
    <mergeCell ref="A2:L2"/>
    <mergeCell ref="A3:L3"/>
    <mergeCell ref="A5:L5"/>
    <mergeCell ref="I8:L8"/>
    <mergeCell ref="A9:A10"/>
    <mergeCell ref="B9:B10"/>
    <mergeCell ref="C9:G9"/>
    <mergeCell ref="H9:L9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M17" sqref="M17"/>
    </sheetView>
  </sheetViews>
  <sheetFormatPr defaultRowHeight="12.75"/>
  <sheetData>
    <row r="2" spans="2:8">
      <c r="B2" s="15"/>
    </row>
    <row r="4" spans="2:8" ht="12.75" customHeight="1">
      <c r="B4" s="578"/>
      <c r="C4" s="578"/>
      <c r="D4" s="578"/>
      <c r="E4" s="578"/>
      <c r="F4" s="578"/>
      <c r="G4" s="578"/>
      <c r="H4" s="578"/>
    </row>
    <row r="5" spans="2:8" ht="12.75" customHeight="1">
      <c r="B5" s="578"/>
      <c r="C5" s="578"/>
      <c r="D5" s="578"/>
      <c r="E5" s="578"/>
      <c r="F5" s="578"/>
      <c r="G5" s="578"/>
      <c r="H5" s="578"/>
    </row>
    <row r="6" spans="2:8" ht="12.75" customHeight="1">
      <c r="B6" s="578"/>
      <c r="C6" s="578"/>
      <c r="D6" s="578"/>
      <c r="E6" s="578"/>
      <c r="F6" s="578"/>
      <c r="G6" s="578"/>
      <c r="H6" s="578"/>
    </row>
    <row r="7" spans="2:8" ht="12.75" customHeight="1">
      <c r="B7" s="578"/>
      <c r="C7" s="578"/>
      <c r="D7" s="578"/>
      <c r="E7" s="578"/>
      <c r="F7" s="578"/>
      <c r="G7" s="578"/>
      <c r="H7" s="578"/>
    </row>
    <row r="8" spans="2:8" ht="12.75" customHeight="1">
      <c r="B8" s="578"/>
      <c r="C8" s="578"/>
      <c r="D8" s="578"/>
      <c r="E8" s="578"/>
      <c r="F8" s="578"/>
      <c r="G8" s="578"/>
      <c r="H8" s="578"/>
    </row>
    <row r="9" spans="2:8" ht="12.75" customHeight="1">
      <c r="B9" s="578"/>
      <c r="C9" s="578"/>
      <c r="D9" s="578"/>
      <c r="E9" s="578"/>
      <c r="F9" s="578"/>
      <c r="G9" s="578"/>
      <c r="H9" s="578"/>
    </row>
    <row r="10" spans="2:8" ht="12.75" customHeight="1">
      <c r="B10" s="578"/>
      <c r="C10" s="578"/>
      <c r="D10" s="578"/>
      <c r="E10" s="578"/>
      <c r="F10" s="578"/>
      <c r="G10" s="578"/>
      <c r="H10" s="578"/>
    </row>
    <row r="11" spans="2:8" ht="12.75" customHeight="1">
      <c r="B11" s="578"/>
      <c r="C11" s="578"/>
      <c r="D11" s="578"/>
      <c r="E11" s="578"/>
      <c r="F11" s="578"/>
      <c r="G11" s="578"/>
      <c r="H11" s="578"/>
    </row>
    <row r="12" spans="2:8" ht="12.75" customHeight="1">
      <c r="B12" s="578"/>
      <c r="C12" s="578"/>
      <c r="D12" s="578"/>
      <c r="E12" s="578"/>
      <c r="F12" s="578"/>
      <c r="G12" s="578"/>
      <c r="H12" s="578"/>
    </row>
    <row r="13" spans="2:8" ht="12.75" customHeight="1">
      <c r="B13" s="578"/>
      <c r="C13" s="578"/>
      <c r="D13" s="578"/>
      <c r="E13" s="578"/>
      <c r="F13" s="578"/>
      <c r="G13" s="578"/>
      <c r="H13" s="578"/>
    </row>
  </sheetData>
  <mergeCells count="1">
    <mergeCell ref="B4:H13"/>
  </mergeCells>
  <printOptions horizontalCentered="1" verticalCentered="1"/>
  <pageMargins left="0.70866141732283505" right="0.70866141732283505" top="1.2362204720000001" bottom="0" header="0.31496062992126" footer="0.31496062992126"/>
  <pageSetup paperSize="9" orientation="landscape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16" zoomScale="90" zoomScaleNormal="80" zoomScaleSheetLayoutView="90" workbookViewId="0">
      <selection activeCell="G13" sqref="G13:G35"/>
    </sheetView>
  </sheetViews>
  <sheetFormatPr defaultRowHeight="12.75"/>
  <cols>
    <col min="1" max="1" width="5.7109375" style="128" customWidth="1"/>
    <col min="2" max="2" width="20.28515625" style="128" customWidth="1"/>
    <col min="3" max="3" width="13" style="128" customWidth="1"/>
    <col min="4" max="4" width="12" style="128" customWidth="1"/>
    <col min="5" max="5" width="12.42578125" style="128" customWidth="1"/>
    <col min="6" max="6" width="12.7109375" style="128" customWidth="1"/>
    <col min="7" max="7" width="13.140625" style="128" customWidth="1"/>
    <col min="8" max="8" width="12.7109375" style="128" customWidth="1"/>
    <col min="9" max="9" width="12.140625" style="128" customWidth="1"/>
    <col min="10" max="10" width="12.140625" style="212" customWidth="1"/>
    <col min="11" max="11" width="16.5703125" style="128" customWidth="1"/>
    <col min="12" max="12" width="13.140625" style="128" customWidth="1"/>
    <col min="13" max="13" width="12.7109375" style="128" customWidth="1"/>
    <col min="14" max="16384" width="9.140625" style="128"/>
  </cols>
  <sheetData>
    <row r="1" spans="1:13">
      <c r="K1" s="634" t="s">
        <v>200</v>
      </c>
      <c r="L1" s="634"/>
      <c r="M1" s="634"/>
    </row>
    <row r="2" spans="1:13" ht="12.75" customHeight="1"/>
    <row r="3" spans="1:13" ht="15.75">
      <c r="B3" s="714" t="s">
        <v>0</v>
      </c>
      <c r="C3" s="714"/>
      <c r="D3" s="714"/>
      <c r="E3" s="714"/>
      <c r="F3" s="714"/>
      <c r="G3" s="714"/>
      <c r="H3" s="714"/>
      <c r="I3" s="714"/>
      <c r="J3" s="714"/>
      <c r="K3" s="714"/>
    </row>
    <row r="4" spans="1:13" ht="20.25">
      <c r="B4" s="715" t="s">
        <v>623</v>
      </c>
      <c r="C4" s="715"/>
      <c r="D4" s="715"/>
      <c r="E4" s="715"/>
      <c r="F4" s="715"/>
      <c r="G4" s="715"/>
      <c r="H4" s="715"/>
      <c r="I4" s="715"/>
      <c r="J4" s="715"/>
      <c r="K4" s="715"/>
    </row>
    <row r="5" spans="1:13" ht="10.5" customHeight="1"/>
    <row r="6" spans="1:13" ht="15.75">
      <c r="A6" s="201" t="s">
        <v>642</v>
      </c>
      <c r="B6" s="201"/>
      <c r="C6" s="201"/>
      <c r="D6" s="201"/>
      <c r="E6" s="201"/>
      <c r="F6" s="201"/>
      <c r="G6" s="201"/>
      <c r="H6" s="201"/>
      <c r="I6" s="201"/>
      <c r="J6" s="213"/>
      <c r="K6" s="201"/>
    </row>
    <row r="7" spans="1:13" ht="15.75">
      <c r="B7" s="129"/>
      <c r="C7" s="129"/>
      <c r="D7" s="129"/>
      <c r="E7" s="129"/>
      <c r="F7" s="129"/>
      <c r="G7" s="129"/>
      <c r="H7" s="129"/>
      <c r="L7" s="719" t="s">
        <v>181</v>
      </c>
      <c r="M7" s="719"/>
    </row>
    <row r="8" spans="1:13" ht="15.75">
      <c r="A8" s="547" t="s">
        <v>931</v>
      </c>
      <c r="B8" s="547"/>
      <c r="C8" s="129"/>
      <c r="D8" s="129"/>
      <c r="E8" s="129"/>
      <c r="F8" s="129"/>
      <c r="G8" s="681" t="s">
        <v>789</v>
      </c>
      <c r="H8" s="681"/>
      <c r="I8" s="681"/>
      <c r="J8" s="681"/>
      <c r="K8" s="681"/>
      <c r="L8" s="681"/>
      <c r="M8" s="681"/>
    </row>
    <row r="9" spans="1:13" ht="12.75" customHeight="1">
      <c r="A9" s="709" t="s">
        <v>18</v>
      </c>
      <c r="B9" s="713" t="s">
        <v>3</v>
      </c>
      <c r="C9" s="712" t="s">
        <v>643</v>
      </c>
      <c r="D9" s="712" t="s">
        <v>641</v>
      </c>
      <c r="E9" s="712" t="s">
        <v>215</v>
      </c>
      <c r="F9" s="712" t="s">
        <v>214</v>
      </c>
      <c r="G9" s="712"/>
      <c r="H9" s="712" t="s">
        <v>178</v>
      </c>
      <c r="I9" s="712"/>
      <c r="J9" s="716" t="s">
        <v>431</v>
      </c>
      <c r="K9" s="712" t="s">
        <v>180</v>
      </c>
      <c r="L9" s="712" t="s">
        <v>407</v>
      </c>
      <c r="M9" s="712" t="s">
        <v>235</v>
      </c>
    </row>
    <row r="10" spans="1:13">
      <c r="A10" s="710"/>
      <c r="B10" s="713"/>
      <c r="C10" s="712"/>
      <c r="D10" s="712"/>
      <c r="E10" s="712"/>
      <c r="F10" s="712"/>
      <c r="G10" s="712"/>
      <c r="H10" s="712"/>
      <c r="I10" s="712"/>
      <c r="J10" s="717"/>
      <c r="K10" s="712"/>
      <c r="L10" s="712"/>
      <c r="M10" s="712"/>
    </row>
    <row r="11" spans="1:13" ht="27" customHeight="1">
      <c r="A11" s="711"/>
      <c r="B11" s="713"/>
      <c r="C11" s="712"/>
      <c r="D11" s="712"/>
      <c r="E11" s="712"/>
      <c r="F11" s="555" t="s">
        <v>179</v>
      </c>
      <c r="G11" s="555" t="s">
        <v>236</v>
      </c>
      <c r="H11" s="555" t="s">
        <v>179</v>
      </c>
      <c r="I11" s="555" t="s">
        <v>236</v>
      </c>
      <c r="J11" s="718"/>
      <c r="K11" s="712"/>
      <c r="L11" s="712"/>
      <c r="M11" s="712"/>
    </row>
    <row r="12" spans="1:13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  <c r="J12" s="214"/>
      <c r="K12" s="134">
        <v>10</v>
      </c>
      <c r="L12" s="154">
        <v>11</v>
      </c>
      <c r="M12" s="154">
        <v>12</v>
      </c>
    </row>
    <row r="13" spans="1:13" ht="14.25">
      <c r="A13" s="269">
        <v>1</v>
      </c>
      <c r="B13" s="263" t="s">
        <v>828</v>
      </c>
      <c r="C13" s="365">
        <v>3.26</v>
      </c>
      <c r="D13" s="365">
        <v>0</v>
      </c>
      <c r="E13" s="365">
        <v>2.2599999999999998</v>
      </c>
      <c r="F13" s="365">
        <v>75.179999999999993</v>
      </c>
      <c r="G13" s="365">
        <f>E13</f>
        <v>2.2599999999999998</v>
      </c>
      <c r="H13" s="365">
        <f>F13</f>
        <v>75.179999999999993</v>
      </c>
      <c r="I13" s="365">
        <f>G13</f>
        <v>2.2599999999999998</v>
      </c>
      <c r="J13" s="367" t="s">
        <v>864</v>
      </c>
      <c r="K13" s="365">
        <f>E13-I13</f>
        <v>0</v>
      </c>
      <c r="L13" s="365">
        <v>0</v>
      </c>
      <c r="M13" s="365">
        <v>0</v>
      </c>
    </row>
    <row r="14" spans="1:13" ht="14.25">
      <c r="A14" s="553">
        <v>2</v>
      </c>
      <c r="B14" s="266" t="s">
        <v>829</v>
      </c>
      <c r="C14" s="365">
        <v>7.1099999999999994</v>
      </c>
      <c r="D14" s="365">
        <v>0</v>
      </c>
      <c r="E14" s="365">
        <v>5.18</v>
      </c>
      <c r="F14" s="365">
        <v>172.36999999999998</v>
      </c>
      <c r="G14" s="365">
        <f t="shared" ref="G14:I35" si="0">E14</f>
        <v>5.18</v>
      </c>
      <c r="H14" s="365">
        <f t="shared" si="0"/>
        <v>172.36999999999998</v>
      </c>
      <c r="I14" s="365">
        <f t="shared" si="0"/>
        <v>5.18</v>
      </c>
      <c r="J14" s="367" t="s">
        <v>864</v>
      </c>
      <c r="K14" s="365">
        <f t="shared" ref="K14:K35" si="1">E14-I14</f>
        <v>0</v>
      </c>
      <c r="L14" s="365">
        <v>0</v>
      </c>
      <c r="M14" s="365">
        <v>0</v>
      </c>
    </row>
    <row r="15" spans="1:13" ht="14.25">
      <c r="A15" s="269">
        <v>3</v>
      </c>
      <c r="B15" s="263" t="s">
        <v>830</v>
      </c>
      <c r="C15" s="365">
        <v>8.77</v>
      </c>
      <c r="D15" s="365">
        <v>0</v>
      </c>
      <c r="E15" s="365">
        <v>6.16</v>
      </c>
      <c r="F15" s="365">
        <v>205.45</v>
      </c>
      <c r="G15" s="365">
        <f t="shared" si="0"/>
        <v>6.16</v>
      </c>
      <c r="H15" s="365">
        <f t="shared" si="0"/>
        <v>205.45</v>
      </c>
      <c r="I15" s="365">
        <f t="shared" si="0"/>
        <v>6.16</v>
      </c>
      <c r="J15" s="367" t="s">
        <v>864</v>
      </c>
      <c r="K15" s="365">
        <f t="shared" si="1"/>
        <v>0</v>
      </c>
      <c r="L15" s="365">
        <v>0</v>
      </c>
      <c r="M15" s="365">
        <v>0</v>
      </c>
    </row>
    <row r="16" spans="1:13" ht="14.25">
      <c r="A16" s="553">
        <v>4</v>
      </c>
      <c r="B16" s="266" t="s">
        <v>831</v>
      </c>
      <c r="C16" s="365">
        <v>8.0500000000000007</v>
      </c>
      <c r="D16" s="365">
        <v>0</v>
      </c>
      <c r="E16" s="365">
        <v>5.92</v>
      </c>
      <c r="F16" s="365">
        <v>197.29000000000002</v>
      </c>
      <c r="G16" s="365">
        <f t="shared" si="0"/>
        <v>5.92</v>
      </c>
      <c r="H16" s="365">
        <f t="shared" si="0"/>
        <v>197.29000000000002</v>
      </c>
      <c r="I16" s="365">
        <f t="shared" si="0"/>
        <v>5.92</v>
      </c>
      <c r="J16" s="367" t="s">
        <v>864</v>
      </c>
      <c r="K16" s="365">
        <f t="shared" si="1"/>
        <v>0</v>
      </c>
      <c r="L16" s="365">
        <v>0</v>
      </c>
      <c r="M16" s="365">
        <v>0</v>
      </c>
    </row>
    <row r="17" spans="1:13" ht="14.25">
      <c r="A17" s="553">
        <v>5</v>
      </c>
      <c r="B17" s="266" t="s">
        <v>832</v>
      </c>
      <c r="C17" s="365">
        <v>4.3099999999999996</v>
      </c>
      <c r="D17" s="365">
        <v>0</v>
      </c>
      <c r="E17" s="365">
        <v>2.94</v>
      </c>
      <c r="F17" s="365">
        <v>98.02</v>
      </c>
      <c r="G17" s="365">
        <f t="shared" si="0"/>
        <v>2.94</v>
      </c>
      <c r="H17" s="365">
        <f t="shared" si="0"/>
        <v>98.02</v>
      </c>
      <c r="I17" s="365">
        <f t="shared" si="0"/>
        <v>2.94</v>
      </c>
      <c r="J17" s="367" t="s">
        <v>864</v>
      </c>
      <c r="K17" s="365">
        <f t="shared" si="1"/>
        <v>0</v>
      </c>
      <c r="L17" s="365">
        <v>0</v>
      </c>
      <c r="M17" s="365">
        <v>0</v>
      </c>
    </row>
    <row r="18" spans="1:13" s="131" customFormat="1" ht="14.25">
      <c r="A18" s="553">
        <v>6</v>
      </c>
      <c r="B18" s="266" t="s">
        <v>833</v>
      </c>
      <c r="C18" s="365">
        <v>5.88</v>
      </c>
      <c r="D18" s="365">
        <v>0</v>
      </c>
      <c r="E18" s="365">
        <v>4.21</v>
      </c>
      <c r="F18" s="365">
        <v>140.16999999999999</v>
      </c>
      <c r="G18" s="365">
        <f t="shared" si="0"/>
        <v>4.21</v>
      </c>
      <c r="H18" s="365">
        <f t="shared" si="0"/>
        <v>140.16999999999999</v>
      </c>
      <c r="I18" s="365">
        <f t="shared" si="0"/>
        <v>4.21</v>
      </c>
      <c r="J18" s="367" t="s">
        <v>864</v>
      </c>
      <c r="K18" s="365">
        <f t="shared" si="1"/>
        <v>0</v>
      </c>
      <c r="L18" s="365">
        <v>0</v>
      </c>
      <c r="M18" s="365">
        <v>0</v>
      </c>
    </row>
    <row r="19" spans="1:13" s="131" customFormat="1" ht="14.25">
      <c r="A19" s="269">
        <v>7</v>
      </c>
      <c r="B19" s="263" t="s">
        <v>834</v>
      </c>
      <c r="C19" s="365">
        <v>3.38</v>
      </c>
      <c r="D19" s="365">
        <v>0</v>
      </c>
      <c r="E19" s="365">
        <v>1.97</v>
      </c>
      <c r="F19" s="365">
        <v>65.710000000000008</v>
      </c>
      <c r="G19" s="365">
        <f t="shared" si="0"/>
        <v>1.97</v>
      </c>
      <c r="H19" s="365">
        <f t="shared" si="0"/>
        <v>65.710000000000008</v>
      </c>
      <c r="I19" s="365">
        <f t="shared" si="0"/>
        <v>1.97</v>
      </c>
      <c r="J19" s="367" t="s">
        <v>864</v>
      </c>
      <c r="K19" s="365">
        <f t="shared" si="1"/>
        <v>0</v>
      </c>
      <c r="L19" s="365">
        <v>0</v>
      </c>
      <c r="M19" s="365">
        <v>0</v>
      </c>
    </row>
    <row r="20" spans="1:13" ht="15.75" customHeight="1">
      <c r="A20" s="553">
        <v>8</v>
      </c>
      <c r="B20" s="266" t="s">
        <v>835</v>
      </c>
      <c r="C20" s="365">
        <v>11.09</v>
      </c>
      <c r="D20" s="365">
        <v>0</v>
      </c>
      <c r="E20" s="365">
        <v>10.17</v>
      </c>
      <c r="F20" s="365">
        <v>339.08000000000004</v>
      </c>
      <c r="G20" s="365">
        <f t="shared" si="0"/>
        <v>10.17</v>
      </c>
      <c r="H20" s="365">
        <f t="shared" si="0"/>
        <v>339.08000000000004</v>
      </c>
      <c r="I20" s="365">
        <f t="shared" si="0"/>
        <v>10.17</v>
      </c>
      <c r="J20" s="367" t="s">
        <v>864</v>
      </c>
      <c r="K20" s="365">
        <f t="shared" si="1"/>
        <v>0</v>
      </c>
      <c r="L20" s="365">
        <v>0</v>
      </c>
      <c r="M20" s="365">
        <v>0</v>
      </c>
    </row>
    <row r="21" spans="1:13" ht="15.75" customHeight="1">
      <c r="A21" s="553">
        <v>9</v>
      </c>
      <c r="B21" s="266" t="s">
        <v>836</v>
      </c>
      <c r="C21" s="365">
        <v>7.42</v>
      </c>
      <c r="D21" s="365">
        <v>0</v>
      </c>
      <c r="E21" s="365">
        <v>5.56</v>
      </c>
      <c r="F21" s="365">
        <v>185.43</v>
      </c>
      <c r="G21" s="365">
        <f t="shared" si="0"/>
        <v>5.56</v>
      </c>
      <c r="H21" s="365">
        <f t="shared" si="0"/>
        <v>185.43</v>
      </c>
      <c r="I21" s="365">
        <f t="shared" si="0"/>
        <v>5.56</v>
      </c>
      <c r="J21" s="367" t="s">
        <v>864</v>
      </c>
      <c r="K21" s="365">
        <f t="shared" si="1"/>
        <v>0</v>
      </c>
      <c r="L21" s="365">
        <v>0</v>
      </c>
      <c r="M21" s="365">
        <v>0</v>
      </c>
    </row>
    <row r="22" spans="1:13" ht="15.75" customHeight="1">
      <c r="A22" s="553">
        <v>10</v>
      </c>
      <c r="B22" s="266" t="s">
        <v>837</v>
      </c>
      <c r="C22" s="365">
        <v>7.39</v>
      </c>
      <c r="D22" s="365">
        <v>0</v>
      </c>
      <c r="E22" s="365">
        <v>5.48</v>
      </c>
      <c r="F22" s="365">
        <v>182.69</v>
      </c>
      <c r="G22" s="365">
        <f t="shared" si="0"/>
        <v>5.48</v>
      </c>
      <c r="H22" s="365">
        <f t="shared" si="0"/>
        <v>182.69</v>
      </c>
      <c r="I22" s="365">
        <f t="shared" si="0"/>
        <v>5.48</v>
      </c>
      <c r="J22" s="367" t="s">
        <v>864</v>
      </c>
      <c r="K22" s="365">
        <f t="shared" si="1"/>
        <v>0</v>
      </c>
      <c r="L22" s="365">
        <v>0</v>
      </c>
      <c r="M22" s="365">
        <v>0</v>
      </c>
    </row>
    <row r="23" spans="1:13" ht="15.75" customHeight="1">
      <c r="A23" s="553">
        <v>11</v>
      </c>
      <c r="B23" s="266" t="s">
        <v>838</v>
      </c>
      <c r="C23" s="365">
        <v>3.38</v>
      </c>
      <c r="D23" s="365">
        <v>0</v>
      </c>
      <c r="E23" s="365">
        <v>2.5</v>
      </c>
      <c r="F23" s="365">
        <v>83.27</v>
      </c>
      <c r="G23" s="365">
        <f t="shared" si="0"/>
        <v>2.5</v>
      </c>
      <c r="H23" s="365">
        <f t="shared" si="0"/>
        <v>83.27</v>
      </c>
      <c r="I23" s="365">
        <f t="shared" si="0"/>
        <v>2.5</v>
      </c>
      <c r="J23" s="367" t="s">
        <v>864</v>
      </c>
      <c r="K23" s="365">
        <f t="shared" si="1"/>
        <v>0</v>
      </c>
      <c r="L23" s="365">
        <v>0</v>
      </c>
      <c r="M23" s="365">
        <v>0</v>
      </c>
    </row>
    <row r="24" spans="1:13" ht="15.75" customHeight="1">
      <c r="A24" s="553">
        <v>12</v>
      </c>
      <c r="B24" s="266" t="s">
        <v>839</v>
      </c>
      <c r="C24" s="365">
        <v>3.56</v>
      </c>
      <c r="D24" s="365">
        <v>0</v>
      </c>
      <c r="E24" s="365">
        <v>2.71</v>
      </c>
      <c r="F24" s="365">
        <v>90.4</v>
      </c>
      <c r="G24" s="365">
        <f t="shared" si="0"/>
        <v>2.71</v>
      </c>
      <c r="H24" s="365">
        <f t="shared" si="0"/>
        <v>90.4</v>
      </c>
      <c r="I24" s="365">
        <f t="shared" si="0"/>
        <v>2.71</v>
      </c>
      <c r="J24" s="367" t="s">
        <v>864</v>
      </c>
      <c r="K24" s="365">
        <f t="shared" si="1"/>
        <v>0</v>
      </c>
      <c r="L24" s="365">
        <v>0</v>
      </c>
      <c r="M24" s="365">
        <v>0</v>
      </c>
    </row>
    <row r="25" spans="1:13" ht="15.75" customHeight="1">
      <c r="A25" s="553">
        <v>13</v>
      </c>
      <c r="B25" s="266" t="s">
        <v>840</v>
      </c>
      <c r="C25" s="365">
        <v>5.92</v>
      </c>
      <c r="D25" s="365">
        <v>0</v>
      </c>
      <c r="E25" s="365">
        <v>4.3</v>
      </c>
      <c r="F25" s="365">
        <v>143.22000000000003</v>
      </c>
      <c r="G25" s="365">
        <f t="shared" si="0"/>
        <v>4.3</v>
      </c>
      <c r="H25" s="365">
        <f t="shared" si="0"/>
        <v>143.22000000000003</v>
      </c>
      <c r="I25" s="365">
        <f t="shared" si="0"/>
        <v>4.3</v>
      </c>
      <c r="J25" s="367" t="s">
        <v>864</v>
      </c>
      <c r="K25" s="365">
        <f t="shared" si="1"/>
        <v>0</v>
      </c>
      <c r="L25" s="365">
        <v>0</v>
      </c>
      <c r="M25" s="365">
        <v>0</v>
      </c>
    </row>
    <row r="26" spans="1:13" ht="15.75" customHeight="1">
      <c r="A26" s="553">
        <v>14</v>
      </c>
      <c r="B26" s="266" t="s">
        <v>841</v>
      </c>
      <c r="C26" s="365">
        <v>0.57999999999999996</v>
      </c>
      <c r="D26" s="365">
        <v>0</v>
      </c>
      <c r="E26" s="365">
        <v>0.41</v>
      </c>
      <c r="F26" s="365">
        <v>13.620000000000001</v>
      </c>
      <c r="G26" s="365">
        <f t="shared" si="0"/>
        <v>0.41</v>
      </c>
      <c r="H26" s="365">
        <f t="shared" si="0"/>
        <v>13.620000000000001</v>
      </c>
      <c r="I26" s="365">
        <f t="shared" si="0"/>
        <v>0.41</v>
      </c>
      <c r="J26" s="367" t="s">
        <v>864</v>
      </c>
      <c r="K26" s="365">
        <f t="shared" si="1"/>
        <v>0</v>
      </c>
      <c r="L26" s="365">
        <v>0</v>
      </c>
      <c r="M26" s="365">
        <v>0</v>
      </c>
    </row>
    <row r="27" spans="1:13" ht="15.75" customHeight="1">
      <c r="A27" s="269">
        <v>15</v>
      </c>
      <c r="B27" s="263" t="s">
        <v>842</v>
      </c>
      <c r="C27" s="365">
        <v>5.26</v>
      </c>
      <c r="D27" s="365">
        <v>0</v>
      </c>
      <c r="E27" s="365">
        <v>3.91</v>
      </c>
      <c r="F27" s="365">
        <v>130.38999999999999</v>
      </c>
      <c r="G27" s="365">
        <f t="shared" si="0"/>
        <v>3.91</v>
      </c>
      <c r="H27" s="365">
        <f t="shared" si="0"/>
        <v>130.38999999999999</v>
      </c>
      <c r="I27" s="365">
        <f t="shared" si="0"/>
        <v>3.91</v>
      </c>
      <c r="J27" s="367" t="s">
        <v>864</v>
      </c>
      <c r="K27" s="365">
        <f t="shared" si="1"/>
        <v>0</v>
      </c>
      <c r="L27" s="365">
        <v>0</v>
      </c>
      <c r="M27" s="365">
        <v>0</v>
      </c>
    </row>
    <row r="28" spans="1:13" ht="15.75" customHeight="1">
      <c r="A28" s="269">
        <v>16</v>
      </c>
      <c r="B28" s="263" t="s">
        <v>843</v>
      </c>
      <c r="C28" s="365">
        <v>9.85</v>
      </c>
      <c r="D28" s="365">
        <v>0</v>
      </c>
      <c r="E28" s="365">
        <v>7.27</v>
      </c>
      <c r="F28" s="365">
        <v>242.4</v>
      </c>
      <c r="G28" s="365">
        <f t="shared" si="0"/>
        <v>7.27</v>
      </c>
      <c r="H28" s="365">
        <f t="shared" si="0"/>
        <v>242.4</v>
      </c>
      <c r="I28" s="365">
        <f t="shared" si="0"/>
        <v>7.27</v>
      </c>
      <c r="J28" s="367" t="s">
        <v>864</v>
      </c>
      <c r="K28" s="365">
        <f t="shared" si="1"/>
        <v>0</v>
      </c>
      <c r="L28" s="365">
        <v>0</v>
      </c>
      <c r="M28" s="365">
        <v>0</v>
      </c>
    </row>
    <row r="29" spans="1:13" ht="15.75" customHeight="1">
      <c r="A29" s="553">
        <v>17</v>
      </c>
      <c r="B29" s="266" t="s">
        <v>844</v>
      </c>
      <c r="C29" s="365">
        <v>2.2799999999999998</v>
      </c>
      <c r="D29" s="365">
        <v>0</v>
      </c>
      <c r="E29" s="365">
        <v>1.64</v>
      </c>
      <c r="F29" s="365">
        <v>54.730000000000004</v>
      </c>
      <c r="G29" s="365">
        <f t="shared" si="0"/>
        <v>1.64</v>
      </c>
      <c r="H29" s="365">
        <f t="shared" si="0"/>
        <v>54.730000000000004</v>
      </c>
      <c r="I29" s="365">
        <f t="shared" si="0"/>
        <v>1.64</v>
      </c>
      <c r="J29" s="367" t="s">
        <v>864</v>
      </c>
      <c r="K29" s="365">
        <f t="shared" si="1"/>
        <v>0</v>
      </c>
      <c r="L29" s="365">
        <v>0</v>
      </c>
      <c r="M29" s="365">
        <v>0</v>
      </c>
    </row>
    <row r="30" spans="1:13" ht="15.75" customHeight="1">
      <c r="A30" s="270">
        <v>18</v>
      </c>
      <c r="B30" s="263" t="s">
        <v>845</v>
      </c>
      <c r="C30" s="365">
        <v>17.829999999999998</v>
      </c>
      <c r="D30" s="365">
        <v>0</v>
      </c>
      <c r="E30" s="365">
        <v>13.16</v>
      </c>
      <c r="F30" s="365">
        <v>438.69</v>
      </c>
      <c r="G30" s="365">
        <f t="shared" si="0"/>
        <v>13.16</v>
      </c>
      <c r="H30" s="365">
        <f t="shared" si="0"/>
        <v>438.69</v>
      </c>
      <c r="I30" s="365">
        <f t="shared" si="0"/>
        <v>13.16</v>
      </c>
      <c r="J30" s="367" t="s">
        <v>864</v>
      </c>
      <c r="K30" s="365">
        <f t="shared" si="1"/>
        <v>0</v>
      </c>
      <c r="L30" s="365">
        <v>0</v>
      </c>
      <c r="M30" s="365">
        <v>0</v>
      </c>
    </row>
    <row r="31" spans="1:13" ht="15.75" customHeight="1">
      <c r="A31" s="271">
        <v>19</v>
      </c>
      <c r="B31" s="266" t="s">
        <v>846</v>
      </c>
      <c r="C31" s="365">
        <v>5.3</v>
      </c>
      <c r="D31" s="365">
        <v>0</v>
      </c>
      <c r="E31" s="365">
        <v>3.92</v>
      </c>
      <c r="F31" s="365">
        <v>130.76</v>
      </c>
      <c r="G31" s="365">
        <f t="shared" si="0"/>
        <v>3.92</v>
      </c>
      <c r="H31" s="365">
        <f t="shared" si="0"/>
        <v>130.76</v>
      </c>
      <c r="I31" s="365">
        <f t="shared" si="0"/>
        <v>3.92</v>
      </c>
      <c r="J31" s="367" t="s">
        <v>864</v>
      </c>
      <c r="K31" s="365">
        <f t="shared" si="1"/>
        <v>0</v>
      </c>
      <c r="L31" s="365">
        <v>0</v>
      </c>
      <c r="M31" s="365">
        <v>0</v>
      </c>
    </row>
    <row r="32" spans="1:13" ht="15.75" customHeight="1">
      <c r="A32" s="271">
        <v>20</v>
      </c>
      <c r="B32" s="266" t="s">
        <v>847</v>
      </c>
      <c r="C32" s="365">
        <v>8.19</v>
      </c>
      <c r="D32" s="365">
        <v>0</v>
      </c>
      <c r="E32" s="365">
        <v>5.89</v>
      </c>
      <c r="F32" s="365">
        <v>196.25</v>
      </c>
      <c r="G32" s="365">
        <f t="shared" si="0"/>
        <v>5.89</v>
      </c>
      <c r="H32" s="365">
        <f t="shared" si="0"/>
        <v>196.25</v>
      </c>
      <c r="I32" s="365">
        <f t="shared" si="0"/>
        <v>5.89</v>
      </c>
      <c r="J32" s="367" t="s">
        <v>864</v>
      </c>
      <c r="K32" s="365">
        <f t="shared" si="1"/>
        <v>0</v>
      </c>
      <c r="L32" s="365">
        <v>0</v>
      </c>
      <c r="M32" s="365">
        <v>0</v>
      </c>
    </row>
    <row r="33" spans="1:13" ht="15.75" customHeight="1">
      <c r="A33" s="553">
        <v>21</v>
      </c>
      <c r="B33" s="266" t="s">
        <v>848</v>
      </c>
      <c r="C33" s="365">
        <v>11.8</v>
      </c>
      <c r="D33" s="365">
        <v>0</v>
      </c>
      <c r="E33" s="365">
        <v>8.8000000000000007</v>
      </c>
      <c r="F33" s="365">
        <v>293.44000000000005</v>
      </c>
      <c r="G33" s="365">
        <f t="shared" si="0"/>
        <v>8.8000000000000007</v>
      </c>
      <c r="H33" s="365">
        <f t="shared" si="0"/>
        <v>293.44000000000005</v>
      </c>
      <c r="I33" s="365">
        <f t="shared" si="0"/>
        <v>8.8000000000000007</v>
      </c>
      <c r="J33" s="367" t="s">
        <v>864</v>
      </c>
      <c r="K33" s="365">
        <f t="shared" si="1"/>
        <v>0</v>
      </c>
      <c r="L33" s="365">
        <v>0</v>
      </c>
      <c r="M33" s="365">
        <v>0</v>
      </c>
    </row>
    <row r="34" spans="1:13" ht="15.75" customHeight="1">
      <c r="A34" s="553">
        <v>22</v>
      </c>
      <c r="B34" s="266" t="s">
        <v>849</v>
      </c>
      <c r="C34" s="365">
        <v>4.68</v>
      </c>
      <c r="D34" s="365">
        <v>0</v>
      </c>
      <c r="E34" s="365">
        <v>1.45</v>
      </c>
      <c r="F34" s="365">
        <v>48.36</v>
      </c>
      <c r="G34" s="365">
        <f t="shared" si="0"/>
        <v>1.45</v>
      </c>
      <c r="H34" s="365">
        <f t="shared" si="0"/>
        <v>48.36</v>
      </c>
      <c r="I34" s="365">
        <f t="shared" si="0"/>
        <v>1.45</v>
      </c>
      <c r="J34" s="367" t="s">
        <v>864</v>
      </c>
      <c r="K34" s="365">
        <f t="shared" si="1"/>
        <v>0</v>
      </c>
      <c r="L34" s="365">
        <v>0</v>
      </c>
      <c r="M34" s="365">
        <v>0</v>
      </c>
    </row>
    <row r="35" spans="1:13" ht="14.25">
      <c r="A35" s="553">
        <v>23</v>
      </c>
      <c r="B35" s="266" t="s">
        <v>850</v>
      </c>
      <c r="C35" s="365">
        <v>3.98</v>
      </c>
      <c r="D35" s="365">
        <v>0</v>
      </c>
      <c r="E35" s="365">
        <v>3.11</v>
      </c>
      <c r="F35" s="365">
        <v>103.78</v>
      </c>
      <c r="G35" s="365">
        <f t="shared" si="0"/>
        <v>3.11</v>
      </c>
      <c r="H35" s="365">
        <f t="shared" si="0"/>
        <v>103.78</v>
      </c>
      <c r="I35" s="365">
        <f t="shared" si="0"/>
        <v>3.11</v>
      </c>
      <c r="J35" s="367" t="s">
        <v>864</v>
      </c>
      <c r="K35" s="365">
        <f t="shared" si="1"/>
        <v>0</v>
      </c>
      <c r="L35" s="365">
        <v>0</v>
      </c>
      <c r="M35" s="365">
        <v>0</v>
      </c>
    </row>
    <row r="36" spans="1:13" ht="15">
      <c r="A36" s="132" t="s">
        <v>83</v>
      </c>
      <c r="B36" s="130"/>
      <c r="C36" s="366">
        <f>SUM(C13:C35)</f>
        <v>149.27000000000001</v>
      </c>
      <c r="D36" s="366">
        <f t="shared" ref="D36:M36" si="2">SUM(D13:D35)</f>
        <v>0</v>
      </c>
      <c r="E36" s="366">
        <f t="shared" si="2"/>
        <v>108.92</v>
      </c>
      <c r="F36" s="366">
        <f t="shared" si="2"/>
        <v>3630.7000000000003</v>
      </c>
      <c r="G36" s="366">
        <f t="shared" si="2"/>
        <v>108.92</v>
      </c>
      <c r="H36" s="366">
        <f t="shared" si="2"/>
        <v>3630.7000000000003</v>
      </c>
      <c r="I36" s="366">
        <f t="shared" si="2"/>
        <v>108.92</v>
      </c>
      <c r="J36" s="366"/>
      <c r="K36" s="366">
        <f t="shared" si="2"/>
        <v>0</v>
      </c>
      <c r="L36" s="366">
        <f t="shared" si="2"/>
        <v>0</v>
      </c>
      <c r="M36" s="366">
        <f t="shared" si="2"/>
        <v>0</v>
      </c>
    </row>
    <row r="39" spans="1:13">
      <c r="A39" s="290" t="s">
        <v>925</v>
      </c>
    </row>
    <row r="40" spans="1:13">
      <c r="A40" s="290" t="s">
        <v>930</v>
      </c>
    </row>
    <row r="42" spans="1:13">
      <c r="K42" s="290" t="s">
        <v>869</v>
      </c>
    </row>
    <row r="43" spans="1:13">
      <c r="K43" s="565" t="s">
        <v>870</v>
      </c>
    </row>
    <row r="44" spans="1:13">
      <c r="K44" s="565" t="s">
        <v>871</v>
      </c>
    </row>
  </sheetData>
  <mergeCells count="16">
    <mergeCell ref="A9:A11"/>
    <mergeCell ref="M9:M11"/>
    <mergeCell ref="L9:L11"/>
    <mergeCell ref="B9:B1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="90" zoomScaleSheetLayoutView="90" workbookViewId="0">
      <selection activeCell="A7" sqref="A7:B7"/>
    </sheetView>
  </sheetViews>
  <sheetFormatPr defaultRowHeight="12.75"/>
  <cols>
    <col min="1" max="1" width="5.5703125" style="16" customWidth="1"/>
    <col min="2" max="2" width="20.140625" style="16" bestFit="1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>
      <c r="D1" s="35"/>
      <c r="E1" s="35"/>
      <c r="F1" s="35"/>
      <c r="G1" s="35"/>
      <c r="H1" s="35"/>
      <c r="I1" s="35"/>
      <c r="J1" s="35"/>
      <c r="K1" s="35"/>
      <c r="L1" s="705" t="s">
        <v>432</v>
      </c>
      <c r="M1" s="705"/>
      <c r="N1" s="705"/>
      <c r="O1" s="41"/>
      <c r="P1" s="41"/>
    </row>
    <row r="2" spans="1:19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43"/>
      <c r="N2" s="43"/>
      <c r="O2" s="43"/>
      <c r="P2" s="43"/>
    </row>
    <row r="3" spans="1:19" customFormat="1" ht="20.25">
      <c r="A3" s="708" t="s">
        <v>623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42"/>
      <c r="N3" s="42"/>
      <c r="O3" s="42"/>
      <c r="P3" s="42"/>
    </row>
    <row r="4" spans="1:19" customFormat="1" ht="10.5" customHeight="1"/>
    <row r="5" spans="1:19" ht="19.5" customHeight="1">
      <c r="A5" s="690" t="s">
        <v>644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>
      <c r="A7" s="547" t="s">
        <v>931</v>
      </c>
      <c r="B7" s="547"/>
      <c r="F7" s="706" t="s">
        <v>15</v>
      </c>
      <c r="G7" s="706"/>
      <c r="H7" s="706"/>
      <c r="I7" s="706"/>
      <c r="J7" s="706"/>
      <c r="K7" s="706"/>
      <c r="L7" s="706"/>
    </row>
    <row r="8" spans="1:19">
      <c r="A8" s="15"/>
      <c r="F8" s="17"/>
      <c r="G8" s="93"/>
      <c r="H8" s="93"/>
      <c r="I8" s="707" t="s">
        <v>789</v>
      </c>
      <c r="J8" s="707"/>
      <c r="K8" s="707"/>
      <c r="L8" s="707"/>
    </row>
    <row r="9" spans="1:19" s="15" customFormat="1">
      <c r="A9" s="609" t="s">
        <v>2</v>
      </c>
      <c r="B9" s="609" t="s">
        <v>3</v>
      </c>
      <c r="C9" s="606" t="s">
        <v>19</v>
      </c>
      <c r="D9" s="607"/>
      <c r="E9" s="607"/>
      <c r="F9" s="607"/>
      <c r="G9" s="607"/>
      <c r="H9" s="606" t="s">
        <v>20</v>
      </c>
      <c r="I9" s="607"/>
      <c r="J9" s="607"/>
      <c r="K9" s="607"/>
      <c r="L9" s="607"/>
      <c r="R9" s="30"/>
      <c r="S9" s="31"/>
    </row>
    <row r="10" spans="1:19" s="15" customFormat="1" ht="63.75">
      <c r="A10" s="609"/>
      <c r="B10" s="609"/>
      <c r="C10" s="5" t="s">
        <v>639</v>
      </c>
      <c r="D10" s="5" t="s">
        <v>641</v>
      </c>
      <c r="E10" s="5" t="s">
        <v>64</v>
      </c>
      <c r="F10" s="5" t="s">
        <v>65</v>
      </c>
      <c r="G10" s="5" t="s">
        <v>364</v>
      </c>
      <c r="H10" s="5" t="s">
        <v>639</v>
      </c>
      <c r="I10" s="5" t="s">
        <v>641</v>
      </c>
      <c r="J10" s="5" t="s">
        <v>64</v>
      </c>
      <c r="K10" s="5" t="s">
        <v>65</v>
      </c>
      <c r="L10" s="5" t="s">
        <v>365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4.25">
      <c r="A12" s="269">
        <v>1</v>
      </c>
      <c r="B12" s="263" t="s">
        <v>828</v>
      </c>
      <c r="C12" s="720" t="s">
        <v>880</v>
      </c>
      <c r="D12" s="697"/>
      <c r="E12" s="697"/>
      <c r="F12" s="697"/>
      <c r="G12" s="697"/>
      <c r="H12" s="697"/>
      <c r="I12" s="697"/>
      <c r="J12" s="697"/>
      <c r="K12" s="697"/>
      <c r="L12" s="698"/>
    </row>
    <row r="13" spans="1:19" ht="14.25">
      <c r="A13" s="48">
        <v>2</v>
      </c>
      <c r="B13" s="47" t="s">
        <v>829</v>
      </c>
      <c r="C13" s="699"/>
      <c r="D13" s="700"/>
      <c r="E13" s="700"/>
      <c r="F13" s="700"/>
      <c r="G13" s="700"/>
      <c r="H13" s="700"/>
      <c r="I13" s="700"/>
      <c r="J13" s="700"/>
      <c r="K13" s="700"/>
      <c r="L13" s="701"/>
    </row>
    <row r="14" spans="1:19" ht="14.25">
      <c r="A14" s="269">
        <v>3</v>
      </c>
      <c r="B14" s="263" t="s">
        <v>830</v>
      </c>
      <c r="C14" s="699"/>
      <c r="D14" s="700"/>
      <c r="E14" s="700"/>
      <c r="F14" s="700"/>
      <c r="G14" s="700"/>
      <c r="H14" s="700"/>
      <c r="I14" s="700"/>
      <c r="J14" s="700"/>
      <c r="K14" s="700"/>
      <c r="L14" s="701"/>
    </row>
    <row r="15" spans="1:19" ht="14.25">
      <c r="A15" s="48">
        <v>4</v>
      </c>
      <c r="B15" s="47" t="s">
        <v>831</v>
      </c>
      <c r="C15" s="699"/>
      <c r="D15" s="700"/>
      <c r="E15" s="700"/>
      <c r="F15" s="700"/>
      <c r="G15" s="700"/>
      <c r="H15" s="700"/>
      <c r="I15" s="700"/>
      <c r="J15" s="700"/>
      <c r="K15" s="700"/>
      <c r="L15" s="701"/>
    </row>
    <row r="16" spans="1:19" ht="14.25">
      <c r="A16" s="48">
        <v>5</v>
      </c>
      <c r="B16" s="47" t="s">
        <v>832</v>
      </c>
      <c r="C16" s="699"/>
      <c r="D16" s="700"/>
      <c r="E16" s="700"/>
      <c r="F16" s="700"/>
      <c r="G16" s="700"/>
      <c r="H16" s="700"/>
      <c r="I16" s="700"/>
      <c r="J16" s="700"/>
      <c r="K16" s="700"/>
      <c r="L16" s="701"/>
    </row>
    <row r="17" spans="1:12" ht="14.25">
      <c r="A17" s="48">
        <v>6</v>
      </c>
      <c r="B17" s="47" t="s">
        <v>833</v>
      </c>
      <c r="C17" s="699"/>
      <c r="D17" s="700"/>
      <c r="E17" s="700"/>
      <c r="F17" s="700"/>
      <c r="G17" s="700"/>
      <c r="H17" s="700"/>
      <c r="I17" s="700"/>
      <c r="J17" s="700"/>
      <c r="K17" s="700"/>
      <c r="L17" s="701"/>
    </row>
    <row r="18" spans="1:12" ht="14.25">
      <c r="A18" s="269">
        <v>7</v>
      </c>
      <c r="B18" s="263" t="s">
        <v>834</v>
      </c>
      <c r="C18" s="699"/>
      <c r="D18" s="700"/>
      <c r="E18" s="700"/>
      <c r="F18" s="700"/>
      <c r="G18" s="700"/>
      <c r="H18" s="700"/>
      <c r="I18" s="700"/>
      <c r="J18" s="700"/>
      <c r="K18" s="700"/>
      <c r="L18" s="701"/>
    </row>
    <row r="19" spans="1:12" ht="14.25">
      <c r="A19" s="48">
        <v>8</v>
      </c>
      <c r="B19" s="47" t="s">
        <v>835</v>
      </c>
      <c r="C19" s="699"/>
      <c r="D19" s="700"/>
      <c r="E19" s="700"/>
      <c r="F19" s="700"/>
      <c r="G19" s="700"/>
      <c r="H19" s="700"/>
      <c r="I19" s="700"/>
      <c r="J19" s="700"/>
      <c r="K19" s="700"/>
      <c r="L19" s="701"/>
    </row>
    <row r="20" spans="1:12" ht="14.25">
      <c r="A20" s="48">
        <v>9</v>
      </c>
      <c r="B20" s="47" t="s">
        <v>836</v>
      </c>
      <c r="C20" s="699"/>
      <c r="D20" s="700"/>
      <c r="E20" s="700"/>
      <c r="F20" s="700"/>
      <c r="G20" s="700"/>
      <c r="H20" s="700"/>
      <c r="I20" s="700"/>
      <c r="J20" s="700"/>
      <c r="K20" s="700"/>
      <c r="L20" s="701"/>
    </row>
    <row r="21" spans="1:12" ht="14.25">
      <c r="A21" s="48">
        <v>10</v>
      </c>
      <c r="B21" s="47" t="s">
        <v>837</v>
      </c>
      <c r="C21" s="699"/>
      <c r="D21" s="700"/>
      <c r="E21" s="700"/>
      <c r="F21" s="700"/>
      <c r="G21" s="700"/>
      <c r="H21" s="700"/>
      <c r="I21" s="700"/>
      <c r="J21" s="700"/>
      <c r="K21" s="700"/>
      <c r="L21" s="701"/>
    </row>
    <row r="22" spans="1:12" ht="14.25">
      <c r="A22" s="48">
        <v>11</v>
      </c>
      <c r="B22" s="47" t="s">
        <v>838</v>
      </c>
      <c r="C22" s="699"/>
      <c r="D22" s="700"/>
      <c r="E22" s="700"/>
      <c r="F22" s="700"/>
      <c r="G22" s="700"/>
      <c r="H22" s="700"/>
      <c r="I22" s="700"/>
      <c r="J22" s="700"/>
      <c r="K22" s="700"/>
      <c r="L22" s="701"/>
    </row>
    <row r="23" spans="1:12" ht="14.25">
      <c r="A23" s="48">
        <v>12</v>
      </c>
      <c r="B23" s="47" t="s">
        <v>839</v>
      </c>
      <c r="C23" s="699"/>
      <c r="D23" s="700"/>
      <c r="E23" s="700"/>
      <c r="F23" s="700"/>
      <c r="G23" s="700"/>
      <c r="H23" s="700"/>
      <c r="I23" s="700"/>
      <c r="J23" s="700"/>
      <c r="K23" s="700"/>
      <c r="L23" s="701"/>
    </row>
    <row r="24" spans="1:12" ht="14.25">
      <c r="A24" s="48">
        <v>13</v>
      </c>
      <c r="B24" s="47" t="s">
        <v>840</v>
      </c>
      <c r="C24" s="699"/>
      <c r="D24" s="700"/>
      <c r="E24" s="700"/>
      <c r="F24" s="700"/>
      <c r="G24" s="700"/>
      <c r="H24" s="700"/>
      <c r="I24" s="700"/>
      <c r="J24" s="700"/>
      <c r="K24" s="700"/>
      <c r="L24" s="701"/>
    </row>
    <row r="25" spans="1:12" ht="14.25">
      <c r="A25" s="48">
        <v>14</v>
      </c>
      <c r="B25" s="47" t="s">
        <v>841</v>
      </c>
      <c r="C25" s="699"/>
      <c r="D25" s="700"/>
      <c r="E25" s="700"/>
      <c r="F25" s="700"/>
      <c r="G25" s="700"/>
      <c r="H25" s="700"/>
      <c r="I25" s="700"/>
      <c r="J25" s="700"/>
      <c r="K25" s="700"/>
      <c r="L25" s="701"/>
    </row>
    <row r="26" spans="1:12" ht="14.25">
      <c r="A26" s="269">
        <v>15</v>
      </c>
      <c r="B26" s="263" t="s">
        <v>842</v>
      </c>
      <c r="C26" s="699"/>
      <c r="D26" s="700"/>
      <c r="E26" s="700"/>
      <c r="F26" s="700"/>
      <c r="G26" s="700"/>
      <c r="H26" s="700"/>
      <c r="I26" s="700"/>
      <c r="J26" s="700"/>
      <c r="K26" s="700"/>
      <c r="L26" s="701"/>
    </row>
    <row r="27" spans="1:12" ht="14.25">
      <c r="A27" s="269">
        <v>16</v>
      </c>
      <c r="B27" s="263" t="s">
        <v>843</v>
      </c>
      <c r="C27" s="699"/>
      <c r="D27" s="700"/>
      <c r="E27" s="700"/>
      <c r="F27" s="700"/>
      <c r="G27" s="700"/>
      <c r="H27" s="700"/>
      <c r="I27" s="700"/>
      <c r="J27" s="700"/>
      <c r="K27" s="700"/>
      <c r="L27" s="701"/>
    </row>
    <row r="28" spans="1:12" ht="14.25">
      <c r="A28" s="48">
        <v>17</v>
      </c>
      <c r="B28" s="47" t="s">
        <v>844</v>
      </c>
      <c r="C28" s="699"/>
      <c r="D28" s="700"/>
      <c r="E28" s="700"/>
      <c r="F28" s="700"/>
      <c r="G28" s="700"/>
      <c r="H28" s="700"/>
      <c r="I28" s="700"/>
      <c r="J28" s="700"/>
      <c r="K28" s="700"/>
      <c r="L28" s="701"/>
    </row>
    <row r="29" spans="1:12" ht="14.25">
      <c r="A29" s="270">
        <v>18</v>
      </c>
      <c r="B29" s="263" t="s">
        <v>845</v>
      </c>
      <c r="C29" s="699"/>
      <c r="D29" s="700"/>
      <c r="E29" s="700"/>
      <c r="F29" s="700"/>
      <c r="G29" s="700"/>
      <c r="H29" s="700"/>
      <c r="I29" s="700"/>
      <c r="J29" s="700"/>
      <c r="K29" s="700"/>
      <c r="L29" s="701"/>
    </row>
    <row r="30" spans="1:12" ht="14.25">
      <c r="A30" s="271">
        <v>19</v>
      </c>
      <c r="B30" s="47" t="s">
        <v>846</v>
      </c>
      <c r="C30" s="699"/>
      <c r="D30" s="700"/>
      <c r="E30" s="700"/>
      <c r="F30" s="700"/>
      <c r="G30" s="700"/>
      <c r="H30" s="700"/>
      <c r="I30" s="700"/>
      <c r="J30" s="700"/>
      <c r="K30" s="700"/>
      <c r="L30" s="701"/>
    </row>
    <row r="31" spans="1:12" ht="14.25">
      <c r="A31" s="271">
        <v>20</v>
      </c>
      <c r="B31" s="47" t="s">
        <v>847</v>
      </c>
      <c r="C31" s="699"/>
      <c r="D31" s="700"/>
      <c r="E31" s="700"/>
      <c r="F31" s="700"/>
      <c r="G31" s="700"/>
      <c r="H31" s="700"/>
      <c r="I31" s="700"/>
      <c r="J31" s="700"/>
      <c r="K31" s="700"/>
      <c r="L31" s="701"/>
    </row>
    <row r="32" spans="1:12" ht="14.25">
      <c r="A32" s="48">
        <v>21</v>
      </c>
      <c r="B32" s="47" t="s">
        <v>848</v>
      </c>
      <c r="C32" s="699"/>
      <c r="D32" s="700"/>
      <c r="E32" s="700"/>
      <c r="F32" s="700"/>
      <c r="G32" s="700"/>
      <c r="H32" s="700"/>
      <c r="I32" s="700"/>
      <c r="J32" s="700"/>
      <c r="K32" s="700"/>
      <c r="L32" s="701"/>
    </row>
    <row r="33" spans="1:12" ht="14.25">
      <c r="A33" s="48">
        <v>22</v>
      </c>
      <c r="B33" s="47" t="s">
        <v>849</v>
      </c>
      <c r="C33" s="699"/>
      <c r="D33" s="700"/>
      <c r="E33" s="700"/>
      <c r="F33" s="700"/>
      <c r="G33" s="700"/>
      <c r="H33" s="700"/>
      <c r="I33" s="700"/>
      <c r="J33" s="700"/>
      <c r="K33" s="700"/>
      <c r="L33" s="701"/>
    </row>
    <row r="34" spans="1:12" ht="14.25">
      <c r="A34" s="48">
        <v>23</v>
      </c>
      <c r="B34" s="47" t="s">
        <v>850</v>
      </c>
      <c r="C34" s="702"/>
      <c r="D34" s="703"/>
      <c r="E34" s="703"/>
      <c r="F34" s="703"/>
      <c r="G34" s="703"/>
      <c r="H34" s="703"/>
      <c r="I34" s="703"/>
      <c r="J34" s="703"/>
      <c r="K34" s="703"/>
      <c r="L34" s="704"/>
    </row>
    <row r="35" spans="1:12">
      <c r="A35" s="132" t="s">
        <v>83</v>
      </c>
      <c r="B35" s="130"/>
      <c r="C35" s="20"/>
      <c r="D35" s="20"/>
      <c r="E35" s="20"/>
      <c r="F35" s="20"/>
      <c r="G35" s="20"/>
      <c r="H35" s="28"/>
      <c r="I35" s="28"/>
      <c r="J35" s="28"/>
      <c r="K35" s="28"/>
      <c r="L35" s="20"/>
    </row>
    <row r="36" spans="1:12">
      <c r="A36" s="22" t="s">
        <v>363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21" t="s">
        <v>362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40" spans="1:12">
      <c r="A40" s="290" t="s">
        <v>925</v>
      </c>
    </row>
    <row r="41" spans="1:12">
      <c r="A41" s="290" t="s">
        <v>930</v>
      </c>
      <c r="J41" s="290" t="s">
        <v>869</v>
      </c>
    </row>
    <row r="42" spans="1:12">
      <c r="J42" s="305" t="s">
        <v>870</v>
      </c>
    </row>
    <row r="43" spans="1:12">
      <c r="J43" s="305" t="s">
        <v>871</v>
      </c>
    </row>
  </sheetData>
  <mergeCells count="11">
    <mergeCell ref="L1:N1"/>
    <mergeCell ref="A2:L2"/>
    <mergeCell ref="A3:L3"/>
    <mergeCell ref="A5:L5"/>
    <mergeCell ref="F7:L7"/>
    <mergeCell ref="C12:L34"/>
    <mergeCell ref="I8:L8"/>
    <mergeCell ref="A9:A10"/>
    <mergeCell ref="B9:B10"/>
    <mergeCell ref="C9:G9"/>
    <mergeCell ref="H9:L9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view="pageBreakPreview" topLeftCell="A19" zoomScale="90" zoomScaleSheetLayoutView="90" workbookViewId="0">
      <selection activeCell="K14" sqref="K14:K36"/>
    </sheetView>
  </sheetViews>
  <sheetFormatPr defaultRowHeight="12.75"/>
  <cols>
    <col min="1" max="1" width="7.42578125" style="490" customWidth="1"/>
    <col min="2" max="2" width="20.140625" style="490" bestFit="1" customWidth="1"/>
    <col min="3" max="3" width="8.7109375" style="490" customWidth="1"/>
    <col min="4" max="4" width="8.5703125" style="490" customWidth="1"/>
    <col min="5" max="5" width="8.85546875" style="490" customWidth="1"/>
    <col min="6" max="6" width="7.28515625" style="490" customWidth="1"/>
    <col min="7" max="7" width="7.85546875" style="490" customWidth="1"/>
    <col min="8" max="9" width="9.28515625" style="490" customWidth="1"/>
    <col min="10" max="11" width="8.42578125" style="490" customWidth="1"/>
    <col min="12" max="12" width="8.7109375" style="490" customWidth="1"/>
    <col min="13" max="13" width="7.85546875" style="490" customWidth="1"/>
    <col min="14" max="14" width="7.140625" style="490" customWidth="1"/>
    <col min="15" max="15" width="12.140625" style="490" customWidth="1"/>
    <col min="16" max="16" width="11.85546875" style="490" customWidth="1"/>
    <col min="17" max="17" width="11.7109375" style="490" customWidth="1"/>
    <col min="18" max="16384" width="9.140625" style="490"/>
  </cols>
  <sheetData>
    <row r="1" spans="1:21" s="265" customFormat="1" ht="15">
      <c r="H1" s="35"/>
      <c r="I1" s="35"/>
      <c r="J1" s="35"/>
      <c r="K1" s="35"/>
      <c r="L1" s="35"/>
      <c r="M1" s="35"/>
      <c r="N1" s="35"/>
      <c r="O1" s="35"/>
      <c r="P1" s="682" t="s">
        <v>58</v>
      </c>
      <c r="Q1" s="682"/>
      <c r="S1" s="490"/>
      <c r="T1" s="41"/>
      <c r="U1" s="41"/>
    </row>
    <row r="2" spans="1:21" s="265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43"/>
      <c r="S2" s="43"/>
      <c r="T2" s="43"/>
      <c r="U2" s="43"/>
    </row>
    <row r="3" spans="1:21" s="265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42"/>
      <c r="S3" s="42"/>
      <c r="T3" s="42"/>
      <c r="U3" s="42"/>
    </row>
    <row r="4" spans="1:21" s="265" customFormat="1" ht="10.5" customHeight="1"/>
    <row r="5" spans="1:21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21" ht="18" customHeight="1">
      <c r="A6" s="690" t="s">
        <v>725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</row>
    <row r="7" spans="1:21" ht="9.75" customHeight="1"/>
    <row r="8" spans="1:21" ht="0.75" customHeight="1"/>
    <row r="9" spans="1:21">
      <c r="A9" s="547" t="s">
        <v>931</v>
      </c>
      <c r="B9" s="547"/>
      <c r="Q9" s="556" t="s">
        <v>17</v>
      </c>
      <c r="R9" s="22"/>
      <c r="S9" s="22"/>
    </row>
    <row r="10" spans="1:21" ht="15.75">
      <c r="A10" s="98"/>
      <c r="N10" s="707" t="s">
        <v>789</v>
      </c>
      <c r="O10" s="707"/>
      <c r="P10" s="707"/>
      <c r="Q10" s="707"/>
    </row>
    <row r="11" spans="1:21" ht="28.5" customHeight="1">
      <c r="A11" s="685" t="s">
        <v>2</v>
      </c>
      <c r="B11" s="685" t="s">
        <v>3</v>
      </c>
      <c r="C11" s="609" t="s">
        <v>645</v>
      </c>
      <c r="D11" s="609"/>
      <c r="E11" s="609"/>
      <c r="F11" s="609" t="s">
        <v>646</v>
      </c>
      <c r="G11" s="609"/>
      <c r="H11" s="609"/>
      <c r="I11" s="724" t="s">
        <v>367</v>
      </c>
      <c r="J11" s="725"/>
      <c r="K11" s="726"/>
      <c r="L11" s="724" t="s">
        <v>85</v>
      </c>
      <c r="M11" s="725"/>
      <c r="N11" s="726"/>
      <c r="O11" s="721" t="s">
        <v>792</v>
      </c>
      <c r="P11" s="722"/>
      <c r="Q11" s="723"/>
    </row>
    <row r="12" spans="1:21" ht="39.75" customHeight="1">
      <c r="A12" s="686"/>
      <c r="B12" s="686"/>
      <c r="C12" s="551" t="s">
        <v>107</v>
      </c>
      <c r="D12" s="551" t="s">
        <v>721</v>
      </c>
      <c r="E12" s="38" t="s">
        <v>14</v>
      </c>
      <c r="F12" s="551" t="s">
        <v>107</v>
      </c>
      <c r="G12" s="551" t="s">
        <v>722</v>
      </c>
      <c r="H12" s="38" t="s">
        <v>14</v>
      </c>
      <c r="I12" s="551" t="s">
        <v>107</v>
      </c>
      <c r="J12" s="551" t="s">
        <v>722</v>
      </c>
      <c r="K12" s="38" t="s">
        <v>14</v>
      </c>
      <c r="L12" s="551" t="s">
        <v>107</v>
      </c>
      <c r="M12" s="551" t="s">
        <v>722</v>
      </c>
      <c r="N12" s="38" t="s">
        <v>14</v>
      </c>
      <c r="O12" s="551" t="s">
        <v>226</v>
      </c>
      <c r="P12" s="551" t="s">
        <v>723</v>
      </c>
      <c r="Q12" s="551" t="s">
        <v>108</v>
      </c>
    </row>
    <row r="13" spans="1:21" s="65" customForma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2">
        <v>16</v>
      </c>
      <c r="Q13" s="62">
        <v>17</v>
      </c>
    </row>
    <row r="14" spans="1:21" ht="14.25">
      <c r="A14" s="269">
        <v>1</v>
      </c>
      <c r="B14" s="263" t="s">
        <v>828</v>
      </c>
      <c r="C14" s="20">
        <v>27.6</v>
      </c>
      <c r="D14" s="20">
        <v>3.04</v>
      </c>
      <c r="E14" s="20">
        <f>C14+D14</f>
        <v>30.64</v>
      </c>
      <c r="F14" s="20">
        <v>2.11</v>
      </c>
      <c r="G14" s="20">
        <v>0</v>
      </c>
      <c r="H14" s="20">
        <f>F14+G14</f>
        <v>2.11</v>
      </c>
      <c r="I14" s="20">
        <v>25.08</v>
      </c>
      <c r="J14" s="20">
        <v>3.04</v>
      </c>
      <c r="K14" s="20">
        <f>I14+J14</f>
        <v>28.119999999999997</v>
      </c>
      <c r="L14" s="20">
        <v>23.98</v>
      </c>
      <c r="M14" s="20">
        <v>2.64</v>
      </c>
      <c r="N14" s="20">
        <f>L14+M14</f>
        <v>26.62</v>
      </c>
      <c r="O14" s="20">
        <f>F14+I14-L14</f>
        <v>3.2099999999999973</v>
      </c>
      <c r="P14" s="20">
        <f>G14+J14-M14</f>
        <v>0.39999999999999991</v>
      </c>
      <c r="Q14" s="20">
        <f>O14+P14</f>
        <v>3.6099999999999972</v>
      </c>
    </row>
    <row r="15" spans="1:21" ht="14.25">
      <c r="A15" s="553">
        <v>2</v>
      </c>
      <c r="B15" s="266" t="s">
        <v>829</v>
      </c>
      <c r="C15" s="20">
        <v>49.82</v>
      </c>
      <c r="D15" s="20">
        <v>5.49</v>
      </c>
      <c r="E15" s="20">
        <f t="shared" ref="E15:E36" si="0">C15+D15</f>
        <v>55.31</v>
      </c>
      <c r="F15" s="20">
        <v>3.82</v>
      </c>
      <c r="G15" s="20">
        <v>0</v>
      </c>
      <c r="H15" s="20">
        <f t="shared" ref="H15:H36" si="1">F15+G15</f>
        <v>3.82</v>
      </c>
      <c r="I15" s="20">
        <v>45.3</v>
      </c>
      <c r="J15" s="20">
        <v>5.49</v>
      </c>
      <c r="K15" s="20">
        <f t="shared" ref="K15:K36" si="2">I15+J15</f>
        <v>50.79</v>
      </c>
      <c r="L15" s="20">
        <v>45.83</v>
      </c>
      <c r="M15" s="20">
        <v>5.05</v>
      </c>
      <c r="N15" s="20">
        <f t="shared" ref="N15:N36" si="3">L15+M15</f>
        <v>50.879999999999995</v>
      </c>
      <c r="O15" s="20">
        <f t="shared" ref="O15:P36" si="4">F15+I15-L15</f>
        <v>3.2899999999999991</v>
      </c>
      <c r="P15" s="20">
        <f t="shared" si="4"/>
        <v>0.44000000000000039</v>
      </c>
      <c r="Q15" s="20">
        <f t="shared" ref="Q15:Q36" si="5">O15+P15</f>
        <v>3.7299999999999995</v>
      </c>
    </row>
    <row r="16" spans="1:21" ht="14.25">
      <c r="A16" s="269">
        <v>3</v>
      </c>
      <c r="B16" s="263" t="s">
        <v>830</v>
      </c>
      <c r="C16" s="20">
        <v>70.239999999999995</v>
      </c>
      <c r="D16" s="20">
        <v>7.34</v>
      </c>
      <c r="E16" s="20">
        <f t="shared" si="0"/>
        <v>77.58</v>
      </c>
      <c r="F16" s="20">
        <v>2.5499999999999998</v>
      </c>
      <c r="G16" s="20">
        <v>0</v>
      </c>
      <c r="H16" s="20">
        <f t="shared" si="1"/>
        <v>2.5499999999999998</v>
      </c>
      <c r="I16" s="20">
        <v>63.85</v>
      </c>
      <c r="J16" s="20">
        <v>7.34</v>
      </c>
      <c r="K16" s="20">
        <f t="shared" si="2"/>
        <v>71.19</v>
      </c>
      <c r="L16" s="20">
        <v>63.35</v>
      </c>
      <c r="M16" s="20">
        <v>6.98</v>
      </c>
      <c r="N16" s="20">
        <f t="shared" si="3"/>
        <v>70.33</v>
      </c>
      <c r="O16" s="20">
        <f t="shared" si="4"/>
        <v>3.0500000000000043</v>
      </c>
      <c r="P16" s="20">
        <f t="shared" si="4"/>
        <v>0.35999999999999943</v>
      </c>
      <c r="Q16" s="20">
        <f t="shared" si="5"/>
        <v>3.4100000000000037</v>
      </c>
    </row>
    <row r="17" spans="1:17" ht="14.25">
      <c r="A17" s="553">
        <v>4</v>
      </c>
      <c r="B17" s="266" t="s">
        <v>831</v>
      </c>
      <c r="C17" s="20">
        <v>54.16</v>
      </c>
      <c r="D17" s="20">
        <v>5.97</v>
      </c>
      <c r="E17" s="20">
        <f t="shared" si="0"/>
        <v>60.129999999999995</v>
      </c>
      <c r="F17" s="20">
        <v>8.34</v>
      </c>
      <c r="G17" s="20">
        <v>0</v>
      </c>
      <c r="H17" s="20">
        <f t="shared" si="1"/>
        <v>8.34</v>
      </c>
      <c r="I17" s="20">
        <v>49.239999999999995</v>
      </c>
      <c r="J17" s="20">
        <v>5.97</v>
      </c>
      <c r="K17" s="20">
        <f t="shared" si="2"/>
        <v>55.209999999999994</v>
      </c>
      <c r="L17" s="20">
        <v>53.18</v>
      </c>
      <c r="M17" s="20">
        <v>5.86</v>
      </c>
      <c r="N17" s="20">
        <f t="shared" si="3"/>
        <v>59.04</v>
      </c>
      <c r="O17" s="20">
        <f t="shared" si="4"/>
        <v>4.3999999999999986</v>
      </c>
      <c r="P17" s="20">
        <f t="shared" si="4"/>
        <v>0.10999999999999943</v>
      </c>
      <c r="Q17" s="20">
        <f t="shared" si="5"/>
        <v>4.509999999999998</v>
      </c>
    </row>
    <row r="18" spans="1:17" ht="14.25">
      <c r="A18" s="553">
        <v>5</v>
      </c>
      <c r="B18" s="266" t="s">
        <v>832</v>
      </c>
      <c r="C18" s="20">
        <v>37.979999999999997</v>
      </c>
      <c r="D18" s="20">
        <v>4.1900000000000004</v>
      </c>
      <c r="E18" s="20">
        <f t="shared" si="0"/>
        <v>42.169999999999995</v>
      </c>
      <c r="F18" s="20">
        <v>2.31</v>
      </c>
      <c r="G18" s="20">
        <v>0</v>
      </c>
      <c r="H18" s="20">
        <f t="shared" si="1"/>
        <v>2.31</v>
      </c>
      <c r="I18" s="20">
        <v>34.519999999999996</v>
      </c>
      <c r="J18" s="20">
        <v>4.1900000000000004</v>
      </c>
      <c r="K18" s="20">
        <f t="shared" si="2"/>
        <v>38.709999999999994</v>
      </c>
      <c r="L18" s="20">
        <v>29.93</v>
      </c>
      <c r="M18" s="20">
        <v>3.3</v>
      </c>
      <c r="N18" s="20">
        <f t="shared" si="3"/>
        <v>33.229999999999997</v>
      </c>
      <c r="O18" s="20">
        <f t="shared" si="4"/>
        <v>6.8999999999999986</v>
      </c>
      <c r="P18" s="20">
        <f t="shared" si="4"/>
        <v>0.89000000000000057</v>
      </c>
      <c r="Q18" s="20">
        <f t="shared" si="5"/>
        <v>7.7899999999999991</v>
      </c>
    </row>
    <row r="19" spans="1:17" ht="14.25">
      <c r="A19" s="553">
        <v>6</v>
      </c>
      <c r="B19" s="266" t="s">
        <v>833</v>
      </c>
      <c r="C19" s="20">
        <v>44.37</v>
      </c>
      <c r="D19" s="20">
        <v>4.8899999999999997</v>
      </c>
      <c r="E19" s="20">
        <f>C19+D19</f>
        <v>49.26</v>
      </c>
      <c r="F19" s="20">
        <v>10.66</v>
      </c>
      <c r="G19" s="20">
        <v>0</v>
      </c>
      <c r="H19" s="20">
        <f t="shared" si="1"/>
        <v>10.66</v>
      </c>
      <c r="I19" s="20">
        <v>40.33</v>
      </c>
      <c r="J19" s="20">
        <v>5.09</v>
      </c>
      <c r="K19" s="20">
        <f t="shared" si="2"/>
        <v>45.42</v>
      </c>
      <c r="L19" s="20">
        <v>46.1</v>
      </c>
      <c r="M19" s="20">
        <v>5.08</v>
      </c>
      <c r="N19" s="20">
        <f t="shared" si="3"/>
        <v>51.18</v>
      </c>
      <c r="O19" s="20">
        <f t="shared" si="4"/>
        <v>4.8899999999999935</v>
      </c>
      <c r="P19" s="20">
        <f t="shared" si="4"/>
        <v>9.9999999999997868E-3</v>
      </c>
      <c r="Q19" s="20">
        <f t="shared" si="5"/>
        <v>4.8999999999999932</v>
      </c>
    </row>
    <row r="20" spans="1:17" ht="14.25">
      <c r="A20" s="269">
        <v>7</v>
      </c>
      <c r="B20" s="263" t="s">
        <v>834</v>
      </c>
      <c r="C20" s="20">
        <v>22.46</v>
      </c>
      <c r="D20" s="20">
        <v>2.48</v>
      </c>
      <c r="E20" s="20">
        <f t="shared" si="0"/>
        <v>24.94</v>
      </c>
      <c r="F20" s="20">
        <v>3.11</v>
      </c>
      <c r="G20" s="20">
        <v>0</v>
      </c>
      <c r="H20" s="20">
        <f t="shared" si="1"/>
        <v>3.11</v>
      </c>
      <c r="I20" s="20">
        <v>20.329999999999998</v>
      </c>
      <c r="J20" s="20">
        <v>2.48</v>
      </c>
      <c r="K20" s="20">
        <f t="shared" si="2"/>
        <v>22.81</v>
      </c>
      <c r="L20" s="20">
        <v>17.600000000000001</v>
      </c>
      <c r="M20" s="20">
        <v>1.94</v>
      </c>
      <c r="N20" s="20">
        <f t="shared" si="3"/>
        <v>19.540000000000003</v>
      </c>
      <c r="O20" s="20">
        <f t="shared" si="4"/>
        <v>5.8399999999999963</v>
      </c>
      <c r="P20" s="20">
        <f t="shared" si="4"/>
        <v>0.54</v>
      </c>
      <c r="Q20" s="20">
        <f t="shared" si="5"/>
        <v>6.3799999999999963</v>
      </c>
    </row>
    <row r="21" spans="1:17" ht="14.25">
      <c r="A21" s="553">
        <v>8</v>
      </c>
      <c r="B21" s="266" t="s">
        <v>835</v>
      </c>
      <c r="C21" s="20">
        <v>76.75</v>
      </c>
      <c r="D21" s="20">
        <v>8.4600000000000009</v>
      </c>
      <c r="E21" s="20">
        <f t="shared" si="0"/>
        <v>85.210000000000008</v>
      </c>
      <c r="F21" s="20">
        <v>8.36</v>
      </c>
      <c r="G21" s="20">
        <v>0</v>
      </c>
      <c r="H21" s="20">
        <f t="shared" si="1"/>
        <v>8.36</v>
      </c>
      <c r="I21" s="20">
        <v>71.05</v>
      </c>
      <c r="J21" s="20">
        <v>8.4600000000000009</v>
      </c>
      <c r="K21" s="20">
        <f t="shared" si="2"/>
        <v>79.509999999999991</v>
      </c>
      <c r="L21" s="20">
        <v>70.38</v>
      </c>
      <c r="M21" s="20">
        <v>7.76</v>
      </c>
      <c r="N21" s="20">
        <f t="shared" si="3"/>
        <v>78.14</v>
      </c>
      <c r="O21" s="20">
        <f t="shared" si="4"/>
        <v>9.0300000000000011</v>
      </c>
      <c r="P21" s="20">
        <f t="shared" si="4"/>
        <v>0.70000000000000107</v>
      </c>
      <c r="Q21" s="20">
        <f t="shared" si="5"/>
        <v>9.7300000000000022</v>
      </c>
    </row>
    <row r="22" spans="1:17" ht="14.25">
      <c r="A22" s="553">
        <v>9</v>
      </c>
      <c r="B22" s="266" t="s">
        <v>836</v>
      </c>
      <c r="C22" s="20">
        <v>47.09</v>
      </c>
      <c r="D22" s="20">
        <v>4.1900000000000004</v>
      </c>
      <c r="E22" s="20">
        <f t="shared" si="0"/>
        <v>51.28</v>
      </c>
      <c r="F22" s="20">
        <v>0.11</v>
      </c>
      <c r="G22" s="20">
        <v>0</v>
      </c>
      <c r="H22" s="20">
        <f t="shared" si="1"/>
        <v>0.11</v>
      </c>
      <c r="I22" s="20">
        <v>43.13</v>
      </c>
      <c r="J22" s="20">
        <v>4.1900000000000004</v>
      </c>
      <c r="K22" s="20">
        <f t="shared" si="2"/>
        <v>47.32</v>
      </c>
      <c r="L22" s="20">
        <v>31.39</v>
      </c>
      <c r="M22" s="20">
        <v>3.46</v>
      </c>
      <c r="N22" s="20">
        <f t="shared" si="3"/>
        <v>34.85</v>
      </c>
      <c r="O22" s="20">
        <f t="shared" si="4"/>
        <v>11.850000000000001</v>
      </c>
      <c r="P22" s="20">
        <f t="shared" si="4"/>
        <v>0.73000000000000043</v>
      </c>
      <c r="Q22" s="20">
        <f t="shared" si="5"/>
        <v>12.580000000000002</v>
      </c>
    </row>
    <row r="23" spans="1:17" ht="14.25">
      <c r="A23" s="553">
        <v>10</v>
      </c>
      <c r="B23" s="266" t="s">
        <v>837</v>
      </c>
      <c r="C23" s="20">
        <v>49.7</v>
      </c>
      <c r="D23" s="20">
        <v>5.88</v>
      </c>
      <c r="E23" s="20">
        <f t="shared" si="0"/>
        <v>55.580000000000005</v>
      </c>
      <c r="F23" s="20">
        <v>10.06</v>
      </c>
      <c r="G23" s="20">
        <v>0</v>
      </c>
      <c r="H23" s="20">
        <f t="shared" si="1"/>
        <v>10.06</v>
      </c>
      <c r="I23" s="20">
        <v>45.04</v>
      </c>
      <c r="J23" s="20">
        <v>5.88</v>
      </c>
      <c r="K23" s="20">
        <f t="shared" si="2"/>
        <v>50.92</v>
      </c>
      <c r="L23" s="20">
        <v>50.02</v>
      </c>
      <c r="M23" s="20">
        <v>5.51</v>
      </c>
      <c r="N23" s="20">
        <f t="shared" si="3"/>
        <v>55.53</v>
      </c>
      <c r="O23" s="20">
        <f>F23+I23-L23</f>
        <v>5.0799999999999983</v>
      </c>
      <c r="P23" s="20">
        <f>G23+J23-M23</f>
        <v>0.37000000000000011</v>
      </c>
      <c r="Q23" s="20">
        <f>O23+P23</f>
        <v>5.4499999999999984</v>
      </c>
    </row>
    <row r="24" spans="1:17" ht="14.25">
      <c r="A24" s="553">
        <v>11</v>
      </c>
      <c r="B24" s="266" t="s">
        <v>838</v>
      </c>
      <c r="C24" s="20">
        <v>22.2</v>
      </c>
      <c r="D24" s="20">
        <v>2.4500000000000002</v>
      </c>
      <c r="E24" s="20">
        <f t="shared" si="0"/>
        <v>24.65</v>
      </c>
      <c r="F24" s="20">
        <v>4.45</v>
      </c>
      <c r="G24" s="20">
        <v>0</v>
      </c>
      <c r="H24" s="20">
        <f t="shared" si="1"/>
        <v>4.45</v>
      </c>
      <c r="I24" s="20">
        <v>20.18</v>
      </c>
      <c r="J24" s="20">
        <v>2.4500000000000002</v>
      </c>
      <c r="K24" s="20">
        <f t="shared" si="2"/>
        <v>22.63</v>
      </c>
      <c r="L24" s="20">
        <v>20.010000000000002</v>
      </c>
      <c r="M24" s="20">
        <v>2.21</v>
      </c>
      <c r="N24" s="20">
        <f t="shared" si="3"/>
        <v>22.220000000000002</v>
      </c>
      <c r="O24" s="20">
        <f t="shared" si="4"/>
        <v>4.6199999999999974</v>
      </c>
      <c r="P24" s="20">
        <f t="shared" si="4"/>
        <v>0.24000000000000021</v>
      </c>
      <c r="Q24" s="20">
        <f t="shared" si="5"/>
        <v>4.8599999999999977</v>
      </c>
    </row>
    <row r="25" spans="1:17" ht="14.25">
      <c r="A25" s="553">
        <v>12</v>
      </c>
      <c r="B25" s="266" t="s">
        <v>839</v>
      </c>
      <c r="C25" s="20">
        <v>20.350000000000001</v>
      </c>
      <c r="D25" s="20">
        <v>2.2400000000000002</v>
      </c>
      <c r="E25" s="20">
        <f t="shared" si="0"/>
        <v>22.590000000000003</v>
      </c>
      <c r="F25" s="20">
        <v>0.22</v>
      </c>
      <c r="G25" s="20">
        <v>0</v>
      </c>
      <c r="H25" s="20">
        <f t="shared" si="1"/>
        <v>0.22</v>
      </c>
      <c r="I25" s="20">
        <v>18.600000000000001</v>
      </c>
      <c r="J25" s="20">
        <v>2.2400000000000002</v>
      </c>
      <c r="K25" s="20">
        <f t="shared" si="2"/>
        <v>20.840000000000003</v>
      </c>
      <c r="L25" s="20">
        <v>15.94</v>
      </c>
      <c r="M25" s="20">
        <v>1.76</v>
      </c>
      <c r="N25" s="20">
        <f t="shared" si="3"/>
        <v>17.7</v>
      </c>
      <c r="O25" s="20">
        <f t="shared" si="4"/>
        <v>2.8800000000000008</v>
      </c>
      <c r="P25" s="20">
        <f t="shared" si="4"/>
        <v>0.4800000000000002</v>
      </c>
      <c r="Q25" s="20">
        <f t="shared" si="5"/>
        <v>3.3600000000000012</v>
      </c>
    </row>
    <row r="26" spans="1:17" ht="14.25">
      <c r="A26" s="553">
        <v>13</v>
      </c>
      <c r="B26" s="266" t="s">
        <v>840</v>
      </c>
      <c r="C26" s="20">
        <v>42.25</v>
      </c>
      <c r="D26" s="20">
        <v>4.66</v>
      </c>
      <c r="E26" s="20">
        <f t="shared" si="0"/>
        <v>46.91</v>
      </c>
      <c r="F26" s="20">
        <v>6.5</v>
      </c>
      <c r="G26" s="20">
        <v>0</v>
      </c>
      <c r="H26" s="20">
        <f t="shared" si="1"/>
        <v>6.5</v>
      </c>
      <c r="I26" s="20">
        <v>38.42</v>
      </c>
      <c r="J26" s="20">
        <v>4.66</v>
      </c>
      <c r="K26" s="20">
        <f t="shared" si="2"/>
        <v>43.08</v>
      </c>
      <c r="L26" s="20">
        <v>38.26</v>
      </c>
      <c r="M26" s="20">
        <v>4.22</v>
      </c>
      <c r="N26" s="20">
        <f t="shared" si="3"/>
        <v>42.48</v>
      </c>
      <c r="O26" s="20">
        <f t="shared" si="4"/>
        <v>6.6600000000000037</v>
      </c>
      <c r="P26" s="20">
        <f t="shared" si="4"/>
        <v>0.44000000000000039</v>
      </c>
      <c r="Q26" s="20">
        <f t="shared" si="5"/>
        <v>7.1000000000000041</v>
      </c>
    </row>
    <row r="27" spans="1:17" ht="14.25">
      <c r="A27" s="553">
        <v>14</v>
      </c>
      <c r="B27" s="266" t="s">
        <v>841</v>
      </c>
      <c r="C27" s="20">
        <v>4.54</v>
      </c>
      <c r="D27" s="20">
        <v>0.5</v>
      </c>
      <c r="E27" s="20">
        <f t="shared" si="0"/>
        <v>5.04</v>
      </c>
      <c r="F27" s="20">
        <v>0.67</v>
      </c>
      <c r="G27" s="20">
        <v>0</v>
      </c>
      <c r="H27" s="20">
        <f t="shared" si="1"/>
        <v>0.67</v>
      </c>
      <c r="I27" s="20">
        <v>4.13</v>
      </c>
      <c r="J27" s="20">
        <v>0.5</v>
      </c>
      <c r="K27" s="20">
        <f t="shared" si="2"/>
        <v>4.63</v>
      </c>
      <c r="L27" s="20">
        <v>4.3600000000000003</v>
      </c>
      <c r="M27" s="20">
        <v>0.48</v>
      </c>
      <c r="N27" s="20">
        <f t="shared" si="3"/>
        <v>4.84</v>
      </c>
      <c r="O27" s="20">
        <f t="shared" si="4"/>
        <v>0.4399999999999995</v>
      </c>
      <c r="P27" s="20">
        <f t="shared" si="4"/>
        <v>2.0000000000000018E-2</v>
      </c>
      <c r="Q27" s="20">
        <f t="shared" si="5"/>
        <v>0.45999999999999952</v>
      </c>
    </row>
    <row r="28" spans="1:17" ht="14.25">
      <c r="A28" s="269">
        <v>15</v>
      </c>
      <c r="B28" s="263" t="s">
        <v>842</v>
      </c>
      <c r="C28" s="20">
        <v>33.82</v>
      </c>
      <c r="D28" s="20">
        <v>3.73</v>
      </c>
      <c r="E28" s="20">
        <f t="shared" si="0"/>
        <v>37.549999999999997</v>
      </c>
      <c r="F28" s="20">
        <v>4.67</v>
      </c>
      <c r="G28" s="20">
        <v>0</v>
      </c>
      <c r="H28" s="20">
        <f t="shared" si="1"/>
        <v>4.67</v>
      </c>
      <c r="I28" s="20">
        <v>30.740000000000002</v>
      </c>
      <c r="J28" s="20">
        <v>3.73</v>
      </c>
      <c r="K28" s="20">
        <f t="shared" si="2"/>
        <v>34.47</v>
      </c>
      <c r="L28" s="20">
        <v>32.01</v>
      </c>
      <c r="M28" s="20">
        <v>3.53</v>
      </c>
      <c r="N28" s="20">
        <f t="shared" si="3"/>
        <v>35.54</v>
      </c>
      <c r="O28" s="20">
        <f t="shared" si="4"/>
        <v>3.4000000000000057</v>
      </c>
      <c r="P28" s="20">
        <f t="shared" si="4"/>
        <v>0.20000000000000018</v>
      </c>
      <c r="Q28" s="20">
        <f t="shared" si="5"/>
        <v>3.6000000000000059</v>
      </c>
    </row>
    <row r="29" spans="1:17" ht="14.25">
      <c r="A29" s="269">
        <v>16</v>
      </c>
      <c r="B29" s="263" t="s">
        <v>843</v>
      </c>
      <c r="C29" s="20">
        <v>65.08</v>
      </c>
      <c r="D29" s="20">
        <v>7.17</v>
      </c>
      <c r="E29" s="20">
        <f t="shared" si="0"/>
        <v>72.25</v>
      </c>
      <c r="F29" s="20">
        <v>1.2</v>
      </c>
      <c r="G29" s="20">
        <v>0</v>
      </c>
      <c r="H29" s="20">
        <f t="shared" si="1"/>
        <v>1.2</v>
      </c>
      <c r="I29" s="20">
        <v>59.160000000000004</v>
      </c>
      <c r="J29" s="20">
        <v>7.17</v>
      </c>
      <c r="K29" s="20">
        <f t="shared" si="2"/>
        <v>66.33</v>
      </c>
      <c r="L29" s="20">
        <v>56.22</v>
      </c>
      <c r="M29" s="20">
        <v>6.2</v>
      </c>
      <c r="N29" s="20">
        <f t="shared" si="3"/>
        <v>62.42</v>
      </c>
      <c r="O29" s="20">
        <f t="shared" si="4"/>
        <v>4.1400000000000077</v>
      </c>
      <c r="P29" s="20">
        <f t="shared" si="4"/>
        <v>0.96999999999999975</v>
      </c>
      <c r="Q29" s="20">
        <f t="shared" si="5"/>
        <v>5.1100000000000074</v>
      </c>
    </row>
    <row r="30" spans="1:17" ht="14.25">
      <c r="A30" s="553">
        <v>17</v>
      </c>
      <c r="B30" s="266" t="s">
        <v>844</v>
      </c>
      <c r="C30" s="20">
        <v>16.87</v>
      </c>
      <c r="D30" s="20">
        <v>1.86</v>
      </c>
      <c r="E30" s="20">
        <f t="shared" si="0"/>
        <v>18.73</v>
      </c>
      <c r="F30" s="20">
        <v>1.22</v>
      </c>
      <c r="G30" s="20">
        <v>0</v>
      </c>
      <c r="H30" s="20">
        <f t="shared" si="1"/>
        <v>1.22</v>
      </c>
      <c r="I30" s="20">
        <v>15.34</v>
      </c>
      <c r="J30" s="20">
        <v>1.86</v>
      </c>
      <c r="K30" s="20">
        <f t="shared" si="2"/>
        <v>17.2</v>
      </c>
      <c r="L30" s="20">
        <v>14.13</v>
      </c>
      <c r="M30" s="20">
        <v>1.56</v>
      </c>
      <c r="N30" s="20">
        <f t="shared" si="3"/>
        <v>15.690000000000001</v>
      </c>
      <c r="O30" s="20">
        <f t="shared" si="4"/>
        <v>2.4299999999999979</v>
      </c>
      <c r="P30" s="20">
        <f t="shared" si="4"/>
        <v>0.30000000000000004</v>
      </c>
      <c r="Q30" s="20">
        <f t="shared" si="5"/>
        <v>2.7299999999999978</v>
      </c>
    </row>
    <row r="31" spans="1:17" ht="14.25">
      <c r="A31" s="270">
        <v>18</v>
      </c>
      <c r="B31" s="263" t="s">
        <v>845</v>
      </c>
      <c r="C31" s="20">
        <v>118.26</v>
      </c>
      <c r="D31" s="20">
        <v>13.03</v>
      </c>
      <c r="E31" s="20">
        <f t="shared" si="0"/>
        <v>131.29</v>
      </c>
      <c r="F31" s="20">
        <v>10.34</v>
      </c>
      <c r="G31" s="20">
        <v>0</v>
      </c>
      <c r="H31" s="20">
        <f t="shared" si="1"/>
        <v>10.34</v>
      </c>
      <c r="I31" s="20">
        <v>107.50999999999999</v>
      </c>
      <c r="J31" s="20">
        <v>13.03</v>
      </c>
      <c r="K31" s="20">
        <f t="shared" si="2"/>
        <v>120.53999999999999</v>
      </c>
      <c r="L31" s="20">
        <v>107.42</v>
      </c>
      <c r="M31" s="20">
        <v>11.84</v>
      </c>
      <c r="N31" s="20">
        <f t="shared" si="3"/>
        <v>119.26</v>
      </c>
      <c r="O31" s="20">
        <f t="shared" si="4"/>
        <v>10.429999999999993</v>
      </c>
      <c r="P31" s="20">
        <f t="shared" si="4"/>
        <v>1.1899999999999995</v>
      </c>
      <c r="Q31" s="20">
        <f t="shared" si="5"/>
        <v>11.619999999999992</v>
      </c>
    </row>
    <row r="32" spans="1:17" ht="14.25">
      <c r="A32" s="271">
        <v>19</v>
      </c>
      <c r="B32" s="266" t="s">
        <v>846</v>
      </c>
      <c r="C32" s="20">
        <v>34.770000000000003</v>
      </c>
      <c r="D32" s="20">
        <v>3.83</v>
      </c>
      <c r="E32" s="20">
        <f t="shared" si="0"/>
        <v>38.6</v>
      </c>
      <c r="F32" s="20">
        <v>1.54</v>
      </c>
      <c r="G32" s="20">
        <v>0</v>
      </c>
      <c r="H32" s="20">
        <f t="shared" si="1"/>
        <v>1.54</v>
      </c>
      <c r="I32" s="20">
        <v>33.61</v>
      </c>
      <c r="J32" s="20">
        <v>3.83</v>
      </c>
      <c r="K32" s="20">
        <f t="shared" si="2"/>
        <v>37.44</v>
      </c>
      <c r="L32" s="20">
        <v>31.09</v>
      </c>
      <c r="M32" s="20">
        <v>3.43</v>
      </c>
      <c r="N32" s="20">
        <f t="shared" si="3"/>
        <v>34.520000000000003</v>
      </c>
      <c r="O32" s="20">
        <f t="shared" si="4"/>
        <v>4.0599999999999987</v>
      </c>
      <c r="P32" s="20">
        <f t="shared" si="4"/>
        <v>0.39999999999999991</v>
      </c>
      <c r="Q32" s="20">
        <f t="shared" si="5"/>
        <v>4.4599999999999991</v>
      </c>
    </row>
    <row r="33" spans="1:17" ht="14.25">
      <c r="A33" s="271">
        <v>20</v>
      </c>
      <c r="B33" s="266" t="s">
        <v>847</v>
      </c>
      <c r="C33" s="20">
        <v>60.41</v>
      </c>
      <c r="D33" s="20">
        <v>6.66</v>
      </c>
      <c r="E33" s="20">
        <f t="shared" si="0"/>
        <v>67.069999999999993</v>
      </c>
      <c r="F33" s="20">
        <v>1.1100000000000001</v>
      </c>
      <c r="G33" s="20">
        <v>0</v>
      </c>
      <c r="H33" s="20">
        <f t="shared" si="1"/>
        <v>1.1100000000000001</v>
      </c>
      <c r="I33" s="20">
        <v>54.930000000000007</v>
      </c>
      <c r="J33" s="20">
        <v>6.66</v>
      </c>
      <c r="K33" s="20">
        <f t="shared" si="2"/>
        <v>61.59</v>
      </c>
      <c r="L33" s="20">
        <v>52.82</v>
      </c>
      <c r="M33" s="20">
        <v>5.82</v>
      </c>
      <c r="N33" s="20">
        <f t="shared" si="3"/>
        <v>58.64</v>
      </c>
      <c r="O33" s="20">
        <f t="shared" si="4"/>
        <v>3.220000000000006</v>
      </c>
      <c r="P33" s="20">
        <f t="shared" si="4"/>
        <v>0.83999999999999986</v>
      </c>
      <c r="Q33" s="20">
        <f t="shared" si="5"/>
        <v>4.0600000000000058</v>
      </c>
    </row>
    <row r="34" spans="1:17" ht="14.25">
      <c r="A34" s="553">
        <v>21</v>
      </c>
      <c r="B34" s="266" t="s">
        <v>848</v>
      </c>
      <c r="C34" s="20">
        <v>74.599999999999994</v>
      </c>
      <c r="D34" s="20">
        <v>8.2200000000000006</v>
      </c>
      <c r="E34" s="20">
        <f t="shared" si="0"/>
        <v>82.82</v>
      </c>
      <c r="F34" s="20">
        <v>8.67</v>
      </c>
      <c r="G34" s="20">
        <v>0</v>
      </c>
      <c r="H34" s="20">
        <f t="shared" si="1"/>
        <v>8.67</v>
      </c>
      <c r="I34" s="20">
        <v>67.819999999999993</v>
      </c>
      <c r="J34" s="20">
        <v>8.2200000000000006</v>
      </c>
      <c r="K34" s="20">
        <f t="shared" si="2"/>
        <v>76.039999999999992</v>
      </c>
      <c r="L34" s="20">
        <v>71.7</v>
      </c>
      <c r="M34" s="20">
        <v>7.9</v>
      </c>
      <c r="N34" s="20">
        <f t="shared" si="3"/>
        <v>79.600000000000009</v>
      </c>
      <c r="O34" s="20">
        <f t="shared" si="4"/>
        <v>4.789999999999992</v>
      </c>
      <c r="P34" s="20">
        <f t="shared" si="4"/>
        <v>0.32000000000000028</v>
      </c>
      <c r="Q34" s="20">
        <f t="shared" si="5"/>
        <v>5.1099999999999923</v>
      </c>
    </row>
    <row r="35" spans="1:17" ht="14.25">
      <c r="A35" s="553">
        <v>22</v>
      </c>
      <c r="B35" s="266" t="s">
        <v>849</v>
      </c>
      <c r="C35" s="20">
        <v>40.450000000000003</v>
      </c>
      <c r="D35" s="20">
        <v>4.46</v>
      </c>
      <c r="E35" s="20">
        <f t="shared" si="0"/>
        <v>44.910000000000004</v>
      </c>
      <c r="F35" s="20">
        <v>0.56000000000000005</v>
      </c>
      <c r="G35" s="20">
        <v>0</v>
      </c>
      <c r="H35" s="20">
        <f t="shared" si="1"/>
        <v>0.56000000000000005</v>
      </c>
      <c r="I35" s="20">
        <v>36.18</v>
      </c>
      <c r="J35" s="20">
        <v>4.26</v>
      </c>
      <c r="K35" s="20">
        <f t="shared" si="2"/>
        <v>40.44</v>
      </c>
      <c r="L35" s="20">
        <v>29.53</v>
      </c>
      <c r="M35" s="20">
        <v>3.25</v>
      </c>
      <c r="N35" s="20">
        <f t="shared" si="3"/>
        <v>32.78</v>
      </c>
      <c r="O35" s="20">
        <f t="shared" si="4"/>
        <v>7.2100000000000009</v>
      </c>
      <c r="P35" s="20">
        <f t="shared" si="4"/>
        <v>1.0099999999999998</v>
      </c>
      <c r="Q35" s="20">
        <f t="shared" si="5"/>
        <v>8.2200000000000006</v>
      </c>
    </row>
    <row r="36" spans="1:17" ht="14.25">
      <c r="A36" s="553">
        <v>23</v>
      </c>
      <c r="B36" s="266" t="s">
        <v>850</v>
      </c>
      <c r="C36" s="20">
        <v>24.72</v>
      </c>
      <c r="D36" s="20">
        <v>3.72</v>
      </c>
      <c r="E36" s="20">
        <f t="shared" si="0"/>
        <v>28.439999999999998</v>
      </c>
      <c r="F36" s="20">
        <v>4.0199999999999996</v>
      </c>
      <c r="G36" s="20">
        <v>0</v>
      </c>
      <c r="H36" s="20">
        <f t="shared" si="1"/>
        <v>4.0199999999999996</v>
      </c>
      <c r="I36" s="20">
        <v>24.7</v>
      </c>
      <c r="J36" s="20">
        <v>3.72</v>
      </c>
      <c r="K36" s="20">
        <f t="shared" si="2"/>
        <v>28.419999999999998</v>
      </c>
      <c r="L36" s="20">
        <v>24.93</v>
      </c>
      <c r="M36" s="20">
        <v>2.75</v>
      </c>
      <c r="N36" s="20">
        <f t="shared" si="3"/>
        <v>27.68</v>
      </c>
      <c r="O36" s="20">
        <f t="shared" si="4"/>
        <v>3.7899999999999991</v>
      </c>
      <c r="P36" s="20">
        <f t="shared" si="4"/>
        <v>0.9700000000000002</v>
      </c>
      <c r="Q36" s="20">
        <f t="shared" si="5"/>
        <v>4.76</v>
      </c>
    </row>
    <row r="37" spans="1:17">
      <c r="A37" s="552"/>
      <c r="B37" s="552" t="s">
        <v>14</v>
      </c>
      <c r="C37" s="371">
        <f>SUM(C14:C36)</f>
        <v>1038.49</v>
      </c>
      <c r="D37" s="371">
        <f t="shared" ref="D37:Q37" si="6">SUM(D14:D36)</f>
        <v>114.46</v>
      </c>
      <c r="E37" s="372">
        <f t="shared" si="6"/>
        <v>1152.95</v>
      </c>
      <c r="F37" s="371">
        <f t="shared" si="6"/>
        <v>96.600000000000009</v>
      </c>
      <c r="G37" s="371">
        <f t="shared" si="6"/>
        <v>0</v>
      </c>
      <c r="H37" s="371">
        <f t="shared" si="6"/>
        <v>96.600000000000009</v>
      </c>
      <c r="I37" s="371">
        <f t="shared" si="6"/>
        <v>949.18999999999994</v>
      </c>
      <c r="J37" s="371">
        <f>SUM(J14:J36)</f>
        <v>114.46000000000001</v>
      </c>
      <c r="K37" s="371">
        <f>SUM(K14:K36)</f>
        <v>1063.6500000000001</v>
      </c>
      <c r="L37" s="371">
        <f t="shared" si="6"/>
        <v>930.18000000000006</v>
      </c>
      <c r="M37" s="371">
        <f t="shared" si="6"/>
        <v>102.53000000000003</v>
      </c>
      <c r="N37" s="371">
        <f t="shared" si="6"/>
        <v>1032.71</v>
      </c>
      <c r="O37" s="371">
        <f t="shared" si="6"/>
        <v>115.60999999999999</v>
      </c>
      <c r="P37" s="371">
        <f t="shared" si="6"/>
        <v>11.930000000000001</v>
      </c>
      <c r="Q37" s="371">
        <f t="shared" si="6"/>
        <v>127.53999999999998</v>
      </c>
    </row>
    <row r="38" spans="1:17">
      <c r="A38" s="12"/>
      <c r="B38" s="146"/>
      <c r="C38" s="146">
        <v>809.45</v>
      </c>
      <c r="D38" s="146">
        <v>90.259999999999991</v>
      </c>
      <c r="E38" s="22">
        <v>899.70999999999981</v>
      </c>
      <c r="F38" s="22">
        <v>51.56</v>
      </c>
      <c r="G38" s="22">
        <v>0</v>
      </c>
      <c r="H38" s="22">
        <v>51.56</v>
      </c>
      <c r="I38" s="22">
        <v>750.59</v>
      </c>
      <c r="J38" s="22">
        <v>90.269999999999982</v>
      </c>
      <c r="K38" s="22">
        <v>840.86</v>
      </c>
      <c r="L38" s="22">
        <v>735.08</v>
      </c>
      <c r="M38" s="22">
        <v>81.970000000000013</v>
      </c>
      <c r="N38" s="22">
        <v>817.05000000000018</v>
      </c>
      <c r="O38" s="22">
        <v>67.069999999999993</v>
      </c>
      <c r="P38" s="22">
        <v>8.2999999999999989</v>
      </c>
      <c r="Q38" s="22">
        <v>75.36999999999999</v>
      </c>
    </row>
    <row r="39" spans="1:17" ht="14.25" customHeight="1">
      <c r="A39" s="727" t="s">
        <v>724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</row>
    <row r="40" spans="1:17">
      <c r="C40" s="490">
        <f>C37+C38</f>
        <v>1847.94</v>
      </c>
      <c r="D40" s="490">
        <f t="shared" ref="D40:Q40" si="7">D37+D38</f>
        <v>204.71999999999997</v>
      </c>
      <c r="E40" s="490">
        <f t="shared" si="7"/>
        <v>2052.66</v>
      </c>
      <c r="F40" s="490">
        <f t="shared" si="7"/>
        <v>148.16000000000003</v>
      </c>
      <c r="G40" s="490">
        <f t="shared" si="7"/>
        <v>0</v>
      </c>
      <c r="H40" s="490">
        <f t="shared" si="7"/>
        <v>148.16000000000003</v>
      </c>
      <c r="I40" s="490">
        <f t="shared" si="7"/>
        <v>1699.78</v>
      </c>
      <c r="J40" s="490">
        <f t="shared" si="7"/>
        <v>204.73</v>
      </c>
      <c r="K40" s="490">
        <f t="shared" si="7"/>
        <v>1904.5100000000002</v>
      </c>
      <c r="L40" s="490">
        <f t="shared" si="7"/>
        <v>1665.2600000000002</v>
      </c>
      <c r="M40" s="490">
        <f t="shared" si="7"/>
        <v>184.50000000000006</v>
      </c>
      <c r="N40" s="570">
        <f t="shared" si="7"/>
        <v>1849.7600000000002</v>
      </c>
      <c r="O40" s="490">
        <f t="shared" si="7"/>
        <v>182.67999999999998</v>
      </c>
      <c r="P40" s="490">
        <f t="shared" si="7"/>
        <v>20.23</v>
      </c>
      <c r="Q40" s="490">
        <f t="shared" si="7"/>
        <v>202.90999999999997</v>
      </c>
    </row>
    <row r="41" spans="1:17">
      <c r="F41" s="541"/>
      <c r="H41" s="571">
        <f>H40/E40</f>
        <v>7.2179513411865598E-2</v>
      </c>
      <c r="N41" s="571">
        <f>N40/E40</f>
        <v>0.90115265070688777</v>
      </c>
      <c r="Q41" s="571">
        <f>Q40/E40</f>
        <v>9.8852221020529457E-2</v>
      </c>
    </row>
    <row r="42" spans="1:17">
      <c r="A42" s="290" t="s">
        <v>925</v>
      </c>
    </row>
    <row r="43" spans="1:17">
      <c r="A43" s="290" t="s">
        <v>930</v>
      </c>
    </row>
    <row r="44" spans="1:17">
      <c r="O44" s="290" t="s">
        <v>869</v>
      </c>
    </row>
    <row r="45" spans="1:17">
      <c r="O45" s="565" t="s">
        <v>870</v>
      </c>
    </row>
    <row r="46" spans="1:17">
      <c r="O46" s="565" t="s">
        <v>871</v>
      </c>
    </row>
  </sheetData>
  <mergeCells count="13">
    <mergeCell ref="O11:Q11"/>
    <mergeCell ref="L11:N11"/>
    <mergeCell ref="C11:E11"/>
    <mergeCell ref="F11:H11"/>
    <mergeCell ref="A39:Q39"/>
    <mergeCell ref="A11:A12"/>
    <mergeCell ref="B11:B12"/>
    <mergeCell ref="I11:K11"/>
    <mergeCell ref="P1:Q1"/>
    <mergeCell ref="A2:Q2"/>
    <mergeCell ref="A3:Q3"/>
    <mergeCell ref="N10:Q10"/>
    <mergeCell ref="A6:Q6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BreakPreview" topLeftCell="A14" zoomScale="90" zoomScaleSheetLayoutView="90" workbookViewId="0">
      <selection activeCell="K13" sqref="K13:K35"/>
    </sheetView>
  </sheetViews>
  <sheetFormatPr defaultRowHeight="12.75"/>
  <cols>
    <col min="1" max="1" width="7.42578125" style="490" customWidth="1"/>
    <col min="2" max="2" width="20.140625" style="490" bestFit="1" customWidth="1"/>
    <col min="3" max="3" width="8.7109375" style="490" customWidth="1"/>
    <col min="4" max="4" width="8.140625" style="490" customWidth="1"/>
    <col min="5" max="5" width="10" style="490" customWidth="1"/>
    <col min="6" max="7" width="7.28515625" style="490" customWidth="1"/>
    <col min="8" max="8" width="8.140625" style="490" customWidth="1"/>
    <col min="9" max="9" width="9.28515625" style="490" customWidth="1"/>
    <col min="10" max="10" width="10" style="490" customWidth="1"/>
    <col min="11" max="11" width="8.42578125" style="490" customWidth="1"/>
    <col min="12" max="12" width="8.7109375" style="490" customWidth="1"/>
    <col min="13" max="13" width="7.85546875" style="490" customWidth="1"/>
    <col min="14" max="14" width="9.7109375" style="490" customWidth="1"/>
    <col min="15" max="15" width="13.7109375" style="490" customWidth="1"/>
    <col min="16" max="16" width="11.85546875" style="490" customWidth="1"/>
    <col min="17" max="17" width="9.7109375" style="490" customWidth="1"/>
    <col min="18" max="16384" width="9.140625" style="490"/>
  </cols>
  <sheetData>
    <row r="1" spans="1:21" s="265" customFormat="1" ht="15">
      <c r="H1" s="35"/>
      <c r="I1" s="35"/>
      <c r="J1" s="35"/>
      <c r="K1" s="35"/>
      <c r="L1" s="35"/>
      <c r="M1" s="35"/>
      <c r="N1" s="35"/>
      <c r="O1" s="35"/>
      <c r="P1" s="682" t="s">
        <v>84</v>
      </c>
      <c r="Q1" s="682"/>
      <c r="R1" s="728"/>
      <c r="S1" s="490"/>
      <c r="T1" s="41"/>
      <c r="U1" s="41"/>
    </row>
    <row r="2" spans="1:21" s="265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728"/>
      <c r="S2" s="43"/>
      <c r="T2" s="43"/>
      <c r="U2" s="43"/>
    </row>
    <row r="3" spans="1:21" s="265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728"/>
      <c r="S3" s="42"/>
      <c r="T3" s="42"/>
      <c r="U3" s="42"/>
    </row>
    <row r="4" spans="1:21" s="265" customFormat="1" ht="10.5" customHeight="1">
      <c r="R4" s="728"/>
    </row>
    <row r="5" spans="1:21" ht="9" customHeight="1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  <c r="R5" s="728"/>
    </row>
    <row r="6" spans="1:21" ht="18.600000000000001" customHeight="1">
      <c r="B6" s="105"/>
      <c r="C6" s="105"/>
      <c r="D6" s="637" t="s">
        <v>726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R6" s="728"/>
    </row>
    <row r="7" spans="1:21" ht="5.45" customHeight="1">
      <c r="R7" s="728"/>
    </row>
    <row r="8" spans="1:21">
      <c r="A8" s="547" t="s">
        <v>931</v>
      </c>
      <c r="B8" s="547"/>
      <c r="Q8" s="556" t="s">
        <v>17</v>
      </c>
      <c r="R8" s="728"/>
    </row>
    <row r="9" spans="1:21" ht="15.75">
      <c r="A9" s="98"/>
      <c r="N9" s="707" t="s">
        <v>789</v>
      </c>
      <c r="O9" s="707"/>
      <c r="P9" s="707"/>
      <c r="Q9" s="707"/>
      <c r="R9" s="728"/>
      <c r="S9" s="22"/>
    </row>
    <row r="10" spans="1:21" ht="27.75" customHeight="1">
      <c r="A10" s="685" t="s">
        <v>2</v>
      </c>
      <c r="B10" s="685" t="s">
        <v>3</v>
      </c>
      <c r="C10" s="609" t="s">
        <v>647</v>
      </c>
      <c r="D10" s="609"/>
      <c r="E10" s="609"/>
      <c r="F10" s="609" t="s">
        <v>648</v>
      </c>
      <c r="G10" s="609"/>
      <c r="H10" s="609"/>
      <c r="I10" s="724" t="s">
        <v>367</v>
      </c>
      <c r="J10" s="725"/>
      <c r="K10" s="726"/>
      <c r="L10" s="724" t="s">
        <v>85</v>
      </c>
      <c r="M10" s="725"/>
      <c r="N10" s="726"/>
      <c r="O10" s="721" t="s">
        <v>793</v>
      </c>
      <c r="P10" s="722"/>
      <c r="Q10" s="723"/>
      <c r="R10" s="728"/>
    </row>
    <row r="11" spans="1:21" ht="39.75" customHeight="1">
      <c r="A11" s="686"/>
      <c r="B11" s="686"/>
      <c r="C11" s="551" t="s">
        <v>107</v>
      </c>
      <c r="D11" s="551" t="s">
        <v>721</v>
      </c>
      <c r="E11" s="38" t="s">
        <v>14</v>
      </c>
      <c r="F11" s="551" t="s">
        <v>107</v>
      </c>
      <c r="G11" s="551" t="s">
        <v>722</v>
      </c>
      <c r="H11" s="38" t="s">
        <v>14</v>
      </c>
      <c r="I11" s="551" t="s">
        <v>107</v>
      </c>
      <c r="J11" s="551" t="s">
        <v>722</v>
      </c>
      <c r="K11" s="38" t="s">
        <v>14</v>
      </c>
      <c r="L11" s="551" t="s">
        <v>107</v>
      </c>
      <c r="M11" s="551" t="s">
        <v>722</v>
      </c>
      <c r="N11" s="38" t="s">
        <v>14</v>
      </c>
      <c r="O11" s="551" t="s">
        <v>226</v>
      </c>
      <c r="P11" s="551" t="s">
        <v>723</v>
      </c>
      <c r="Q11" s="551" t="s">
        <v>108</v>
      </c>
    </row>
    <row r="12" spans="1:21" s="65" customFormat="1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</row>
    <row r="13" spans="1:21" ht="14.25">
      <c r="A13" s="269">
        <v>1</v>
      </c>
      <c r="B13" s="263" t="s">
        <v>828</v>
      </c>
      <c r="C13" s="20">
        <v>12.78</v>
      </c>
      <c r="D13" s="20">
        <v>1.43</v>
      </c>
      <c r="E13" s="20">
        <f>C13+D13</f>
        <v>14.209999999999999</v>
      </c>
      <c r="F13" s="20">
        <v>1.45</v>
      </c>
      <c r="G13" s="20">
        <v>0</v>
      </c>
      <c r="H13" s="20">
        <f>F13+G13</f>
        <v>1.45</v>
      </c>
      <c r="I13" s="20">
        <v>11.85</v>
      </c>
      <c r="J13" s="20">
        <v>1.43</v>
      </c>
      <c r="K13" s="20">
        <f>I13+J13</f>
        <v>13.28</v>
      </c>
      <c r="L13" s="20">
        <v>12.72</v>
      </c>
      <c r="M13" s="20">
        <v>1.42</v>
      </c>
      <c r="N13" s="20">
        <f>L13+M13</f>
        <v>14.14</v>
      </c>
      <c r="O13" s="20">
        <f>F13+I13-L13</f>
        <v>0.57999999999999829</v>
      </c>
      <c r="P13" s="20">
        <f>G13+J13-M13</f>
        <v>1.0000000000000009E-2</v>
      </c>
      <c r="Q13" s="20">
        <f>O13+P13</f>
        <v>0.5899999999999983</v>
      </c>
    </row>
    <row r="14" spans="1:21" ht="14.25">
      <c r="A14" s="553">
        <v>2</v>
      </c>
      <c r="B14" s="266" t="s">
        <v>829</v>
      </c>
      <c r="C14" s="20">
        <v>38.090000000000003</v>
      </c>
      <c r="D14" s="20">
        <v>4.25</v>
      </c>
      <c r="E14" s="20">
        <f t="shared" ref="E14:E35" si="0">C14+D14</f>
        <v>42.34</v>
      </c>
      <c r="F14" s="20">
        <v>3.16</v>
      </c>
      <c r="G14" s="20">
        <v>0</v>
      </c>
      <c r="H14" s="20">
        <f t="shared" ref="H14:H35" si="1">F14+G14</f>
        <v>3.16</v>
      </c>
      <c r="I14" s="20">
        <v>35.32</v>
      </c>
      <c r="J14" s="20">
        <v>4.25</v>
      </c>
      <c r="K14" s="20">
        <f t="shared" ref="K14:K35" si="2">I14+J14</f>
        <v>39.57</v>
      </c>
      <c r="L14" s="20">
        <v>37.31</v>
      </c>
      <c r="M14" s="20">
        <v>4.16</v>
      </c>
      <c r="N14" s="20">
        <f t="shared" ref="N14:N35" si="3">L14+M14</f>
        <v>41.47</v>
      </c>
      <c r="O14" s="20">
        <f t="shared" ref="O14:P35" si="4">F14+I14-L14</f>
        <v>1.1700000000000017</v>
      </c>
      <c r="P14" s="20">
        <f t="shared" si="4"/>
        <v>8.9999999999999858E-2</v>
      </c>
      <c r="Q14" s="20">
        <f t="shared" ref="Q14:Q35" si="5">O14+P14</f>
        <v>1.2600000000000016</v>
      </c>
    </row>
    <row r="15" spans="1:21" ht="14.25">
      <c r="A15" s="269">
        <v>3</v>
      </c>
      <c r="B15" s="263" t="s">
        <v>830</v>
      </c>
      <c r="C15" s="20">
        <v>38.32</v>
      </c>
      <c r="D15" s="20">
        <v>4.2699999999999996</v>
      </c>
      <c r="E15" s="20">
        <f t="shared" si="0"/>
        <v>42.59</v>
      </c>
      <c r="F15" s="20">
        <v>0.56000000000000005</v>
      </c>
      <c r="G15" s="20">
        <v>0</v>
      </c>
      <c r="H15" s="20">
        <f t="shared" si="1"/>
        <v>0.56000000000000005</v>
      </c>
      <c r="I15" s="20">
        <v>35.53</v>
      </c>
      <c r="J15" s="20">
        <v>4.2699999999999996</v>
      </c>
      <c r="K15" s="20">
        <f t="shared" si="2"/>
        <v>39.799999999999997</v>
      </c>
      <c r="L15" s="20">
        <v>34.270000000000003</v>
      </c>
      <c r="M15" s="20">
        <v>3.82</v>
      </c>
      <c r="N15" s="20">
        <f t="shared" si="3"/>
        <v>38.090000000000003</v>
      </c>
      <c r="O15" s="20">
        <f t="shared" si="4"/>
        <v>1.8200000000000003</v>
      </c>
      <c r="P15" s="20">
        <f t="shared" si="4"/>
        <v>0.44999999999999973</v>
      </c>
      <c r="Q15" s="20">
        <f t="shared" si="5"/>
        <v>2.27</v>
      </c>
    </row>
    <row r="16" spans="1:21" ht="14.25">
      <c r="A16" s="553">
        <v>4</v>
      </c>
      <c r="B16" s="266" t="s">
        <v>831</v>
      </c>
      <c r="C16" s="20">
        <v>45.47</v>
      </c>
      <c r="D16" s="20">
        <v>5.07</v>
      </c>
      <c r="E16" s="20">
        <f t="shared" si="0"/>
        <v>50.54</v>
      </c>
      <c r="F16" s="20">
        <v>4.96</v>
      </c>
      <c r="G16" s="20">
        <v>0</v>
      </c>
      <c r="H16" s="20">
        <f t="shared" si="1"/>
        <v>4.96</v>
      </c>
      <c r="I16" s="20">
        <v>42.16</v>
      </c>
      <c r="J16" s="20">
        <v>5.07</v>
      </c>
      <c r="K16" s="20">
        <f t="shared" si="2"/>
        <v>47.23</v>
      </c>
      <c r="L16" s="20">
        <v>42.9</v>
      </c>
      <c r="M16" s="20">
        <v>4.78</v>
      </c>
      <c r="N16" s="20">
        <f t="shared" si="3"/>
        <v>47.68</v>
      </c>
      <c r="O16" s="20">
        <f t="shared" si="4"/>
        <v>4.2199999999999989</v>
      </c>
      <c r="P16" s="20">
        <f t="shared" si="4"/>
        <v>0.29000000000000004</v>
      </c>
      <c r="Q16" s="20">
        <f t="shared" si="5"/>
        <v>4.5099999999999989</v>
      </c>
    </row>
    <row r="17" spans="1:17" ht="14.25">
      <c r="A17" s="553">
        <v>5</v>
      </c>
      <c r="B17" s="266" t="s">
        <v>832</v>
      </c>
      <c r="C17" s="20">
        <v>15.38</v>
      </c>
      <c r="D17" s="20">
        <v>1.71</v>
      </c>
      <c r="E17" s="20">
        <f t="shared" si="0"/>
        <v>17.09</v>
      </c>
      <c r="F17" s="20">
        <v>0.67</v>
      </c>
      <c r="G17" s="20">
        <v>0</v>
      </c>
      <c r="H17" s="20">
        <f t="shared" si="1"/>
        <v>0.67</v>
      </c>
      <c r="I17" s="20">
        <v>14.260000000000002</v>
      </c>
      <c r="J17" s="20">
        <v>1.71</v>
      </c>
      <c r="K17" s="20">
        <f t="shared" si="2"/>
        <v>15.970000000000002</v>
      </c>
      <c r="L17" s="20">
        <v>12.49</v>
      </c>
      <c r="M17" s="20">
        <v>1.39</v>
      </c>
      <c r="N17" s="20">
        <f t="shared" si="3"/>
        <v>13.88</v>
      </c>
      <c r="O17" s="20">
        <f t="shared" si="4"/>
        <v>2.4400000000000013</v>
      </c>
      <c r="P17" s="20">
        <f t="shared" si="4"/>
        <v>0.32000000000000006</v>
      </c>
      <c r="Q17" s="20">
        <f t="shared" si="5"/>
        <v>2.7600000000000016</v>
      </c>
    </row>
    <row r="18" spans="1:17" ht="14.25">
      <c r="A18" s="553">
        <v>6</v>
      </c>
      <c r="B18" s="266" t="s">
        <v>833</v>
      </c>
      <c r="C18" s="20">
        <v>28.46</v>
      </c>
      <c r="D18" s="20">
        <v>3.17</v>
      </c>
      <c r="E18" s="20">
        <f t="shared" si="0"/>
        <v>31.630000000000003</v>
      </c>
      <c r="F18" s="566">
        <v>1.22</v>
      </c>
      <c r="G18" s="20">
        <v>0</v>
      </c>
      <c r="H18" s="20">
        <f t="shared" si="1"/>
        <v>1.22</v>
      </c>
      <c r="I18" s="20">
        <v>26.39</v>
      </c>
      <c r="J18" s="20">
        <v>3.17</v>
      </c>
      <c r="K18" s="20">
        <f t="shared" si="2"/>
        <v>29.560000000000002</v>
      </c>
      <c r="L18" s="20">
        <v>26.05</v>
      </c>
      <c r="M18" s="20">
        <v>2.91</v>
      </c>
      <c r="N18" s="20">
        <f t="shared" si="3"/>
        <v>28.96</v>
      </c>
      <c r="O18" s="20">
        <f t="shared" si="4"/>
        <v>1.5599999999999987</v>
      </c>
      <c r="P18" s="20">
        <f t="shared" si="4"/>
        <v>0.25999999999999979</v>
      </c>
      <c r="Q18" s="20">
        <f t="shared" si="5"/>
        <v>1.8199999999999985</v>
      </c>
    </row>
    <row r="19" spans="1:17" ht="14.25">
      <c r="A19" s="269">
        <v>7</v>
      </c>
      <c r="B19" s="263" t="s">
        <v>834</v>
      </c>
      <c r="C19" s="20">
        <v>19.329999999999998</v>
      </c>
      <c r="D19" s="20">
        <v>2.16</v>
      </c>
      <c r="E19" s="20">
        <f t="shared" si="0"/>
        <v>21.49</v>
      </c>
      <c r="F19" s="20">
        <v>1.23</v>
      </c>
      <c r="G19" s="20">
        <v>0</v>
      </c>
      <c r="H19" s="20">
        <f t="shared" si="1"/>
        <v>1.23</v>
      </c>
      <c r="I19" s="20">
        <v>18.21</v>
      </c>
      <c r="J19" s="20">
        <v>2.16</v>
      </c>
      <c r="K19" s="20">
        <f t="shared" si="2"/>
        <v>20.37</v>
      </c>
      <c r="L19" s="20">
        <v>15.41</v>
      </c>
      <c r="M19" s="20">
        <v>1.72</v>
      </c>
      <c r="N19" s="20">
        <f t="shared" si="3"/>
        <v>17.13</v>
      </c>
      <c r="O19" s="20">
        <f t="shared" si="4"/>
        <v>4.0300000000000011</v>
      </c>
      <c r="P19" s="20">
        <f t="shared" si="4"/>
        <v>0.44000000000000017</v>
      </c>
      <c r="Q19" s="20">
        <f t="shared" si="5"/>
        <v>4.4700000000000015</v>
      </c>
    </row>
    <row r="20" spans="1:17" ht="14.25">
      <c r="A20" s="553">
        <v>8</v>
      </c>
      <c r="B20" s="266" t="s">
        <v>835</v>
      </c>
      <c r="C20" s="20">
        <v>60.56</v>
      </c>
      <c r="D20" s="20">
        <v>6.75</v>
      </c>
      <c r="E20" s="20">
        <f t="shared" si="0"/>
        <v>67.31</v>
      </c>
      <c r="F20" s="20">
        <v>2.6</v>
      </c>
      <c r="G20" s="20">
        <v>0</v>
      </c>
      <c r="H20" s="20">
        <f t="shared" si="1"/>
        <v>2.6</v>
      </c>
      <c r="I20" s="20">
        <v>56.26</v>
      </c>
      <c r="J20" s="20">
        <v>6.75</v>
      </c>
      <c r="K20" s="20">
        <f t="shared" si="2"/>
        <v>63.01</v>
      </c>
      <c r="L20" s="20">
        <v>53.82</v>
      </c>
      <c r="M20" s="20">
        <v>6</v>
      </c>
      <c r="N20" s="20">
        <f t="shared" si="3"/>
        <v>59.82</v>
      </c>
      <c r="O20" s="20">
        <f t="shared" si="4"/>
        <v>5.0399999999999991</v>
      </c>
      <c r="P20" s="20">
        <f t="shared" si="4"/>
        <v>0.75</v>
      </c>
      <c r="Q20" s="20">
        <f t="shared" si="5"/>
        <v>5.7899999999999991</v>
      </c>
    </row>
    <row r="21" spans="1:17" ht="14.25">
      <c r="A21" s="553">
        <v>9</v>
      </c>
      <c r="B21" s="266" t="s">
        <v>836</v>
      </c>
      <c r="C21" s="20">
        <v>44.74</v>
      </c>
      <c r="D21" s="20">
        <v>4.99</v>
      </c>
      <c r="E21" s="20">
        <f t="shared" si="0"/>
        <v>49.730000000000004</v>
      </c>
      <c r="F21" s="20">
        <v>3.43</v>
      </c>
      <c r="G21" s="20">
        <v>0</v>
      </c>
      <c r="H21" s="20">
        <f t="shared" si="1"/>
        <v>3.43</v>
      </c>
      <c r="I21" s="20">
        <v>41.21</v>
      </c>
      <c r="J21" s="20">
        <v>4.99</v>
      </c>
      <c r="K21" s="20">
        <f t="shared" si="2"/>
        <v>46.2</v>
      </c>
      <c r="L21" s="20">
        <v>42.31</v>
      </c>
      <c r="M21" s="20">
        <v>4.72</v>
      </c>
      <c r="N21" s="20">
        <f t="shared" si="3"/>
        <v>47.03</v>
      </c>
      <c r="O21" s="20">
        <f t="shared" si="4"/>
        <v>2.3299999999999983</v>
      </c>
      <c r="P21" s="20">
        <f t="shared" si="4"/>
        <v>0.27000000000000046</v>
      </c>
      <c r="Q21" s="20">
        <f t="shared" si="5"/>
        <v>2.5999999999999988</v>
      </c>
    </row>
    <row r="22" spans="1:17" ht="14.25">
      <c r="A22" s="553">
        <v>10</v>
      </c>
      <c r="B22" s="266" t="s">
        <v>837</v>
      </c>
      <c r="C22" s="20">
        <v>41.77</v>
      </c>
      <c r="D22" s="20">
        <v>4.66</v>
      </c>
      <c r="E22" s="20">
        <f t="shared" si="0"/>
        <v>46.430000000000007</v>
      </c>
      <c r="F22" s="20">
        <v>7.57</v>
      </c>
      <c r="G22" s="20">
        <v>0</v>
      </c>
      <c r="H22" s="20">
        <f t="shared" si="1"/>
        <v>7.57</v>
      </c>
      <c r="I22" s="20">
        <v>38.22</v>
      </c>
      <c r="J22" s="20">
        <v>4.66</v>
      </c>
      <c r="K22" s="20">
        <f t="shared" si="2"/>
        <v>42.879999999999995</v>
      </c>
      <c r="L22" s="20">
        <v>41.55</v>
      </c>
      <c r="M22" s="20">
        <v>4.63</v>
      </c>
      <c r="N22" s="20">
        <f t="shared" si="3"/>
        <v>46.18</v>
      </c>
      <c r="O22" s="20">
        <f t="shared" si="4"/>
        <v>4.240000000000002</v>
      </c>
      <c r="P22" s="20">
        <f t="shared" si="4"/>
        <v>3.0000000000000249E-2</v>
      </c>
      <c r="Q22" s="20">
        <f t="shared" si="5"/>
        <v>4.2700000000000022</v>
      </c>
    </row>
    <row r="23" spans="1:17" ht="14.25">
      <c r="A23" s="553">
        <v>11</v>
      </c>
      <c r="B23" s="266" t="s">
        <v>838</v>
      </c>
      <c r="C23" s="20">
        <v>19.61</v>
      </c>
      <c r="D23" s="20">
        <v>2.19</v>
      </c>
      <c r="E23" s="20">
        <f t="shared" si="0"/>
        <v>21.8</v>
      </c>
      <c r="F23" s="20">
        <v>3.21</v>
      </c>
      <c r="G23" s="20">
        <v>0</v>
      </c>
      <c r="H23" s="20">
        <f t="shared" si="1"/>
        <v>3.21</v>
      </c>
      <c r="I23" s="20">
        <v>18.18</v>
      </c>
      <c r="J23" s="20">
        <v>2.19</v>
      </c>
      <c r="K23" s="20">
        <f t="shared" si="2"/>
        <v>20.37</v>
      </c>
      <c r="L23" s="20">
        <v>18.03</v>
      </c>
      <c r="M23" s="20">
        <v>2.0099999999999998</v>
      </c>
      <c r="N23" s="20">
        <f t="shared" si="3"/>
        <v>20.04</v>
      </c>
      <c r="O23" s="20">
        <f t="shared" si="4"/>
        <v>3.3599999999999994</v>
      </c>
      <c r="P23" s="20">
        <f t="shared" si="4"/>
        <v>0.18000000000000016</v>
      </c>
      <c r="Q23" s="20">
        <f t="shared" si="5"/>
        <v>3.5399999999999996</v>
      </c>
    </row>
    <row r="24" spans="1:17" ht="14.25">
      <c r="A24" s="553">
        <v>12</v>
      </c>
      <c r="B24" s="266" t="s">
        <v>839</v>
      </c>
      <c r="C24" s="20">
        <v>23.74</v>
      </c>
      <c r="D24" s="20">
        <v>2.65</v>
      </c>
      <c r="E24" s="20">
        <f t="shared" si="0"/>
        <v>26.389999999999997</v>
      </c>
      <c r="F24" s="20">
        <v>0</v>
      </c>
      <c r="G24" s="20">
        <v>0</v>
      </c>
      <c r="H24" s="20">
        <f t="shared" si="1"/>
        <v>0</v>
      </c>
      <c r="I24" s="20">
        <v>22.009999999999998</v>
      </c>
      <c r="J24" s="20">
        <v>2.65</v>
      </c>
      <c r="K24" s="20">
        <f t="shared" si="2"/>
        <v>24.659999999999997</v>
      </c>
      <c r="L24" s="20">
        <v>13.27</v>
      </c>
      <c r="M24" s="20">
        <v>1.48</v>
      </c>
      <c r="N24" s="20">
        <f t="shared" si="3"/>
        <v>14.75</v>
      </c>
      <c r="O24" s="20">
        <f t="shared" si="4"/>
        <v>8.7399999999999984</v>
      </c>
      <c r="P24" s="20">
        <f t="shared" si="4"/>
        <v>1.17</v>
      </c>
      <c r="Q24" s="20">
        <f t="shared" si="5"/>
        <v>9.9099999999999984</v>
      </c>
    </row>
    <row r="25" spans="1:17" ht="14.25">
      <c r="A25" s="553">
        <v>13</v>
      </c>
      <c r="B25" s="266" t="s">
        <v>840</v>
      </c>
      <c r="C25" s="20">
        <v>31.09</v>
      </c>
      <c r="D25" s="20">
        <v>3.47</v>
      </c>
      <c r="E25" s="20">
        <f t="shared" si="0"/>
        <v>34.56</v>
      </c>
      <c r="F25" s="20">
        <v>3.12</v>
      </c>
      <c r="G25" s="20">
        <v>0</v>
      </c>
      <c r="H25" s="20">
        <f t="shared" si="1"/>
        <v>3.12</v>
      </c>
      <c r="I25" s="20">
        <v>28.83</v>
      </c>
      <c r="J25" s="20">
        <v>3.47</v>
      </c>
      <c r="K25" s="20">
        <f t="shared" si="2"/>
        <v>32.299999999999997</v>
      </c>
      <c r="L25" s="20">
        <v>29.6</v>
      </c>
      <c r="M25" s="20">
        <v>3.3</v>
      </c>
      <c r="N25" s="20">
        <f t="shared" si="3"/>
        <v>32.9</v>
      </c>
      <c r="O25" s="20">
        <f t="shared" si="4"/>
        <v>2.3499999999999979</v>
      </c>
      <c r="P25" s="20">
        <f t="shared" si="4"/>
        <v>0.17000000000000037</v>
      </c>
      <c r="Q25" s="20">
        <f t="shared" si="5"/>
        <v>2.5199999999999982</v>
      </c>
    </row>
    <row r="26" spans="1:17" ht="14.25">
      <c r="A26" s="553">
        <v>14</v>
      </c>
      <c r="B26" s="266" t="s">
        <v>841</v>
      </c>
      <c r="C26" s="20">
        <v>2.61</v>
      </c>
      <c r="D26" s="20">
        <v>0.28999999999999998</v>
      </c>
      <c r="E26" s="20">
        <f t="shared" si="0"/>
        <v>2.9</v>
      </c>
      <c r="F26" s="20">
        <v>0.51</v>
      </c>
      <c r="G26" s="20">
        <v>0</v>
      </c>
      <c r="H26" s="20">
        <f t="shared" si="1"/>
        <v>0.51</v>
      </c>
      <c r="I26" s="20">
        <v>2.42</v>
      </c>
      <c r="J26" s="20">
        <v>0.49</v>
      </c>
      <c r="K26" s="20">
        <f t="shared" si="2"/>
        <v>2.91</v>
      </c>
      <c r="L26" s="20">
        <v>2.79</v>
      </c>
      <c r="M26" s="20">
        <v>0.31</v>
      </c>
      <c r="N26" s="20">
        <f t="shared" si="3"/>
        <v>3.1</v>
      </c>
      <c r="O26" s="20">
        <f t="shared" si="4"/>
        <v>0.13999999999999968</v>
      </c>
      <c r="P26" s="20">
        <f t="shared" si="4"/>
        <v>0.18</v>
      </c>
      <c r="Q26" s="20">
        <f t="shared" si="5"/>
        <v>0.31999999999999967</v>
      </c>
    </row>
    <row r="27" spans="1:17" ht="14.25">
      <c r="A27" s="269">
        <v>15</v>
      </c>
      <c r="B27" s="263" t="s">
        <v>842</v>
      </c>
      <c r="C27" s="20">
        <v>31.34</v>
      </c>
      <c r="D27" s="20">
        <v>3.49</v>
      </c>
      <c r="E27" s="20">
        <f t="shared" si="0"/>
        <v>34.83</v>
      </c>
      <c r="F27" s="20">
        <v>0.42</v>
      </c>
      <c r="G27" s="20">
        <v>0</v>
      </c>
      <c r="H27" s="20">
        <f t="shared" si="1"/>
        <v>0.42</v>
      </c>
      <c r="I27" s="20">
        <v>29.060000000000002</v>
      </c>
      <c r="J27" s="20">
        <v>3.49</v>
      </c>
      <c r="K27" s="20">
        <f t="shared" si="2"/>
        <v>32.550000000000004</v>
      </c>
      <c r="L27" s="20">
        <v>29.35</v>
      </c>
      <c r="M27" s="20">
        <v>3.27</v>
      </c>
      <c r="N27" s="20">
        <f t="shared" si="3"/>
        <v>32.620000000000005</v>
      </c>
      <c r="O27" s="20">
        <f t="shared" si="4"/>
        <v>0.13000000000000256</v>
      </c>
      <c r="P27" s="20">
        <f t="shared" si="4"/>
        <v>0.2200000000000002</v>
      </c>
      <c r="Q27" s="20">
        <f t="shared" si="5"/>
        <v>0.35000000000000275</v>
      </c>
    </row>
    <row r="28" spans="1:17" ht="14.25">
      <c r="A28" s="269">
        <v>16</v>
      </c>
      <c r="B28" s="263" t="s">
        <v>843</v>
      </c>
      <c r="C28" s="20">
        <v>56.82</v>
      </c>
      <c r="D28" s="20">
        <v>6.34</v>
      </c>
      <c r="E28" s="20">
        <f t="shared" si="0"/>
        <v>63.16</v>
      </c>
      <c r="F28" s="566">
        <v>1.55</v>
      </c>
      <c r="G28" s="20">
        <v>0</v>
      </c>
      <c r="H28" s="20">
        <f t="shared" si="1"/>
        <v>1.55</v>
      </c>
      <c r="I28" s="20">
        <v>52.69</v>
      </c>
      <c r="J28" s="20">
        <v>6.34</v>
      </c>
      <c r="K28" s="20">
        <f t="shared" si="2"/>
        <v>59.03</v>
      </c>
      <c r="L28" s="20">
        <v>50.45</v>
      </c>
      <c r="M28" s="20">
        <v>5.63</v>
      </c>
      <c r="N28" s="20">
        <f t="shared" si="3"/>
        <v>56.080000000000005</v>
      </c>
      <c r="O28" s="20">
        <f t="shared" si="4"/>
        <v>3.789999999999992</v>
      </c>
      <c r="P28" s="20">
        <f t="shared" si="4"/>
        <v>0.71</v>
      </c>
      <c r="Q28" s="20">
        <f t="shared" si="5"/>
        <v>4.499999999999992</v>
      </c>
    </row>
    <row r="29" spans="1:17" ht="14.25">
      <c r="A29" s="553">
        <v>17</v>
      </c>
      <c r="B29" s="266" t="s">
        <v>844</v>
      </c>
      <c r="C29" s="20">
        <v>11.41</v>
      </c>
      <c r="D29" s="20">
        <v>1.27</v>
      </c>
      <c r="E29" s="20">
        <f t="shared" si="0"/>
        <v>12.68</v>
      </c>
      <c r="F29" s="20">
        <v>0.67</v>
      </c>
      <c r="G29" s="20">
        <v>0</v>
      </c>
      <c r="H29" s="20">
        <f t="shared" si="1"/>
        <v>0.67</v>
      </c>
      <c r="I29" s="20">
        <v>10.58</v>
      </c>
      <c r="J29" s="20">
        <v>1.27</v>
      </c>
      <c r="K29" s="20">
        <f t="shared" si="2"/>
        <v>11.85</v>
      </c>
      <c r="L29" s="20">
        <v>9.93</v>
      </c>
      <c r="M29" s="20">
        <v>1.1100000000000001</v>
      </c>
      <c r="N29" s="20">
        <f t="shared" si="3"/>
        <v>11.04</v>
      </c>
      <c r="O29" s="20">
        <f t="shared" si="4"/>
        <v>1.3200000000000003</v>
      </c>
      <c r="P29" s="20">
        <f t="shared" si="4"/>
        <v>0.15999999999999992</v>
      </c>
      <c r="Q29" s="20">
        <f t="shared" si="5"/>
        <v>1.4800000000000002</v>
      </c>
    </row>
    <row r="30" spans="1:17" ht="14.25">
      <c r="A30" s="270">
        <v>18</v>
      </c>
      <c r="B30" s="263" t="s">
        <v>845</v>
      </c>
      <c r="C30" s="20">
        <v>102.52</v>
      </c>
      <c r="D30" s="20">
        <v>11.43</v>
      </c>
      <c r="E30" s="20">
        <f t="shared" si="0"/>
        <v>113.94999999999999</v>
      </c>
      <c r="F30" s="20">
        <v>4.75</v>
      </c>
      <c r="G30" s="20">
        <v>0</v>
      </c>
      <c r="H30" s="20">
        <f t="shared" si="1"/>
        <v>4.75</v>
      </c>
      <c r="I30" s="20">
        <v>95.06</v>
      </c>
      <c r="J30" s="20">
        <v>11.43</v>
      </c>
      <c r="K30" s="20">
        <f t="shared" si="2"/>
        <v>106.49000000000001</v>
      </c>
      <c r="L30" s="20">
        <v>92.8</v>
      </c>
      <c r="M30" s="20">
        <v>10.35</v>
      </c>
      <c r="N30" s="20">
        <f t="shared" si="3"/>
        <v>103.14999999999999</v>
      </c>
      <c r="O30" s="20">
        <f t="shared" si="4"/>
        <v>7.0100000000000051</v>
      </c>
      <c r="P30" s="20">
        <f t="shared" si="4"/>
        <v>1.08</v>
      </c>
      <c r="Q30" s="20">
        <f t="shared" si="5"/>
        <v>8.0900000000000052</v>
      </c>
    </row>
    <row r="31" spans="1:17" ht="14.25">
      <c r="A31" s="271">
        <v>19</v>
      </c>
      <c r="B31" s="266" t="s">
        <v>846</v>
      </c>
      <c r="C31" s="20">
        <v>30.87</v>
      </c>
      <c r="D31" s="20">
        <v>3.44</v>
      </c>
      <c r="E31" s="20">
        <f t="shared" si="0"/>
        <v>34.31</v>
      </c>
      <c r="F31" s="20">
        <v>0</v>
      </c>
      <c r="G31" s="20">
        <v>0</v>
      </c>
      <c r="H31" s="20">
        <f t="shared" si="1"/>
        <v>0</v>
      </c>
      <c r="I31" s="20">
        <v>28.65</v>
      </c>
      <c r="J31" s="20">
        <v>3.44</v>
      </c>
      <c r="K31" s="20">
        <f t="shared" si="2"/>
        <v>32.089999999999996</v>
      </c>
      <c r="L31" s="20">
        <v>28.55</v>
      </c>
      <c r="M31" s="20">
        <v>3.18</v>
      </c>
      <c r="N31" s="20">
        <f t="shared" si="3"/>
        <v>31.73</v>
      </c>
      <c r="O31" s="20">
        <f t="shared" si="4"/>
        <v>9.9999999999997868E-2</v>
      </c>
      <c r="P31" s="20">
        <f t="shared" si="4"/>
        <v>0.25999999999999979</v>
      </c>
      <c r="Q31" s="20">
        <f t="shared" si="5"/>
        <v>0.35999999999999766</v>
      </c>
    </row>
    <row r="32" spans="1:17" ht="14.25">
      <c r="A32" s="271">
        <v>20</v>
      </c>
      <c r="B32" s="266" t="s">
        <v>847</v>
      </c>
      <c r="C32" s="20">
        <v>40.96</v>
      </c>
      <c r="D32" s="20">
        <v>4.57</v>
      </c>
      <c r="E32" s="20">
        <f t="shared" si="0"/>
        <v>45.53</v>
      </c>
      <c r="F32" s="20">
        <v>1.85</v>
      </c>
      <c r="G32" s="20">
        <v>0</v>
      </c>
      <c r="H32" s="20">
        <f t="shared" si="1"/>
        <v>1.85</v>
      </c>
      <c r="I32" s="20">
        <v>37.989999999999995</v>
      </c>
      <c r="J32" s="20">
        <v>4.57</v>
      </c>
      <c r="K32" s="20">
        <f t="shared" si="2"/>
        <v>42.559999999999995</v>
      </c>
      <c r="L32" s="20">
        <v>39.64</v>
      </c>
      <c r="M32" s="20">
        <v>4.42</v>
      </c>
      <c r="N32" s="20">
        <f t="shared" si="3"/>
        <v>44.06</v>
      </c>
      <c r="O32" s="20">
        <f t="shared" si="4"/>
        <v>0.19999999999999574</v>
      </c>
      <c r="P32" s="20">
        <f t="shared" si="4"/>
        <v>0.15000000000000036</v>
      </c>
      <c r="Q32" s="20">
        <f t="shared" si="5"/>
        <v>0.34999999999999609</v>
      </c>
    </row>
    <row r="33" spans="1:17" ht="14.25">
      <c r="A33" s="553">
        <v>21</v>
      </c>
      <c r="B33" s="266" t="s">
        <v>848</v>
      </c>
      <c r="C33" s="20">
        <v>71.510000000000005</v>
      </c>
      <c r="D33" s="20">
        <v>7.97</v>
      </c>
      <c r="E33" s="20">
        <f t="shared" si="0"/>
        <v>79.48</v>
      </c>
      <c r="F33" s="20">
        <v>6.89</v>
      </c>
      <c r="G33" s="20">
        <v>0</v>
      </c>
      <c r="H33" s="20">
        <f t="shared" si="1"/>
        <v>6.89</v>
      </c>
      <c r="I33" s="20">
        <v>66.31</v>
      </c>
      <c r="J33" s="20">
        <v>7.9799999999999995</v>
      </c>
      <c r="K33" s="20">
        <f t="shared" si="2"/>
        <v>74.290000000000006</v>
      </c>
      <c r="L33" s="20">
        <v>69.83</v>
      </c>
      <c r="M33" s="20">
        <v>7.79</v>
      </c>
      <c r="N33" s="20">
        <f t="shared" si="3"/>
        <v>77.62</v>
      </c>
      <c r="O33" s="20">
        <f t="shared" si="4"/>
        <v>3.3700000000000045</v>
      </c>
      <c r="P33" s="20">
        <f t="shared" si="4"/>
        <v>0.1899999999999995</v>
      </c>
      <c r="Q33" s="20">
        <f t="shared" si="5"/>
        <v>3.5600000000000041</v>
      </c>
    </row>
    <row r="34" spans="1:17" ht="14.25">
      <c r="A34" s="553">
        <v>22</v>
      </c>
      <c r="B34" s="266" t="s">
        <v>849</v>
      </c>
      <c r="C34" s="20">
        <v>17.47</v>
      </c>
      <c r="D34" s="20">
        <v>1.95</v>
      </c>
      <c r="E34" s="20">
        <f t="shared" si="0"/>
        <v>19.419999999999998</v>
      </c>
      <c r="F34" s="20">
        <v>0</v>
      </c>
      <c r="G34" s="20">
        <v>0</v>
      </c>
      <c r="H34" s="20">
        <f t="shared" si="1"/>
        <v>0</v>
      </c>
      <c r="I34" s="20">
        <v>16.27</v>
      </c>
      <c r="J34" s="20">
        <v>1.75</v>
      </c>
      <c r="K34" s="20">
        <f t="shared" si="2"/>
        <v>18.02</v>
      </c>
      <c r="L34" s="20">
        <v>7.55</v>
      </c>
      <c r="M34" s="20">
        <v>0.84</v>
      </c>
      <c r="N34" s="20">
        <f t="shared" si="3"/>
        <v>8.39</v>
      </c>
      <c r="O34" s="20">
        <f t="shared" si="4"/>
        <v>8.7199999999999989</v>
      </c>
      <c r="P34" s="20">
        <f t="shared" si="4"/>
        <v>0.91</v>
      </c>
      <c r="Q34" s="20">
        <f t="shared" si="5"/>
        <v>9.629999999999999</v>
      </c>
    </row>
    <row r="35" spans="1:17" ht="14.25">
      <c r="A35" s="553">
        <v>23</v>
      </c>
      <c r="B35" s="266" t="s">
        <v>850</v>
      </c>
      <c r="C35" s="20">
        <v>24.6</v>
      </c>
      <c r="D35" s="20">
        <v>2.74</v>
      </c>
      <c r="E35" s="20">
        <f t="shared" si="0"/>
        <v>27.340000000000003</v>
      </c>
      <c r="F35" s="20">
        <v>1.74</v>
      </c>
      <c r="G35" s="20">
        <v>0</v>
      </c>
      <c r="H35" s="20">
        <f t="shared" si="1"/>
        <v>1.74</v>
      </c>
      <c r="I35" s="20">
        <v>23.13</v>
      </c>
      <c r="J35" s="20">
        <v>2.74</v>
      </c>
      <c r="K35" s="20">
        <f t="shared" si="2"/>
        <v>25.869999999999997</v>
      </c>
      <c r="L35" s="20">
        <v>24.46</v>
      </c>
      <c r="M35" s="20">
        <v>2.73</v>
      </c>
      <c r="N35" s="20">
        <f t="shared" si="3"/>
        <v>27.19</v>
      </c>
      <c r="O35" s="20">
        <f t="shared" si="4"/>
        <v>0.40999999999999659</v>
      </c>
      <c r="P35" s="20">
        <f>G35+J35-M35</f>
        <v>1.0000000000000231E-2</v>
      </c>
      <c r="Q35" s="20">
        <f t="shared" si="5"/>
        <v>0.41999999999999682</v>
      </c>
    </row>
    <row r="36" spans="1:17">
      <c r="A36" s="552"/>
      <c r="B36" s="552" t="s">
        <v>14</v>
      </c>
      <c r="C36" s="371">
        <f>SUM(C13:C35)</f>
        <v>809.45</v>
      </c>
      <c r="D36" s="371">
        <f t="shared" ref="D36:Q36" si="6">SUM(D13:D35)</f>
        <v>90.259999999999991</v>
      </c>
      <c r="E36" s="371">
        <f t="shared" si="6"/>
        <v>899.70999999999981</v>
      </c>
      <c r="F36" s="371">
        <f t="shared" si="6"/>
        <v>51.56</v>
      </c>
      <c r="G36" s="371">
        <f t="shared" si="6"/>
        <v>0</v>
      </c>
      <c r="H36" s="371">
        <f>SUM(H13:H35)</f>
        <v>51.56</v>
      </c>
      <c r="I36" s="371">
        <f t="shared" si="6"/>
        <v>750.59</v>
      </c>
      <c r="J36" s="371">
        <f t="shared" si="6"/>
        <v>90.269999999999982</v>
      </c>
      <c r="K36" s="371">
        <f>SUM(K13:K35)</f>
        <v>840.86</v>
      </c>
      <c r="L36" s="371">
        <f t="shared" si="6"/>
        <v>735.08</v>
      </c>
      <c r="M36" s="371">
        <f t="shared" si="6"/>
        <v>81.970000000000013</v>
      </c>
      <c r="N36" s="371">
        <f t="shared" si="6"/>
        <v>817.05000000000018</v>
      </c>
      <c r="O36" s="371">
        <f t="shared" si="6"/>
        <v>67.069999999999993</v>
      </c>
      <c r="P36" s="372">
        <f t="shared" si="6"/>
        <v>8.2999999999999989</v>
      </c>
      <c r="Q36" s="371">
        <f t="shared" si="6"/>
        <v>75.36999999999999</v>
      </c>
    </row>
    <row r="37" spans="1:17">
      <c r="A37" s="12"/>
      <c r="B37" s="146"/>
      <c r="C37" s="146"/>
      <c r="D37" s="14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4.25" customHeight="1">
      <c r="A38" s="727" t="s">
        <v>727</v>
      </c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</row>
    <row r="40" spans="1:17">
      <c r="A40" s="290" t="s">
        <v>925</v>
      </c>
      <c r="F40" s="541"/>
    </row>
    <row r="41" spans="1:17">
      <c r="A41" s="290" t="s">
        <v>930</v>
      </c>
    </row>
    <row r="42" spans="1:17">
      <c r="O42" s="290" t="s">
        <v>869</v>
      </c>
    </row>
    <row r="43" spans="1:17">
      <c r="O43" s="565" t="s">
        <v>870</v>
      </c>
    </row>
    <row r="44" spans="1:17">
      <c r="O44" s="565" t="s">
        <v>871</v>
      </c>
    </row>
  </sheetData>
  <mergeCells count="14">
    <mergeCell ref="R1:R10"/>
    <mergeCell ref="I10:K10"/>
    <mergeCell ref="L10:N10"/>
    <mergeCell ref="O10:Q10"/>
    <mergeCell ref="P1:Q1"/>
    <mergeCell ref="A2:Q2"/>
    <mergeCell ref="A3:Q3"/>
    <mergeCell ref="N9:Q9"/>
    <mergeCell ref="D6:O6"/>
    <mergeCell ref="A38:Q38"/>
    <mergeCell ref="A10:A11"/>
    <mergeCell ref="B10:B11"/>
    <mergeCell ref="C10:E10"/>
    <mergeCell ref="F10:H10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D21" zoomScaleSheetLayoutView="80" workbookViewId="0">
      <selection activeCell="S14" sqref="S14:S36"/>
    </sheetView>
  </sheetViews>
  <sheetFormatPr defaultRowHeight="12.75"/>
  <cols>
    <col min="1" max="1" width="8.5703125" style="265" customWidth="1"/>
    <col min="2" max="2" width="15.5703125" style="265" customWidth="1"/>
    <col min="3" max="3" width="14.7109375" style="265" customWidth="1"/>
    <col min="4" max="4" width="11.28515625" style="265" customWidth="1"/>
    <col min="5" max="5" width="12.42578125" style="265" customWidth="1"/>
    <col min="6" max="6" width="10.140625" style="265" customWidth="1"/>
    <col min="7" max="7" width="9.7109375" style="265" customWidth="1"/>
    <col min="8" max="19" width="9.140625" style="265"/>
    <col min="20" max="20" width="10.42578125" style="265" customWidth="1"/>
    <col min="21" max="21" width="11.140625" style="265" customWidth="1"/>
    <col min="22" max="22" width="11.85546875" style="265" customWidth="1"/>
    <col min="23" max="16384" width="9.140625" style="265"/>
  </cols>
  <sheetData>
    <row r="1" spans="1:22" ht="15">
      <c r="Q1" s="729" t="s">
        <v>59</v>
      </c>
      <c r="R1" s="729"/>
      <c r="S1" s="729"/>
    </row>
    <row r="3" spans="1:22" ht="15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22" ht="20.25">
      <c r="A4" s="732" t="s">
        <v>623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42"/>
    </row>
    <row r="5" spans="1:22" ht="15.75">
      <c r="A5" s="730" t="s">
        <v>931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</row>
    <row r="6" spans="1:22">
      <c r="A6" s="35"/>
      <c r="B6" s="35"/>
      <c r="C6" s="14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22" ht="15.75">
      <c r="A8" s="637" t="s">
        <v>223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</row>
    <row r="9" spans="1:22" ht="15.75">
      <c r="A9" s="550"/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731" t="s">
        <v>216</v>
      </c>
      <c r="Q9" s="731"/>
      <c r="R9" s="731"/>
      <c r="S9" s="731"/>
      <c r="U9" s="549"/>
    </row>
    <row r="10" spans="1:22">
      <c r="P10" s="707" t="s">
        <v>789</v>
      </c>
      <c r="Q10" s="707"/>
      <c r="R10" s="707"/>
      <c r="S10" s="707"/>
    </row>
    <row r="11" spans="1:22" ht="28.5" customHeight="1">
      <c r="A11" s="688" t="s">
        <v>18</v>
      </c>
      <c r="B11" s="685" t="s">
        <v>196</v>
      </c>
      <c r="C11" s="685" t="s">
        <v>366</v>
      </c>
      <c r="D11" s="685" t="s">
        <v>469</v>
      </c>
      <c r="E11" s="639" t="s">
        <v>649</v>
      </c>
      <c r="F11" s="639"/>
      <c r="G11" s="639"/>
      <c r="H11" s="606" t="s">
        <v>648</v>
      </c>
      <c r="I11" s="607"/>
      <c r="J11" s="608"/>
      <c r="K11" s="724" t="s">
        <v>368</v>
      </c>
      <c r="L11" s="725"/>
      <c r="M11" s="726"/>
      <c r="N11" s="693" t="s">
        <v>150</v>
      </c>
      <c r="O11" s="733"/>
      <c r="P11" s="691"/>
      <c r="Q11" s="609" t="s">
        <v>794</v>
      </c>
      <c r="R11" s="609"/>
      <c r="S11" s="609"/>
      <c r="T11" s="685" t="s">
        <v>244</v>
      </c>
      <c r="U11" s="685" t="s">
        <v>422</v>
      </c>
      <c r="V11" s="685" t="s">
        <v>369</v>
      </c>
    </row>
    <row r="12" spans="1:22" ht="65.25" customHeight="1">
      <c r="A12" s="689"/>
      <c r="B12" s="686"/>
      <c r="C12" s="686"/>
      <c r="D12" s="686"/>
      <c r="E12" s="551" t="s">
        <v>170</v>
      </c>
      <c r="F12" s="551" t="s">
        <v>197</v>
      </c>
      <c r="G12" s="551" t="s">
        <v>14</v>
      </c>
      <c r="H12" s="551" t="s">
        <v>170</v>
      </c>
      <c r="I12" s="551" t="s">
        <v>197</v>
      </c>
      <c r="J12" s="551" t="s">
        <v>14</v>
      </c>
      <c r="K12" s="551" t="s">
        <v>170</v>
      </c>
      <c r="L12" s="551" t="s">
        <v>197</v>
      </c>
      <c r="M12" s="551" t="s">
        <v>14</v>
      </c>
      <c r="N12" s="551" t="s">
        <v>170</v>
      </c>
      <c r="O12" s="551" t="s">
        <v>197</v>
      </c>
      <c r="P12" s="551" t="s">
        <v>14</v>
      </c>
      <c r="Q12" s="551" t="s">
        <v>227</v>
      </c>
      <c r="R12" s="551" t="s">
        <v>207</v>
      </c>
      <c r="S12" s="551" t="s">
        <v>208</v>
      </c>
      <c r="T12" s="686"/>
      <c r="U12" s="686"/>
      <c r="V12" s="686"/>
    </row>
    <row r="13" spans="1:22">
      <c r="A13" s="557">
        <v>1</v>
      </c>
      <c r="B13" s="558">
        <v>2</v>
      </c>
      <c r="C13" s="8">
        <v>3</v>
      </c>
      <c r="D13" s="558">
        <v>4</v>
      </c>
      <c r="E13" s="558">
        <v>5</v>
      </c>
      <c r="F13" s="8">
        <v>6</v>
      </c>
      <c r="G13" s="558">
        <v>7</v>
      </c>
      <c r="H13" s="558">
        <v>8</v>
      </c>
      <c r="I13" s="8">
        <v>9</v>
      </c>
      <c r="J13" s="558">
        <v>10</v>
      </c>
      <c r="K13" s="558">
        <v>11</v>
      </c>
      <c r="L13" s="8">
        <v>12</v>
      </c>
      <c r="M13" s="558">
        <v>13</v>
      </c>
      <c r="N13" s="558">
        <v>14</v>
      </c>
      <c r="O13" s="8">
        <v>15</v>
      </c>
      <c r="P13" s="558">
        <v>16</v>
      </c>
      <c r="Q13" s="558">
        <v>17</v>
      </c>
      <c r="R13" s="8">
        <v>18</v>
      </c>
      <c r="S13" s="558">
        <v>19</v>
      </c>
      <c r="T13" s="558">
        <v>20</v>
      </c>
      <c r="U13" s="8">
        <v>21</v>
      </c>
      <c r="V13" s="558">
        <v>22</v>
      </c>
    </row>
    <row r="14" spans="1:22" ht="14.25">
      <c r="A14" s="269">
        <v>1</v>
      </c>
      <c r="B14" s="263" t="s">
        <v>828</v>
      </c>
      <c r="C14" s="162">
        <v>143</v>
      </c>
      <c r="D14" s="162">
        <v>143</v>
      </c>
      <c r="E14" s="267">
        <f>ROUND(C14*0.09, 2)</f>
        <v>12.87</v>
      </c>
      <c r="F14" s="267">
        <f>ROUND(C14*0.01, 2)</f>
        <v>1.43</v>
      </c>
      <c r="G14" s="267">
        <f>E14+F14</f>
        <v>14.299999999999999</v>
      </c>
      <c r="H14" s="267">
        <v>0</v>
      </c>
      <c r="I14" s="267">
        <v>0</v>
      </c>
      <c r="J14" s="267">
        <f>H14+I14</f>
        <v>0</v>
      </c>
      <c r="K14" s="267">
        <v>12.87</v>
      </c>
      <c r="L14" s="267">
        <v>1.43</v>
      </c>
      <c r="M14" s="267">
        <f>K14+L14</f>
        <v>14.299999999999999</v>
      </c>
      <c r="N14" s="267">
        <f>ROUND(D14*0.09, 2)</f>
        <v>12.87</v>
      </c>
      <c r="O14" s="267">
        <f>ROUND(D14*0.01, 2)</f>
        <v>1.43</v>
      </c>
      <c r="P14" s="267">
        <f>N14+O14</f>
        <v>14.299999999999999</v>
      </c>
      <c r="Q14" s="267">
        <f>H14+K14-N14</f>
        <v>0</v>
      </c>
      <c r="R14" s="267">
        <f>I14+L14-O14</f>
        <v>0</v>
      </c>
      <c r="S14" s="267">
        <f>Q14+R14</f>
        <v>0</v>
      </c>
      <c r="T14" s="8" t="s">
        <v>881</v>
      </c>
      <c r="U14" s="267">
        <f>D14</f>
        <v>143</v>
      </c>
      <c r="V14" s="267">
        <f>U14</f>
        <v>143</v>
      </c>
    </row>
    <row r="15" spans="1:22" ht="14.25">
      <c r="A15" s="553">
        <v>2</v>
      </c>
      <c r="B15" s="266" t="s">
        <v>829</v>
      </c>
      <c r="C15" s="162">
        <v>240</v>
      </c>
      <c r="D15" s="162">
        <v>265</v>
      </c>
      <c r="E15" s="267">
        <f>ROUND(C15*0.09, 2)</f>
        <v>21.6</v>
      </c>
      <c r="F15" s="267">
        <f t="shared" ref="F15:F36" si="0">ROUND(C15*0.01, 2)</f>
        <v>2.4</v>
      </c>
      <c r="G15" s="267">
        <f t="shared" ref="G15:G36" si="1">E15+F15</f>
        <v>24</v>
      </c>
      <c r="H15" s="267">
        <v>2.85</v>
      </c>
      <c r="I15" s="267">
        <v>0</v>
      </c>
      <c r="J15" s="267">
        <f t="shared" ref="J15:J36" si="2">H15+I15</f>
        <v>2.85</v>
      </c>
      <c r="K15" s="267">
        <v>21.6</v>
      </c>
      <c r="L15" s="267">
        <v>2.7</v>
      </c>
      <c r="M15" s="267">
        <f t="shared" ref="M15:M36" si="3">K15+L15</f>
        <v>24.3</v>
      </c>
      <c r="N15" s="267">
        <f t="shared" ref="N15:N36" si="4">ROUND(D15*0.09, 2)</f>
        <v>23.85</v>
      </c>
      <c r="O15" s="267">
        <f t="shared" ref="O15:O36" si="5">ROUND(D15*0.01, 2)</f>
        <v>2.65</v>
      </c>
      <c r="P15" s="267">
        <f t="shared" ref="P15:P36" si="6">N15+O15</f>
        <v>26.5</v>
      </c>
      <c r="Q15" s="267">
        <f t="shared" ref="Q15:R36" si="7">H15+K15-N15</f>
        <v>0.60000000000000142</v>
      </c>
      <c r="R15" s="267">
        <f t="shared" si="7"/>
        <v>5.0000000000000266E-2</v>
      </c>
      <c r="S15" s="267">
        <f t="shared" ref="S15:S36" si="8">Q15+R15</f>
        <v>0.65000000000000169</v>
      </c>
      <c r="T15" s="8" t="s">
        <v>881</v>
      </c>
      <c r="U15" s="267">
        <f t="shared" ref="U15:U36" si="9">D15</f>
        <v>265</v>
      </c>
      <c r="V15" s="267">
        <f t="shared" ref="V15:V36" si="10">U15</f>
        <v>265</v>
      </c>
    </row>
    <row r="16" spans="1:22" ht="13.5" customHeight="1">
      <c r="A16" s="269">
        <v>3</v>
      </c>
      <c r="B16" s="263" t="s">
        <v>830</v>
      </c>
      <c r="C16" s="162">
        <v>351</v>
      </c>
      <c r="D16" s="162">
        <v>351</v>
      </c>
      <c r="E16" s="267">
        <f t="shared" ref="E16:E36" si="11">ROUND(C16*0.09, 2)</f>
        <v>31.59</v>
      </c>
      <c r="F16" s="267">
        <f t="shared" si="0"/>
        <v>3.51</v>
      </c>
      <c r="G16" s="267">
        <f t="shared" si="1"/>
        <v>35.1</v>
      </c>
      <c r="H16" s="267">
        <v>0</v>
      </c>
      <c r="I16" s="267">
        <v>0</v>
      </c>
      <c r="J16" s="267">
        <f t="shared" si="2"/>
        <v>0</v>
      </c>
      <c r="K16" s="267">
        <v>31.6</v>
      </c>
      <c r="L16" s="267">
        <v>3.51</v>
      </c>
      <c r="M16" s="267">
        <f t="shared" si="3"/>
        <v>35.11</v>
      </c>
      <c r="N16" s="267">
        <f t="shared" si="4"/>
        <v>31.59</v>
      </c>
      <c r="O16" s="267">
        <f t="shared" si="5"/>
        <v>3.51</v>
      </c>
      <c r="P16" s="267">
        <f t="shared" si="6"/>
        <v>35.1</v>
      </c>
      <c r="Q16" s="267">
        <f t="shared" si="7"/>
        <v>1.0000000000001563E-2</v>
      </c>
      <c r="R16" s="267">
        <f t="shared" si="7"/>
        <v>0</v>
      </c>
      <c r="S16" s="267">
        <f t="shared" si="8"/>
        <v>1.0000000000001563E-2</v>
      </c>
      <c r="T16" s="8" t="s">
        <v>881</v>
      </c>
      <c r="U16" s="267">
        <f t="shared" si="9"/>
        <v>351</v>
      </c>
      <c r="V16" s="267">
        <f t="shared" si="10"/>
        <v>351</v>
      </c>
    </row>
    <row r="17" spans="1:22" ht="14.25">
      <c r="A17" s="553">
        <v>4</v>
      </c>
      <c r="B17" s="266" t="s">
        <v>831</v>
      </c>
      <c r="C17" s="162">
        <v>289</v>
      </c>
      <c r="D17" s="162">
        <v>284</v>
      </c>
      <c r="E17" s="267">
        <f t="shared" si="11"/>
        <v>26.01</v>
      </c>
      <c r="F17" s="267">
        <f t="shared" si="0"/>
        <v>2.89</v>
      </c>
      <c r="G17" s="267">
        <f t="shared" si="1"/>
        <v>28.900000000000002</v>
      </c>
      <c r="H17" s="267">
        <v>0</v>
      </c>
      <c r="I17" s="267">
        <v>0</v>
      </c>
      <c r="J17" s="267">
        <f t="shared" si="2"/>
        <v>0</v>
      </c>
      <c r="K17" s="267">
        <v>26</v>
      </c>
      <c r="L17" s="267">
        <v>2.89</v>
      </c>
      <c r="M17" s="267">
        <f t="shared" si="3"/>
        <v>28.89</v>
      </c>
      <c r="N17" s="267">
        <f t="shared" si="4"/>
        <v>25.56</v>
      </c>
      <c r="O17" s="267">
        <f t="shared" si="5"/>
        <v>2.84</v>
      </c>
      <c r="P17" s="267">
        <f t="shared" si="6"/>
        <v>28.4</v>
      </c>
      <c r="Q17" s="267">
        <f t="shared" si="7"/>
        <v>0.44000000000000128</v>
      </c>
      <c r="R17" s="267">
        <f t="shared" si="7"/>
        <v>5.0000000000000266E-2</v>
      </c>
      <c r="S17" s="267">
        <f t="shared" si="8"/>
        <v>0.49000000000000155</v>
      </c>
      <c r="T17" s="8" t="s">
        <v>881</v>
      </c>
      <c r="U17" s="267">
        <f t="shared" si="9"/>
        <v>284</v>
      </c>
      <c r="V17" s="267">
        <f t="shared" si="10"/>
        <v>284</v>
      </c>
    </row>
    <row r="18" spans="1:22" ht="14.25">
      <c r="A18" s="553">
        <v>5</v>
      </c>
      <c r="B18" s="266" t="s">
        <v>832</v>
      </c>
      <c r="C18" s="162">
        <v>125</v>
      </c>
      <c r="D18" s="162">
        <v>125</v>
      </c>
      <c r="E18" s="267">
        <f t="shared" si="11"/>
        <v>11.25</v>
      </c>
      <c r="F18" s="267">
        <f t="shared" si="0"/>
        <v>1.25</v>
      </c>
      <c r="G18" s="267">
        <f t="shared" si="1"/>
        <v>12.5</v>
      </c>
      <c r="H18" s="267">
        <v>0</v>
      </c>
      <c r="I18" s="267">
        <v>0</v>
      </c>
      <c r="J18" s="267">
        <f t="shared" si="2"/>
        <v>0</v>
      </c>
      <c r="K18" s="267">
        <v>11.26</v>
      </c>
      <c r="L18" s="267">
        <v>1.25</v>
      </c>
      <c r="M18" s="267">
        <f t="shared" si="3"/>
        <v>12.51</v>
      </c>
      <c r="N18" s="267">
        <f t="shared" si="4"/>
        <v>11.25</v>
      </c>
      <c r="O18" s="267">
        <f t="shared" si="5"/>
        <v>1.25</v>
      </c>
      <c r="P18" s="267">
        <f t="shared" si="6"/>
        <v>12.5</v>
      </c>
      <c r="Q18" s="267">
        <f t="shared" si="7"/>
        <v>9.9999999999997868E-3</v>
      </c>
      <c r="R18" s="267">
        <f t="shared" si="7"/>
        <v>0</v>
      </c>
      <c r="S18" s="267">
        <f t="shared" si="8"/>
        <v>9.9999999999997868E-3</v>
      </c>
      <c r="T18" s="8" t="s">
        <v>881</v>
      </c>
      <c r="U18" s="267">
        <f t="shared" si="9"/>
        <v>125</v>
      </c>
      <c r="V18" s="267">
        <f t="shared" si="10"/>
        <v>125</v>
      </c>
    </row>
    <row r="19" spans="1:22" ht="16.5" customHeight="1">
      <c r="A19" s="553">
        <v>6</v>
      </c>
      <c r="B19" s="266" t="s">
        <v>833</v>
      </c>
      <c r="C19" s="162">
        <v>152</v>
      </c>
      <c r="D19" s="162">
        <v>183</v>
      </c>
      <c r="E19" s="267">
        <f t="shared" si="11"/>
        <v>13.68</v>
      </c>
      <c r="F19" s="267">
        <f t="shared" si="0"/>
        <v>1.52</v>
      </c>
      <c r="G19" s="267">
        <f t="shared" si="1"/>
        <v>15.2</v>
      </c>
      <c r="H19" s="267">
        <v>2.1</v>
      </c>
      <c r="I19" s="267">
        <v>0</v>
      </c>
      <c r="J19" s="267">
        <f t="shared" si="2"/>
        <v>2.1</v>
      </c>
      <c r="K19" s="267">
        <v>14.67</v>
      </c>
      <c r="L19" s="267">
        <v>1.92</v>
      </c>
      <c r="M19" s="267">
        <f t="shared" si="3"/>
        <v>16.59</v>
      </c>
      <c r="N19" s="267">
        <f t="shared" si="4"/>
        <v>16.47</v>
      </c>
      <c r="O19" s="267">
        <f t="shared" si="5"/>
        <v>1.83</v>
      </c>
      <c r="P19" s="267">
        <f t="shared" si="6"/>
        <v>18.299999999999997</v>
      </c>
      <c r="Q19" s="267">
        <f t="shared" si="7"/>
        <v>0.30000000000000071</v>
      </c>
      <c r="R19" s="267">
        <f t="shared" si="7"/>
        <v>8.9999999999999858E-2</v>
      </c>
      <c r="S19" s="267">
        <f t="shared" si="8"/>
        <v>0.39000000000000057</v>
      </c>
      <c r="T19" s="8" t="s">
        <v>881</v>
      </c>
      <c r="U19" s="267">
        <f t="shared" si="9"/>
        <v>183</v>
      </c>
      <c r="V19" s="267">
        <f t="shared" si="10"/>
        <v>183</v>
      </c>
    </row>
    <row r="20" spans="1:22" ht="14.25">
      <c r="A20" s="269">
        <v>7</v>
      </c>
      <c r="B20" s="263" t="s">
        <v>834</v>
      </c>
      <c r="C20" s="162">
        <v>196</v>
      </c>
      <c r="D20" s="162">
        <v>191</v>
      </c>
      <c r="E20" s="267">
        <f t="shared" si="11"/>
        <v>17.64</v>
      </c>
      <c r="F20" s="267">
        <f t="shared" si="0"/>
        <v>1.96</v>
      </c>
      <c r="G20" s="267">
        <f t="shared" si="1"/>
        <v>19.600000000000001</v>
      </c>
      <c r="H20" s="267">
        <v>0</v>
      </c>
      <c r="I20" s="267">
        <v>0</v>
      </c>
      <c r="J20" s="267">
        <f t="shared" si="2"/>
        <v>0</v>
      </c>
      <c r="K20" s="267">
        <v>17.64</v>
      </c>
      <c r="L20" s="267">
        <v>1.96</v>
      </c>
      <c r="M20" s="267">
        <f t="shared" si="3"/>
        <v>19.600000000000001</v>
      </c>
      <c r="N20" s="267">
        <f t="shared" si="4"/>
        <v>17.190000000000001</v>
      </c>
      <c r="O20" s="267">
        <f t="shared" si="5"/>
        <v>1.91</v>
      </c>
      <c r="P20" s="267">
        <f t="shared" si="6"/>
        <v>19.100000000000001</v>
      </c>
      <c r="Q20" s="267">
        <f t="shared" si="7"/>
        <v>0.44999999999999929</v>
      </c>
      <c r="R20" s="267">
        <f t="shared" si="7"/>
        <v>5.0000000000000044E-2</v>
      </c>
      <c r="S20" s="267">
        <f t="shared" si="8"/>
        <v>0.49999999999999933</v>
      </c>
      <c r="T20" s="8" t="s">
        <v>881</v>
      </c>
      <c r="U20" s="267">
        <f t="shared" si="9"/>
        <v>191</v>
      </c>
      <c r="V20" s="267">
        <f t="shared" si="10"/>
        <v>191</v>
      </c>
    </row>
    <row r="21" spans="1:22" ht="14.25">
      <c r="A21" s="553">
        <v>8</v>
      </c>
      <c r="B21" s="266" t="s">
        <v>835</v>
      </c>
      <c r="C21" s="162">
        <v>314</v>
      </c>
      <c r="D21" s="162">
        <v>312</v>
      </c>
      <c r="E21" s="267">
        <f t="shared" si="11"/>
        <v>28.26</v>
      </c>
      <c r="F21" s="267">
        <f t="shared" si="0"/>
        <v>3.14</v>
      </c>
      <c r="G21" s="267">
        <f t="shared" si="1"/>
        <v>31.400000000000002</v>
      </c>
      <c r="H21" s="267">
        <v>0</v>
      </c>
      <c r="I21" s="267">
        <v>0</v>
      </c>
      <c r="J21" s="267">
        <f t="shared" si="2"/>
        <v>0</v>
      </c>
      <c r="K21" s="267">
        <v>28.26</v>
      </c>
      <c r="L21" s="267">
        <v>3.14</v>
      </c>
      <c r="M21" s="267">
        <f t="shared" si="3"/>
        <v>31.400000000000002</v>
      </c>
      <c r="N21" s="267">
        <f t="shared" si="4"/>
        <v>28.08</v>
      </c>
      <c r="O21" s="267">
        <f t="shared" si="5"/>
        <v>3.12</v>
      </c>
      <c r="P21" s="267">
        <f t="shared" si="6"/>
        <v>31.2</v>
      </c>
      <c r="Q21" s="267">
        <f t="shared" si="7"/>
        <v>0.18000000000000327</v>
      </c>
      <c r="R21" s="267">
        <f t="shared" si="7"/>
        <v>2.0000000000000018E-2</v>
      </c>
      <c r="S21" s="267">
        <f t="shared" si="8"/>
        <v>0.20000000000000329</v>
      </c>
      <c r="T21" s="8" t="s">
        <v>881</v>
      </c>
      <c r="U21" s="267">
        <f t="shared" si="9"/>
        <v>312</v>
      </c>
      <c r="V21" s="267">
        <f t="shared" si="10"/>
        <v>312</v>
      </c>
    </row>
    <row r="22" spans="1:22" ht="14.25">
      <c r="A22" s="553">
        <v>9</v>
      </c>
      <c r="B22" s="266" t="s">
        <v>836</v>
      </c>
      <c r="C22" s="162">
        <v>234</v>
      </c>
      <c r="D22" s="162">
        <v>157</v>
      </c>
      <c r="E22" s="267">
        <f t="shared" si="11"/>
        <v>21.06</v>
      </c>
      <c r="F22" s="267">
        <f t="shared" si="0"/>
        <v>2.34</v>
      </c>
      <c r="G22" s="267">
        <f t="shared" si="1"/>
        <v>23.4</v>
      </c>
      <c r="H22" s="267">
        <v>0</v>
      </c>
      <c r="I22" s="267">
        <v>0</v>
      </c>
      <c r="J22" s="267">
        <f t="shared" si="2"/>
        <v>0</v>
      </c>
      <c r="K22" s="267">
        <v>16.059999999999999</v>
      </c>
      <c r="L22" s="267">
        <v>1.94</v>
      </c>
      <c r="M22" s="267">
        <f t="shared" si="3"/>
        <v>18</v>
      </c>
      <c r="N22" s="267">
        <f t="shared" si="4"/>
        <v>14.13</v>
      </c>
      <c r="O22" s="267">
        <f t="shared" si="5"/>
        <v>1.57</v>
      </c>
      <c r="P22" s="267">
        <f t="shared" si="6"/>
        <v>15.700000000000001</v>
      </c>
      <c r="Q22" s="267">
        <f t="shared" si="7"/>
        <v>1.9299999999999979</v>
      </c>
      <c r="R22" s="267">
        <f t="shared" si="7"/>
        <v>0.36999999999999988</v>
      </c>
      <c r="S22" s="267">
        <f t="shared" si="8"/>
        <v>2.299999999999998</v>
      </c>
      <c r="T22" s="8" t="s">
        <v>881</v>
      </c>
      <c r="U22" s="267">
        <f t="shared" si="9"/>
        <v>157</v>
      </c>
      <c r="V22" s="267">
        <f t="shared" si="10"/>
        <v>157</v>
      </c>
    </row>
    <row r="23" spans="1:22" ht="14.25">
      <c r="A23" s="553">
        <v>10</v>
      </c>
      <c r="B23" s="266" t="s">
        <v>837</v>
      </c>
      <c r="C23" s="162">
        <v>254</v>
      </c>
      <c r="D23" s="162">
        <v>207</v>
      </c>
      <c r="E23" s="267">
        <f t="shared" si="11"/>
        <v>22.86</v>
      </c>
      <c r="F23" s="267">
        <f t="shared" si="0"/>
        <v>2.54</v>
      </c>
      <c r="G23" s="267">
        <f t="shared" si="1"/>
        <v>25.4</v>
      </c>
      <c r="H23" s="267">
        <v>0</v>
      </c>
      <c r="I23" s="267">
        <v>0</v>
      </c>
      <c r="J23" s="267">
        <f t="shared" si="2"/>
        <v>0</v>
      </c>
      <c r="K23" s="267">
        <v>20.86</v>
      </c>
      <c r="L23" s="267">
        <v>2.44</v>
      </c>
      <c r="M23" s="267">
        <f t="shared" si="3"/>
        <v>23.3</v>
      </c>
      <c r="N23" s="267">
        <f t="shared" si="4"/>
        <v>18.63</v>
      </c>
      <c r="O23" s="267">
        <f t="shared" si="5"/>
        <v>2.0699999999999998</v>
      </c>
      <c r="P23" s="267">
        <f t="shared" si="6"/>
        <v>20.7</v>
      </c>
      <c r="Q23" s="267">
        <f t="shared" si="7"/>
        <v>2.2300000000000004</v>
      </c>
      <c r="R23" s="267">
        <f t="shared" si="7"/>
        <v>0.37000000000000011</v>
      </c>
      <c r="S23" s="267">
        <f t="shared" si="8"/>
        <v>2.6000000000000005</v>
      </c>
      <c r="T23" s="8" t="s">
        <v>881</v>
      </c>
      <c r="U23" s="267">
        <f t="shared" si="9"/>
        <v>207</v>
      </c>
      <c r="V23" s="267">
        <f t="shared" si="10"/>
        <v>207</v>
      </c>
    </row>
    <row r="24" spans="1:22" ht="14.25">
      <c r="A24" s="553">
        <v>11</v>
      </c>
      <c r="B24" s="266" t="s">
        <v>838</v>
      </c>
      <c r="C24" s="542">
        <v>155</v>
      </c>
      <c r="D24" s="162">
        <v>155</v>
      </c>
      <c r="E24" s="267">
        <f t="shared" si="11"/>
        <v>13.95</v>
      </c>
      <c r="F24" s="267">
        <f t="shared" si="0"/>
        <v>1.55</v>
      </c>
      <c r="G24" s="267">
        <f t="shared" si="1"/>
        <v>15.5</v>
      </c>
      <c r="H24" s="267">
        <v>0</v>
      </c>
      <c r="I24" s="267">
        <v>0</v>
      </c>
      <c r="J24" s="267">
        <f t="shared" si="2"/>
        <v>0</v>
      </c>
      <c r="K24" s="267">
        <v>13.96</v>
      </c>
      <c r="L24" s="267">
        <v>1.55</v>
      </c>
      <c r="M24" s="267">
        <f t="shared" si="3"/>
        <v>15.510000000000002</v>
      </c>
      <c r="N24" s="267">
        <f t="shared" si="4"/>
        <v>13.95</v>
      </c>
      <c r="O24" s="267">
        <f t="shared" si="5"/>
        <v>1.55</v>
      </c>
      <c r="P24" s="267">
        <f t="shared" si="6"/>
        <v>15.5</v>
      </c>
      <c r="Q24" s="267">
        <f t="shared" si="7"/>
        <v>1.0000000000001563E-2</v>
      </c>
      <c r="R24" s="267">
        <f t="shared" si="7"/>
        <v>0</v>
      </c>
      <c r="S24" s="267">
        <f t="shared" si="8"/>
        <v>1.0000000000001563E-2</v>
      </c>
      <c r="T24" s="8" t="s">
        <v>881</v>
      </c>
      <c r="U24" s="267">
        <f t="shared" si="9"/>
        <v>155</v>
      </c>
      <c r="V24" s="267">
        <f t="shared" si="10"/>
        <v>155</v>
      </c>
    </row>
    <row r="25" spans="1:22" ht="14.25">
      <c r="A25" s="553">
        <v>12</v>
      </c>
      <c r="B25" s="266" t="s">
        <v>839</v>
      </c>
      <c r="C25" s="542">
        <v>180</v>
      </c>
      <c r="D25" s="162">
        <v>180</v>
      </c>
      <c r="E25" s="267">
        <f t="shared" si="11"/>
        <v>16.2</v>
      </c>
      <c r="F25" s="267">
        <f t="shared" si="0"/>
        <v>1.8</v>
      </c>
      <c r="G25" s="267">
        <f t="shared" si="1"/>
        <v>18</v>
      </c>
      <c r="H25" s="267">
        <v>0</v>
      </c>
      <c r="I25" s="267">
        <v>0</v>
      </c>
      <c r="J25" s="267">
        <f t="shared" si="2"/>
        <v>0</v>
      </c>
      <c r="K25" s="267">
        <v>16.2</v>
      </c>
      <c r="L25" s="267">
        <v>1.8</v>
      </c>
      <c r="M25" s="267">
        <f t="shared" si="3"/>
        <v>18</v>
      </c>
      <c r="N25" s="267">
        <f t="shared" si="4"/>
        <v>16.2</v>
      </c>
      <c r="O25" s="267">
        <f t="shared" si="5"/>
        <v>1.8</v>
      </c>
      <c r="P25" s="267">
        <f t="shared" si="6"/>
        <v>18</v>
      </c>
      <c r="Q25" s="267">
        <f t="shared" si="7"/>
        <v>0</v>
      </c>
      <c r="R25" s="267">
        <f t="shared" si="7"/>
        <v>0</v>
      </c>
      <c r="S25" s="267">
        <f t="shared" si="8"/>
        <v>0</v>
      </c>
      <c r="T25" s="8" t="s">
        <v>881</v>
      </c>
      <c r="U25" s="267">
        <f t="shared" si="9"/>
        <v>180</v>
      </c>
      <c r="V25" s="267">
        <f t="shared" si="10"/>
        <v>180</v>
      </c>
    </row>
    <row r="26" spans="1:22" ht="16.5" customHeight="1">
      <c r="A26" s="553">
        <v>13</v>
      </c>
      <c r="B26" s="266" t="s">
        <v>856</v>
      </c>
      <c r="C26" s="542">
        <v>108</v>
      </c>
      <c r="D26" s="162">
        <v>108</v>
      </c>
      <c r="E26" s="267">
        <f t="shared" si="11"/>
        <v>9.7200000000000006</v>
      </c>
      <c r="F26" s="267">
        <f t="shared" si="0"/>
        <v>1.08</v>
      </c>
      <c r="G26" s="267">
        <f t="shared" si="1"/>
        <v>10.8</v>
      </c>
      <c r="H26" s="267">
        <v>0</v>
      </c>
      <c r="I26" s="267">
        <v>0</v>
      </c>
      <c r="J26" s="267">
        <f t="shared" si="2"/>
        <v>0</v>
      </c>
      <c r="K26" s="267">
        <v>9.73</v>
      </c>
      <c r="L26" s="267">
        <v>1.08</v>
      </c>
      <c r="M26" s="267">
        <f t="shared" si="3"/>
        <v>10.81</v>
      </c>
      <c r="N26" s="267">
        <f t="shared" si="4"/>
        <v>9.7200000000000006</v>
      </c>
      <c r="O26" s="267">
        <f t="shared" si="5"/>
        <v>1.08</v>
      </c>
      <c r="P26" s="267">
        <f t="shared" si="6"/>
        <v>10.8</v>
      </c>
      <c r="Q26" s="267">
        <f t="shared" si="7"/>
        <v>9.9999999999997868E-3</v>
      </c>
      <c r="R26" s="267">
        <f t="shared" si="7"/>
        <v>0</v>
      </c>
      <c r="S26" s="267">
        <f t="shared" si="8"/>
        <v>9.9999999999997868E-3</v>
      </c>
      <c r="T26" s="8" t="s">
        <v>881</v>
      </c>
      <c r="U26" s="267">
        <f t="shared" si="9"/>
        <v>108</v>
      </c>
      <c r="V26" s="267">
        <f t="shared" si="10"/>
        <v>108</v>
      </c>
    </row>
    <row r="27" spans="1:22" ht="14.25">
      <c r="A27" s="553">
        <v>14</v>
      </c>
      <c r="B27" s="266" t="s">
        <v>841</v>
      </c>
      <c r="C27" s="542">
        <v>65</v>
      </c>
      <c r="D27" s="162">
        <v>61</v>
      </c>
      <c r="E27" s="267">
        <f t="shared" si="11"/>
        <v>5.85</v>
      </c>
      <c r="F27" s="267">
        <f t="shared" si="0"/>
        <v>0.65</v>
      </c>
      <c r="G27" s="267">
        <f t="shared" si="1"/>
        <v>6.5</v>
      </c>
      <c r="H27" s="267">
        <v>0</v>
      </c>
      <c r="I27" s="267">
        <v>0</v>
      </c>
      <c r="J27" s="267">
        <f t="shared" si="2"/>
        <v>0</v>
      </c>
      <c r="K27" s="267">
        <v>5.8599999999999994</v>
      </c>
      <c r="L27" s="267">
        <v>0.65</v>
      </c>
      <c r="M27" s="267">
        <f t="shared" si="3"/>
        <v>6.51</v>
      </c>
      <c r="N27" s="267">
        <f t="shared" si="4"/>
        <v>5.49</v>
      </c>
      <c r="O27" s="267">
        <f t="shared" si="5"/>
        <v>0.61</v>
      </c>
      <c r="P27" s="267">
        <f t="shared" si="6"/>
        <v>6.1000000000000005</v>
      </c>
      <c r="Q27" s="267">
        <f t="shared" si="7"/>
        <v>0.36999999999999922</v>
      </c>
      <c r="R27" s="267">
        <f t="shared" si="7"/>
        <v>4.0000000000000036E-2</v>
      </c>
      <c r="S27" s="267">
        <f t="shared" si="8"/>
        <v>0.40999999999999925</v>
      </c>
      <c r="T27" s="8" t="s">
        <v>881</v>
      </c>
      <c r="U27" s="267">
        <f t="shared" si="9"/>
        <v>61</v>
      </c>
      <c r="V27" s="267">
        <f t="shared" si="10"/>
        <v>61</v>
      </c>
    </row>
    <row r="28" spans="1:22" ht="14.25">
      <c r="A28" s="269">
        <v>15</v>
      </c>
      <c r="B28" s="263" t="s">
        <v>842</v>
      </c>
      <c r="C28" s="542">
        <v>147</v>
      </c>
      <c r="D28" s="162">
        <v>115</v>
      </c>
      <c r="E28" s="267">
        <f t="shared" si="11"/>
        <v>13.23</v>
      </c>
      <c r="F28" s="267">
        <f t="shared" si="0"/>
        <v>1.47</v>
      </c>
      <c r="G28" s="267">
        <f t="shared" si="1"/>
        <v>14.700000000000001</v>
      </c>
      <c r="H28" s="267">
        <v>0</v>
      </c>
      <c r="I28" s="267">
        <v>0</v>
      </c>
      <c r="J28" s="267">
        <f t="shared" si="2"/>
        <v>0</v>
      </c>
      <c r="K28" s="267">
        <v>13.23</v>
      </c>
      <c r="L28" s="267">
        <v>1.47</v>
      </c>
      <c r="M28" s="267">
        <f t="shared" si="3"/>
        <v>14.700000000000001</v>
      </c>
      <c r="N28" s="267">
        <f t="shared" si="4"/>
        <v>10.35</v>
      </c>
      <c r="O28" s="267">
        <f t="shared" si="5"/>
        <v>1.1499999999999999</v>
      </c>
      <c r="P28" s="267">
        <f t="shared" si="6"/>
        <v>11.5</v>
      </c>
      <c r="Q28" s="267">
        <f t="shared" si="7"/>
        <v>2.8800000000000008</v>
      </c>
      <c r="R28" s="267">
        <f t="shared" si="7"/>
        <v>0.32000000000000006</v>
      </c>
      <c r="S28" s="267">
        <f t="shared" si="8"/>
        <v>3.2000000000000011</v>
      </c>
      <c r="T28" s="8" t="s">
        <v>881</v>
      </c>
      <c r="U28" s="267">
        <f t="shared" si="9"/>
        <v>115</v>
      </c>
      <c r="V28" s="267">
        <f t="shared" si="10"/>
        <v>115</v>
      </c>
    </row>
    <row r="29" spans="1:22" ht="14.25">
      <c r="A29" s="269">
        <v>16</v>
      </c>
      <c r="B29" s="263" t="s">
        <v>843</v>
      </c>
      <c r="C29" s="542">
        <v>267</v>
      </c>
      <c r="D29" s="162">
        <v>224</v>
      </c>
      <c r="E29" s="267">
        <f t="shared" si="11"/>
        <v>24.03</v>
      </c>
      <c r="F29" s="267">
        <f t="shared" si="0"/>
        <v>2.67</v>
      </c>
      <c r="G29" s="267">
        <f t="shared" si="1"/>
        <v>26.700000000000003</v>
      </c>
      <c r="H29" s="267">
        <v>0</v>
      </c>
      <c r="I29" s="267">
        <v>0</v>
      </c>
      <c r="J29" s="267">
        <f t="shared" si="2"/>
        <v>0</v>
      </c>
      <c r="K29" s="267">
        <v>22.03</v>
      </c>
      <c r="L29" s="267">
        <v>2.27</v>
      </c>
      <c r="M29" s="267">
        <f t="shared" si="3"/>
        <v>24.3</v>
      </c>
      <c r="N29" s="267">
        <f t="shared" si="4"/>
        <v>20.16</v>
      </c>
      <c r="O29" s="267">
        <f t="shared" si="5"/>
        <v>2.2400000000000002</v>
      </c>
      <c r="P29" s="267">
        <f t="shared" si="6"/>
        <v>22.4</v>
      </c>
      <c r="Q29" s="267">
        <f t="shared" si="7"/>
        <v>1.870000000000001</v>
      </c>
      <c r="R29" s="267">
        <f t="shared" si="7"/>
        <v>2.9999999999999805E-2</v>
      </c>
      <c r="S29" s="267">
        <f t="shared" si="8"/>
        <v>1.9000000000000008</v>
      </c>
      <c r="T29" s="8" t="s">
        <v>881</v>
      </c>
      <c r="U29" s="267">
        <f t="shared" si="9"/>
        <v>224</v>
      </c>
      <c r="V29" s="267">
        <f t="shared" si="10"/>
        <v>224</v>
      </c>
    </row>
    <row r="30" spans="1:22" ht="14.25">
      <c r="A30" s="553">
        <v>17</v>
      </c>
      <c r="B30" s="266" t="s">
        <v>844</v>
      </c>
      <c r="C30" s="542">
        <v>149</v>
      </c>
      <c r="D30" s="162">
        <v>122</v>
      </c>
      <c r="E30" s="267">
        <f t="shared" si="11"/>
        <v>13.41</v>
      </c>
      <c r="F30" s="267">
        <f t="shared" si="0"/>
        <v>1.49</v>
      </c>
      <c r="G30" s="267">
        <f t="shared" si="1"/>
        <v>14.9</v>
      </c>
      <c r="H30" s="267">
        <v>0</v>
      </c>
      <c r="I30" s="267">
        <v>0</v>
      </c>
      <c r="J30" s="267">
        <f t="shared" si="2"/>
        <v>0</v>
      </c>
      <c r="K30" s="267">
        <v>13.13</v>
      </c>
      <c r="L30" s="267">
        <v>1.49</v>
      </c>
      <c r="M30" s="267">
        <f t="shared" si="3"/>
        <v>14.620000000000001</v>
      </c>
      <c r="N30" s="267">
        <f t="shared" si="4"/>
        <v>10.98</v>
      </c>
      <c r="O30" s="267">
        <f t="shared" si="5"/>
        <v>1.22</v>
      </c>
      <c r="P30" s="267">
        <f t="shared" si="6"/>
        <v>12.200000000000001</v>
      </c>
      <c r="Q30" s="267">
        <f t="shared" si="7"/>
        <v>2.1500000000000004</v>
      </c>
      <c r="R30" s="267">
        <f t="shared" si="7"/>
        <v>0.27</v>
      </c>
      <c r="S30" s="267">
        <f t="shared" si="8"/>
        <v>2.4200000000000004</v>
      </c>
      <c r="T30" s="8" t="s">
        <v>881</v>
      </c>
      <c r="U30" s="267">
        <f t="shared" si="9"/>
        <v>122</v>
      </c>
      <c r="V30" s="267">
        <f t="shared" si="10"/>
        <v>122</v>
      </c>
    </row>
    <row r="31" spans="1:22" ht="14.25">
      <c r="A31" s="270">
        <v>18</v>
      </c>
      <c r="B31" s="263" t="s">
        <v>845</v>
      </c>
      <c r="C31" s="542">
        <v>410</v>
      </c>
      <c r="D31" s="162">
        <v>410</v>
      </c>
      <c r="E31" s="267">
        <f t="shared" si="11"/>
        <v>36.9</v>
      </c>
      <c r="F31" s="267">
        <f t="shared" si="0"/>
        <v>4.0999999999999996</v>
      </c>
      <c r="G31" s="267">
        <f t="shared" si="1"/>
        <v>41</v>
      </c>
      <c r="H31" s="267">
        <v>0</v>
      </c>
      <c r="I31" s="267">
        <v>0</v>
      </c>
      <c r="J31" s="267">
        <f t="shared" si="2"/>
        <v>0</v>
      </c>
      <c r="K31" s="267">
        <v>36.9</v>
      </c>
      <c r="L31" s="267">
        <v>4.0999999999999996</v>
      </c>
      <c r="M31" s="267">
        <f t="shared" si="3"/>
        <v>41</v>
      </c>
      <c r="N31" s="267">
        <f t="shared" si="4"/>
        <v>36.9</v>
      </c>
      <c r="O31" s="267">
        <f t="shared" si="5"/>
        <v>4.0999999999999996</v>
      </c>
      <c r="P31" s="267">
        <f t="shared" si="6"/>
        <v>41</v>
      </c>
      <c r="Q31" s="267">
        <f t="shared" si="7"/>
        <v>0</v>
      </c>
      <c r="R31" s="267">
        <f t="shared" si="7"/>
        <v>0</v>
      </c>
      <c r="S31" s="267">
        <f t="shared" si="8"/>
        <v>0</v>
      </c>
      <c r="T31" s="8" t="s">
        <v>881</v>
      </c>
      <c r="U31" s="267">
        <f t="shared" si="9"/>
        <v>410</v>
      </c>
      <c r="V31" s="267">
        <f t="shared" si="10"/>
        <v>410</v>
      </c>
    </row>
    <row r="32" spans="1:22" ht="14.25">
      <c r="A32" s="271">
        <v>19</v>
      </c>
      <c r="B32" s="266" t="s">
        <v>846</v>
      </c>
      <c r="C32" s="542">
        <v>130</v>
      </c>
      <c r="D32" s="162">
        <v>138</v>
      </c>
      <c r="E32" s="267">
        <f t="shared" si="11"/>
        <v>11.7</v>
      </c>
      <c r="F32" s="267">
        <f t="shared" si="0"/>
        <v>1.3</v>
      </c>
      <c r="G32" s="267">
        <f t="shared" si="1"/>
        <v>13</v>
      </c>
      <c r="H32" s="267">
        <v>0</v>
      </c>
      <c r="I32" s="267">
        <v>0</v>
      </c>
      <c r="J32" s="267">
        <f t="shared" si="2"/>
        <v>0</v>
      </c>
      <c r="K32" s="267">
        <v>12.7</v>
      </c>
      <c r="L32" s="267">
        <v>1.4</v>
      </c>
      <c r="M32" s="267">
        <f t="shared" si="3"/>
        <v>14.1</v>
      </c>
      <c r="N32" s="267">
        <f t="shared" si="4"/>
        <v>12.42</v>
      </c>
      <c r="O32" s="267">
        <f t="shared" si="5"/>
        <v>1.38</v>
      </c>
      <c r="P32" s="267">
        <f t="shared" si="6"/>
        <v>13.8</v>
      </c>
      <c r="Q32" s="267">
        <f t="shared" si="7"/>
        <v>0.27999999999999936</v>
      </c>
      <c r="R32" s="267">
        <f t="shared" si="7"/>
        <v>2.0000000000000018E-2</v>
      </c>
      <c r="S32" s="267">
        <f t="shared" si="8"/>
        <v>0.29999999999999938</v>
      </c>
      <c r="T32" s="8" t="s">
        <v>881</v>
      </c>
      <c r="U32" s="267">
        <f t="shared" si="9"/>
        <v>138</v>
      </c>
      <c r="V32" s="267">
        <f t="shared" si="10"/>
        <v>138</v>
      </c>
    </row>
    <row r="33" spans="1:22" ht="14.25">
      <c r="A33" s="271">
        <v>20</v>
      </c>
      <c r="B33" s="266" t="s">
        <v>847</v>
      </c>
      <c r="C33" s="542">
        <v>157</v>
      </c>
      <c r="D33" s="162">
        <v>157</v>
      </c>
      <c r="E33" s="267">
        <f t="shared" si="11"/>
        <v>14.13</v>
      </c>
      <c r="F33" s="267">
        <f t="shared" si="0"/>
        <v>1.57</v>
      </c>
      <c r="G33" s="267">
        <f t="shared" si="1"/>
        <v>15.700000000000001</v>
      </c>
      <c r="H33" s="267">
        <v>0</v>
      </c>
      <c r="I33" s="267">
        <v>0</v>
      </c>
      <c r="J33" s="267">
        <f t="shared" si="2"/>
        <v>0</v>
      </c>
      <c r="K33" s="267">
        <v>14.13</v>
      </c>
      <c r="L33" s="267">
        <v>1.57</v>
      </c>
      <c r="M33" s="267">
        <f t="shared" si="3"/>
        <v>15.700000000000001</v>
      </c>
      <c r="N33" s="267">
        <f t="shared" si="4"/>
        <v>14.13</v>
      </c>
      <c r="O33" s="267">
        <f t="shared" si="5"/>
        <v>1.57</v>
      </c>
      <c r="P33" s="267">
        <f t="shared" si="6"/>
        <v>15.700000000000001</v>
      </c>
      <c r="Q33" s="267">
        <f t="shared" si="7"/>
        <v>0</v>
      </c>
      <c r="R33" s="267">
        <f t="shared" si="7"/>
        <v>0</v>
      </c>
      <c r="S33" s="267">
        <f t="shared" si="8"/>
        <v>0</v>
      </c>
      <c r="T33" s="8" t="s">
        <v>881</v>
      </c>
      <c r="U33" s="267">
        <f t="shared" si="9"/>
        <v>157</v>
      </c>
      <c r="V33" s="267">
        <f t="shared" si="10"/>
        <v>157</v>
      </c>
    </row>
    <row r="34" spans="1:22" ht="14.25">
      <c r="A34" s="553">
        <v>21</v>
      </c>
      <c r="B34" s="266" t="s">
        <v>848</v>
      </c>
      <c r="C34" s="542">
        <v>216</v>
      </c>
      <c r="D34" s="162">
        <v>204</v>
      </c>
      <c r="E34" s="267">
        <f t="shared" si="11"/>
        <v>19.440000000000001</v>
      </c>
      <c r="F34" s="267">
        <f t="shared" si="0"/>
        <v>2.16</v>
      </c>
      <c r="G34" s="267">
        <f t="shared" si="1"/>
        <v>21.6</v>
      </c>
      <c r="H34" s="267">
        <v>0</v>
      </c>
      <c r="I34" s="267">
        <v>0</v>
      </c>
      <c r="J34" s="267">
        <f t="shared" si="2"/>
        <v>0</v>
      </c>
      <c r="K34" s="267">
        <v>19.439999999999998</v>
      </c>
      <c r="L34" s="267">
        <v>2.16</v>
      </c>
      <c r="M34" s="267">
        <f t="shared" si="3"/>
        <v>21.599999999999998</v>
      </c>
      <c r="N34" s="267">
        <f t="shared" si="4"/>
        <v>18.36</v>
      </c>
      <c r="O34" s="267">
        <f t="shared" si="5"/>
        <v>2.04</v>
      </c>
      <c r="P34" s="267">
        <f t="shared" si="6"/>
        <v>20.399999999999999</v>
      </c>
      <c r="Q34" s="267">
        <f t="shared" si="7"/>
        <v>1.0799999999999983</v>
      </c>
      <c r="R34" s="267">
        <f t="shared" si="7"/>
        <v>0.12000000000000011</v>
      </c>
      <c r="S34" s="267">
        <f t="shared" si="8"/>
        <v>1.1999999999999984</v>
      </c>
      <c r="T34" s="8" t="s">
        <v>881</v>
      </c>
      <c r="U34" s="267">
        <f t="shared" si="9"/>
        <v>204</v>
      </c>
      <c r="V34" s="267">
        <f t="shared" si="10"/>
        <v>204</v>
      </c>
    </row>
    <row r="35" spans="1:22" ht="14.25">
      <c r="A35" s="553">
        <v>22</v>
      </c>
      <c r="B35" s="266" t="s">
        <v>849</v>
      </c>
      <c r="C35" s="162">
        <v>157</v>
      </c>
      <c r="D35" s="162">
        <v>163</v>
      </c>
      <c r="E35" s="267">
        <f t="shared" si="11"/>
        <v>14.13</v>
      </c>
      <c r="F35" s="267">
        <f t="shared" si="0"/>
        <v>1.57</v>
      </c>
      <c r="G35" s="267">
        <f t="shared" si="1"/>
        <v>15.700000000000001</v>
      </c>
      <c r="H35" s="267">
        <v>0</v>
      </c>
      <c r="I35" s="267">
        <v>0</v>
      </c>
      <c r="J35" s="267">
        <f t="shared" si="2"/>
        <v>0</v>
      </c>
      <c r="K35" s="267">
        <v>15.13</v>
      </c>
      <c r="L35" s="267">
        <v>1.67</v>
      </c>
      <c r="M35" s="267">
        <f t="shared" si="3"/>
        <v>16.8</v>
      </c>
      <c r="N35" s="267">
        <f t="shared" si="4"/>
        <v>14.67</v>
      </c>
      <c r="O35" s="267">
        <f t="shared" si="5"/>
        <v>1.63</v>
      </c>
      <c r="P35" s="267">
        <f t="shared" si="6"/>
        <v>16.3</v>
      </c>
      <c r="Q35" s="267">
        <f t="shared" si="7"/>
        <v>0.46000000000000085</v>
      </c>
      <c r="R35" s="267">
        <f t="shared" si="7"/>
        <v>4.0000000000000036E-2</v>
      </c>
      <c r="S35" s="267">
        <f t="shared" si="8"/>
        <v>0.50000000000000089</v>
      </c>
      <c r="T35" s="8" t="s">
        <v>881</v>
      </c>
      <c r="U35" s="267">
        <f t="shared" si="9"/>
        <v>163</v>
      </c>
      <c r="V35" s="267">
        <f t="shared" si="10"/>
        <v>163</v>
      </c>
    </row>
    <row r="36" spans="1:22" ht="14.25">
      <c r="A36" s="553">
        <v>23</v>
      </c>
      <c r="B36" s="266" t="s">
        <v>850</v>
      </c>
      <c r="C36" s="162">
        <v>92</v>
      </c>
      <c r="D36" s="162">
        <v>78</v>
      </c>
      <c r="E36" s="267">
        <f t="shared" si="11"/>
        <v>8.2799999999999994</v>
      </c>
      <c r="F36" s="267">
        <f t="shared" si="0"/>
        <v>0.92</v>
      </c>
      <c r="G36" s="267">
        <f t="shared" si="1"/>
        <v>9.1999999999999993</v>
      </c>
      <c r="H36" s="267">
        <v>0</v>
      </c>
      <c r="I36" s="267">
        <v>0</v>
      </c>
      <c r="J36" s="267">
        <f t="shared" si="2"/>
        <v>0</v>
      </c>
      <c r="K36" s="267">
        <v>8.2799999999999994</v>
      </c>
      <c r="L36" s="267">
        <v>0.92</v>
      </c>
      <c r="M36" s="267">
        <f t="shared" si="3"/>
        <v>9.1999999999999993</v>
      </c>
      <c r="N36" s="267">
        <f t="shared" si="4"/>
        <v>7.02</v>
      </c>
      <c r="O36" s="267">
        <f t="shared" si="5"/>
        <v>0.78</v>
      </c>
      <c r="P36" s="267">
        <f t="shared" si="6"/>
        <v>7.8</v>
      </c>
      <c r="Q36" s="267">
        <f t="shared" si="7"/>
        <v>1.2599999999999998</v>
      </c>
      <c r="R36" s="267">
        <f t="shared" si="7"/>
        <v>0.14000000000000001</v>
      </c>
      <c r="S36" s="267">
        <f t="shared" si="8"/>
        <v>1.4</v>
      </c>
      <c r="T36" s="8" t="s">
        <v>881</v>
      </c>
      <c r="U36" s="267">
        <f t="shared" si="9"/>
        <v>78</v>
      </c>
      <c r="V36" s="267">
        <f t="shared" si="10"/>
        <v>78</v>
      </c>
    </row>
    <row r="37" spans="1:22">
      <c r="A37" s="30" t="s">
        <v>14</v>
      </c>
      <c r="B37" s="267"/>
      <c r="C37" s="267">
        <f>SUM(C14:C36)</f>
        <v>4531</v>
      </c>
      <c r="D37" s="267">
        <f t="shared" ref="D37:U37" si="12">SUM(D14:D36)</f>
        <v>4333</v>
      </c>
      <c r="E37" s="267">
        <f t="shared" si="12"/>
        <v>407.78999999999991</v>
      </c>
      <c r="F37" s="267">
        <f t="shared" si="12"/>
        <v>45.310000000000009</v>
      </c>
      <c r="G37" s="267">
        <f t="shared" si="12"/>
        <v>453.09999999999997</v>
      </c>
      <c r="H37" s="267">
        <f>SUM(H14:H36)</f>
        <v>4.95</v>
      </c>
      <c r="I37" s="267">
        <f t="shared" si="12"/>
        <v>0</v>
      </c>
      <c r="J37" s="267">
        <f t="shared" si="12"/>
        <v>4.95</v>
      </c>
      <c r="K37" s="267">
        <f>SUM(K14:K36)</f>
        <v>401.53999999999996</v>
      </c>
      <c r="L37" s="267">
        <f t="shared" si="12"/>
        <v>45.310000000000016</v>
      </c>
      <c r="M37" s="267">
        <f t="shared" si="12"/>
        <v>446.85</v>
      </c>
      <c r="N37" s="267">
        <f t="shared" si="12"/>
        <v>389.97</v>
      </c>
      <c r="O37" s="267">
        <f t="shared" si="12"/>
        <v>43.330000000000005</v>
      </c>
      <c r="P37" s="267">
        <f t="shared" si="12"/>
        <v>433.29999999999995</v>
      </c>
      <c r="Q37" s="267">
        <f t="shared" si="12"/>
        <v>16.520000000000007</v>
      </c>
      <c r="R37" s="267">
        <f t="shared" si="12"/>
        <v>1.9800000000000004</v>
      </c>
      <c r="S37" s="267">
        <f t="shared" si="12"/>
        <v>18.500000000000004</v>
      </c>
      <c r="T37" s="267"/>
      <c r="U37" s="267">
        <f t="shared" si="12"/>
        <v>4333</v>
      </c>
      <c r="V37" s="267">
        <f>SUM(V14:V36)</f>
        <v>4333</v>
      </c>
    </row>
    <row r="38" spans="1:22">
      <c r="C38" s="265">
        <v>2218</v>
      </c>
      <c r="D38" s="265">
        <v>2192</v>
      </c>
      <c r="E38" s="265">
        <v>199.61999999999998</v>
      </c>
      <c r="F38" s="265">
        <v>22.18</v>
      </c>
      <c r="G38" s="265">
        <v>221.79999999999998</v>
      </c>
      <c r="H38" s="265">
        <v>1.26</v>
      </c>
      <c r="I38" s="265">
        <v>0</v>
      </c>
      <c r="J38" s="265">
        <v>1.26</v>
      </c>
      <c r="K38" s="265">
        <v>199.65999999999994</v>
      </c>
      <c r="L38" s="265">
        <v>22.179999999999996</v>
      </c>
      <c r="M38" s="265">
        <v>221.84000000000003</v>
      </c>
      <c r="N38" s="265">
        <v>197.27999999999997</v>
      </c>
      <c r="O38" s="265">
        <v>21.919999999999998</v>
      </c>
      <c r="P38" s="265">
        <v>219.20000000000002</v>
      </c>
      <c r="Q38" s="265">
        <v>3.6400000000000006</v>
      </c>
      <c r="R38" s="265">
        <v>0.2599999999999999</v>
      </c>
      <c r="S38" s="265">
        <v>3.9000000000000004</v>
      </c>
      <c r="U38" s="265">
        <v>2192</v>
      </c>
      <c r="V38" s="265">
        <v>2192</v>
      </c>
    </row>
    <row r="39" spans="1:22">
      <c r="C39" s="267">
        <f>SUM(C37:C38)</f>
        <v>6749</v>
      </c>
      <c r="D39" s="267">
        <f t="shared" ref="D39:V39" si="13">SUM(D37:D38)</f>
        <v>6525</v>
      </c>
      <c r="E39" s="267">
        <f t="shared" si="13"/>
        <v>607.40999999999985</v>
      </c>
      <c r="F39" s="267">
        <f t="shared" si="13"/>
        <v>67.490000000000009</v>
      </c>
      <c r="G39" s="267">
        <f t="shared" si="13"/>
        <v>674.9</v>
      </c>
      <c r="H39" s="267">
        <f t="shared" si="13"/>
        <v>6.21</v>
      </c>
      <c r="I39" s="267">
        <f t="shared" si="13"/>
        <v>0</v>
      </c>
      <c r="J39" s="267">
        <f t="shared" si="13"/>
        <v>6.21</v>
      </c>
      <c r="K39" s="267">
        <f t="shared" si="13"/>
        <v>601.19999999999993</v>
      </c>
      <c r="L39" s="267">
        <f t="shared" si="13"/>
        <v>67.490000000000009</v>
      </c>
      <c r="M39" s="267">
        <f t="shared" si="13"/>
        <v>668.69</v>
      </c>
      <c r="N39" s="267">
        <f t="shared" si="13"/>
        <v>587.25</v>
      </c>
      <c r="O39" s="267">
        <f t="shared" si="13"/>
        <v>65.25</v>
      </c>
      <c r="P39" s="267">
        <f t="shared" si="13"/>
        <v>652.5</v>
      </c>
      <c r="Q39" s="267">
        <f t="shared" si="13"/>
        <v>20.160000000000007</v>
      </c>
      <c r="R39" s="267">
        <f t="shared" si="13"/>
        <v>2.2400000000000002</v>
      </c>
      <c r="S39" s="267">
        <f t="shared" si="13"/>
        <v>22.400000000000006</v>
      </c>
      <c r="T39" s="267">
        <f t="shared" si="13"/>
        <v>0</v>
      </c>
      <c r="U39" s="267">
        <f t="shared" si="13"/>
        <v>6525</v>
      </c>
      <c r="V39" s="267">
        <f t="shared" si="13"/>
        <v>6525</v>
      </c>
    </row>
    <row r="40" spans="1:22">
      <c r="B40" s="290" t="s">
        <v>925</v>
      </c>
      <c r="P40" s="265">
        <f>P39/G39</f>
        <v>0.96680989776263149</v>
      </c>
    </row>
    <row r="41" spans="1:22">
      <c r="B41" s="290" t="s">
        <v>930</v>
      </c>
      <c r="K41" s="567"/>
    </row>
    <row r="42" spans="1:22">
      <c r="K42" s="567"/>
    </row>
    <row r="43" spans="1:22">
      <c r="S43" s="290" t="s">
        <v>869</v>
      </c>
    </row>
    <row r="44" spans="1:22">
      <c r="S44" s="565" t="s">
        <v>870</v>
      </c>
    </row>
    <row r="45" spans="1:22">
      <c r="S45" s="565" t="s">
        <v>871</v>
      </c>
    </row>
    <row r="50" spans="12:12">
      <c r="L50" s="265">
        <f>L37+'[1]AT-8A_Hon_CCH_UPry'!L37</f>
        <v>67.490000000000009</v>
      </c>
    </row>
  </sheetData>
  <mergeCells count="19">
    <mergeCell ref="T11:T12"/>
    <mergeCell ref="K11:M11"/>
    <mergeCell ref="D11:D12"/>
    <mergeCell ref="A4:P4"/>
    <mergeCell ref="V11:V12"/>
    <mergeCell ref="U11:U12"/>
    <mergeCell ref="C11:C12"/>
    <mergeCell ref="B11:B12"/>
    <mergeCell ref="N11:P11"/>
    <mergeCell ref="P10:S10"/>
    <mergeCell ref="H11:J11"/>
    <mergeCell ref="Q11:S11"/>
    <mergeCell ref="E11:G11"/>
    <mergeCell ref="A11:A12"/>
    <mergeCell ref="Q1:S1"/>
    <mergeCell ref="A3:Q3"/>
    <mergeCell ref="A5:Q5"/>
    <mergeCell ref="A8:S8"/>
    <mergeCell ref="P9:S9"/>
  </mergeCells>
  <printOptions horizontalCentered="1"/>
  <pageMargins left="0.70866141732283505" right="0.70866141732283505" top="1.2362204720000001" bottom="0" header="0.31496062992126" footer="0.31496062992126"/>
  <pageSetup paperSize="9" scale="5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9" zoomScaleSheetLayoutView="90" workbookViewId="0">
      <selection activeCell="S14" sqref="S14:S36"/>
    </sheetView>
  </sheetViews>
  <sheetFormatPr defaultRowHeight="12.75"/>
  <cols>
    <col min="1" max="1" width="8" style="265" customWidth="1"/>
    <col min="2" max="2" width="16.140625" style="265" customWidth="1"/>
    <col min="3" max="3" width="14.7109375" style="265" customWidth="1"/>
    <col min="4" max="4" width="11.28515625" style="265" customWidth="1"/>
    <col min="5" max="5" width="12.42578125" style="265" customWidth="1"/>
    <col min="6" max="6" width="12" style="265" customWidth="1"/>
    <col min="7" max="7" width="13.140625" style="265" customWidth="1"/>
    <col min="8" max="19" width="9.140625" style="265"/>
    <col min="20" max="20" width="10.42578125" style="265" customWidth="1"/>
    <col min="21" max="21" width="11.140625" style="265" customWidth="1"/>
    <col min="22" max="22" width="11.85546875" style="265" customWidth="1"/>
    <col min="23" max="16384" width="9.140625" style="265"/>
  </cols>
  <sheetData>
    <row r="1" spans="1:22" ht="15">
      <c r="Q1" s="729" t="s">
        <v>59</v>
      </c>
      <c r="R1" s="729"/>
      <c r="S1" s="729"/>
    </row>
    <row r="3" spans="1:22" ht="15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22" ht="20.25">
      <c r="A4" s="732" t="s">
        <v>623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42"/>
    </row>
    <row r="5" spans="1:22" ht="15.75">
      <c r="A5" s="730" t="s">
        <v>931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</row>
    <row r="6" spans="1:22">
      <c r="A6" s="35"/>
      <c r="B6" s="35"/>
      <c r="C6" s="14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22" ht="15.75">
      <c r="A8" s="637" t="s">
        <v>857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</row>
    <row r="9" spans="1:22" ht="15.75">
      <c r="A9" s="550"/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731" t="s">
        <v>216</v>
      </c>
      <c r="Q9" s="731"/>
      <c r="R9" s="731"/>
      <c r="S9" s="731"/>
      <c r="U9" s="549"/>
    </row>
    <row r="10" spans="1:22">
      <c r="P10" s="707" t="s">
        <v>789</v>
      </c>
      <c r="Q10" s="707"/>
      <c r="R10" s="707"/>
      <c r="S10" s="707"/>
    </row>
    <row r="11" spans="1:22" ht="28.5" customHeight="1">
      <c r="A11" s="688" t="s">
        <v>18</v>
      </c>
      <c r="B11" s="685" t="s">
        <v>196</v>
      </c>
      <c r="C11" s="685" t="s">
        <v>366</v>
      </c>
      <c r="D11" s="685" t="s">
        <v>469</v>
      </c>
      <c r="E11" s="639" t="s">
        <v>649</v>
      </c>
      <c r="F11" s="639"/>
      <c r="G11" s="639"/>
      <c r="H11" s="606" t="s">
        <v>648</v>
      </c>
      <c r="I11" s="607"/>
      <c r="J11" s="608"/>
      <c r="K11" s="724" t="s">
        <v>368</v>
      </c>
      <c r="L11" s="725"/>
      <c r="M11" s="726"/>
      <c r="N11" s="693" t="s">
        <v>150</v>
      </c>
      <c r="O11" s="733"/>
      <c r="P11" s="691"/>
      <c r="Q11" s="609" t="s">
        <v>794</v>
      </c>
      <c r="R11" s="609"/>
      <c r="S11" s="609"/>
      <c r="T11" s="685" t="s">
        <v>244</v>
      </c>
      <c r="U11" s="685" t="s">
        <v>422</v>
      </c>
      <c r="V11" s="685" t="s">
        <v>369</v>
      </c>
    </row>
    <row r="12" spans="1:22" ht="42.75" customHeight="1">
      <c r="A12" s="689"/>
      <c r="B12" s="686"/>
      <c r="C12" s="686"/>
      <c r="D12" s="686"/>
      <c r="E12" s="551" t="s">
        <v>170</v>
      </c>
      <c r="F12" s="551" t="s">
        <v>197</v>
      </c>
      <c r="G12" s="551" t="s">
        <v>14</v>
      </c>
      <c r="H12" s="551" t="s">
        <v>170</v>
      </c>
      <c r="I12" s="551" t="s">
        <v>197</v>
      </c>
      <c r="J12" s="551" t="s">
        <v>14</v>
      </c>
      <c r="K12" s="551" t="s">
        <v>170</v>
      </c>
      <c r="L12" s="551" t="s">
        <v>197</v>
      </c>
      <c r="M12" s="551" t="s">
        <v>14</v>
      </c>
      <c r="N12" s="551" t="s">
        <v>170</v>
      </c>
      <c r="O12" s="551" t="s">
        <v>197</v>
      </c>
      <c r="P12" s="551" t="s">
        <v>14</v>
      </c>
      <c r="Q12" s="551" t="s">
        <v>227</v>
      </c>
      <c r="R12" s="551" t="s">
        <v>207</v>
      </c>
      <c r="S12" s="551" t="s">
        <v>208</v>
      </c>
      <c r="T12" s="686"/>
      <c r="U12" s="686"/>
      <c r="V12" s="686"/>
    </row>
    <row r="13" spans="1:22">
      <c r="A13" s="557">
        <v>1</v>
      </c>
      <c r="B13" s="558">
        <v>2</v>
      </c>
      <c r="C13" s="8">
        <v>3</v>
      </c>
      <c r="D13" s="558">
        <v>4</v>
      </c>
      <c r="E13" s="558">
        <v>5</v>
      </c>
      <c r="F13" s="8">
        <v>6</v>
      </c>
      <c r="G13" s="558">
        <v>7</v>
      </c>
      <c r="H13" s="558">
        <v>8</v>
      </c>
      <c r="I13" s="8">
        <v>9</v>
      </c>
      <c r="J13" s="558">
        <v>10</v>
      </c>
      <c r="K13" s="558">
        <v>11</v>
      </c>
      <c r="L13" s="8">
        <v>12</v>
      </c>
      <c r="M13" s="558">
        <v>13</v>
      </c>
      <c r="N13" s="558">
        <v>14</v>
      </c>
      <c r="O13" s="8">
        <v>15</v>
      </c>
      <c r="P13" s="558">
        <v>16</v>
      </c>
      <c r="Q13" s="558">
        <v>17</v>
      </c>
      <c r="R13" s="8">
        <v>18</v>
      </c>
      <c r="S13" s="558">
        <v>19</v>
      </c>
      <c r="T13" s="558">
        <v>20</v>
      </c>
      <c r="U13" s="8">
        <v>21</v>
      </c>
      <c r="V13" s="558">
        <v>22</v>
      </c>
    </row>
    <row r="14" spans="1:22" ht="14.25">
      <c r="A14" s="269">
        <v>1</v>
      </c>
      <c r="B14" s="263" t="s">
        <v>828</v>
      </c>
      <c r="C14" s="544">
        <v>38</v>
      </c>
      <c r="D14" s="162">
        <v>38</v>
      </c>
      <c r="E14" s="267">
        <f>ROUND(C14*0.09, 2)</f>
        <v>3.42</v>
      </c>
      <c r="F14" s="267">
        <f>ROUND(C14*0.01, 2)</f>
        <v>0.38</v>
      </c>
      <c r="G14" s="391">
        <f>E14+F14</f>
        <v>3.8</v>
      </c>
      <c r="H14" s="267">
        <v>0</v>
      </c>
      <c r="I14" s="267">
        <v>0</v>
      </c>
      <c r="J14" s="267">
        <f>H14+I14</f>
        <v>0</v>
      </c>
      <c r="K14" s="267">
        <v>3.43</v>
      </c>
      <c r="L14" s="267">
        <v>0.38</v>
      </c>
      <c r="M14" s="267">
        <f>K14+L14</f>
        <v>3.81</v>
      </c>
      <c r="N14" s="267">
        <f>ROUND(D14*0.09, 2)</f>
        <v>3.42</v>
      </c>
      <c r="O14" s="267">
        <f>ROUND(D14*0.01, 2)</f>
        <v>0.38</v>
      </c>
      <c r="P14" s="267">
        <f>N14+O14</f>
        <v>3.8</v>
      </c>
      <c r="Q14" s="267">
        <f>H14+K14-N14</f>
        <v>1.0000000000000231E-2</v>
      </c>
      <c r="R14" s="267">
        <f>I14+L14-O14</f>
        <v>0</v>
      </c>
      <c r="S14" s="267">
        <f>Q14+R14</f>
        <v>1.0000000000000231E-2</v>
      </c>
      <c r="T14" s="392" t="s">
        <v>881</v>
      </c>
      <c r="U14" s="267">
        <f>D14</f>
        <v>38</v>
      </c>
      <c r="V14" s="267">
        <f>U14</f>
        <v>38</v>
      </c>
    </row>
    <row r="15" spans="1:22" ht="14.25">
      <c r="A15" s="553">
        <v>2</v>
      </c>
      <c r="B15" s="266" t="s">
        <v>829</v>
      </c>
      <c r="C15" s="544">
        <v>80</v>
      </c>
      <c r="D15" s="162">
        <v>113</v>
      </c>
      <c r="E15" s="267">
        <f t="shared" ref="E15:E36" si="0">ROUND(C15*0.09, 2)</f>
        <v>7.2</v>
      </c>
      <c r="F15" s="267">
        <f t="shared" ref="F15:F36" si="1">ROUND(C15*0.01, 2)</f>
        <v>0.8</v>
      </c>
      <c r="G15" s="391">
        <f t="shared" ref="G15:G36" si="2">E15+F15</f>
        <v>8</v>
      </c>
      <c r="H15" s="267">
        <v>0</v>
      </c>
      <c r="I15" s="267">
        <v>0</v>
      </c>
      <c r="J15" s="267">
        <f t="shared" ref="J15:J36" si="3">H15+I15</f>
        <v>0</v>
      </c>
      <c r="K15" s="267">
        <v>10.199999999999999</v>
      </c>
      <c r="L15" s="267">
        <v>1.1399999999999999</v>
      </c>
      <c r="M15" s="267">
        <f>K15+L15</f>
        <v>11.34</v>
      </c>
      <c r="N15" s="267">
        <f t="shared" ref="N15:N36" si="4">ROUND(D15*0.09, 2)</f>
        <v>10.17</v>
      </c>
      <c r="O15" s="267">
        <f t="shared" ref="O15:O36" si="5">ROUND(D15*0.01, 2)</f>
        <v>1.1299999999999999</v>
      </c>
      <c r="P15" s="267">
        <f t="shared" ref="P15:P36" si="6">N15+O15</f>
        <v>11.3</v>
      </c>
      <c r="Q15" s="267">
        <f t="shared" ref="Q15:R36" si="7">H15+K15-N15</f>
        <v>2.9999999999999361E-2</v>
      </c>
      <c r="R15" s="267">
        <f t="shared" si="7"/>
        <v>1.0000000000000009E-2</v>
      </c>
      <c r="S15" s="267">
        <f t="shared" ref="S15:S36" si="8">Q15+R15</f>
        <v>3.9999999999999369E-2</v>
      </c>
      <c r="T15" s="392" t="s">
        <v>881</v>
      </c>
      <c r="U15" s="267">
        <f t="shared" ref="U15:U36" si="9">D15</f>
        <v>113</v>
      </c>
      <c r="V15" s="267">
        <f t="shared" ref="V15:V36" si="10">U15</f>
        <v>113</v>
      </c>
    </row>
    <row r="16" spans="1:22" ht="13.5" customHeight="1">
      <c r="A16" s="269">
        <v>3</v>
      </c>
      <c r="B16" s="263" t="s">
        <v>830</v>
      </c>
      <c r="C16" s="544">
        <v>109</v>
      </c>
      <c r="D16" s="162">
        <v>109</v>
      </c>
      <c r="E16" s="267">
        <f t="shared" si="0"/>
        <v>9.81</v>
      </c>
      <c r="F16" s="267">
        <f t="shared" si="1"/>
        <v>1.0900000000000001</v>
      </c>
      <c r="G16" s="391">
        <f t="shared" si="2"/>
        <v>10.9</v>
      </c>
      <c r="H16" s="267">
        <v>0</v>
      </c>
      <c r="I16" s="267">
        <v>0</v>
      </c>
      <c r="J16" s="267">
        <f t="shared" si="3"/>
        <v>0</v>
      </c>
      <c r="K16" s="267">
        <v>9.9</v>
      </c>
      <c r="L16" s="267">
        <v>1.0900000000000001</v>
      </c>
      <c r="M16" s="267">
        <f t="shared" ref="M16:M36" si="11">K16+L16</f>
        <v>10.99</v>
      </c>
      <c r="N16" s="267">
        <f t="shared" si="4"/>
        <v>9.81</v>
      </c>
      <c r="O16" s="267">
        <f t="shared" si="5"/>
        <v>1.0900000000000001</v>
      </c>
      <c r="P16" s="267">
        <f t="shared" si="6"/>
        <v>10.9</v>
      </c>
      <c r="Q16" s="267">
        <f t="shared" si="7"/>
        <v>8.9999999999999858E-2</v>
      </c>
      <c r="R16" s="267">
        <f t="shared" si="7"/>
        <v>0</v>
      </c>
      <c r="S16" s="267">
        <f t="shared" si="8"/>
        <v>8.9999999999999858E-2</v>
      </c>
      <c r="T16" s="392" t="s">
        <v>881</v>
      </c>
      <c r="U16" s="267">
        <f t="shared" si="9"/>
        <v>109</v>
      </c>
      <c r="V16" s="267">
        <f t="shared" si="10"/>
        <v>109</v>
      </c>
    </row>
    <row r="17" spans="1:22" ht="14.25">
      <c r="A17" s="553">
        <v>4</v>
      </c>
      <c r="B17" s="266" t="s">
        <v>831</v>
      </c>
      <c r="C17" s="544">
        <v>134</v>
      </c>
      <c r="D17" s="162">
        <v>126</v>
      </c>
      <c r="E17" s="267">
        <f t="shared" si="0"/>
        <v>12.06</v>
      </c>
      <c r="F17" s="267">
        <f t="shared" si="1"/>
        <v>1.34</v>
      </c>
      <c r="G17" s="391">
        <f t="shared" si="2"/>
        <v>13.4</v>
      </c>
      <c r="H17" s="267">
        <v>0</v>
      </c>
      <c r="I17" s="267">
        <v>0</v>
      </c>
      <c r="J17" s="267">
        <f t="shared" si="3"/>
        <v>0</v>
      </c>
      <c r="K17" s="267">
        <v>11.96</v>
      </c>
      <c r="L17" s="267">
        <v>1.3</v>
      </c>
      <c r="M17" s="267">
        <f t="shared" si="11"/>
        <v>13.260000000000002</v>
      </c>
      <c r="N17" s="267">
        <f t="shared" si="4"/>
        <v>11.34</v>
      </c>
      <c r="O17" s="267">
        <f t="shared" si="5"/>
        <v>1.26</v>
      </c>
      <c r="P17" s="267">
        <f t="shared" si="6"/>
        <v>12.6</v>
      </c>
      <c r="Q17" s="267">
        <f t="shared" si="7"/>
        <v>0.62000000000000099</v>
      </c>
      <c r="R17" s="267">
        <f t="shared" si="7"/>
        <v>4.0000000000000036E-2</v>
      </c>
      <c r="S17" s="267">
        <f t="shared" si="8"/>
        <v>0.66000000000000103</v>
      </c>
      <c r="T17" s="392" t="s">
        <v>881</v>
      </c>
      <c r="U17" s="267">
        <f t="shared" si="9"/>
        <v>126</v>
      </c>
      <c r="V17" s="267">
        <f t="shared" si="10"/>
        <v>126</v>
      </c>
    </row>
    <row r="18" spans="1:22" ht="14.25">
      <c r="A18" s="553">
        <v>5</v>
      </c>
      <c r="B18" s="266" t="s">
        <v>832</v>
      </c>
      <c r="C18" s="544">
        <v>115</v>
      </c>
      <c r="D18" s="162">
        <v>115</v>
      </c>
      <c r="E18" s="267">
        <f t="shared" si="0"/>
        <v>10.35</v>
      </c>
      <c r="F18" s="267">
        <f t="shared" si="1"/>
        <v>1.1499999999999999</v>
      </c>
      <c r="G18" s="391">
        <f t="shared" si="2"/>
        <v>11.5</v>
      </c>
      <c r="H18" s="267">
        <v>0</v>
      </c>
      <c r="I18" s="267">
        <v>0</v>
      </c>
      <c r="J18" s="267">
        <f t="shared" si="3"/>
        <v>0</v>
      </c>
      <c r="K18" s="267">
        <v>10.36</v>
      </c>
      <c r="L18" s="267">
        <v>1.1499999999999999</v>
      </c>
      <c r="M18" s="267">
        <f t="shared" si="11"/>
        <v>11.51</v>
      </c>
      <c r="N18" s="267">
        <f t="shared" si="4"/>
        <v>10.35</v>
      </c>
      <c r="O18" s="267">
        <f t="shared" si="5"/>
        <v>1.1499999999999999</v>
      </c>
      <c r="P18" s="267">
        <f t="shared" si="6"/>
        <v>11.5</v>
      </c>
      <c r="Q18" s="267">
        <f t="shared" si="7"/>
        <v>9.9999999999997868E-3</v>
      </c>
      <c r="R18" s="267">
        <f t="shared" si="7"/>
        <v>0</v>
      </c>
      <c r="S18" s="267">
        <f t="shared" si="8"/>
        <v>9.9999999999997868E-3</v>
      </c>
      <c r="T18" s="392" t="s">
        <v>881</v>
      </c>
      <c r="U18" s="267">
        <f t="shared" si="9"/>
        <v>115</v>
      </c>
      <c r="V18" s="267">
        <f t="shared" si="10"/>
        <v>115</v>
      </c>
    </row>
    <row r="19" spans="1:22" ht="16.5" customHeight="1">
      <c r="A19" s="553">
        <v>6</v>
      </c>
      <c r="B19" s="266" t="s">
        <v>833</v>
      </c>
      <c r="C19" s="544">
        <v>131</v>
      </c>
      <c r="D19" s="162">
        <v>131</v>
      </c>
      <c r="E19" s="267">
        <f t="shared" si="0"/>
        <v>11.79</v>
      </c>
      <c r="F19" s="267">
        <f t="shared" si="1"/>
        <v>1.31</v>
      </c>
      <c r="G19" s="391">
        <f t="shared" si="2"/>
        <v>13.1</v>
      </c>
      <c r="H19" s="267">
        <v>0</v>
      </c>
      <c r="I19" s="267">
        <v>0</v>
      </c>
      <c r="J19" s="267">
        <f t="shared" si="3"/>
        <v>0</v>
      </c>
      <c r="K19" s="267">
        <v>11.8</v>
      </c>
      <c r="L19" s="267">
        <v>1.31</v>
      </c>
      <c r="M19" s="267">
        <f t="shared" si="11"/>
        <v>13.110000000000001</v>
      </c>
      <c r="N19" s="267">
        <f t="shared" si="4"/>
        <v>11.79</v>
      </c>
      <c r="O19" s="267">
        <f t="shared" si="5"/>
        <v>1.31</v>
      </c>
      <c r="P19" s="267">
        <f t="shared" si="6"/>
        <v>13.1</v>
      </c>
      <c r="Q19" s="267">
        <f t="shared" si="7"/>
        <v>1.0000000000001563E-2</v>
      </c>
      <c r="R19" s="267">
        <f t="shared" si="7"/>
        <v>0</v>
      </c>
      <c r="S19" s="267">
        <f t="shared" si="8"/>
        <v>1.0000000000001563E-2</v>
      </c>
      <c r="T19" s="392" t="s">
        <v>881</v>
      </c>
      <c r="U19" s="267">
        <f t="shared" si="9"/>
        <v>131</v>
      </c>
      <c r="V19" s="267">
        <f t="shared" si="10"/>
        <v>131</v>
      </c>
    </row>
    <row r="20" spans="1:22" ht="14.25">
      <c r="A20" s="269">
        <v>7</v>
      </c>
      <c r="B20" s="263" t="s">
        <v>834</v>
      </c>
      <c r="C20" s="162">
        <v>90</v>
      </c>
      <c r="D20" s="162">
        <v>90</v>
      </c>
      <c r="E20" s="267">
        <f t="shared" si="0"/>
        <v>8.1</v>
      </c>
      <c r="F20" s="267">
        <f t="shared" si="1"/>
        <v>0.9</v>
      </c>
      <c r="G20" s="391">
        <f t="shared" si="2"/>
        <v>9</v>
      </c>
      <c r="H20" s="267">
        <v>0</v>
      </c>
      <c r="I20" s="267">
        <v>0</v>
      </c>
      <c r="J20" s="267">
        <f t="shared" si="3"/>
        <v>0</v>
      </c>
      <c r="K20" s="267">
        <v>8.1</v>
      </c>
      <c r="L20" s="267">
        <v>0.9</v>
      </c>
      <c r="M20" s="267">
        <f t="shared" si="11"/>
        <v>9</v>
      </c>
      <c r="N20" s="267">
        <f t="shared" si="4"/>
        <v>8.1</v>
      </c>
      <c r="O20" s="267">
        <f t="shared" si="5"/>
        <v>0.9</v>
      </c>
      <c r="P20" s="267">
        <f t="shared" si="6"/>
        <v>9</v>
      </c>
      <c r="Q20" s="267">
        <f t="shared" si="7"/>
        <v>0</v>
      </c>
      <c r="R20" s="267">
        <f t="shared" si="7"/>
        <v>0</v>
      </c>
      <c r="S20" s="267">
        <f t="shared" si="8"/>
        <v>0</v>
      </c>
      <c r="T20" s="392" t="s">
        <v>881</v>
      </c>
      <c r="U20" s="267">
        <f t="shared" si="9"/>
        <v>90</v>
      </c>
      <c r="V20" s="267">
        <f t="shared" si="10"/>
        <v>90</v>
      </c>
    </row>
    <row r="21" spans="1:22" ht="14.25">
      <c r="A21" s="553">
        <v>8</v>
      </c>
      <c r="B21" s="266" t="s">
        <v>835</v>
      </c>
      <c r="C21" s="162">
        <v>96</v>
      </c>
      <c r="D21" s="162">
        <v>96</v>
      </c>
      <c r="E21" s="267">
        <f t="shared" si="0"/>
        <v>8.64</v>
      </c>
      <c r="F21" s="267">
        <f t="shared" si="1"/>
        <v>0.96</v>
      </c>
      <c r="G21" s="391">
        <f t="shared" si="2"/>
        <v>9.6000000000000014</v>
      </c>
      <c r="H21" s="267">
        <v>0</v>
      </c>
      <c r="I21" s="267">
        <v>0</v>
      </c>
      <c r="J21" s="267">
        <f t="shared" si="3"/>
        <v>0</v>
      </c>
      <c r="K21" s="267">
        <v>8.64</v>
      </c>
      <c r="L21" s="267">
        <v>0.96</v>
      </c>
      <c r="M21" s="267">
        <f t="shared" si="11"/>
        <v>9.6000000000000014</v>
      </c>
      <c r="N21" s="267">
        <f t="shared" si="4"/>
        <v>8.64</v>
      </c>
      <c r="O21" s="267">
        <f t="shared" si="5"/>
        <v>0.96</v>
      </c>
      <c r="P21" s="267">
        <f t="shared" si="6"/>
        <v>9.6000000000000014</v>
      </c>
      <c r="Q21" s="267">
        <f t="shared" si="7"/>
        <v>0</v>
      </c>
      <c r="R21" s="267">
        <f t="shared" si="7"/>
        <v>0</v>
      </c>
      <c r="S21" s="267">
        <f t="shared" si="8"/>
        <v>0</v>
      </c>
      <c r="T21" s="392" t="s">
        <v>881</v>
      </c>
      <c r="U21" s="267">
        <f t="shared" si="9"/>
        <v>96</v>
      </c>
      <c r="V21" s="267">
        <f t="shared" si="10"/>
        <v>96</v>
      </c>
    </row>
    <row r="22" spans="1:22" ht="14.25">
      <c r="A22" s="553">
        <v>9</v>
      </c>
      <c r="B22" s="266" t="s">
        <v>836</v>
      </c>
      <c r="C22" s="162">
        <v>193</v>
      </c>
      <c r="D22" s="162">
        <v>132</v>
      </c>
      <c r="E22" s="267">
        <f t="shared" si="0"/>
        <v>17.37</v>
      </c>
      <c r="F22" s="267">
        <f t="shared" si="1"/>
        <v>1.93</v>
      </c>
      <c r="G22" s="391">
        <f t="shared" si="2"/>
        <v>19.3</v>
      </c>
      <c r="H22" s="267">
        <v>0</v>
      </c>
      <c r="I22" s="267">
        <v>0</v>
      </c>
      <c r="J22" s="267">
        <f t="shared" si="3"/>
        <v>0</v>
      </c>
      <c r="K22" s="267">
        <v>12.07</v>
      </c>
      <c r="L22" s="267">
        <v>1.33</v>
      </c>
      <c r="M22" s="267">
        <f t="shared" si="11"/>
        <v>13.4</v>
      </c>
      <c r="N22" s="267">
        <f t="shared" si="4"/>
        <v>11.88</v>
      </c>
      <c r="O22" s="267">
        <f t="shared" si="5"/>
        <v>1.32</v>
      </c>
      <c r="P22" s="267">
        <f t="shared" si="6"/>
        <v>13.200000000000001</v>
      </c>
      <c r="Q22" s="267">
        <f t="shared" si="7"/>
        <v>0.1899999999999995</v>
      </c>
      <c r="R22" s="267">
        <f t="shared" si="7"/>
        <v>1.0000000000000009E-2</v>
      </c>
      <c r="S22" s="267">
        <f t="shared" si="8"/>
        <v>0.19999999999999951</v>
      </c>
      <c r="T22" s="392" t="s">
        <v>881</v>
      </c>
      <c r="U22" s="267">
        <f t="shared" si="9"/>
        <v>132</v>
      </c>
      <c r="V22" s="267">
        <f t="shared" si="10"/>
        <v>132</v>
      </c>
    </row>
    <row r="23" spans="1:22" ht="14.25">
      <c r="A23" s="553">
        <v>10</v>
      </c>
      <c r="B23" s="266" t="s">
        <v>837</v>
      </c>
      <c r="C23" s="162">
        <v>103</v>
      </c>
      <c r="D23" s="162">
        <v>103</v>
      </c>
      <c r="E23" s="267">
        <f t="shared" si="0"/>
        <v>9.27</v>
      </c>
      <c r="F23" s="267">
        <f t="shared" si="1"/>
        <v>1.03</v>
      </c>
      <c r="G23" s="391">
        <f t="shared" si="2"/>
        <v>10.299999999999999</v>
      </c>
      <c r="H23" s="267">
        <v>0</v>
      </c>
      <c r="I23" s="267">
        <v>0</v>
      </c>
      <c r="J23" s="267">
        <f t="shared" si="3"/>
        <v>0</v>
      </c>
      <c r="K23" s="267">
        <v>9.27</v>
      </c>
      <c r="L23" s="267">
        <v>1.03</v>
      </c>
      <c r="M23" s="267">
        <f t="shared" si="11"/>
        <v>10.299999999999999</v>
      </c>
      <c r="N23" s="267">
        <f t="shared" si="4"/>
        <v>9.27</v>
      </c>
      <c r="O23" s="267">
        <f t="shared" si="5"/>
        <v>1.03</v>
      </c>
      <c r="P23" s="267">
        <f t="shared" si="6"/>
        <v>10.299999999999999</v>
      </c>
      <c r="Q23" s="267">
        <f t="shared" si="7"/>
        <v>0</v>
      </c>
      <c r="R23" s="267">
        <f t="shared" si="7"/>
        <v>0</v>
      </c>
      <c r="S23" s="267">
        <f t="shared" si="8"/>
        <v>0</v>
      </c>
      <c r="T23" s="392" t="s">
        <v>881</v>
      </c>
      <c r="U23" s="267">
        <f t="shared" si="9"/>
        <v>103</v>
      </c>
      <c r="V23" s="267">
        <f t="shared" si="10"/>
        <v>103</v>
      </c>
    </row>
    <row r="24" spans="1:22" ht="14.25">
      <c r="A24" s="553">
        <v>11</v>
      </c>
      <c r="B24" s="266" t="s">
        <v>838</v>
      </c>
      <c r="C24" s="544">
        <v>61</v>
      </c>
      <c r="D24" s="162">
        <v>61</v>
      </c>
      <c r="E24" s="267">
        <f t="shared" si="0"/>
        <v>5.49</v>
      </c>
      <c r="F24" s="267">
        <f t="shared" si="1"/>
        <v>0.61</v>
      </c>
      <c r="G24" s="391">
        <f t="shared" si="2"/>
        <v>6.1000000000000005</v>
      </c>
      <c r="H24" s="267">
        <v>0</v>
      </c>
      <c r="I24" s="267">
        <v>0</v>
      </c>
      <c r="J24" s="267">
        <f t="shared" si="3"/>
        <v>0</v>
      </c>
      <c r="K24" s="267">
        <v>5.5</v>
      </c>
      <c r="L24" s="267">
        <v>0.61</v>
      </c>
      <c r="M24" s="267">
        <f t="shared" si="11"/>
        <v>6.11</v>
      </c>
      <c r="N24" s="267">
        <f t="shared" si="4"/>
        <v>5.49</v>
      </c>
      <c r="O24" s="267">
        <f t="shared" si="5"/>
        <v>0.61</v>
      </c>
      <c r="P24" s="267">
        <f t="shared" si="6"/>
        <v>6.1000000000000005</v>
      </c>
      <c r="Q24" s="267">
        <f t="shared" si="7"/>
        <v>9.9999999999997868E-3</v>
      </c>
      <c r="R24" s="267">
        <f t="shared" si="7"/>
        <v>0</v>
      </c>
      <c r="S24" s="267">
        <f t="shared" si="8"/>
        <v>9.9999999999997868E-3</v>
      </c>
      <c r="T24" s="392" t="s">
        <v>881</v>
      </c>
      <c r="U24" s="267">
        <f t="shared" si="9"/>
        <v>61</v>
      </c>
      <c r="V24" s="267">
        <f t="shared" si="10"/>
        <v>61</v>
      </c>
    </row>
    <row r="25" spans="1:22" ht="14.25">
      <c r="A25" s="553">
        <v>12</v>
      </c>
      <c r="B25" s="266" t="s">
        <v>839</v>
      </c>
      <c r="C25" s="544">
        <v>83</v>
      </c>
      <c r="D25" s="162">
        <v>83</v>
      </c>
      <c r="E25" s="267">
        <f t="shared" si="0"/>
        <v>7.47</v>
      </c>
      <c r="F25" s="267">
        <f t="shared" si="1"/>
        <v>0.83</v>
      </c>
      <c r="G25" s="391">
        <f t="shared" si="2"/>
        <v>8.2999999999999989</v>
      </c>
      <c r="H25" s="267">
        <v>0</v>
      </c>
      <c r="I25" s="267">
        <v>0</v>
      </c>
      <c r="J25" s="267">
        <f t="shared" si="3"/>
        <v>0</v>
      </c>
      <c r="K25" s="267">
        <v>7.4700000000000006</v>
      </c>
      <c r="L25" s="267">
        <v>0.83</v>
      </c>
      <c r="M25" s="267">
        <f t="shared" si="11"/>
        <v>8.3000000000000007</v>
      </c>
      <c r="N25" s="267">
        <f t="shared" si="4"/>
        <v>7.47</v>
      </c>
      <c r="O25" s="267">
        <f t="shared" si="5"/>
        <v>0.83</v>
      </c>
      <c r="P25" s="267">
        <f t="shared" si="6"/>
        <v>8.2999999999999989</v>
      </c>
      <c r="Q25" s="267">
        <f t="shared" si="7"/>
        <v>0</v>
      </c>
      <c r="R25" s="267">
        <f t="shared" si="7"/>
        <v>0</v>
      </c>
      <c r="S25" s="267">
        <f t="shared" si="8"/>
        <v>0</v>
      </c>
      <c r="T25" s="392" t="s">
        <v>881</v>
      </c>
      <c r="U25" s="267">
        <f t="shared" si="9"/>
        <v>83</v>
      </c>
      <c r="V25" s="267">
        <f t="shared" si="10"/>
        <v>83</v>
      </c>
    </row>
    <row r="26" spans="1:22" ht="16.5" customHeight="1">
      <c r="A26" s="553">
        <v>13</v>
      </c>
      <c r="B26" s="266" t="s">
        <v>856</v>
      </c>
      <c r="C26" s="544">
        <v>103</v>
      </c>
      <c r="D26" s="162">
        <v>103</v>
      </c>
      <c r="E26" s="267">
        <f t="shared" si="0"/>
        <v>9.27</v>
      </c>
      <c r="F26" s="267">
        <f t="shared" si="1"/>
        <v>1.03</v>
      </c>
      <c r="G26" s="391">
        <f t="shared" si="2"/>
        <v>10.299999999999999</v>
      </c>
      <c r="H26" s="267">
        <v>0</v>
      </c>
      <c r="I26" s="267">
        <v>0</v>
      </c>
      <c r="J26" s="267">
        <f t="shared" si="3"/>
        <v>0</v>
      </c>
      <c r="K26" s="267">
        <v>9.27</v>
      </c>
      <c r="L26" s="267">
        <v>1.03</v>
      </c>
      <c r="M26" s="267">
        <f t="shared" si="11"/>
        <v>10.299999999999999</v>
      </c>
      <c r="N26" s="267">
        <f t="shared" si="4"/>
        <v>9.27</v>
      </c>
      <c r="O26" s="267">
        <f t="shared" si="5"/>
        <v>1.03</v>
      </c>
      <c r="P26" s="267">
        <f t="shared" si="6"/>
        <v>10.299999999999999</v>
      </c>
      <c r="Q26" s="267">
        <f t="shared" si="7"/>
        <v>0</v>
      </c>
      <c r="R26" s="267">
        <f t="shared" si="7"/>
        <v>0</v>
      </c>
      <c r="S26" s="267">
        <f t="shared" si="8"/>
        <v>0</v>
      </c>
      <c r="T26" s="392" t="s">
        <v>881</v>
      </c>
      <c r="U26" s="267">
        <f t="shared" si="9"/>
        <v>103</v>
      </c>
      <c r="V26" s="267">
        <f t="shared" si="10"/>
        <v>103</v>
      </c>
    </row>
    <row r="27" spans="1:22" ht="14.25">
      <c r="A27" s="553">
        <v>14</v>
      </c>
      <c r="B27" s="266" t="s">
        <v>841</v>
      </c>
      <c r="C27" s="544">
        <v>11</v>
      </c>
      <c r="D27" s="162">
        <v>11</v>
      </c>
      <c r="E27" s="267">
        <f t="shared" si="0"/>
        <v>0.99</v>
      </c>
      <c r="F27" s="267">
        <f t="shared" si="1"/>
        <v>0.11</v>
      </c>
      <c r="G27" s="391">
        <f t="shared" si="2"/>
        <v>1.1000000000000001</v>
      </c>
      <c r="H27" s="267">
        <v>0</v>
      </c>
      <c r="I27" s="267">
        <v>0</v>
      </c>
      <c r="J27" s="267">
        <f t="shared" si="3"/>
        <v>0</v>
      </c>
      <c r="K27" s="267">
        <v>1</v>
      </c>
      <c r="L27" s="267">
        <v>0.11</v>
      </c>
      <c r="M27" s="267">
        <f t="shared" si="11"/>
        <v>1.1100000000000001</v>
      </c>
      <c r="N27" s="267">
        <f t="shared" si="4"/>
        <v>0.99</v>
      </c>
      <c r="O27" s="267">
        <f t="shared" si="5"/>
        <v>0.11</v>
      </c>
      <c r="P27" s="267">
        <f t="shared" si="6"/>
        <v>1.1000000000000001</v>
      </c>
      <c r="Q27" s="267">
        <f t="shared" si="7"/>
        <v>1.0000000000000009E-2</v>
      </c>
      <c r="R27" s="267">
        <f t="shared" si="7"/>
        <v>0</v>
      </c>
      <c r="S27" s="267">
        <f t="shared" si="8"/>
        <v>1.0000000000000009E-2</v>
      </c>
      <c r="T27" s="392" t="s">
        <v>881</v>
      </c>
      <c r="U27" s="267">
        <f t="shared" si="9"/>
        <v>11</v>
      </c>
      <c r="V27" s="267">
        <f t="shared" si="10"/>
        <v>11</v>
      </c>
    </row>
    <row r="28" spans="1:22" ht="14.25">
      <c r="A28" s="269">
        <v>15</v>
      </c>
      <c r="B28" s="263" t="s">
        <v>842</v>
      </c>
      <c r="C28" s="544">
        <v>69</v>
      </c>
      <c r="D28" s="162">
        <v>93</v>
      </c>
      <c r="E28" s="267">
        <f t="shared" si="0"/>
        <v>6.21</v>
      </c>
      <c r="F28" s="267">
        <f t="shared" si="1"/>
        <v>0.69</v>
      </c>
      <c r="G28" s="391">
        <f t="shared" si="2"/>
        <v>6.9</v>
      </c>
      <c r="H28" s="267">
        <v>1.26</v>
      </c>
      <c r="I28" s="267">
        <v>0</v>
      </c>
      <c r="J28" s="267">
        <f t="shared" si="3"/>
        <v>1.26</v>
      </c>
      <c r="K28" s="267">
        <v>7.7</v>
      </c>
      <c r="L28" s="267">
        <v>0.94</v>
      </c>
      <c r="M28" s="267">
        <f t="shared" si="11"/>
        <v>8.64</v>
      </c>
      <c r="N28" s="267">
        <f t="shared" si="4"/>
        <v>8.3699999999999992</v>
      </c>
      <c r="O28" s="267">
        <f t="shared" si="5"/>
        <v>0.93</v>
      </c>
      <c r="P28" s="267">
        <f t="shared" si="6"/>
        <v>9.2999999999999989</v>
      </c>
      <c r="Q28" s="267">
        <f t="shared" si="7"/>
        <v>0.59000000000000163</v>
      </c>
      <c r="R28" s="267">
        <f t="shared" si="7"/>
        <v>9.9999999999998979E-3</v>
      </c>
      <c r="S28" s="267">
        <f t="shared" si="8"/>
        <v>0.60000000000000153</v>
      </c>
      <c r="T28" s="392" t="s">
        <v>881</v>
      </c>
      <c r="U28" s="267">
        <f t="shared" si="9"/>
        <v>93</v>
      </c>
      <c r="V28" s="267">
        <f t="shared" si="10"/>
        <v>93</v>
      </c>
    </row>
    <row r="29" spans="1:22" ht="14.25">
      <c r="A29" s="269">
        <v>16</v>
      </c>
      <c r="B29" s="263" t="s">
        <v>843</v>
      </c>
      <c r="C29" s="544">
        <v>102</v>
      </c>
      <c r="D29" s="162">
        <v>84</v>
      </c>
      <c r="E29" s="267">
        <f t="shared" si="0"/>
        <v>9.18</v>
      </c>
      <c r="F29" s="267">
        <f t="shared" si="1"/>
        <v>1.02</v>
      </c>
      <c r="G29" s="391">
        <f t="shared" si="2"/>
        <v>10.199999999999999</v>
      </c>
      <c r="H29" s="267">
        <v>0</v>
      </c>
      <c r="I29" s="267">
        <v>0</v>
      </c>
      <c r="J29" s="267">
        <f t="shared" si="3"/>
        <v>0</v>
      </c>
      <c r="K29" s="267">
        <v>8.17</v>
      </c>
      <c r="L29" s="267">
        <v>0.87</v>
      </c>
      <c r="M29" s="267">
        <f t="shared" si="11"/>
        <v>9.0399999999999991</v>
      </c>
      <c r="N29" s="267">
        <f t="shared" si="4"/>
        <v>7.56</v>
      </c>
      <c r="O29" s="267">
        <f t="shared" si="5"/>
        <v>0.84</v>
      </c>
      <c r="P29" s="267">
        <f t="shared" si="6"/>
        <v>8.4</v>
      </c>
      <c r="Q29" s="267">
        <f t="shared" si="7"/>
        <v>0.61000000000000032</v>
      </c>
      <c r="R29" s="267">
        <f t="shared" si="7"/>
        <v>3.0000000000000027E-2</v>
      </c>
      <c r="S29" s="267">
        <f t="shared" si="8"/>
        <v>0.64000000000000035</v>
      </c>
      <c r="T29" s="392" t="s">
        <v>881</v>
      </c>
      <c r="U29" s="267">
        <f t="shared" si="9"/>
        <v>84</v>
      </c>
      <c r="V29" s="267">
        <f t="shared" si="10"/>
        <v>84</v>
      </c>
    </row>
    <row r="30" spans="1:22" ht="14.25">
      <c r="A30" s="553">
        <v>17</v>
      </c>
      <c r="B30" s="266" t="s">
        <v>844</v>
      </c>
      <c r="C30" s="544">
        <v>54</v>
      </c>
      <c r="D30" s="162">
        <v>47</v>
      </c>
      <c r="E30" s="267">
        <f t="shared" si="0"/>
        <v>4.8600000000000003</v>
      </c>
      <c r="F30" s="267">
        <f t="shared" si="1"/>
        <v>0.54</v>
      </c>
      <c r="G30" s="391">
        <f t="shared" si="2"/>
        <v>5.4</v>
      </c>
      <c r="H30" s="267">
        <v>0</v>
      </c>
      <c r="I30" s="267">
        <v>0</v>
      </c>
      <c r="J30" s="267">
        <f t="shared" si="3"/>
        <v>0</v>
      </c>
      <c r="K30" s="267">
        <v>4.8599999999999994</v>
      </c>
      <c r="L30" s="267">
        <v>0.54</v>
      </c>
      <c r="M30" s="267">
        <f t="shared" si="11"/>
        <v>5.3999999999999995</v>
      </c>
      <c r="N30" s="267">
        <f t="shared" si="4"/>
        <v>4.2300000000000004</v>
      </c>
      <c r="O30" s="267">
        <f t="shared" si="5"/>
        <v>0.47</v>
      </c>
      <c r="P30" s="267">
        <f t="shared" si="6"/>
        <v>4.7</v>
      </c>
      <c r="Q30" s="267">
        <f t="shared" si="7"/>
        <v>0.62999999999999901</v>
      </c>
      <c r="R30" s="267">
        <f t="shared" si="7"/>
        <v>7.0000000000000062E-2</v>
      </c>
      <c r="S30" s="267">
        <f t="shared" si="8"/>
        <v>0.69999999999999907</v>
      </c>
      <c r="T30" s="392" t="s">
        <v>881</v>
      </c>
      <c r="U30" s="267">
        <f t="shared" si="9"/>
        <v>47</v>
      </c>
      <c r="V30" s="267">
        <f t="shared" si="10"/>
        <v>47</v>
      </c>
    </row>
    <row r="31" spans="1:22" ht="14.25">
      <c r="A31" s="270">
        <v>18</v>
      </c>
      <c r="B31" s="263" t="s">
        <v>845</v>
      </c>
      <c r="C31" s="544">
        <v>130</v>
      </c>
      <c r="D31" s="162">
        <v>130</v>
      </c>
      <c r="E31" s="267">
        <f t="shared" si="0"/>
        <v>11.7</v>
      </c>
      <c r="F31" s="267">
        <f t="shared" si="1"/>
        <v>1.3</v>
      </c>
      <c r="G31" s="391">
        <f t="shared" si="2"/>
        <v>13</v>
      </c>
      <c r="H31" s="267">
        <v>0</v>
      </c>
      <c r="I31" s="267">
        <v>0</v>
      </c>
      <c r="J31" s="267">
        <f t="shared" si="3"/>
        <v>0</v>
      </c>
      <c r="K31" s="267">
        <v>11.7</v>
      </c>
      <c r="L31" s="267">
        <v>1.3</v>
      </c>
      <c r="M31" s="267">
        <f t="shared" si="11"/>
        <v>13</v>
      </c>
      <c r="N31" s="267">
        <f t="shared" si="4"/>
        <v>11.7</v>
      </c>
      <c r="O31" s="267">
        <f t="shared" si="5"/>
        <v>1.3</v>
      </c>
      <c r="P31" s="267">
        <f t="shared" si="6"/>
        <v>13</v>
      </c>
      <c r="Q31" s="267">
        <f t="shared" si="7"/>
        <v>0</v>
      </c>
      <c r="R31" s="267">
        <f t="shared" si="7"/>
        <v>0</v>
      </c>
      <c r="S31" s="267">
        <f t="shared" si="8"/>
        <v>0</v>
      </c>
      <c r="T31" s="392" t="s">
        <v>881</v>
      </c>
      <c r="U31" s="267">
        <f t="shared" si="9"/>
        <v>130</v>
      </c>
      <c r="V31" s="267">
        <f t="shared" si="10"/>
        <v>130</v>
      </c>
    </row>
    <row r="32" spans="1:22" ht="14.25">
      <c r="A32" s="271">
        <v>19</v>
      </c>
      <c r="B32" s="266" t="s">
        <v>846</v>
      </c>
      <c r="C32" s="544">
        <v>118</v>
      </c>
      <c r="D32" s="162">
        <v>118</v>
      </c>
      <c r="E32" s="267">
        <f t="shared" si="0"/>
        <v>10.62</v>
      </c>
      <c r="F32" s="267">
        <f t="shared" si="1"/>
        <v>1.18</v>
      </c>
      <c r="G32" s="391">
        <f t="shared" si="2"/>
        <v>11.799999999999999</v>
      </c>
      <c r="H32" s="267">
        <v>0</v>
      </c>
      <c r="I32" s="267">
        <v>0</v>
      </c>
      <c r="J32" s="267">
        <f t="shared" si="3"/>
        <v>0</v>
      </c>
      <c r="K32" s="267">
        <v>10.629999999999999</v>
      </c>
      <c r="L32" s="267">
        <v>1.18</v>
      </c>
      <c r="M32" s="267">
        <f t="shared" si="11"/>
        <v>11.809999999999999</v>
      </c>
      <c r="N32" s="267">
        <f t="shared" si="4"/>
        <v>10.62</v>
      </c>
      <c r="O32" s="267">
        <f t="shared" si="5"/>
        <v>1.18</v>
      </c>
      <c r="P32" s="267">
        <f t="shared" si="6"/>
        <v>11.799999999999999</v>
      </c>
      <c r="Q32" s="267">
        <f t="shared" si="7"/>
        <v>9.9999999999997868E-3</v>
      </c>
      <c r="R32" s="267">
        <f t="shared" si="7"/>
        <v>0</v>
      </c>
      <c r="S32" s="267">
        <f t="shared" si="8"/>
        <v>9.9999999999997868E-3</v>
      </c>
      <c r="T32" s="392" t="s">
        <v>881</v>
      </c>
      <c r="U32" s="267">
        <f t="shared" si="9"/>
        <v>118</v>
      </c>
      <c r="V32" s="267">
        <f t="shared" si="10"/>
        <v>118</v>
      </c>
    </row>
    <row r="33" spans="1:22" ht="14.25">
      <c r="A33" s="271">
        <v>20</v>
      </c>
      <c r="B33" s="266" t="s">
        <v>847</v>
      </c>
      <c r="C33" s="545">
        <v>91</v>
      </c>
      <c r="D33" s="162">
        <v>91</v>
      </c>
      <c r="E33" s="267">
        <f t="shared" si="0"/>
        <v>8.19</v>
      </c>
      <c r="F33" s="267">
        <f t="shared" si="1"/>
        <v>0.91</v>
      </c>
      <c r="G33" s="391">
        <f t="shared" si="2"/>
        <v>9.1</v>
      </c>
      <c r="H33" s="267">
        <v>0</v>
      </c>
      <c r="I33" s="267">
        <v>0</v>
      </c>
      <c r="J33" s="267">
        <f t="shared" si="3"/>
        <v>0</v>
      </c>
      <c r="K33" s="267">
        <v>8.1999999999999993</v>
      </c>
      <c r="L33" s="267">
        <v>0.91</v>
      </c>
      <c r="M33" s="267">
        <f t="shared" si="11"/>
        <v>9.11</v>
      </c>
      <c r="N33" s="267">
        <f t="shared" si="4"/>
        <v>8.19</v>
      </c>
      <c r="O33" s="267">
        <f t="shared" si="5"/>
        <v>0.91</v>
      </c>
      <c r="P33" s="267">
        <f t="shared" si="6"/>
        <v>9.1</v>
      </c>
      <c r="Q33" s="267">
        <f t="shared" si="7"/>
        <v>9.9999999999997868E-3</v>
      </c>
      <c r="R33" s="267">
        <f t="shared" si="7"/>
        <v>0</v>
      </c>
      <c r="S33" s="267">
        <f t="shared" si="8"/>
        <v>9.9999999999997868E-3</v>
      </c>
      <c r="T33" s="392" t="s">
        <v>881</v>
      </c>
      <c r="U33" s="267">
        <f t="shared" si="9"/>
        <v>91</v>
      </c>
      <c r="V33" s="267">
        <f t="shared" si="10"/>
        <v>91</v>
      </c>
    </row>
    <row r="34" spans="1:22" ht="14.25">
      <c r="A34" s="553">
        <v>21</v>
      </c>
      <c r="B34" s="266" t="s">
        <v>848</v>
      </c>
      <c r="C34" s="545">
        <v>116</v>
      </c>
      <c r="D34" s="162">
        <v>111</v>
      </c>
      <c r="E34" s="267">
        <f t="shared" si="0"/>
        <v>10.44</v>
      </c>
      <c r="F34" s="267">
        <f t="shared" si="1"/>
        <v>1.1599999999999999</v>
      </c>
      <c r="G34" s="391">
        <f t="shared" si="2"/>
        <v>11.6</v>
      </c>
      <c r="H34" s="267">
        <v>0</v>
      </c>
      <c r="I34" s="267">
        <v>0</v>
      </c>
      <c r="J34" s="267">
        <f t="shared" si="3"/>
        <v>0</v>
      </c>
      <c r="K34" s="267">
        <v>10.44</v>
      </c>
      <c r="L34" s="267">
        <v>1.1599999999999999</v>
      </c>
      <c r="M34" s="267">
        <f t="shared" si="11"/>
        <v>11.6</v>
      </c>
      <c r="N34" s="267">
        <f t="shared" si="4"/>
        <v>9.99</v>
      </c>
      <c r="O34" s="267">
        <f t="shared" si="5"/>
        <v>1.1100000000000001</v>
      </c>
      <c r="P34" s="267">
        <f t="shared" si="6"/>
        <v>11.1</v>
      </c>
      <c r="Q34" s="267">
        <f t="shared" si="7"/>
        <v>0.44999999999999929</v>
      </c>
      <c r="R34" s="267">
        <f t="shared" si="7"/>
        <v>4.9999999999999822E-2</v>
      </c>
      <c r="S34" s="267">
        <f t="shared" si="8"/>
        <v>0.49999999999999911</v>
      </c>
      <c r="T34" s="392" t="s">
        <v>881</v>
      </c>
      <c r="U34" s="267">
        <f t="shared" si="9"/>
        <v>111</v>
      </c>
      <c r="V34" s="267">
        <f t="shared" si="10"/>
        <v>111</v>
      </c>
    </row>
    <row r="35" spans="1:22" ht="14.25">
      <c r="A35" s="553">
        <v>22</v>
      </c>
      <c r="B35" s="266" t="s">
        <v>849</v>
      </c>
      <c r="C35" s="162">
        <v>46</v>
      </c>
      <c r="D35" s="162">
        <v>54</v>
      </c>
      <c r="E35" s="267">
        <f t="shared" si="0"/>
        <v>4.1399999999999997</v>
      </c>
      <c r="F35" s="267">
        <f t="shared" si="1"/>
        <v>0.46</v>
      </c>
      <c r="G35" s="391">
        <f t="shared" si="2"/>
        <v>4.5999999999999996</v>
      </c>
      <c r="H35" s="267">
        <v>0</v>
      </c>
      <c r="I35" s="267">
        <v>0</v>
      </c>
      <c r="J35" s="267">
        <f t="shared" si="3"/>
        <v>0</v>
      </c>
      <c r="K35" s="267">
        <v>5.14</v>
      </c>
      <c r="L35" s="267">
        <v>0.56000000000000005</v>
      </c>
      <c r="M35" s="267">
        <f t="shared" si="11"/>
        <v>5.6999999999999993</v>
      </c>
      <c r="N35" s="267">
        <f t="shared" si="4"/>
        <v>4.8600000000000003</v>
      </c>
      <c r="O35" s="267">
        <f t="shared" si="5"/>
        <v>0.54</v>
      </c>
      <c r="P35" s="267">
        <f t="shared" si="6"/>
        <v>5.4</v>
      </c>
      <c r="Q35" s="267">
        <f t="shared" si="7"/>
        <v>0.27999999999999936</v>
      </c>
      <c r="R35" s="267">
        <f t="shared" si="7"/>
        <v>2.0000000000000018E-2</v>
      </c>
      <c r="S35" s="267">
        <f t="shared" si="8"/>
        <v>0.29999999999999938</v>
      </c>
      <c r="T35" s="392" t="s">
        <v>881</v>
      </c>
      <c r="U35" s="267">
        <f t="shared" si="9"/>
        <v>54</v>
      </c>
      <c r="V35" s="267">
        <f t="shared" si="10"/>
        <v>54</v>
      </c>
    </row>
    <row r="36" spans="1:22" ht="14.25">
      <c r="A36" s="553">
        <v>23</v>
      </c>
      <c r="B36" s="266" t="s">
        <v>850</v>
      </c>
      <c r="C36" s="162">
        <v>145</v>
      </c>
      <c r="D36" s="162">
        <v>153</v>
      </c>
      <c r="E36" s="267">
        <f t="shared" si="0"/>
        <v>13.05</v>
      </c>
      <c r="F36" s="267">
        <f t="shared" si="1"/>
        <v>1.45</v>
      </c>
      <c r="G36" s="391">
        <f t="shared" si="2"/>
        <v>14.5</v>
      </c>
      <c r="H36" s="267">
        <v>0</v>
      </c>
      <c r="I36" s="267">
        <v>0</v>
      </c>
      <c r="J36" s="267">
        <f t="shared" si="3"/>
        <v>0</v>
      </c>
      <c r="K36" s="267">
        <v>13.85</v>
      </c>
      <c r="L36" s="267">
        <v>1.55</v>
      </c>
      <c r="M36" s="267">
        <f t="shared" si="11"/>
        <v>15.4</v>
      </c>
      <c r="N36" s="267">
        <f t="shared" si="4"/>
        <v>13.77</v>
      </c>
      <c r="O36" s="267">
        <f t="shared" si="5"/>
        <v>1.53</v>
      </c>
      <c r="P36" s="267">
        <f t="shared" si="6"/>
        <v>15.299999999999999</v>
      </c>
      <c r="Q36" s="267">
        <f t="shared" si="7"/>
        <v>8.0000000000000071E-2</v>
      </c>
      <c r="R36" s="267">
        <f t="shared" si="7"/>
        <v>2.0000000000000018E-2</v>
      </c>
      <c r="S36" s="267">
        <f t="shared" si="8"/>
        <v>0.10000000000000009</v>
      </c>
      <c r="T36" s="392" t="s">
        <v>881</v>
      </c>
      <c r="U36" s="267">
        <f t="shared" si="9"/>
        <v>153</v>
      </c>
      <c r="V36" s="267">
        <f t="shared" si="10"/>
        <v>153</v>
      </c>
    </row>
    <row r="37" spans="1:22">
      <c r="A37" s="30" t="s">
        <v>14</v>
      </c>
      <c r="B37" s="267"/>
      <c r="C37" s="162">
        <f>SUM(C14:C36)</f>
        <v>2218</v>
      </c>
      <c r="D37" s="162">
        <f>SUM(D14:D36)</f>
        <v>2192</v>
      </c>
      <c r="E37" s="267">
        <f t="shared" ref="E37:V37" si="12">SUM(E14:E36)</f>
        <v>199.61999999999998</v>
      </c>
      <c r="F37" s="267">
        <f t="shared" si="12"/>
        <v>22.18</v>
      </c>
      <c r="G37" s="267">
        <f t="shared" si="12"/>
        <v>221.79999999999998</v>
      </c>
      <c r="H37" s="267">
        <f t="shared" si="12"/>
        <v>1.26</v>
      </c>
      <c r="I37" s="267">
        <f t="shared" si="12"/>
        <v>0</v>
      </c>
      <c r="J37" s="267">
        <f t="shared" si="12"/>
        <v>1.26</v>
      </c>
      <c r="K37" s="267">
        <f t="shared" si="12"/>
        <v>199.65999999999994</v>
      </c>
      <c r="L37" s="267">
        <f t="shared" si="12"/>
        <v>22.179999999999996</v>
      </c>
      <c r="M37" s="267">
        <f t="shared" si="12"/>
        <v>221.84000000000003</v>
      </c>
      <c r="N37" s="267">
        <f t="shared" si="12"/>
        <v>197.27999999999997</v>
      </c>
      <c r="O37" s="267">
        <f t="shared" si="12"/>
        <v>21.919999999999998</v>
      </c>
      <c r="P37" s="267">
        <f t="shared" si="12"/>
        <v>219.20000000000002</v>
      </c>
      <c r="Q37" s="267">
        <f t="shared" si="12"/>
        <v>3.6400000000000006</v>
      </c>
      <c r="R37" s="267">
        <f t="shared" si="12"/>
        <v>0.2599999999999999</v>
      </c>
      <c r="S37" s="267">
        <f t="shared" si="12"/>
        <v>3.9000000000000004</v>
      </c>
      <c r="T37" s="267"/>
      <c r="U37" s="267">
        <f t="shared" si="12"/>
        <v>2192</v>
      </c>
      <c r="V37" s="267">
        <f t="shared" si="12"/>
        <v>2192</v>
      </c>
    </row>
    <row r="40" spans="1:22">
      <c r="B40" s="290" t="s">
        <v>925</v>
      </c>
    </row>
    <row r="41" spans="1:22">
      <c r="B41" s="290" t="s">
        <v>930</v>
      </c>
    </row>
    <row r="44" spans="1:22">
      <c r="S44" s="290" t="s">
        <v>869</v>
      </c>
    </row>
    <row r="45" spans="1:22">
      <c r="S45" s="565" t="s">
        <v>870</v>
      </c>
    </row>
    <row r="46" spans="1:22">
      <c r="S46" s="565" t="s">
        <v>871</v>
      </c>
    </row>
  </sheetData>
  <mergeCells count="19">
    <mergeCell ref="T11:T12"/>
    <mergeCell ref="U11:U12"/>
    <mergeCell ref="V11:V12"/>
    <mergeCell ref="P10:S10"/>
    <mergeCell ref="A11:A12"/>
    <mergeCell ref="B11:B12"/>
    <mergeCell ref="C11:C12"/>
    <mergeCell ref="D11:D12"/>
    <mergeCell ref="E11:G11"/>
    <mergeCell ref="H11:J11"/>
    <mergeCell ref="K11:M11"/>
    <mergeCell ref="N11:P11"/>
    <mergeCell ref="Q11:S11"/>
    <mergeCell ref="P9:S9"/>
    <mergeCell ref="Q1:S1"/>
    <mergeCell ref="A3:Q3"/>
    <mergeCell ref="A4:P4"/>
    <mergeCell ref="A5:Q5"/>
    <mergeCell ref="A8:S8"/>
  </mergeCells>
  <printOptions horizontalCentered="1"/>
  <pageMargins left="0.70866141732283505" right="0.70866141732283505" top="1.2362204720000001" bottom="0" header="0.31496062992126" footer="0.31496062992126"/>
  <pageSetup paperSize="9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13" zoomScaleSheetLayoutView="86" workbookViewId="0">
      <selection activeCell="C35" sqref="C35"/>
    </sheetView>
  </sheetViews>
  <sheetFormatPr defaultRowHeight="12.75"/>
  <cols>
    <col min="1" max="1" width="9.140625" style="16"/>
    <col min="2" max="2" width="20.140625" style="16" bestFit="1" customWidth="1"/>
    <col min="3" max="3" width="16.5703125" style="16" customWidth="1"/>
    <col min="4" max="4" width="15.85546875" style="16" customWidth="1"/>
    <col min="5" max="5" width="18.85546875" style="16" customWidth="1"/>
    <col min="6" max="6" width="19" style="16" customWidth="1"/>
    <col min="7" max="7" width="22.5703125" style="16" customWidth="1"/>
    <col min="8" max="8" width="16.7109375" style="16" customWidth="1"/>
    <col min="9" max="9" width="30.140625" style="16" customWidth="1"/>
    <col min="10" max="16384" width="9.140625" style="16"/>
  </cols>
  <sheetData>
    <row r="1" spans="1:22" customFormat="1" ht="15">
      <c r="I1" s="40" t="s">
        <v>60</v>
      </c>
      <c r="J1" s="41"/>
    </row>
    <row r="2" spans="1:22" customFormat="1" ht="15">
      <c r="D2" s="43" t="s">
        <v>0</v>
      </c>
      <c r="E2" s="43"/>
      <c r="F2" s="43"/>
      <c r="G2" s="43"/>
      <c r="H2" s="43"/>
      <c r="I2" s="43"/>
      <c r="J2" s="43"/>
    </row>
    <row r="3" spans="1:22" customFormat="1" ht="20.25">
      <c r="B3" s="147"/>
      <c r="C3" s="636" t="s">
        <v>623</v>
      </c>
      <c r="D3" s="636"/>
      <c r="E3" s="636"/>
      <c r="F3" s="116"/>
      <c r="G3" s="116"/>
      <c r="H3" s="116"/>
      <c r="I3" s="116"/>
      <c r="J3" s="42"/>
    </row>
    <row r="4" spans="1:22" customFormat="1" ht="10.5" customHeight="1"/>
    <row r="5" spans="1:22" ht="14.25" customHeight="1">
      <c r="A5" s="734" t="s">
        <v>650</v>
      </c>
      <c r="B5" s="734"/>
      <c r="C5" s="734"/>
      <c r="D5" s="734"/>
      <c r="E5" s="734"/>
      <c r="F5" s="734"/>
      <c r="G5" s="734"/>
      <c r="H5" s="734"/>
      <c r="I5" s="734"/>
    </row>
    <row r="7" spans="1:22" ht="0.75" customHeight="1"/>
    <row r="8" spans="1:22">
      <c r="A8" s="35" t="s">
        <v>932</v>
      </c>
      <c r="I8" s="33" t="s">
        <v>17</v>
      </c>
    </row>
    <row r="9" spans="1:22">
      <c r="D9" s="681" t="s">
        <v>789</v>
      </c>
      <c r="E9" s="681"/>
      <c r="F9" s="681"/>
      <c r="G9" s="681"/>
      <c r="H9" s="681"/>
      <c r="I9" s="681"/>
      <c r="U9" s="20"/>
      <c r="V9" s="22"/>
    </row>
    <row r="10" spans="1:22" ht="44.25" customHeight="1">
      <c r="A10" s="5" t="s">
        <v>2</v>
      </c>
      <c r="B10" s="5" t="s">
        <v>3</v>
      </c>
      <c r="C10" s="2" t="s">
        <v>649</v>
      </c>
      <c r="D10" s="2" t="s">
        <v>651</v>
      </c>
      <c r="E10" s="2" t="s">
        <v>109</v>
      </c>
      <c r="F10" s="5" t="s">
        <v>219</v>
      </c>
      <c r="G10" s="2" t="s">
        <v>433</v>
      </c>
      <c r="H10" s="2" t="s">
        <v>150</v>
      </c>
      <c r="I10" s="34" t="s">
        <v>795</v>
      </c>
    </row>
    <row r="11" spans="1:22" s="106" customFormat="1" ht="15.75" customHeight="1">
      <c r="A11" s="63">
        <v>1</v>
      </c>
      <c r="B11" s="62">
        <v>2</v>
      </c>
      <c r="C11" s="63">
        <v>3</v>
      </c>
      <c r="D11" s="62">
        <v>4</v>
      </c>
      <c r="E11" s="63">
        <v>5</v>
      </c>
      <c r="F11" s="62">
        <v>6</v>
      </c>
      <c r="G11" s="63">
        <v>7</v>
      </c>
      <c r="H11" s="62">
        <v>8</v>
      </c>
      <c r="I11" s="63">
        <v>9</v>
      </c>
    </row>
    <row r="12" spans="1:22" ht="14.25" customHeight="1">
      <c r="A12" s="269">
        <v>1</v>
      </c>
      <c r="B12" s="263" t="s">
        <v>828</v>
      </c>
      <c r="C12" s="20">
        <f>ROUND((T6_FG_py_Utlsn!C12+'T6A_FG_Upy_Utlsn '!C12)*0.026, 2)</f>
        <v>2.83</v>
      </c>
      <c r="D12" s="20">
        <v>0.06</v>
      </c>
      <c r="E12" s="383">
        <v>1.9500000000000002</v>
      </c>
      <c r="F12" s="383">
        <v>0</v>
      </c>
      <c r="G12" s="393" t="s">
        <v>882</v>
      </c>
      <c r="H12" s="20">
        <f>ROUND((T6_FG_py_Utlsn!E12+'T6A_FG_Upy_Utlsn '!E12)*0.026, 2)</f>
        <v>1.95</v>
      </c>
      <c r="I12" s="20">
        <f>D12+E12-H12</f>
        <v>6.0000000000000275E-2</v>
      </c>
    </row>
    <row r="13" spans="1:22" ht="14.25" customHeight="1">
      <c r="A13" s="48">
        <v>2</v>
      </c>
      <c r="B13" s="47" t="s">
        <v>829</v>
      </c>
      <c r="C13" s="20">
        <f>ROUND((T6_FG_py_Utlsn!C13+'T6A_FG_Upy_Utlsn '!C13)*0.026, 2)</f>
        <v>6.15</v>
      </c>
      <c r="D13" s="20">
        <v>0</v>
      </c>
      <c r="E13" s="383">
        <v>4.4800000000000004</v>
      </c>
      <c r="F13" s="383">
        <v>0</v>
      </c>
      <c r="G13" s="393" t="s">
        <v>882</v>
      </c>
      <c r="H13" s="20">
        <f>ROUND((T6_FG_py_Utlsn!E13+'T6A_FG_Upy_Utlsn '!E13)*0.026, 2)</f>
        <v>4.4800000000000004</v>
      </c>
      <c r="I13" s="20">
        <f t="shared" ref="I13:I34" si="0">D13+E13-H13</f>
        <v>0</v>
      </c>
    </row>
    <row r="14" spans="1:22" ht="14.25" customHeight="1">
      <c r="A14" s="269">
        <v>3</v>
      </c>
      <c r="B14" s="263" t="s">
        <v>830</v>
      </c>
      <c r="C14" s="20">
        <f>ROUND((T6_FG_py_Utlsn!C14+'T6A_FG_Upy_Utlsn '!C14)*0.026, 2)</f>
        <v>7.6</v>
      </c>
      <c r="D14" s="20">
        <v>0.03</v>
      </c>
      <c r="E14" s="383">
        <v>5.34</v>
      </c>
      <c r="F14" s="383">
        <v>0</v>
      </c>
      <c r="G14" s="393" t="s">
        <v>882</v>
      </c>
      <c r="H14" s="20">
        <f>ROUND((T6_FG_py_Utlsn!E14+'T6A_FG_Upy_Utlsn '!E14)*0.026, 2)</f>
        <v>5.34</v>
      </c>
      <c r="I14" s="20">
        <f t="shared" si="0"/>
        <v>3.0000000000000249E-2</v>
      </c>
    </row>
    <row r="15" spans="1:22" ht="14.25" customHeight="1">
      <c r="A15" s="48">
        <v>4</v>
      </c>
      <c r="B15" s="47" t="s">
        <v>831</v>
      </c>
      <c r="C15" s="20">
        <f>ROUND((T6_FG_py_Utlsn!C15+'T6A_FG_Upy_Utlsn '!C15)*0.026, 2)</f>
        <v>6.97</v>
      </c>
      <c r="D15" s="20">
        <v>0</v>
      </c>
      <c r="E15" s="383">
        <v>5.1300000000000008</v>
      </c>
      <c r="F15" s="383">
        <v>0</v>
      </c>
      <c r="G15" s="393" t="s">
        <v>882</v>
      </c>
      <c r="H15" s="20">
        <f>ROUND((T6_FG_py_Utlsn!E15+'T6A_FG_Upy_Utlsn '!E15)*0.026, 2)</f>
        <v>5.13</v>
      </c>
      <c r="I15" s="20">
        <f t="shared" si="0"/>
        <v>0</v>
      </c>
    </row>
    <row r="16" spans="1:22" ht="14.25" customHeight="1">
      <c r="A16" s="48">
        <v>5</v>
      </c>
      <c r="B16" s="47" t="s">
        <v>832</v>
      </c>
      <c r="C16" s="20">
        <f>ROUND((T6_FG_py_Utlsn!C16+'T6A_FG_Upy_Utlsn '!C16)*0.026, 2)</f>
        <v>3.73</v>
      </c>
      <c r="D16" s="20">
        <v>0.02</v>
      </c>
      <c r="E16" s="383">
        <v>2.5499999999999998</v>
      </c>
      <c r="F16" s="383">
        <v>0</v>
      </c>
      <c r="G16" s="393" t="s">
        <v>882</v>
      </c>
      <c r="H16" s="20">
        <f>ROUND((T6_FG_py_Utlsn!E16+'T6A_FG_Upy_Utlsn '!E16)*0.026, 2)</f>
        <v>2.5499999999999998</v>
      </c>
      <c r="I16" s="20">
        <f t="shared" si="0"/>
        <v>2.0000000000000018E-2</v>
      </c>
    </row>
    <row r="17" spans="1:9" ht="14.25" customHeight="1">
      <c r="A17" s="48">
        <v>6</v>
      </c>
      <c r="B17" s="47" t="s">
        <v>833</v>
      </c>
      <c r="C17" s="20">
        <f>ROUND((T6_FG_py_Utlsn!C17+'T6A_FG_Upy_Utlsn '!C17)*0.026, 2)</f>
        <v>5.0999999999999996</v>
      </c>
      <c r="D17" s="20">
        <v>0</v>
      </c>
      <c r="E17" s="383">
        <v>3.6500000000000004</v>
      </c>
      <c r="F17" s="383">
        <v>0</v>
      </c>
      <c r="G17" s="393" t="s">
        <v>882</v>
      </c>
      <c r="H17" s="20">
        <f>ROUND((T6_FG_py_Utlsn!E17+'T6A_FG_Upy_Utlsn '!E17)*0.026, 2)</f>
        <v>3.64</v>
      </c>
      <c r="I17" s="20">
        <f t="shared" si="0"/>
        <v>1.0000000000000231E-2</v>
      </c>
    </row>
    <row r="18" spans="1:9" ht="14.25" customHeight="1">
      <c r="A18" s="269">
        <v>7</v>
      </c>
      <c r="B18" s="263" t="s">
        <v>834</v>
      </c>
      <c r="C18" s="20">
        <f>ROUND((T6_FG_py_Utlsn!C18+'T6A_FG_Upy_Utlsn '!C18)*0.026, 2)</f>
        <v>2.93</v>
      </c>
      <c r="D18" s="20">
        <v>0</v>
      </c>
      <c r="E18" s="383">
        <v>1.71</v>
      </c>
      <c r="F18" s="383">
        <v>0</v>
      </c>
      <c r="G18" s="393" t="s">
        <v>882</v>
      </c>
      <c r="H18" s="20">
        <f>ROUND((T6_FG_py_Utlsn!E18+'T6A_FG_Upy_Utlsn '!E18)*0.026, 2)</f>
        <v>1.71</v>
      </c>
      <c r="I18" s="20">
        <f t="shared" si="0"/>
        <v>0</v>
      </c>
    </row>
    <row r="19" spans="1:9" ht="14.25" customHeight="1">
      <c r="A19" s="48">
        <v>8</v>
      </c>
      <c r="B19" s="47" t="s">
        <v>835</v>
      </c>
      <c r="C19" s="20">
        <f>ROUND((T6_FG_py_Utlsn!C19+'T6A_FG_Upy_Utlsn '!C19)*0.026, 2)</f>
        <v>9.61</v>
      </c>
      <c r="D19" s="20">
        <v>0</v>
      </c>
      <c r="E19" s="383">
        <v>8.82</v>
      </c>
      <c r="F19" s="383">
        <v>0</v>
      </c>
      <c r="G19" s="393" t="s">
        <v>882</v>
      </c>
      <c r="H19" s="20">
        <f>ROUND((T6_FG_py_Utlsn!E19+'T6A_FG_Upy_Utlsn '!E19)*0.026, 2)</f>
        <v>8.82</v>
      </c>
      <c r="I19" s="20">
        <f t="shared" si="0"/>
        <v>0</v>
      </c>
    </row>
    <row r="20" spans="1:9" ht="14.25" customHeight="1">
      <c r="A20" s="48">
        <v>9</v>
      </c>
      <c r="B20" s="47" t="s">
        <v>836</v>
      </c>
      <c r="C20" s="20">
        <f>ROUND((T6_FG_py_Utlsn!C20+'T6A_FG_Upy_Utlsn '!C20)*0.026, 2)</f>
        <v>6.43</v>
      </c>
      <c r="D20" s="20">
        <v>0</v>
      </c>
      <c r="E20" s="383">
        <v>4.82</v>
      </c>
      <c r="F20" s="383">
        <v>0</v>
      </c>
      <c r="G20" s="393" t="s">
        <v>882</v>
      </c>
      <c r="H20" s="20">
        <f>ROUND((T6_FG_py_Utlsn!E20+'T6A_FG_Upy_Utlsn '!E20)*0.026, 2)</f>
        <v>4.82</v>
      </c>
      <c r="I20" s="20">
        <f t="shared" si="0"/>
        <v>0</v>
      </c>
    </row>
    <row r="21" spans="1:9" ht="14.25" customHeight="1">
      <c r="A21" s="48">
        <v>10</v>
      </c>
      <c r="B21" s="47" t="s">
        <v>837</v>
      </c>
      <c r="C21" s="20">
        <f>ROUND((T6_FG_py_Utlsn!C21+'T6A_FG_Upy_Utlsn '!C21)*0.026, 2)</f>
        <v>6.4</v>
      </c>
      <c r="D21" s="20">
        <v>0</v>
      </c>
      <c r="E21" s="383">
        <v>4.75</v>
      </c>
      <c r="F21" s="383">
        <v>0</v>
      </c>
      <c r="G21" s="393" t="s">
        <v>882</v>
      </c>
      <c r="H21" s="20">
        <f>ROUND((T6_FG_py_Utlsn!E21+'T6A_FG_Upy_Utlsn '!E21)*0.026, 2)</f>
        <v>4.75</v>
      </c>
      <c r="I21" s="20">
        <f t="shared" si="0"/>
        <v>0</v>
      </c>
    </row>
    <row r="22" spans="1:9" ht="14.25" customHeight="1">
      <c r="A22" s="48">
        <v>11</v>
      </c>
      <c r="B22" s="47" t="s">
        <v>838</v>
      </c>
      <c r="C22" s="20">
        <f>ROUND((T6_FG_py_Utlsn!C22+'T6A_FG_Upy_Utlsn '!C22)*0.026, 2)</f>
        <v>2.93</v>
      </c>
      <c r="D22" s="20">
        <v>0</v>
      </c>
      <c r="E22" s="383">
        <v>2.17</v>
      </c>
      <c r="F22" s="383">
        <v>0</v>
      </c>
      <c r="G22" s="393" t="s">
        <v>882</v>
      </c>
      <c r="H22" s="20">
        <f>ROUND((T6_FG_py_Utlsn!E22+'T6A_FG_Upy_Utlsn '!E22)*0.026, 2)</f>
        <v>2.17</v>
      </c>
      <c r="I22" s="20">
        <f t="shared" si="0"/>
        <v>0</v>
      </c>
    </row>
    <row r="23" spans="1:9" ht="14.25" customHeight="1">
      <c r="A23" s="48">
        <v>12</v>
      </c>
      <c r="B23" s="47" t="s">
        <v>839</v>
      </c>
      <c r="C23" s="20">
        <f>ROUND((T6_FG_py_Utlsn!C23+'T6A_FG_Upy_Utlsn '!C23)*0.026, 2)</f>
        <v>3.09</v>
      </c>
      <c r="D23" s="20">
        <v>0</v>
      </c>
      <c r="E23" s="383">
        <v>2.35</v>
      </c>
      <c r="F23" s="383">
        <v>0</v>
      </c>
      <c r="G23" s="393" t="s">
        <v>882</v>
      </c>
      <c r="H23" s="20">
        <f>ROUND((T6_FG_py_Utlsn!E23+'T6A_FG_Upy_Utlsn '!E23)*0.026, 2)</f>
        <v>2.35</v>
      </c>
      <c r="I23" s="20">
        <f t="shared" si="0"/>
        <v>0</v>
      </c>
    </row>
    <row r="24" spans="1:9" ht="14.25" customHeight="1">
      <c r="A24" s="48">
        <v>13</v>
      </c>
      <c r="B24" s="47" t="s">
        <v>840</v>
      </c>
      <c r="C24" s="20">
        <f>ROUND((T6_FG_py_Utlsn!C24+'T6A_FG_Upy_Utlsn '!C24)*0.026, 2)</f>
        <v>5.13</v>
      </c>
      <c r="D24" s="20">
        <v>0</v>
      </c>
      <c r="E24" s="383">
        <v>3.7199999999999998</v>
      </c>
      <c r="F24" s="383">
        <v>0</v>
      </c>
      <c r="G24" s="393" t="s">
        <v>882</v>
      </c>
      <c r="H24" s="20">
        <f>ROUND((T6_FG_py_Utlsn!E24+'T6A_FG_Upy_Utlsn '!E24)*0.026, 2)</f>
        <v>3.72</v>
      </c>
      <c r="I24" s="20">
        <f t="shared" si="0"/>
        <v>0</v>
      </c>
    </row>
    <row r="25" spans="1:9" ht="14.25" customHeight="1">
      <c r="A25" s="48">
        <v>14</v>
      </c>
      <c r="B25" s="47" t="s">
        <v>841</v>
      </c>
      <c r="C25" s="20">
        <f>ROUND((T6_FG_py_Utlsn!C25+'T6A_FG_Upy_Utlsn '!C25)*0.026, 2)</f>
        <v>0.5</v>
      </c>
      <c r="D25" s="20">
        <v>0</v>
      </c>
      <c r="E25" s="383">
        <v>0.36</v>
      </c>
      <c r="F25" s="383">
        <v>0</v>
      </c>
      <c r="G25" s="393" t="s">
        <v>882</v>
      </c>
      <c r="H25" s="20">
        <f>ROUND((T6_FG_py_Utlsn!E25+'T6A_FG_Upy_Utlsn '!E25)*0.026, 2)</f>
        <v>0.35</v>
      </c>
      <c r="I25" s="20">
        <f t="shared" si="0"/>
        <v>1.0000000000000009E-2</v>
      </c>
    </row>
    <row r="26" spans="1:9" ht="14.25" customHeight="1">
      <c r="A26" s="269">
        <v>15</v>
      </c>
      <c r="B26" s="263" t="s">
        <v>842</v>
      </c>
      <c r="C26" s="20">
        <f>ROUND((T6_FG_py_Utlsn!C26+'T6A_FG_Upy_Utlsn '!C26)*0.026, 2)</f>
        <v>4.5599999999999996</v>
      </c>
      <c r="D26" s="20">
        <v>0</v>
      </c>
      <c r="E26" s="383">
        <v>3.3899999999999997</v>
      </c>
      <c r="F26" s="383">
        <v>0</v>
      </c>
      <c r="G26" s="393" t="s">
        <v>882</v>
      </c>
      <c r="H26" s="20">
        <f>ROUND((T6_FG_py_Utlsn!E26+'T6A_FG_Upy_Utlsn '!E26)*0.026, 2)</f>
        <v>3.39</v>
      </c>
      <c r="I26" s="20">
        <f t="shared" si="0"/>
        <v>0</v>
      </c>
    </row>
    <row r="27" spans="1:9" ht="14.25" customHeight="1">
      <c r="A27" s="269">
        <v>16</v>
      </c>
      <c r="B27" s="263" t="s">
        <v>843</v>
      </c>
      <c r="C27" s="20">
        <f>ROUND((T6_FG_py_Utlsn!C27+'T6A_FG_Upy_Utlsn '!C27)*0.026, 2)</f>
        <v>8.5299999999999994</v>
      </c>
      <c r="D27" s="20">
        <v>0</v>
      </c>
      <c r="E27" s="383">
        <v>6.3</v>
      </c>
      <c r="F27" s="383">
        <v>0</v>
      </c>
      <c r="G27" s="393" t="s">
        <v>882</v>
      </c>
      <c r="H27" s="20">
        <f>ROUND((T6_FG_py_Utlsn!E27+'T6A_FG_Upy_Utlsn '!E27)*0.026, 2)</f>
        <v>6.3</v>
      </c>
      <c r="I27" s="20">
        <f t="shared" si="0"/>
        <v>0</v>
      </c>
    </row>
    <row r="28" spans="1:9" ht="14.25" customHeight="1">
      <c r="A28" s="48">
        <v>17</v>
      </c>
      <c r="B28" s="47" t="s">
        <v>844</v>
      </c>
      <c r="C28" s="20">
        <f>ROUND((T6_FG_py_Utlsn!C28+'T6A_FG_Upy_Utlsn '!C28)*0.026, 2)</f>
        <v>1.98</v>
      </c>
      <c r="D28" s="20">
        <v>0</v>
      </c>
      <c r="E28" s="383">
        <v>1.42</v>
      </c>
      <c r="F28" s="383">
        <v>0</v>
      </c>
      <c r="G28" s="393" t="s">
        <v>882</v>
      </c>
      <c r="H28" s="20">
        <f>ROUND((T6_FG_py_Utlsn!E28+'T6A_FG_Upy_Utlsn '!E28)*0.026, 2)</f>
        <v>1.42</v>
      </c>
      <c r="I28" s="20">
        <f t="shared" si="0"/>
        <v>0</v>
      </c>
    </row>
    <row r="29" spans="1:9" ht="14.25" customHeight="1">
      <c r="A29" s="270">
        <v>18</v>
      </c>
      <c r="B29" s="263" t="s">
        <v>845</v>
      </c>
      <c r="C29" s="20">
        <f>ROUND((T6_FG_py_Utlsn!C29+'T6A_FG_Upy_Utlsn '!C29)*0.026, 2)</f>
        <v>15.46</v>
      </c>
      <c r="D29" s="20">
        <v>0</v>
      </c>
      <c r="E29" s="383">
        <v>11.41</v>
      </c>
      <c r="F29" s="383">
        <v>0</v>
      </c>
      <c r="G29" s="393" t="s">
        <v>882</v>
      </c>
      <c r="H29" s="20">
        <f>ROUND((T6_FG_py_Utlsn!E29+'T6A_FG_Upy_Utlsn '!E29)*0.026, 2)</f>
        <v>11.41</v>
      </c>
      <c r="I29" s="20">
        <f t="shared" si="0"/>
        <v>0</v>
      </c>
    </row>
    <row r="30" spans="1:9" ht="14.25" customHeight="1">
      <c r="A30" s="271">
        <v>19</v>
      </c>
      <c r="B30" s="47" t="s">
        <v>846</v>
      </c>
      <c r="C30" s="20">
        <f>ROUND((T6_FG_py_Utlsn!C30+'T6A_FG_Upy_Utlsn '!C30)*0.026, 2)</f>
        <v>4.5999999999999996</v>
      </c>
      <c r="D30" s="20">
        <v>0</v>
      </c>
      <c r="E30" s="383">
        <v>3.4</v>
      </c>
      <c r="F30" s="383">
        <v>0</v>
      </c>
      <c r="G30" s="393" t="s">
        <v>882</v>
      </c>
      <c r="H30" s="20">
        <f>ROUND((T6_FG_py_Utlsn!E30+'T6A_FG_Upy_Utlsn '!E30)*0.026, 2)</f>
        <v>3.4</v>
      </c>
      <c r="I30" s="20">
        <f t="shared" si="0"/>
        <v>0</v>
      </c>
    </row>
    <row r="31" spans="1:9" ht="14.25" customHeight="1">
      <c r="A31" s="271">
        <v>20</v>
      </c>
      <c r="B31" s="47" t="s">
        <v>847</v>
      </c>
      <c r="C31" s="20">
        <f>ROUND((T6_FG_py_Utlsn!C31+'T6A_FG_Upy_Utlsn '!C31)*0.026, 2)</f>
        <v>7.1</v>
      </c>
      <c r="D31" s="20">
        <v>0</v>
      </c>
      <c r="E31" s="383">
        <v>5.0999999999999996</v>
      </c>
      <c r="F31" s="383">
        <v>0</v>
      </c>
      <c r="G31" s="393" t="s">
        <v>882</v>
      </c>
      <c r="H31" s="20">
        <f>ROUND((T6_FG_py_Utlsn!E31+'T6A_FG_Upy_Utlsn '!E31)*0.026, 2)</f>
        <v>5.0999999999999996</v>
      </c>
      <c r="I31" s="20">
        <f t="shared" si="0"/>
        <v>0</v>
      </c>
    </row>
    <row r="32" spans="1:9" ht="14.25" customHeight="1">
      <c r="A32" s="48">
        <v>21</v>
      </c>
      <c r="B32" s="47" t="s">
        <v>848</v>
      </c>
      <c r="C32" s="20">
        <f>ROUND((T6_FG_py_Utlsn!C32+'T6A_FG_Upy_Utlsn '!C32)*0.026, 2)</f>
        <v>10.23</v>
      </c>
      <c r="D32" s="20">
        <v>0</v>
      </c>
      <c r="E32" s="383">
        <v>7.63</v>
      </c>
      <c r="F32" s="383">
        <v>0</v>
      </c>
      <c r="G32" s="393" t="s">
        <v>882</v>
      </c>
      <c r="H32" s="20">
        <f>ROUND((T6_FG_py_Utlsn!E32+'T6A_FG_Upy_Utlsn '!E32)*0.026, 2)</f>
        <v>7.63</v>
      </c>
      <c r="I32" s="20">
        <f t="shared" si="0"/>
        <v>0</v>
      </c>
    </row>
    <row r="33" spans="1:9" ht="14.25" customHeight="1">
      <c r="A33" s="48">
        <v>22</v>
      </c>
      <c r="B33" s="47" t="s">
        <v>849</v>
      </c>
      <c r="C33" s="20">
        <f>ROUND((T6_FG_py_Utlsn!C33+'T6A_FG_Upy_Utlsn '!C33)*0.026, 2)</f>
        <v>4.05</v>
      </c>
      <c r="D33" s="20">
        <v>0</v>
      </c>
      <c r="E33" s="383">
        <v>1.26</v>
      </c>
      <c r="F33" s="383">
        <v>0</v>
      </c>
      <c r="G33" s="393" t="s">
        <v>882</v>
      </c>
      <c r="H33" s="20">
        <f>ROUND((T6_FG_py_Utlsn!E33+'T6A_FG_Upy_Utlsn '!E33)*0.026, 2)</f>
        <v>1.26</v>
      </c>
      <c r="I33" s="20">
        <f t="shared" si="0"/>
        <v>0</v>
      </c>
    </row>
    <row r="34" spans="1:9" ht="14.25" customHeight="1">
      <c r="A34" s="48">
        <v>23</v>
      </c>
      <c r="B34" s="47" t="s">
        <v>850</v>
      </c>
      <c r="C34" s="20">
        <f>ROUND((T6_FG_py_Utlsn!C34+'T6A_FG_Upy_Utlsn '!C34)*0.026, 2)</f>
        <v>3.45</v>
      </c>
      <c r="D34" s="20">
        <v>0</v>
      </c>
      <c r="E34" s="383">
        <v>2.7</v>
      </c>
      <c r="F34" s="383">
        <v>0</v>
      </c>
      <c r="G34" s="393" t="s">
        <v>882</v>
      </c>
      <c r="H34" s="20">
        <f>ROUND((T6_FG_py_Utlsn!E34+'T6A_FG_Upy_Utlsn '!E34)*0.026, 2)</f>
        <v>2.7</v>
      </c>
      <c r="I34" s="20">
        <f t="shared" si="0"/>
        <v>0</v>
      </c>
    </row>
    <row r="35" spans="1:9" s="369" customFormat="1" ht="14.25" customHeight="1">
      <c r="A35" s="580" t="s">
        <v>14</v>
      </c>
      <c r="B35" s="580"/>
      <c r="C35" s="563">
        <f>SUM(C12:C34)</f>
        <v>129.35999999999999</v>
      </c>
      <c r="D35" s="563">
        <f t="shared" ref="D35:I35" si="1">SUM(D12:D34)</f>
        <v>0.11</v>
      </c>
      <c r="E35" s="563">
        <f t="shared" si="1"/>
        <v>94.410000000000011</v>
      </c>
      <c r="F35" s="20">
        <f t="shared" si="1"/>
        <v>0</v>
      </c>
      <c r="G35" s="20">
        <f t="shared" si="1"/>
        <v>0</v>
      </c>
      <c r="H35" s="20">
        <f t="shared" si="1"/>
        <v>94.390000000000015</v>
      </c>
      <c r="I35" s="20">
        <f t="shared" si="1"/>
        <v>0.13000000000000078</v>
      </c>
    </row>
    <row r="36" spans="1:9">
      <c r="H36" s="16">
        <f>H35/C35</f>
        <v>0.72966914038342634</v>
      </c>
    </row>
    <row r="37" spans="1:9">
      <c r="C37" s="490">
        <v>72.58</v>
      </c>
    </row>
    <row r="38" spans="1:9">
      <c r="A38" s="290" t="s">
        <v>925</v>
      </c>
      <c r="C38" s="490">
        <v>56.78</v>
      </c>
    </row>
    <row r="39" spans="1:9">
      <c r="A39" s="290" t="s">
        <v>930</v>
      </c>
      <c r="C39" s="16">
        <f>SUM(C37:C38)</f>
        <v>129.36000000000001</v>
      </c>
    </row>
    <row r="40" spans="1:9">
      <c r="H40" s="290" t="s">
        <v>869</v>
      </c>
    </row>
    <row r="41" spans="1:9">
      <c r="H41" s="305" t="s">
        <v>870</v>
      </c>
    </row>
    <row r="42" spans="1:9">
      <c r="H42" s="305" t="s">
        <v>871</v>
      </c>
    </row>
  </sheetData>
  <mergeCells count="4">
    <mergeCell ref="C3:E3"/>
    <mergeCell ref="D9:I9"/>
    <mergeCell ref="A5:I5"/>
    <mergeCell ref="A35:B35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  <colBreaks count="1" manualBreakCount="1">
    <brk id="9" max="3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topLeftCell="A14" zoomScale="90" zoomScaleSheetLayoutView="90" workbookViewId="0">
      <selection activeCell="G26" sqref="G26"/>
    </sheetView>
  </sheetViews>
  <sheetFormatPr defaultRowHeight="12.75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23.7109375" style="16" customWidth="1"/>
    <col min="9" max="16384" width="9.140625" style="16"/>
  </cols>
  <sheetData>
    <row r="1" spans="1:20" customFormat="1" ht="15">
      <c r="D1" s="35"/>
      <c r="E1" s="35"/>
      <c r="F1" s="35"/>
      <c r="G1" s="16"/>
      <c r="H1" s="40" t="s">
        <v>61</v>
      </c>
      <c r="I1" s="35"/>
      <c r="J1" s="16"/>
      <c r="L1" s="16"/>
      <c r="M1" s="41"/>
      <c r="N1" s="41"/>
    </row>
    <row r="2" spans="1:20" customFormat="1" ht="15">
      <c r="A2" s="687" t="s">
        <v>0</v>
      </c>
      <c r="B2" s="687"/>
      <c r="C2" s="687"/>
      <c r="D2" s="687"/>
      <c r="E2" s="687"/>
      <c r="F2" s="687"/>
      <c r="G2" s="687"/>
      <c r="H2" s="687"/>
      <c r="I2" s="43"/>
      <c r="J2" s="43"/>
      <c r="K2" s="43"/>
      <c r="L2" s="43"/>
      <c r="M2" s="43"/>
      <c r="N2" s="43"/>
    </row>
    <row r="3" spans="1:20" customFormat="1" ht="20.25">
      <c r="A3" s="636" t="s">
        <v>623</v>
      </c>
      <c r="B3" s="636"/>
      <c r="C3" s="636"/>
      <c r="D3" s="636"/>
      <c r="E3" s="636"/>
      <c r="F3" s="636"/>
      <c r="G3" s="636"/>
      <c r="H3" s="636"/>
      <c r="I3" s="42"/>
      <c r="J3" s="42"/>
      <c r="K3" s="42"/>
      <c r="L3" s="42"/>
      <c r="M3" s="42"/>
      <c r="N3" s="42"/>
    </row>
    <row r="4" spans="1:20" customFormat="1" ht="10.5" customHeight="1"/>
    <row r="5" spans="1:20" ht="19.5" customHeight="1">
      <c r="A5" s="637" t="s">
        <v>652</v>
      </c>
      <c r="B5" s="687"/>
      <c r="C5" s="687"/>
      <c r="D5" s="687"/>
      <c r="E5" s="687"/>
      <c r="F5" s="687"/>
      <c r="G5" s="687"/>
      <c r="H5" s="687"/>
    </row>
    <row r="7" spans="1:20" s="14" customFormat="1" ht="15.75" hidden="1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>
      <c r="A8" s="638" t="s">
        <v>933</v>
      </c>
      <c r="B8" s="638"/>
      <c r="C8" s="16"/>
      <c r="D8" s="16"/>
      <c r="E8" s="16"/>
      <c r="F8" s="16"/>
      <c r="G8" s="16"/>
      <c r="H8" s="33" t="s">
        <v>21</v>
      </c>
      <c r="I8" s="16"/>
    </row>
    <row r="9" spans="1:20" s="14" customFormat="1" ht="15.75">
      <c r="A9" s="15"/>
      <c r="B9" s="16"/>
      <c r="C9" s="16"/>
      <c r="D9" s="93"/>
      <c r="E9" s="93"/>
      <c r="G9" s="93" t="s">
        <v>786</v>
      </c>
      <c r="H9" s="93"/>
      <c r="J9" s="93"/>
      <c r="K9" s="93"/>
      <c r="L9" s="93"/>
      <c r="S9" s="115"/>
      <c r="T9" s="113"/>
    </row>
    <row r="10" spans="1:20" s="36" customFormat="1" ht="55.5" customHeight="1">
      <c r="A10" s="38"/>
      <c r="B10" s="5" t="s">
        <v>22</v>
      </c>
      <c r="C10" s="5" t="s">
        <v>653</v>
      </c>
      <c r="D10" s="5" t="s">
        <v>641</v>
      </c>
      <c r="E10" s="5" t="s">
        <v>218</v>
      </c>
      <c r="F10" s="5" t="s">
        <v>219</v>
      </c>
      <c r="G10" s="5" t="s">
        <v>67</v>
      </c>
      <c r="H10" s="5" t="s">
        <v>796</v>
      </c>
    </row>
    <row r="11" spans="1:20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30" t="s">
        <v>23</v>
      </c>
      <c r="B12" s="30" t="s">
        <v>24</v>
      </c>
      <c r="C12" s="736">
        <v>23.78</v>
      </c>
      <c r="D12" s="739">
        <v>0.3</v>
      </c>
      <c r="E12" s="739">
        <v>23.78</v>
      </c>
      <c r="F12" s="739">
        <v>0</v>
      </c>
      <c r="G12" s="394"/>
      <c r="H12" s="739">
        <v>0</v>
      </c>
    </row>
    <row r="13" spans="1:20" ht="20.25" customHeight="1">
      <c r="A13" s="20"/>
      <c r="B13" s="20" t="s">
        <v>25</v>
      </c>
      <c r="C13" s="737"/>
      <c r="D13" s="739"/>
      <c r="E13" s="739"/>
      <c r="F13" s="739"/>
      <c r="G13" s="394">
        <v>7.3</v>
      </c>
      <c r="H13" s="739"/>
    </row>
    <row r="14" spans="1:20" ht="17.25" customHeight="1">
      <c r="A14" s="20"/>
      <c r="B14" s="20" t="s">
        <v>182</v>
      </c>
      <c r="C14" s="737"/>
      <c r="D14" s="739"/>
      <c r="E14" s="739"/>
      <c r="F14" s="739"/>
      <c r="G14" s="395">
        <v>3.2</v>
      </c>
      <c r="H14" s="739"/>
    </row>
    <row r="15" spans="1:20" s="36" customFormat="1" ht="33.75" customHeight="1">
      <c r="A15" s="37"/>
      <c r="B15" s="37" t="s">
        <v>183</v>
      </c>
      <c r="C15" s="738"/>
      <c r="D15" s="739"/>
      <c r="E15" s="739"/>
      <c r="F15" s="739"/>
      <c r="G15" s="396">
        <v>0</v>
      </c>
      <c r="H15" s="739"/>
    </row>
    <row r="16" spans="1:20" s="36" customFormat="1">
      <c r="A16" s="37"/>
      <c r="B16" s="38" t="s">
        <v>26</v>
      </c>
      <c r="C16" s="18">
        <f>C12</f>
        <v>23.78</v>
      </c>
      <c r="D16" s="370">
        <f t="shared" ref="D16:H16" si="0">D12</f>
        <v>0.3</v>
      </c>
      <c r="E16" s="370">
        <f t="shared" si="0"/>
        <v>23.78</v>
      </c>
      <c r="F16" s="370">
        <f t="shared" si="0"/>
        <v>0</v>
      </c>
      <c r="G16" s="397">
        <f>SUM(G12:G15)</f>
        <v>10.5</v>
      </c>
      <c r="H16" s="370">
        <f t="shared" si="0"/>
        <v>0</v>
      </c>
    </row>
    <row r="17" spans="1:8" s="36" customFormat="1" ht="40.5" customHeight="1">
      <c r="A17" s="38" t="s">
        <v>27</v>
      </c>
      <c r="B17" s="38" t="s">
        <v>217</v>
      </c>
      <c r="C17" s="736">
        <v>23.78</v>
      </c>
      <c r="D17" s="735"/>
      <c r="E17" s="735">
        <v>23.78</v>
      </c>
      <c r="F17" s="735">
        <v>0</v>
      </c>
      <c r="G17" s="396"/>
      <c r="H17" s="735">
        <v>0</v>
      </c>
    </row>
    <row r="18" spans="1:8" ht="28.5" customHeight="1">
      <c r="A18" s="20"/>
      <c r="B18" s="138" t="s">
        <v>184</v>
      </c>
      <c r="C18" s="737"/>
      <c r="D18" s="735"/>
      <c r="E18" s="735"/>
      <c r="F18" s="735"/>
      <c r="G18" s="394">
        <v>27.22</v>
      </c>
      <c r="H18" s="735"/>
    </row>
    <row r="19" spans="1:8" ht="19.5" customHeight="1">
      <c r="A19" s="20"/>
      <c r="B19" s="37" t="s">
        <v>28</v>
      </c>
      <c r="C19" s="737"/>
      <c r="D19" s="735"/>
      <c r="E19" s="735"/>
      <c r="F19" s="735"/>
      <c r="G19" s="394">
        <v>3.2</v>
      </c>
      <c r="H19" s="735"/>
    </row>
    <row r="20" spans="1:8" ht="21.75" customHeight="1">
      <c r="A20" s="20"/>
      <c r="B20" s="37" t="s">
        <v>185</v>
      </c>
      <c r="C20" s="737"/>
      <c r="D20" s="735"/>
      <c r="E20" s="735"/>
      <c r="F20" s="735"/>
      <c r="G20" s="394">
        <v>1.77</v>
      </c>
      <c r="H20" s="735"/>
    </row>
    <row r="21" spans="1:8" s="36" customFormat="1" ht="27.75" customHeight="1">
      <c r="A21" s="37"/>
      <c r="B21" s="37" t="s">
        <v>29</v>
      </c>
      <c r="C21" s="737"/>
      <c r="D21" s="735"/>
      <c r="E21" s="735"/>
      <c r="F21" s="735"/>
      <c r="G21" s="396">
        <v>1.5</v>
      </c>
      <c r="H21" s="735"/>
    </row>
    <row r="22" spans="1:8" s="36" customFormat="1" ht="19.5" customHeight="1">
      <c r="A22" s="37"/>
      <c r="B22" s="398" t="s">
        <v>883</v>
      </c>
      <c r="C22" s="737"/>
      <c r="D22" s="735"/>
      <c r="E22" s="735"/>
      <c r="F22" s="735"/>
      <c r="G22" s="396">
        <v>3.17</v>
      </c>
      <c r="H22" s="735"/>
    </row>
    <row r="23" spans="1:8" s="36" customFormat="1" ht="27.75" customHeight="1">
      <c r="A23" s="37"/>
      <c r="B23" s="37" t="s">
        <v>186</v>
      </c>
      <c r="C23" s="737"/>
      <c r="D23" s="735"/>
      <c r="E23" s="735"/>
      <c r="F23" s="735"/>
      <c r="G23" s="396">
        <v>0.5</v>
      </c>
      <c r="H23" s="735"/>
    </row>
    <row r="24" spans="1:8" s="36" customFormat="1" ht="18.75" customHeight="1">
      <c r="A24" s="38"/>
      <c r="B24" s="37" t="s">
        <v>187</v>
      </c>
      <c r="C24" s="738"/>
      <c r="D24" s="735"/>
      <c r="E24" s="735"/>
      <c r="F24" s="735"/>
      <c r="G24" s="396">
        <v>0</v>
      </c>
      <c r="H24" s="735"/>
    </row>
    <row r="25" spans="1:8" s="36" customFormat="1" ht="19.5" customHeight="1">
      <c r="A25" s="38"/>
      <c r="B25" s="38" t="s">
        <v>26</v>
      </c>
      <c r="C25" s="18">
        <f>C17</f>
        <v>23.78</v>
      </c>
      <c r="D25" s="370">
        <f>D17</f>
        <v>0</v>
      </c>
      <c r="E25" s="370">
        <f>E17</f>
        <v>23.78</v>
      </c>
      <c r="F25" s="370">
        <f t="shared" ref="F25:H25" si="1">F17</f>
        <v>0</v>
      </c>
      <c r="G25" s="397">
        <f>SUM(G17:G24)</f>
        <v>37.36</v>
      </c>
      <c r="H25" s="370">
        <f t="shared" si="1"/>
        <v>0</v>
      </c>
    </row>
    <row r="26" spans="1:8">
      <c r="A26" s="20"/>
      <c r="B26" s="30" t="s">
        <v>30</v>
      </c>
      <c r="C26" s="564">
        <f>C16+C25</f>
        <v>47.56</v>
      </c>
      <c r="D26" s="564">
        <f t="shared" ref="D26:H26" si="2">D16+D25</f>
        <v>0.3</v>
      </c>
      <c r="E26" s="564">
        <f>E16+E25</f>
        <v>47.56</v>
      </c>
      <c r="F26" s="370">
        <f t="shared" si="2"/>
        <v>0</v>
      </c>
      <c r="G26" s="397">
        <f t="shared" si="2"/>
        <v>47.86</v>
      </c>
      <c r="H26" s="370">
        <f t="shared" si="2"/>
        <v>0</v>
      </c>
    </row>
    <row r="27" spans="1:8" s="36" customFormat="1" ht="15.75" customHeight="1"/>
    <row r="29" spans="1:8">
      <c r="A29" s="290" t="s">
        <v>925</v>
      </c>
    </row>
    <row r="30" spans="1:8">
      <c r="A30" s="290" t="s">
        <v>930</v>
      </c>
    </row>
    <row r="31" spans="1:8">
      <c r="G31" s="290" t="s">
        <v>869</v>
      </c>
    </row>
    <row r="32" spans="1:8">
      <c r="G32" s="305" t="s">
        <v>870</v>
      </c>
    </row>
    <row r="33" spans="7:7">
      <c r="G33" s="305" t="s">
        <v>871</v>
      </c>
    </row>
  </sheetData>
  <mergeCells count="14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C17:C24"/>
    <mergeCell ref="H17:H24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="85" zoomScaleSheetLayoutView="85" workbookViewId="0">
      <selection activeCell="A8" sqref="A8"/>
    </sheetView>
  </sheetViews>
  <sheetFormatPr defaultRowHeight="12.75"/>
  <cols>
    <col min="1" max="1" width="9.140625" style="16"/>
    <col min="2" max="2" width="20.140625" style="16" bestFit="1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>
      <c r="E1" s="40" t="s">
        <v>499</v>
      </c>
      <c r="F1" s="41"/>
    </row>
    <row r="2" spans="1:18" customFormat="1" ht="15">
      <c r="D2" s="43" t="s">
        <v>0</v>
      </c>
      <c r="E2" s="43"/>
      <c r="F2" s="43"/>
    </row>
    <row r="3" spans="1:18" customFormat="1" ht="20.25">
      <c r="B3" s="147"/>
      <c r="C3" s="636" t="s">
        <v>623</v>
      </c>
      <c r="D3" s="636"/>
      <c r="E3" s="636"/>
      <c r="F3" s="42"/>
    </row>
    <row r="4" spans="1:18" customFormat="1" ht="10.5" customHeight="1"/>
    <row r="5" spans="1:18" ht="30.75" customHeight="1">
      <c r="A5" s="734" t="s">
        <v>654</v>
      </c>
      <c r="B5" s="734"/>
      <c r="C5" s="734"/>
      <c r="D5" s="734"/>
      <c r="E5" s="734"/>
    </row>
    <row r="7" spans="1:18" ht="0.75" customHeight="1"/>
    <row r="8" spans="1:18">
      <c r="A8" s="35" t="s">
        <v>932</v>
      </c>
    </row>
    <row r="9" spans="1:18">
      <c r="D9" s="743" t="s">
        <v>789</v>
      </c>
      <c r="E9" s="743"/>
      <c r="Q9" s="20"/>
      <c r="R9" s="22"/>
    </row>
    <row r="10" spans="1:18" ht="26.25" customHeight="1">
      <c r="A10" s="609" t="s">
        <v>2</v>
      </c>
      <c r="B10" s="609" t="s">
        <v>3</v>
      </c>
      <c r="C10" s="740" t="s">
        <v>495</v>
      </c>
      <c r="D10" s="741"/>
      <c r="E10" s="742"/>
      <c r="Q10" s="22"/>
      <c r="R10" s="22"/>
    </row>
    <row r="11" spans="1:18" ht="56.25" customHeight="1">
      <c r="A11" s="609"/>
      <c r="B11" s="609"/>
      <c r="C11" s="5" t="s">
        <v>497</v>
      </c>
      <c r="D11" s="5" t="s">
        <v>498</v>
      </c>
      <c r="E11" s="5" t="s">
        <v>496</v>
      </c>
    </row>
    <row r="12" spans="1:18" s="106" customFormat="1" ht="15.75" customHeight="1">
      <c r="A12" s="63">
        <v>1</v>
      </c>
      <c r="B12" s="62">
        <v>2</v>
      </c>
      <c r="C12" s="63">
        <v>3</v>
      </c>
      <c r="D12" s="62">
        <v>4</v>
      </c>
      <c r="E12" s="63">
        <v>5</v>
      </c>
    </row>
    <row r="13" spans="1:18" ht="18" customHeight="1">
      <c r="A13" s="269">
        <v>1</v>
      </c>
      <c r="B13" s="263" t="s">
        <v>828</v>
      </c>
      <c r="C13" s="20">
        <v>0</v>
      </c>
      <c r="D13" s="20">
        <v>2</v>
      </c>
      <c r="E13" s="20">
        <v>112</v>
      </c>
    </row>
    <row r="14" spans="1:18" ht="14.25">
      <c r="A14" s="48">
        <v>2</v>
      </c>
      <c r="B14" s="47" t="s">
        <v>829</v>
      </c>
      <c r="C14" s="20">
        <v>0</v>
      </c>
      <c r="D14" s="20">
        <v>3</v>
      </c>
      <c r="E14" s="20">
        <v>179</v>
      </c>
    </row>
    <row r="15" spans="1:18" ht="12" customHeight="1">
      <c r="A15" s="269">
        <v>3</v>
      </c>
      <c r="B15" s="263" t="s">
        <v>830</v>
      </c>
      <c r="C15" s="20">
        <v>0</v>
      </c>
      <c r="D15" s="20">
        <v>2</v>
      </c>
      <c r="E15" s="20">
        <v>243</v>
      </c>
    </row>
    <row r="16" spans="1:18" ht="14.25">
      <c r="A16" s="48">
        <v>4</v>
      </c>
      <c r="B16" s="47" t="s">
        <v>831</v>
      </c>
      <c r="C16" s="20">
        <v>0</v>
      </c>
      <c r="D16" s="20">
        <v>3</v>
      </c>
      <c r="E16" s="20">
        <v>199</v>
      </c>
    </row>
    <row r="17" spans="1:5" ht="15.75" customHeight="1">
      <c r="A17" s="48">
        <v>5</v>
      </c>
      <c r="B17" s="47" t="s">
        <v>832</v>
      </c>
      <c r="C17" s="399">
        <v>0</v>
      </c>
      <c r="D17" s="20">
        <v>4</v>
      </c>
      <c r="E17" s="20">
        <v>163</v>
      </c>
    </row>
    <row r="18" spans="1:5" ht="12.75" customHeight="1">
      <c r="A18" s="48">
        <v>6</v>
      </c>
      <c r="B18" s="47" t="s">
        <v>833</v>
      </c>
      <c r="C18" s="20">
        <v>0</v>
      </c>
      <c r="D18" s="20">
        <v>3</v>
      </c>
      <c r="E18" s="20">
        <v>153</v>
      </c>
    </row>
    <row r="19" spans="1:5" ht="12.75" customHeight="1">
      <c r="A19" s="269">
        <v>7</v>
      </c>
      <c r="B19" s="263" t="s">
        <v>834</v>
      </c>
      <c r="C19" s="20">
        <v>0</v>
      </c>
      <c r="D19" s="20">
        <v>3</v>
      </c>
      <c r="E19" s="20">
        <v>107</v>
      </c>
    </row>
    <row r="20" spans="1:5" ht="14.25">
      <c r="A20" s="48">
        <v>8</v>
      </c>
      <c r="B20" s="47" t="s">
        <v>835</v>
      </c>
      <c r="C20" s="20">
        <v>0</v>
      </c>
      <c r="D20" s="20">
        <v>3</v>
      </c>
      <c r="E20" s="20">
        <v>225</v>
      </c>
    </row>
    <row r="21" spans="1:5" ht="14.25">
      <c r="A21" s="48">
        <v>9</v>
      </c>
      <c r="B21" s="47" t="s">
        <v>836</v>
      </c>
      <c r="C21" s="20">
        <v>0</v>
      </c>
      <c r="D21" s="20">
        <v>3</v>
      </c>
      <c r="E21" s="20">
        <v>161</v>
      </c>
    </row>
    <row r="22" spans="1:5" ht="14.25">
      <c r="A22" s="48">
        <v>10</v>
      </c>
      <c r="B22" s="47" t="s">
        <v>837</v>
      </c>
      <c r="C22" s="20">
        <v>0</v>
      </c>
      <c r="D22" s="20">
        <v>4</v>
      </c>
      <c r="E22" s="20">
        <v>115</v>
      </c>
    </row>
    <row r="23" spans="1:5" ht="14.25">
      <c r="A23" s="48">
        <v>11</v>
      </c>
      <c r="B23" s="47" t="s">
        <v>838</v>
      </c>
      <c r="C23" s="20">
        <v>0</v>
      </c>
      <c r="D23" s="20">
        <v>2</v>
      </c>
      <c r="E23" s="20">
        <v>94</v>
      </c>
    </row>
    <row r="24" spans="1:5" ht="14.25">
      <c r="A24" s="48">
        <v>12</v>
      </c>
      <c r="B24" s="47" t="s">
        <v>839</v>
      </c>
      <c r="C24" s="20">
        <v>0</v>
      </c>
      <c r="D24" s="20">
        <v>3</v>
      </c>
      <c r="E24" s="20">
        <v>82</v>
      </c>
    </row>
    <row r="25" spans="1:5" ht="14.25">
      <c r="A25" s="48">
        <v>13</v>
      </c>
      <c r="B25" s="47" t="s">
        <v>840</v>
      </c>
      <c r="C25" s="20">
        <v>1</v>
      </c>
      <c r="D25" s="20">
        <v>5</v>
      </c>
      <c r="E25" s="20">
        <v>72</v>
      </c>
    </row>
    <row r="26" spans="1:5" ht="14.25">
      <c r="A26" s="48">
        <v>14</v>
      </c>
      <c r="B26" s="47" t="s">
        <v>841</v>
      </c>
      <c r="C26" s="20">
        <v>0</v>
      </c>
      <c r="D26" s="20">
        <v>3</v>
      </c>
      <c r="E26" s="20">
        <v>34</v>
      </c>
    </row>
    <row r="27" spans="1:5" ht="14.25">
      <c r="A27" s="269">
        <v>15</v>
      </c>
      <c r="B27" s="263" t="s">
        <v>842</v>
      </c>
      <c r="C27" s="20">
        <v>1</v>
      </c>
      <c r="D27" s="20">
        <v>3</v>
      </c>
      <c r="E27" s="20">
        <v>83</v>
      </c>
    </row>
    <row r="28" spans="1:5" ht="14.25">
      <c r="A28" s="269">
        <v>16</v>
      </c>
      <c r="B28" s="263" t="s">
        <v>843</v>
      </c>
      <c r="C28" s="20">
        <v>1</v>
      </c>
      <c r="D28" s="20">
        <v>3</v>
      </c>
      <c r="E28" s="20">
        <v>188</v>
      </c>
    </row>
    <row r="29" spans="1:5" ht="14.25">
      <c r="A29" s="48">
        <v>17</v>
      </c>
      <c r="B29" s="47" t="s">
        <v>844</v>
      </c>
      <c r="C29" s="20">
        <v>0</v>
      </c>
      <c r="D29" s="20">
        <v>3</v>
      </c>
      <c r="E29" s="20">
        <v>75</v>
      </c>
    </row>
    <row r="30" spans="1:5" ht="14.25">
      <c r="A30" s="270">
        <v>18</v>
      </c>
      <c r="B30" s="263" t="s">
        <v>845</v>
      </c>
      <c r="C30" s="20">
        <v>0</v>
      </c>
      <c r="D30" s="20">
        <v>4</v>
      </c>
      <c r="E30" s="20">
        <v>291</v>
      </c>
    </row>
    <row r="31" spans="1:5" ht="14.25">
      <c r="A31" s="271">
        <v>19</v>
      </c>
      <c r="B31" s="47" t="s">
        <v>846</v>
      </c>
      <c r="C31" s="20">
        <v>0</v>
      </c>
      <c r="D31" s="20">
        <v>4</v>
      </c>
      <c r="E31" s="20">
        <v>131</v>
      </c>
    </row>
    <row r="32" spans="1:5" ht="14.25">
      <c r="A32" s="271">
        <v>20</v>
      </c>
      <c r="B32" s="47" t="s">
        <v>847</v>
      </c>
      <c r="C32" s="20">
        <v>0</v>
      </c>
      <c r="D32" s="20">
        <v>3</v>
      </c>
      <c r="E32" s="20">
        <v>84</v>
      </c>
    </row>
    <row r="33" spans="1:7" ht="14.25">
      <c r="A33" s="48">
        <v>21</v>
      </c>
      <c r="B33" s="47" t="s">
        <v>848</v>
      </c>
      <c r="C33" s="20">
        <v>1</v>
      </c>
      <c r="D33" s="20">
        <v>3</v>
      </c>
      <c r="E33" s="20">
        <v>77</v>
      </c>
    </row>
    <row r="34" spans="1:7" ht="14.25">
      <c r="A34" s="48">
        <v>22</v>
      </c>
      <c r="B34" s="47" t="s">
        <v>849</v>
      </c>
      <c r="C34" s="20">
        <v>0</v>
      </c>
      <c r="D34" s="20">
        <v>3</v>
      </c>
      <c r="E34" s="20">
        <v>129</v>
      </c>
    </row>
    <row r="35" spans="1:7" ht="14.25">
      <c r="A35" s="48">
        <v>23</v>
      </c>
      <c r="B35" s="47" t="s">
        <v>850</v>
      </c>
      <c r="C35" s="20">
        <v>0</v>
      </c>
      <c r="D35" s="20">
        <v>3</v>
      </c>
      <c r="E35" s="20">
        <v>112</v>
      </c>
    </row>
    <row r="36" spans="1:7">
      <c r="A36" s="3" t="s">
        <v>14</v>
      </c>
      <c r="B36" s="20"/>
      <c r="C36" s="20">
        <f>SUM(C13:C35)</f>
        <v>4</v>
      </c>
      <c r="D36" s="20">
        <f t="shared" ref="D36:E36" si="0">SUM(D13:D35)</f>
        <v>72</v>
      </c>
      <c r="E36" s="20">
        <f t="shared" si="0"/>
        <v>3109</v>
      </c>
      <c r="G36" s="22"/>
    </row>
    <row r="37" spans="1:7">
      <c r="E37" s="31"/>
    </row>
    <row r="39" spans="1:7">
      <c r="A39" s="290" t="s">
        <v>925</v>
      </c>
    </row>
    <row r="40" spans="1:7">
      <c r="A40" s="290" t="s">
        <v>930</v>
      </c>
    </row>
    <row r="41" spans="1:7">
      <c r="E41" s="290" t="s">
        <v>869</v>
      </c>
    </row>
    <row r="42" spans="1:7">
      <c r="E42" s="305" t="s">
        <v>870</v>
      </c>
    </row>
    <row r="43" spans="1:7">
      <c r="E43" s="305" t="s">
        <v>871</v>
      </c>
    </row>
  </sheetData>
  <mergeCells count="6">
    <mergeCell ref="C3:E3"/>
    <mergeCell ref="A5:E5"/>
    <mergeCell ref="C10:E10"/>
    <mergeCell ref="D9:E9"/>
    <mergeCell ref="B10:B11"/>
    <mergeCell ref="A10:A11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80" zoomScaleSheetLayoutView="80" workbookViewId="0">
      <selection activeCell="A6" sqref="A6"/>
    </sheetView>
  </sheetViews>
  <sheetFormatPr defaultRowHeight="12.75"/>
  <cols>
    <col min="1" max="1" width="8.28515625" customWidth="1"/>
    <col min="2" max="2" width="20.140625" bestFit="1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18">
      <c r="I1" s="744" t="s">
        <v>728</v>
      </c>
      <c r="J1" s="744"/>
    </row>
    <row r="2" spans="1:11" ht="18">
      <c r="C2" s="678" t="s">
        <v>0</v>
      </c>
      <c r="D2" s="678"/>
      <c r="E2" s="678"/>
      <c r="F2" s="678"/>
      <c r="G2" s="678"/>
      <c r="H2" s="678"/>
      <c r="I2" s="202"/>
      <c r="J2" s="176"/>
      <c r="K2" s="176"/>
    </row>
    <row r="3" spans="1:11" ht="21">
      <c r="B3" s="679" t="s">
        <v>623</v>
      </c>
      <c r="C3" s="679"/>
      <c r="D3" s="679"/>
      <c r="E3" s="679"/>
      <c r="F3" s="679"/>
      <c r="G3" s="679"/>
      <c r="H3" s="679"/>
      <c r="I3" s="177"/>
      <c r="J3" s="177"/>
      <c r="K3" s="177"/>
    </row>
    <row r="4" spans="1:11" ht="21">
      <c r="C4" s="156"/>
      <c r="D4" s="156"/>
      <c r="E4" s="156"/>
      <c r="F4" s="156"/>
      <c r="G4" s="156"/>
      <c r="H4" s="156"/>
      <c r="I4" s="156"/>
      <c r="J4" s="177"/>
      <c r="K4" s="177"/>
    </row>
    <row r="5" spans="1:11" ht="20.25" customHeight="1">
      <c r="C5" s="745" t="s">
        <v>655</v>
      </c>
      <c r="D5" s="745"/>
      <c r="E5" s="745"/>
      <c r="F5" s="745"/>
      <c r="G5" s="745"/>
      <c r="H5" s="745"/>
      <c r="I5" s="745"/>
    </row>
    <row r="6" spans="1:11" ht="20.25" customHeight="1">
      <c r="A6" s="35" t="s">
        <v>932</v>
      </c>
      <c r="C6" s="181"/>
      <c r="D6" s="181"/>
      <c r="E6" s="181"/>
      <c r="F6" s="181"/>
      <c r="G6" s="181"/>
      <c r="H6" s="181"/>
      <c r="I6" s="747"/>
      <c r="J6" s="747"/>
    </row>
    <row r="7" spans="1:11" ht="15" customHeight="1">
      <c r="A7" s="746" t="s">
        <v>68</v>
      </c>
      <c r="B7" s="746" t="s">
        <v>31</v>
      </c>
      <c r="C7" s="746" t="s">
        <v>408</v>
      </c>
      <c r="D7" s="746" t="s">
        <v>387</v>
      </c>
      <c r="E7" s="748" t="s">
        <v>453</v>
      </c>
      <c r="F7" s="746" t="s">
        <v>386</v>
      </c>
      <c r="G7" s="746"/>
      <c r="H7" s="746"/>
      <c r="I7" s="746" t="s">
        <v>412</v>
      </c>
      <c r="J7" s="748" t="s">
        <v>413</v>
      </c>
    </row>
    <row r="8" spans="1:11" ht="12.75" customHeight="1">
      <c r="A8" s="746"/>
      <c r="B8" s="746"/>
      <c r="C8" s="746"/>
      <c r="D8" s="746"/>
      <c r="E8" s="749"/>
      <c r="F8" s="746" t="s">
        <v>409</v>
      </c>
      <c r="G8" s="748" t="s">
        <v>410</v>
      </c>
      <c r="H8" s="746" t="s">
        <v>411</v>
      </c>
      <c r="I8" s="746"/>
      <c r="J8" s="749"/>
    </row>
    <row r="9" spans="1:11" ht="20.25" customHeight="1">
      <c r="A9" s="746"/>
      <c r="B9" s="746"/>
      <c r="C9" s="746"/>
      <c r="D9" s="746"/>
      <c r="E9" s="749"/>
      <c r="F9" s="746"/>
      <c r="G9" s="749"/>
      <c r="H9" s="746"/>
      <c r="I9" s="746"/>
      <c r="J9" s="749"/>
    </row>
    <row r="10" spans="1:11" ht="54.75" customHeight="1">
      <c r="A10" s="746"/>
      <c r="B10" s="746"/>
      <c r="C10" s="746"/>
      <c r="D10" s="746"/>
      <c r="E10" s="750"/>
      <c r="F10" s="746"/>
      <c r="G10" s="750"/>
      <c r="H10" s="746"/>
      <c r="I10" s="746"/>
      <c r="J10" s="750"/>
    </row>
    <row r="11" spans="1:11" ht="15">
      <c r="A11" s="183">
        <v>1</v>
      </c>
      <c r="B11" s="183">
        <v>2</v>
      </c>
      <c r="C11" s="184">
        <v>3</v>
      </c>
      <c r="D11" s="183">
        <v>4</v>
      </c>
      <c r="E11" s="184">
        <v>5</v>
      </c>
      <c r="F11" s="183">
        <v>6</v>
      </c>
      <c r="G11" s="184">
        <v>7</v>
      </c>
      <c r="H11" s="183">
        <v>8</v>
      </c>
      <c r="I11" s="184">
        <v>9</v>
      </c>
      <c r="J11" s="183">
        <v>10</v>
      </c>
    </row>
    <row r="12" spans="1:11" ht="14.25">
      <c r="A12" s="269">
        <v>1</v>
      </c>
      <c r="B12" s="263" t="s">
        <v>828</v>
      </c>
      <c r="C12" s="400">
        <v>0</v>
      </c>
      <c r="D12" s="401">
        <v>0</v>
      </c>
      <c r="E12" s="400">
        <v>0</v>
      </c>
      <c r="F12" s="401" t="s">
        <v>880</v>
      </c>
      <c r="G12" s="400">
        <v>0</v>
      </c>
      <c r="H12" s="401">
        <v>0</v>
      </c>
      <c r="I12" s="401" t="s">
        <v>880</v>
      </c>
      <c r="J12" s="402">
        <v>0</v>
      </c>
    </row>
    <row r="13" spans="1:11" ht="14.25">
      <c r="A13" s="48">
        <v>2</v>
      </c>
      <c r="B13" s="47" t="s">
        <v>829</v>
      </c>
      <c r="C13" s="400">
        <v>0</v>
      </c>
      <c r="D13" s="401">
        <v>0</v>
      </c>
      <c r="E13" s="400">
        <v>0</v>
      </c>
      <c r="F13" s="401" t="s">
        <v>880</v>
      </c>
      <c r="G13" s="400">
        <v>0</v>
      </c>
      <c r="H13" s="401">
        <v>0</v>
      </c>
      <c r="I13" s="401" t="s">
        <v>880</v>
      </c>
      <c r="J13" s="402">
        <v>0</v>
      </c>
    </row>
    <row r="14" spans="1:11" ht="14.25">
      <c r="A14" s="269">
        <v>3</v>
      </c>
      <c r="B14" s="263" t="s">
        <v>830</v>
      </c>
      <c r="C14" s="400">
        <v>0</v>
      </c>
      <c r="D14" s="401">
        <v>0</v>
      </c>
      <c r="E14" s="400">
        <v>0</v>
      </c>
      <c r="F14" s="401" t="s">
        <v>880</v>
      </c>
      <c r="G14" s="400">
        <v>0</v>
      </c>
      <c r="H14" s="401">
        <v>0</v>
      </c>
      <c r="I14" s="401" t="s">
        <v>880</v>
      </c>
      <c r="J14" s="402">
        <v>0</v>
      </c>
    </row>
    <row r="15" spans="1:11" ht="14.25">
      <c r="A15" s="48">
        <v>4</v>
      </c>
      <c r="B15" s="47" t="s">
        <v>831</v>
      </c>
      <c r="C15" s="400">
        <v>0</v>
      </c>
      <c r="D15" s="401">
        <v>0</v>
      </c>
      <c r="E15" s="400">
        <v>0</v>
      </c>
      <c r="F15" s="401" t="s">
        <v>880</v>
      </c>
      <c r="G15" s="400">
        <v>0</v>
      </c>
      <c r="H15" s="401">
        <v>0</v>
      </c>
      <c r="I15" s="401" t="s">
        <v>880</v>
      </c>
      <c r="J15" s="402">
        <v>0</v>
      </c>
    </row>
    <row r="16" spans="1:11" ht="14.25">
      <c r="A16" s="48">
        <v>5</v>
      </c>
      <c r="B16" s="47" t="s">
        <v>832</v>
      </c>
      <c r="C16" s="400">
        <v>0</v>
      </c>
      <c r="D16" s="401">
        <v>0</v>
      </c>
      <c r="E16" s="400">
        <v>0</v>
      </c>
      <c r="F16" s="401" t="s">
        <v>880</v>
      </c>
      <c r="G16" s="400">
        <v>0</v>
      </c>
      <c r="H16" s="401">
        <v>0</v>
      </c>
      <c r="I16" s="401" t="s">
        <v>880</v>
      </c>
      <c r="J16" s="402">
        <v>0</v>
      </c>
    </row>
    <row r="17" spans="1:10" ht="14.25">
      <c r="A17" s="48">
        <v>6</v>
      </c>
      <c r="B17" s="47" t="s">
        <v>833</v>
      </c>
      <c r="C17" s="400">
        <v>0</v>
      </c>
      <c r="D17" s="401">
        <v>0</v>
      </c>
      <c r="E17" s="400">
        <v>0</v>
      </c>
      <c r="F17" s="401" t="s">
        <v>880</v>
      </c>
      <c r="G17" s="400">
        <v>0</v>
      </c>
      <c r="H17" s="401">
        <v>0</v>
      </c>
      <c r="I17" s="401" t="s">
        <v>880</v>
      </c>
      <c r="J17" s="402">
        <v>0</v>
      </c>
    </row>
    <row r="18" spans="1:10" ht="14.25">
      <c r="A18" s="269">
        <v>7</v>
      </c>
      <c r="B18" s="263" t="s">
        <v>834</v>
      </c>
      <c r="C18" s="400">
        <v>0</v>
      </c>
      <c r="D18" s="401">
        <v>0</v>
      </c>
      <c r="E18" s="400">
        <v>0</v>
      </c>
      <c r="F18" s="401" t="s">
        <v>880</v>
      </c>
      <c r="G18" s="400">
        <v>0</v>
      </c>
      <c r="H18" s="401">
        <v>0</v>
      </c>
      <c r="I18" s="401" t="s">
        <v>880</v>
      </c>
      <c r="J18" s="402">
        <v>0</v>
      </c>
    </row>
    <row r="19" spans="1:10" ht="14.25">
      <c r="A19" s="48">
        <v>8</v>
      </c>
      <c r="B19" s="47" t="s">
        <v>835</v>
      </c>
      <c r="C19" s="400">
        <v>0</v>
      </c>
      <c r="D19" s="401">
        <v>0</v>
      </c>
      <c r="E19" s="400">
        <v>0</v>
      </c>
      <c r="F19" s="401" t="s">
        <v>880</v>
      </c>
      <c r="G19" s="400">
        <v>0</v>
      </c>
      <c r="H19" s="401">
        <v>0</v>
      </c>
      <c r="I19" s="401" t="s">
        <v>880</v>
      </c>
      <c r="J19" s="402">
        <v>0</v>
      </c>
    </row>
    <row r="20" spans="1:10" ht="14.25">
      <c r="A20" s="48">
        <v>9</v>
      </c>
      <c r="B20" s="47" t="s">
        <v>836</v>
      </c>
      <c r="C20" s="400">
        <v>0</v>
      </c>
      <c r="D20" s="401">
        <v>0</v>
      </c>
      <c r="E20" s="400">
        <v>0</v>
      </c>
      <c r="F20" s="401" t="s">
        <v>880</v>
      </c>
      <c r="G20" s="400">
        <v>0</v>
      </c>
      <c r="H20" s="401">
        <v>0</v>
      </c>
      <c r="I20" s="401" t="s">
        <v>880</v>
      </c>
      <c r="J20" s="402">
        <v>0</v>
      </c>
    </row>
    <row r="21" spans="1:10" ht="14.25">
      <c r="A21" s="48">
        <v>10</v>
      </c>
      <c r="B21" s="47" t="s">
        <v>837</v>
      </c>
      <c r="C21" s="400">
        <v>0</v>
      </c>
      <c r="D21" s="401">
        <v>0</v>
      </c>
      <c r="E21" s="400">
        <v>0</v>
      </c>
      <c r="F21" s="401" t="s">
        <v>880</v>
      </c>
      <c r="G21" s="400">
        <v>0</v>
      </c>
      <c r="H21" s="401">
        <v>0</v>
      </c>
      <c r="I21" s="401" t="s">
        <v>880</v>
      </c>
      <c r="J21" s="402">
        <v>0</v>
      </c>
    </row>
    <row r="22" spans="1:10" ht="14.25">
      <c r="A22" s="48">
        <v>11</v>
      </c>
      <c r="B22" s="47" t="s">
        <v>838</v>
      </c>
      <c r="C22" s="400">
        <v>0</v>
      </c>
      <c r="D22" s="401">
        <v>0</v>
      </c>
      <c r="E22" s="400">
        <v>0</v>
      </c>
      <c r="F22" s="401" t="s">
        <v>880</v>
      </c>
      <c r="G22" s="400">
        <v>0</v>
      </c>
      <c r="H22" s="401">
        <v>0</v>
      </c>
      <c r="I22" s="401" t="s">
        <v>880</v>
      </c>
      <c r="J22" s="402">
        <v>0</v>
      </c>
    </row>
    <row r="23" spans="1:10" ht="14.25">
      <c r="A23" s="48">
        <v>12</v>
      </c>
      <c r="B23" s="47" t="s">
        <v>839</v>
      </c>
      <c r="C23" s="400">
        <v>0</v>
      </c>
      <c r="D23" s="401">
        <v>0</v>
      </c>
      <c r="E23" s="400">
        <v>0</v>
      </c>
      <c r="F23" s="401" t="s">
        <v>880</v>
      </c>
      <c r="G23" s="400">
        <v>0</v>
      </c>
      <c r="H23" s="401">
        <v>0</v>
      </c>
      <c r="I23" s="401" t="s">
        <v>880</v>
      </c>
      <c r="J23" s="402">
        <v>0</v>
      </c>
    </row>
    <row r="24" spans="1:10" ht="14.25">
      <c r="A24" s="48">
        <v>13</v>
      </c>
      <c r="B24" s="47" t="s">
        <v>840</v>
      </c>
      <c r="C24" s="400">
        <v>0</v>
      </c>
      <c r="D24" s="401">
        <v>0</v>
      </c>
      <c r="E24" s="400">
        <v>0</v>
      </c>
      <c r="F24" s="401" t="s">
        <v>880</v>
      </c>
      <c r="G24" s="400">
        <v>0</v>
      </c>
      <c r="H24" s="401">
        <v>0</v>
      </c>
      <c r="I24" s="401" t="s">
        <v>880</v>
      </c>
      <c r="J24" s="402">
        <v>0</v>
      </c>
    </row>
    <row r="25" spans="1:10" ht="14.25">
      <c r="A25" s="48">
        <v>14</v>
      </c>
      <c r="B25" s="47" t="s">
        <v>841</v>
      </c>
      <c r="C25" s="400">
        <v>0</v>
      </c>
      <c r="D25" s="401">
        <v>0</v>
      </c>
      <c r="E25" s="400">
        <v>0</v>
      </c>
      <c r="F25" s="401" t="s">
        <v>880</v>
      </c>
      <c r="G25" s="400">
        <v>0</v>
      </c>
      <c r="H25" s="401">
        <v>0</v>
      </c>
      <c r="I25" s="401" t="s">
        <v>880</v>
      </c>
      <c r="J25" s="402">
        <v>0</v>
      </c>
    </row>
    <row r="26" spans="1:10" ht="14.25">
      <c r="A26" s="269">
        <v>15</v>
      </c>
      <c r="B26" s="263" t="s">
        <v>842</v>
      </c>
      <c r="C26" s="400">
        <v>0</v>
      </c>
      <c r="D26" s="401">
        <v>0</v>
      </c>
      <c r="E26" s="400">
        <v>0</v>
      </c>
      <c r="F26" s="401" t="s">
        <v>880</v>
      </c>
      <c r="G26" s="400">
        <v>0</v>
      </c>
      <c r="H26" s="401">
        <v>0</v>
      </c>
      <c r="I26" s="401" t="s">
        <v>880</v>
      </c>
      <c r="J26" s="402">
        <v>0</v>
      </c>
    </row>
    <row r="27" spans="1:10" ht="14.25">
      <c r="A27" s="269">
        <v>16</v>
      </c>
      <c r="B27" s="263" t="s">
        <v>843</v>
      </c>
      <c r="C27" s="400">
        <v>0</v>
      </c>
      <c r="D27" s="401">
        <v>0</v>
      </c>
      <c r="E27" s="400">
        <v>0</v>
      </c>
      <c r="F27" s="401" t="s">
        <v>880</v>
      </c>
      <c r="G27" s="400">
        <v>0</v>
      </c>
      <c r="H27" s="401">
        <v>0</v>
      </c>
      <c r="I27" s="401" t="s">
        <v>880</v>
      </c>
      <c r="J27" s="402">
        <v>0</v>
      </c>
    </row>
    <row r="28" spans="1:10" ht="14.25">
      <c r="A28" s="48">
        <v>17</v>
      </c>
      <c r="B28" s="47" t="s">
        <v>844</v>
      </c>
      <c r="C28" s="400">
        <v>0</v>
      </c>
      <c r="D28" s="401">
        <v>0</v>
      </c>
      <c r="E28" s="400">
        <v>0</v>
      </c>
      <c r="F28" s="401" t="s">
        <v>880</v>
      </c>
      <c r="G28" s="400">
        <v>0</v>
      </c>
      <c r="H28" s="401">
        <v>0</v>
      </c>
      <c r="I28" s="401" t="s">
        <v>880</v>
      </c>
      <c r="J28" s="402">
        <v>0</v>
      </c>
    </row>
    <row r="29" spans="1:10" ht="14.25">
      <c r="A29" s="270">
        <v>18</v>
      </c>
      <c r="B29" s="263" t="s">
        <v>845</v>
      </c>
      <c r="C29" s="400">
        <v>0</v>
      </c>
      <c r="D29" s="401">
        <v>0</v>
      </c>
      <c r="E29" s="400">
        <v>0</v>
      </c>
      <c r="F29" s="401" t="s">
        <v>880</v>
      </c>
      <c r="G29" s="400">
        <v>0</v>
      </c>
      <c r="H29" s="401">
        <v>0</v>
      </c>
      <c r="I29" s="401" t="s">
        <v>880</v>
      </c>
      <c r="J29" s="402">
        <v>0</v>
      </c>
    </row>
    <row r="30" spans="1:10" ht="14.25">
      <c r="A30" s="271">
        <v>19</v>
      </c>
      <c r="B30" s="47" t="s">
        <v>846</v>
      </c>
      <c r="C30" s="400">
        <v>0</v>
      </c>
      <c r="D30" s="401">
        <v>0</v>
      </c>
      <c r="E30" s="400">
        <v>0</v>
      </c>
      <c r="F30" s="401" t="s">
        <v>880</v>
      </c>
      <c r="G30" s="400">
        <v>0</v>
      </c>
      <c r="H30" s="401">
        <v>0</v>
      </c>
      <c r="I30" s="401" t="s">
        <v>880</v>
      </c>
      <c r="J30" s="402">
        <v>0</v>
      </c>
    </row>
    <row r="31" spans="1:10" ht="14.25">
      <c r="A31" s="271">
        <v>20</v>
      </c>
      <c r="B31" s="47" t="s">
        <v>847</v>
      </c>
      <c r="C31" s="400">
        <v>0</v>
      </c>
      <c r="D31" s="401">
        <v>0</v>
      </c>
      <c r="E31" s="400">
        <v>0</v>
      </c>
      <c r="F31" s="401" t="s">
        <v>880</v>
      </c>
      <c r="G31" s="400">
        <v>0</v>
      </c>
      <c r="H31" s="401">
        <v>0</v>
      </c>
      <c r="I31" s="401" t="s">
        <v>880</v>
      </c>
      <c r="J31" s="402">
        <v>0</v>
      </c>
    </row>
    <row r="32" spans="1:10" ht="14.25">
      <c r="A32" s="48">
        <v>21</v>
      </c>
      <c r="B32" s="47" t="s">
        <v>848</v>
      </c>
      <c r="C32" s="400">
        <v>0</v>
      </c>
      <c r="D32" s="401">
        <v>0</v>
      </c>
      <c r="E32" s="400">
        <v>0</v>
      </c>
      <c r="F32" s="401" t="s">
        <v>880</v>
      </c>
      <c r="G32" s="400">
        <v>0</v>
      </c>
      <c r="H32" s="401">
        <v>0</v>
      </c>
      <c r="I32" s="401" t="s">
        <v>880</v>
      </c>
      <c r="J32" s="402">
        <v>0</v>
      </c>
    </row>
    <row r="33" spans="1:10" ht="14.25">
      <c r="A33" s="48">
        <v>22</v>
      </c>
      <c r="B33" s="47" t="s">
        <v>849</v>
      </c>
      <c r="C33" s="400">
        <v>0</v>
      </c>
      <c r="D33" s="401">
        <v>0</v>
      </c>
      <c r="E33" s="400">
        <v>0</v>
      </c>
      <c r="F33" s="401" t="s">
        <v>880</v>
      </c>
      <c r="G33" s="400">
        <v>0</v>
      </c>
      <c r="H33" s="401">
        <v>0</v>
      </c>
      <c r="I33" s="401" t="s">
        <v>880</v>
      </c>
      <c r="J33" s="402">
        <v>0</v>
      </c>
    </row>
    <row r="34" spans="1:10" ht="14.25">
      <c r="A34" s="48">
        <v>23</v>
      </c>
      <c r="B34" s="47" t="s">
        <v>850</v>
      </c>
      <c r="C34" s="400">
        <v>0</v>
      </c>
      <c r="D34" s="401">
        <v>0</v>
      </c>
      <c r="E34" s="400">
        <v>0</v>
      </c>
      <c r="F34" s="401" t="s">
        <v>880</v>
      </c>
      <c r="G34" s="400">
        <v>0</v>
      </c>
      <c r="H34" s="401">
        <v>0</v>
      </c>
      <c r="I34" s="401" t="s">
        <v>880</v>
      </c>
      <c r="J34" s="402">
        <v>0</v>
      </c>
    </row>
    <row r="35" spans="1:10">
      <c r="A35" s="30" t="s">
        <v>14</v>
      </c>
      <c r="B35" s="9"/>
      <c r="C35" s="368">
        <f>SUM(C12:C34)</f>
        <v>0</v>
      </c>
      <c r="D35" s="368">
        <f t="shared" ref="D35:J35" si="0">SUM(D12:D34)</f>
        <v>0</v>
      </c>
      <c r="E35" s="368">
        <f t="shared" si="0"/>
        <v>0</v>
      </c>
      <c r="F35" s="368"/>
      <c r="G35" s="368">
        <f t="shared" si="0"/>
        <v>0</v>
      </c>
      <c r="H35" s="368">
        <f t="shared" si="0"/>
        <v>0</v>
      </c>
      <c r="I35" s="368"/>
      <c r="J35" s="368">
        <f t="shared" si="0"/>
        <v>0</v>
      </c>
    </row>
    <row r="37" spans="1:10" s="265" customFormat="1"/>
    <row r="38" spans="1:10" s="265" customFormat="1">
      <c r="A38" s="290" t="s">
        <v>925</v>
      </c>
    </row>
    <row r="39" spans="1:10">
      <c r="A39" s="290" t="s">
        <v>930</v>
      </c>
    </row>
    <row r="40" spans="1:10">
      <c r="H40" s="290" t="s">
        <v>869</v>
      </c>
    </row>
    <row r="41" spans="1:10">
      <c r="H41" s="305" t="s">
        <v>870</v>
      </c>
    </row>
    <row r="42" spans="1:10">
      <c r="H42" s="305" t="s">
        <v>871</v>
      </c>
    </row>
  </sheetData>
  <mergeCells count="16">
    <mergeCell ref="A7:A10"/>
    <mergeCell ref="H8:H10"/>
    <mergeCell ref="I7:I10"/>
    <mergeCell ref="E7:E10"/>
    <mergeCell ref="B7:B10"/>
    <mergeCell ref="C7:C10"/>
    <mergeCell ref="F7:H7"/>
    <mergeCell ref="I1:J1"/>
    <mergeCell ref="C5:I5"/>
    <mergeCell ref="D7:D10"/>
    <mergeCell ref="I6:J6"/>
    <mergeCell ref="C2:H2"/>
    <mergeCell ref="B3:H3"/>
    <mergeCell ref="J7:J10"/>
    <mergeCell ref="F8:F10"/>
    <mergeCell ref="G8:G10"/>
  </mergeCells>
  <printOptions horizontalCentered="1"/>
  <pageMargins left="0.70866141732283505" right="0.70866141732283505" top="1.25" bottom="0" header="0.31496062992126" footer="0.31496062992126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topLeftCell="A28" zoomScale="90" zoomScaleSheetLayoutView="90" workbookViewId="0">
      <selection activeCell="F53" sqref="F53"/>
    </sheetView>
  </sheetViews>
  <sheetFormatPr defaultRowHeight="12.75"/>
  <cols>
    <col min="1" max="1" width="9.28515625" style="290" customWidth="1"/>
    <col min="2" max="5" width="8.5703125" style="290" customWidth="1"/>
    <col min="6" max="6" width="9.5703125" style="290" customWidth="1"/>
    <col min="7" max="7" width="8.5703125" style="290" customWidth="1"/>
    <col min="8" max="8" width="11.7109375" style="290" customWidth="1"/>
    <col min="9" max="15" width="8.5703125" style="290" customWidth="1"/>
    <col min="16" max="16" width="8.42578125" style="290" customWidth="1"/>
    <col min="17" max="19" width="8.5703125" style="290" customWidth="1"/>
    <col min="20" max="256" width="9.140625" style="290"/>
    <col min="257" max="257" width="9.28515625" style="290" customWidth="1"/>
    <col min="258" max="261" width="8.5703125" style="290" customWidth="1"/>
    <col min="262" max="262" width="9.5703125" style="290" customWidth="1"/>
    <col min="263" max="263" width="8.5703125" style="290" customWidth="1"/>
    <col min="264" max="264" width="11.7109375" style="290" customWidth="1"/>
    <col min="265" max="271" width="8.5703125" style="290" customWidth="1"/>
    <col min="272" max="272" width="8.42578125" style="290" customWidth="1"/>
    <col min="273" max="275" width="8.5703125" style="290" customWidth="1"/>
    <col min="276" max="512" width="9.140625" style="290"/>
    <col min="513" max="513" width="9.28515625" style="290" customWidth="1"/>
    <col min="514" max="517" width="8.5703125" style="290" customWidth="1"/>
    <col min="518" max="518" width="9.5703125" style="290" customWidth="1"/>
    <col min="519" max="519" width="8.5703125" style="290" customWidth="1"/>
    <col min="520" max="520" width="11.7109375" style="290" customWidth="1"/>
    <col min="521" max="527" width="8.5703125" style="290" customWidth="1"/>
    <col min="528" max="528" width="8.42578125" style="290" customWidth="1"/>
    <col min="529" max="531" width="8.5703125" style="290" customWidth="1"/>
    <col min="532" max="768" width="9.140625" style="290"/>
    <col min="769" max="769" width="9.28515625" style="290" customWidth="1"/>
    <col min="770" max="773" width="8.5703125" style="290" customWidth="1"/>
    <col min="774" max="774" width="9.5703125" style="290" customWidth="1"/>
    <col min="775" max="775" width="8.5703125" style="290" customWidth="1"/>
    <col min="776" max="776" width="11.7109375" style="290" customWidth="1"/>
    <col min="777" max="783" width="8.5703125" style="290" customWidth="1"/>
    <col min="784" max="784" width="8.42578125" style="290" customWidth="1"/>
    <col min="785" max="787" width="8.5703125" style="290" customWidth="1"/>
    <col min="788" max="1024" width="9.140625" style="290"/>
    <col min="1025" max="1025" width="9.28515625" style="290" customWidth="1"/>
    <col min="1026" max="1029" width="8.5703125" style="290" customWidth="1"/>
    <col min="1030" max="1030" width="9.5703125" style="290" customWidth="1"/>
    <col min="1031" max="1031" width="8.5703125" style="290" customWidth="1"/>
    <col min="1032" max="1032" width="11.7109375" style="290" customWidth="1"/>
    <col min="1033" max="1039" width="8.5703125" style="290" customWidth="1"/>
    <col min="1040" max="1040" width="8.42578125" style="290" customWidth="1"/>
    <col min="1041" max="1043" width="8.5703125" style="290" customWidth="1"/>
    <col min="1044" max="1280" width="9.140625" style="290"/>
    <col min="1281" max="1281" width="9.28515625" style="290" customWidth="1"/>
    <col min="1282" max="1285" width="8.5703125" style="290" customWidth="1"/>
    <col min="1286" max="1286" width="9.5703125" style="290" customWidth="1"/>
    <col min="1287" max="1287" width="8.5703125" style="290" customWidth="1"/>
    <col min="1288" max="1288" width="11.7109375" style="290" customWidth="1"/>
    <col min="1289" max="1295" width="8.5703125" style="290" customWidth="1"/>
    <col min="1296" max="1296" width="8.42578125" style="290" customWidth="1"/>
    <col min="1297" max="1299" width="8.5703125" style="290" customWidth="1"/>
    <col min="1300" max="1536" width="9.140625" style="290"/>
    <col min="1537" max="1537" width="9.28515625" style="290" customWidth="1"/>
    <col min="1538" max="1541" width="8.5703125" style="290" customWidth="1"/>
    <col min="1542" max="1542" width="9.5703125" style="290" customWidth="1"/>
    <col min="1543" max="1543" width="8.5703125" style="290" customWidth="1"/>
    <col min="1544" max="1544" width="11.7109375" style="290" customWidth="1"/>
    <col min="1545" max="1551" width="8.5703125" style="290" customWidth="1"/>
    <col min="1552" max="1552" width="8.42578125" style="290" customWidth="1"/>
    <col min="1553" max="1555" width="8.5703125" style="290" customWidth="1"/>
    <col min="1556" max="1792" width="9.140625" style="290"/>
    <col min="1793" max="1793" width="9.28515625" style="290" customWidth="1"/>
    <col min="1794" max="1797" width="8.5703125" style="290" customWidth="1"/>
    <col min="1798" max="1798" width="9.5703125" style="290" customWidth="1"/>
    <col min="1799" max="1799" width="8.5703125" style="290" customWidth="1"/>
    <col min="1800" max="1800" width="11.7109375" style="290" customWidth="1"/>
    <col min="1801" max="1807" width="8.5703125" style="290" customWidth="1"/>
    <col min="1808" max="1808" width="8.42578125" style="290" customWidth="1"/>
    <col min="1809" max="1811" width="8.5703125" style="290" customWidth="1"/>
    <col min="1812" max="2048" width="9.140625" style="290"/>
    <col min="2049" max="2049" width="9.28515625" style="290" customWidth="1"/>
    <col min="2050" max="2053" width="8.5703125" style="290" customWidth="1"/>
    <col min="2054" max="2054" width="9.5703125" style="290" customWidth="1"/>
    <col min="2055" max="2055" width="8.5703125" style="290" customWidth="1"/>
    <col min="2056" max="2056" width="11.7109375" style="290" customWidth="1"/>
    <col min="2057" max="2063" width="8.5703125" style="290" customWidth="1"/>
    <col min="2064" max="2064" width="8.42578125" style="290" customWidth="1"/>
    <col min="2065" max="2067" width="8.5703125" style="290" customWidth="1"/>
    <col min="2068" max="2304" width="9.140625" style="290"/>
    <col min="2305" max="2305" width="9.28515625" style="290" customWidth="1"/>
    <col min="2306" max="2309" width="8.5703125" style="290" customWidth="1"/>
    <col min="2310" max="2310" width="9.5703125" style="290" customWidth="1"/>
    <col min="2311" max="2311" width="8.5703125" style="290" customWidth="1"/>
    <col min="2312" max="2312" width="11.7109375" style="290" customWidth="1"/>
    <col min="2313" max="2319" width="8.5703125" style="290" customWidth="1"/>
    <col min="2320" max="2320" width="8.42578125" style="290" customWidth="1"/>
    <col min="2321" max="2323" width="8.5703125" style="290" customWidth="1"/>
    <col min="2324" max="2560" width="9.140625" style="290"/>
    <col min="2561" max="2561" width="9.28515625" style="290" customWidth="1"/>
    <col min="2562" max="2565" width="8.5703125" style="290" customWidth="1"/>
    <col min="2566" max="2566" width="9.5703125" style="290" customWidth="1"/>
    <col min="2567" max="2567" width="8.5703125" style="290" customWidth="1"/>
    <col min="2568" max="2568" width="11.7109375" style="290" customWidth="1"/>
    <col min="2569" max="2575" width="8.5703125" style="290" customWidth="1"/>
    <col min="2576" max="2576" width="8.42578125" style="290" customWidth="1"/>
    <col min="2577" max="2579" width="8.5703125" style="290" customWidth="1"/>
    <col min="2580" max="2816" width="9.140625" style="290"/>
    <col min="2817" max="2817" width="9.28515625" style="290" customWidth="1"/>
    <col min="2818" max="2821" width="8.5703125" style="290" customWidth="1"/>
    <col min="2822" max="2822" width="9.5703125" style="290" customWidth="1"/>
    <col min="2823" max="2823" width="8.5703125" style="290" customWidth="1"/>
    <col min="2824" max="2824" width="11.7109375" style="290" customWidth="1"/>
    <col min="2825" max="2831" width="8.5703125" style="290" customWidth="1"/>
    <col min="2832" max="2832" width="8.42578125" style="290" customWidth="1"/>
    <col min="2833" max="2835" width="8.5703125" style="290" customWidth="1"/>
    <col min="2836" max="3072" width="9.140625" style="290"/>
    <col min="3073" max="3073" width="9.28515625" style="290" customWidth="1"/>
    <col min="3074" max="3077" width="8.5703125" style="290" customWidth="1"/>
    <col min="3078" max="3078" width="9.5703125" style="290" customWidth="1"/>
    <col min="3079" max="3079" width="8.5703125" style="290" customWidth="1"/>
    <col min="3080" max="3080" width="11.7109375" style="290" customWidth="1"/>
    <col min="3081" max="3087" width="8.5703125" style="290" customWidth="1"/>
    <col min="3088" max="3088" width="8.42578125" style="290" customWidth="1"/>
    <col min="3089" max="3091" width="8.5703125" style="290" customWidth="1"/>
    <col min="3092" max="3328" width="9.140625" style="290"/>
    <col min="3329" max="3329" width="9.28515625" style="290" customWidth="1"/>
    <col min="3330" max="3333" width="8.5703125" style="290" customWidth="1"/>
    <col min="3334" max="3334" width="9.5703125" style="290" customWidth="1"/>
    <col min="3335" max="3335" width="8.5703125" style="290" customWidth="1"/>
    <col min="3336" max="3336" width="11.7109375" style="290" customWidth="1"/>
    <col min="3337" max="3343" width="8.5703125" style="290" customWidth="1"/>
    <col min="3344" max="3344" width="8.42578125" style="290" customWidth="1"/>
    <col min="3345" max="3347" width="8.5703125" style="290" customWidth="1"/>
    <col min="3348" max="3584" width="9.140625" style="290"/>
    <col min="3585" max="3585" width="9.28515625" style="290" customWidth="1"/>
    <col min="3586" max="3589" width="8.5703125" style="290" customWidth="1"/>
    <col min="3590" max="3590" width="9.5703125" style="290" customWidth="1"/>
    <col min="3591" max="3591" width="8.5703125" style="290" customWidth="1"/>
    <col min="3592" max="3592" width="11.7109375" style="290" customWidth="1"/>
    <col min="3593" max="3599" width="8.5703125" style="290" customWidth="1"/>
    <col min="3600" max="3600" width="8.42578125" style="290" customWidth="1"/>
    <col min="3601" max="3603" width="8.5703125" style="290" customWidth="1"/>
    <col min="3604" max="3840" width="9.140625" style="290"/>
    <col min="3841" max="3841" width="9.28515625" style="290" customWidth="1"/>
    <col min="3842" max="3845" width="8.5703125" style="290" customWidth="1"/>
    <col min="3846" max="3846" width="9.5703125" style="290" customWidth="1"/>
    <col min="3847" max="3847" width="8.5703125" style="290" customWidth="1"/>
    <col min="3848" max="3848" width="11.7109375" style="290" customWidth="1"/>
    <col min="3849" max="3855" width="8.5703125" style="290" customWidth="1"/>
    <col min="3856" max="3856" width="8.42578125" style="290" customWidth="1"/>
    <col min="3857" max="3859" width="8.5703125" style="290" customWidth="1"/>
    <col min="3860" max="4096" width="9.140625" style="290"/>
    <col min="4097" max="4097" width="9.28515625" style="290" customWidth="1"/>
    <col min="4098" max="4101" width="8.5703125" style="290" customWidth="1"/>
    <col min="4102" max="4102" width="9.5703125" style="290" customWidth="1"/>
    <col min="4103" max="4103" width="8.5703125" style="290" customWidth="1"/>
    <col min="4104" max="4104" width="11.7109375" style="290" customWidth="1"/>
    <col min="4105" max="4111" width="8.5703125" style="290" customWidth="1"/>
    <col min="4112" max="4112" width="8.42578125" style="290" customWidth="1"/>
    <col min="4113" max="4115" width="8.5703125" style="290" customWidth="1"/>
    <col min="4116" max="4352" width="9.140625" style="290"/>
    <col min="4353" max="4353" width="9.28515625" style="290" customWidth="1"/>
    <col min="4354" max="4357" width="8.5703125" style="290" customWidth="1"/>
    <col min="4358" max="4358" width="9.5703125" style="290" customWidth="1"/>
    <col min="4359" max="4359" width="8.5703125" style="290" customWidth="1"/>
    <col min="4360" max="4360" width="11.7109375" style="290" customWidth="1"/>
    <col min="4361" max="4367" width="8.5703125" style="290" customWidth="1"/>
    <col min="4368" max="4368" width="8.42578125" style="290" customWidth="1"/>
    <col min="4369" max="4371" width="8.5703125" style="290" customWidth="1"/>
    <col min="4372" max="4608" width="9.140625" style="290"/>
    <col min="4609" max="4609" width="9.28515625" style="290" customWidth="1"/>
    <col min="4610" max="4613" width="8.5703125" style="290" customWidth="1"/>
    <col min="4614" max="4614" width="9.5703125" style="290" customWidth="1"/>
    <col min="4615" max="4615" width="8.5703125" style="290" customWidth="1"/>
    <col min="4616" max="4616" width="11.7109375" style="290" customWidth="1"/>
    <col min="4617" max="4623" width="8.5703125" style="290" customWidth="1"/>
    <col min="4624" max="4624" width="8.42578125" style="290" customWidth="1"/>
    <col min="4625" max="4627" width="8.5703125" style="290" customWidth="1"/>
    <col min="4628" max="4864" width="9.140625" style="290"/>
    <col min="4865" max="4865" width="9.28515625" style="290" customWidth="1"/>
    <col min="4866" max="4869" width="8.5703125" style="290" customWidth="1"/>
    <col min="4870" max="4870" width="9.5703125" style="290" customWidth="1"/>
    <col min="4871" max="4871" width="8.5703125" style="290" customWidth="1"/>
    <col min="4872" max="4872" width="11.7109375" style="290" customWidth="1"/>
    <col min="4873" max="4879" width="8.5703125" style="290" customWidth="1"/>
    <col min="4880" max="4880" width="8.42578125" style="290" customWidth="1"/>
    <col min="4881" max="4883" width="8.5703125" style="290" customWidth="1"/>
    <col min="4884" max="5120" width="9.140625" style="290"/>
    <col min="5121" max="5121" width="9.28515625" style="290" customWidth="1"/>
    <col min="5122" max="5125" width="8.5703125" style="290" customWidth="1"/>
    <col min="5126" max="5126" width="9.5703125" style="290" customWidth="1"/>
    <col min="5127" max="5127" width="8.5703125" style="290" customWidth="1"/>
    <col min="5128" max="5128" width="11.7109375" style="290" customWidth="1"/>
    <col min="5129" max="5135" width="8.5703125" style="290" customWidth="1"/>
    <col min="5136" max="5136" width="8.42578125" style="290" customWidth="1"/>
    <col min="5137" max="5139" width="8.5703125" style="290" customWidth="1"/>
    <col min="5140" max="5376" width="9.140625" style="290"/>
    <col min="5377" max="5377" width="9.28515625" style="290" customWidth="1"/>
    <col min="5378" max="5381" width="8.5703125" style="290" customWidth="1"/>
    <col min="5382" max="5382" width="9.5703125" style="290" customWidth="1"/>
    <col min="5383" max="5383" width="8.5703125" style="290" customWidth="1"/>
    <col min="5384" max="5384" width="11.7109375" style="290" customWidth="1"/>
    <col min="5385" max="5391" width="8.5703125" style="290" customWidth="1"/>
    <col min="5392" max="5392" width="8.42578125" style="290" customWidth="1"/>
    <col min="5393" max="5395" width="8.5703125" style="290" customWidth="1"/>
    <col min="5396" max="5632" width="9.140625" style="290"/>
    <col min="5633" max="5633" width="9.28515625" style="290" customWidth="1"/>
    <col min="5634" max="5637" width="8.5703125" style="290" customWidth="1"/>
    <col min="5638" max="5638" width="9.5703125" style="290" customWidth="1"/>
    <col min="5639" max="5639" width="8.5703125" style="290" customWidth="1"/>
    <col min="5640" max="5640" width="11.7109375" style="290" customWidth="1"/>
    <col min="5641" max="5647" width="8.5703125" style="290" customWidth="1"/>
    <col min="5648" max="5648" width="8.42578125" style="290" customWidth="1"/>
    <col min="5649" max="5651" width="8.5703125" style="290" customWidth="1"/>
    <col min="5652" max="5888" width="9.140625" style="290"/>
    <col min="5889" max="5889" width="9.28515625" style="290" customWidth="1"/>
    <col min="5890" max="5893" width="8.5703125" style="290" customWidth="1"/>
    <col min="5894" max="5894" width="9.5703125" style="290" customWidth="1"/>
    <col min="5895" max="5895" width="8.5703125" style="290" customWidth="1"/>
    <col min="5896" max="5896" width="11.7109375" style="290" customWidth="1"/>
    <col min="5897" max="5903" width="8.5703125" style="290" customWidth="1"/>
    <col min="5904" max="5904" width="8.42578125" style="290" customWidth="1"/>
    <col min="5905" max="5907" width="8.5703125" style="290" customWidth="1"/>
    <col min="5908" max="6144" width="9.140625" style="290"/>
    <col min="6145" max="6145" width="9.28515625" style="290" customWidth="1"/>
    <col min="6146" max="6149" width="8.5703125" style="290" customWidth="1"/>
    <col min="6150" max="6150" width="9.5703125" style="290" customWidth="1"/>
    <col min="6151" max="6151" width="8.5703125" style="290" customWidth="1"/>
    <col min="6152" max="6152" width="11.7109375" style="290" customWidth="1"/>
    <col min="6153" max="6159" width="8.5703125" style="290" customWidth="1"/>
    <col min="6160" max="6160" width="8.42578125" style="290" customWidth="1"/>
    <col min="6161" max="6163" width="8.5703125" style="290" customWidth="1"/>
    <col min="6164" max="6400" width="9.140625" style="290"/>
    <col min="6401" max="6401" width="9.28515625" style="290" customWidth="1"/>
    <col min="6402" max="6405" width="8.5703125" style="290" customWidth="1"/>
    <col min="6406" max="6406" width="9.5703125" style="290" customWidth="1"/>
    <col min="6407" max="6407" width="8.5703125" style="290" customWidth="1"/>
    <col min="6408" max="6408" width="11.7109375" style="290" customWidth="1"/>
    <col min="6409" max="6415" width="8.5703125" style="290" customWidth="1"/>
    <col min="6416" max="6416" width="8.42578125" style="290" customWidth="1"/>
    <col min="6417" max="6419" width="8.5703125" style="290" customWidth="1"/>
    <col min="6420" max="6656" width="9.140625" style="290"/>
    <col min="6657" max="6657" width="9.28515625" style="290" customWidth="1"/>
    <col min="6658" max="6661" width="8.5703125" style="290" customWidth="1"/>
    <col min="6662" max="6662" width="9.5703125" style="290" customWidth="1"/>
    <col min="6663" max="6663" width="8.5703125" style="290" customWidth="1"/>
    <col min="6664" max="6664" width="11.7109375" style="290" customWidth="1"/>
    <col min="6665" max="6671" width="8.5703125" style="290" customWidth="1"/>
    <col min="6672" max="6672" width="8.42578125" style="290" customWidth="1"/>
    <col min="6673" max="6675" width="8.5703125" style="290" customWidth="1"/>
    <col min="6676" max="6912" width="9.140625" style="290"/>
    <col min="6913" max="6913" width="9.28515625" style="290" customWidth="1"/>
    <col min="6914" max="6917" width="8.5703125" style="290" customWidth="1"/>
    <col min="6918" max="6918" width="9.5703125" style="290" customWidth="1"/>
    <col min="6919" max="6919" width="8.5703125" style="290" customWidth="1"/>
    <col min="6920" max="6920" width="11.7109375" style="290" customWidth="1"/>
    <col min="6921" max="6927" width="8.5703125" style="290" customWidth="1"/>
    <col min="6928" max="6928" width="8.42578125" style="290" customWidth="1"/>
    <col min="6929" max="6931" width="8.5703125" style="290" customWidth="1"/>
    <col min="6932" max="7168" width="9.140625" style="290"/>
    <col min="7169" max="7169" width="9.28515625" style="290" customWidth="1"/>
    <col min="7170" max="7173" width="8.5703125" style="290" customWidth="1"/>
    <col min="7174" max="7174" width="9.5703125" style="290" customWidth="1"/>
    <col min="7175" max="7175" width="8.5703125" style="290" customWidth="1"/>
    <col min="7176" max="7176" width="11.7109375" style="290" customWidth="1"/>
    <col min="7177" max="7183" width="8.5703125" style="290" customWidth="1"/>
    <col min="7184" max="7184" width="8.42578125" style="290" customWidth="1"/>
    <col min="7185" max="7187" width="8.5703125" style="290" customWidth="1"/>
    <col min="7188" max="7424" width="9.140625" style="290"/>
    <col min="7425" max="7425" width="9.28515625" style="290" customWidth="1"/>
    <col min="7426" max="7429" width="8.5703125" style="290" customWidth="1"/>
    <col min="7430" max="7430" width="9.5703125" style="290" customWidth="1"/>
    <col min="7431" max="7431" width="8.5703125" style="290" customWidth="1"/>
    <col min="7432" max="7432" width="11.7109375" style="290" customWidth="1"/>
    <col min="7433" max="7439" width="8.5703125" style="290" customWidth="1"/>
    <col min="7440" max="7440" width="8.42578125" style="290" customWidth="1"/>
    <col min="7441" max="7443" width="8.5703125" style="290" customWidth="1"/>
    <col min="7444" max="7680" width="9.140625" style="290"/>
    <col min="7681" max="7681" width="9.28515625" style="290" customWidth="1"/>
    <col min="7682" max="7685" width="8.5703125" style="290" customWidth="1"/>
    <col min="7686" max="7686" width="9.5703125" style="290" customWidth="1"/>
    <col min="7687" max="7687" width="8.5703125" style="290" customWidth="1"/>
    <col min="7688" max="7688" width="11.7109375" style="290" customWidth="1"/>
    <col min="7689" max="7695" width="8.5703125" style="290" customWidth="1"/>
    <col min="7696" max="7696" width="8.42578125" style="290" customWidth="1"/>
    <col min="7697" max="7699" width="8.5703125" style="290" customWidth="1"/>
    <col min="7700" max="7936" width="9.140625" style="290"/>
    <col min="7937" max="7937" width="9.28515625" style="290" customWidth="1"/>
    <col min="7938" max="7941" width="8.5703125" style="290" customWidth="1"/>
    <col min="7942" max="7942" width="9.5703125" style="290" customWidth="1"/>
    <col min="7943" max="7943" width="8.5703125" style="290" customWidth="1"/>
    <col min="7944" max="7944" width="11.7109375" style="290" customWidth="1"/>
    <col min="7945" max="7951" width="8.5703125" style="290" customWidth="1"/>
    <col min="7952" max="7952" width="8.42578125" style="290" customWidth="1"/>
    <col min="7953" max="7955" width="8.5703125" style="290" customWidth="1"/>
    <col min="7956" max="8192" width="9.140625" style="290"/>
    <col min="8193" max="8193" width="9.28515625" style="290" customWidth="1"/>
    <col min="8194" max="8197" width="8.5703125" style="290" customWidth="1"/>
    <col min="8198" max="8198" width="9.5703125" style="290" customWidth="1"/>
    <col min="8199" max="8199" width="8.5703125" style="290" customWidth="1"/>
    <col min="8200" max="8200" width="11.7109375" style="290" customWidth="1"/>
    <col min="8201" max="8207" width="8.5703125" style="290" customWidth="1"/>
    <col min="8208" max="8208" width="8.42578125" style="290" customWidth="1"/>
    <col min="8209" max="8211" width="8.5703125" style="290" customWidth="1"/>
    <col min="8212" max="8448" width="9.140625" style="290"/>
    <col min="8449" max="8449" width="9.28515625" style="290" customWidth="1"/>
    <col min="8450" max="8453" width="8.5703125" style="290" customWidth="1"/>
    <col min="8454" max="8454" width="9.5703125" style="290" customWidth="1"/>
    <col min="8455" max="8455" width="8.5703125" style="290" customWidth="1"/>
    <col min="8456" max="8456" width="11.7109375" style="290" customWidth="1"/>
    <col min="8457" max="8463" width="8.5703125" style="290" customWidth="1"/>
    <col min="8464" max="8464" width="8.42578125" style="290" customWidth="1"/>
    <col min="8465" max="8467" width="8.5703125" style="290" customWidth="1"/>
    <col min="8468" max="8704" width="9.140625" style="290"/>
    <col min="8705" max="8705" width="9.28515625" style="290" customWidth="1"/>
    <col min="8706" max="8709" width="8.5703125" style="290" customWidth="1"/>
    <col min="8710" max="8710" width="9.5703125" style="290" customWidth="1"/>
    <col min="8711" max="8711" width="8.5703125" style="290" customWidth="1"/>
    <col min="8712" max="8712" width="11.7109375" style="290" customWidth="1"/>
    <col min="8713" max="8719" width="8.5703125" style="290" customWidth="1"/>
    <col min="8720" max="8720" width="8.42578125" style="290" customWidth="1"/>
    <col min="8721" max="8723" width="8.5703125" style="290" customWidth="1"/>
    <col min="8724" max="8960" width="9.140625" style="290"/>
    <col min="8961" max="8961" width="9.28515625" style="290" customWidth="1"/>
    <col min="8962" max="8965" width="8.5703125" style="290" customWidth="1"/>
    <col min="8966" max="8966" width="9.5703125" style="290" customWidth="1"/>
    <col min="8967" max="8967" width="8.5703125" style="290" customWidth="1"/>
    <col min="8968" max="8968" width="11.7109375" style="290" customWidth="1"/>
    <col min="8969" max="8975" width="8.5703125" style="290" customWidth="1"/>
    <col min="8976" max="8976" width="8.42578125" style="290" customWidth="1"/>
    <col min="8977" max="8979" width="8.5703125" style="290" customWidth="1"/>
    <col min="8980" max="9216" width="9.140625" style="290"/>
    <col min="9217" max="9217" width="9.28515625" style="290" customWidth="1"/>
    <col min="9218" max="9221" width="8.5703125" style="290" customWidth="1"/>
    <col min="9222" max="9222" width="9.5703125" style="290" customWidth="1"/>
    <col min="9223" max="9223" width="8.5703125" style="290" customWidth="1"/>
    <col min="9224" max="9224" width="11.7109375" style="290" customWidth="1"/>
    <col min="9225" max="9231" width="8.5703125" style="290" customWidth="1"/>
    <col min="9232" max="9232" width="8.42578125" style="290" customWidth="1"/>
    <col min="9233" max="9235" width="8.5703125" style="290" customWidth="1"/>
    <col min="9236" max="9472" width="9.140625" style="290"/>
    <col min="9473" max="9473" width="9.28515625" style="290" customWidth="1"/>
    <col min="9474" max="9477" width="8.5703125" style="290" customWidth="1"/>
    <col min="9478" max="9478" width="9.5703125" style="290" customWidth="1"/>
    <col min="9479" max="9479" width="8.5703125" style="290" customWidth="1"/>
    <col min="9480" max="9480" width="11.7109375" style="290" customWidth="1"/>
    <col min="9481" max="9487" width="8.5703125" style="290" customWidth="1"/>
    <col min="9488" max="9488" width="8.42578125" style="290" customWidth="1"/>
    <col min="9489" max="9491" width="8.5703125" style="290" customWidth="1"/>
    <col min="9492" max="9728" width="9.140625" style="290"/>
    <col min="9729" max="9729" width="9.28515625" style="290" customWidth="1"/>
    <col min="9730" max="9733" width="8.5703125" style="290" customWidth="1"/>
    <col min="9734" max="9734" width="9.5703125" style="290" customWidth="1"/>
    <col min="9735" max="9735" width="8.5703125" style="290" customWidth="1"/>
    <col min="9736" max="9736" width="11.7109375" style="290" customWidth="1"/>
    <col min="9737" max="9743" width="8.5703125" style="290" customWidth="1"/>
    <col min="9744" max="9744" width="8.42578125" style="290" customWidth="1"/>
    <col min="9745" max="9747" width="8.5703125" style="290" customWidth="1"/>
    <col min="9748" max="9984" width="9.140625" style="290"/>
    <col min="9985" max="9985" width="9.28515625" style="290" customWidth="1"/>
    <col min="9986" max="9989" width="8.5703125" style="290" customWidth="1"/>
    <col min="9990" max="9990" width="9.5703125" style="290" customWidth="1"/>
    <col min="9991" max="9991" width="8.5703125" style="290" customWidth="1"/>
    <col min="9992" max="9992" width="11.7109375" style="290" customWidth="1"/>
    <col min="9993" max="9999" width="8.5703125" style="290" customWidth="1"/>
    <col min="10000" max="10000" width="8.42578125" style="290" customWidth="1"/>
    <col min="10001" max="10003" width="8.5703125" style="290" customWidth="1"/>
    <col min="10004" max="10240" width="9.140625" style="290"/>
    <col min="10241" max="10241" width="9.28515625" style="290" customWidth="1"/>
    <col min="10242" max="10245" width="8.5703125" style="290" customWidth="1"/>
    <col min="10246" max="10246" width="9.5703125" style="290" customWidth="1"/>
    <col min="10247" max="10247" width="8.5703125" style="290" customWidth="1"/>
    <col min="10248" max="10248" width="11.7109375" style="290" customWidth="1"/>
    <col min="10249" max="10255" width="8.5703125" style="290" customWidth="1"/>
    <col min="10256" max="10256" width="8.42578125" style="290" customWidth="1"/>
    <col min="10257" max="10259" width="8.5703125" style="290" customWidth="1"/>
    <col min="10260" max="10496" width="9.140625" style="290"/>
    <col min="10497" max="10497" width="9.28515625" style="290" customWidth="1"/>
    <col min="10498" max="10501" width="8.5703125" style="290" customWidth="1"/>
    <col min="10502" max="10502" width="9.5703125" style="290" customWidth="1"/>
    <col min="10503" max="10503" width="8.5703125" style="290" customWidth="1"/>
    <col min="10504" max="10504" width="11.7109375" style="290" customWidth="1"/>
    <col min="10505" max="10511" width="8.5703125" style="290" customWidth="1"/>
    <col min="10512" max="10512" width="8.42578125" style="290" customWidth="1"/>
    <col min="10513" max="10515" width="8.5703125" style="290" customWidth="1"/>
    <col min="10516" max="10752" width="9.140625" style="290"/>
    <col min="10753" max="10753" width="9.28515625" style="290" customWidth="1"/>
    <col min="10754" max="10757" width="8.5703125" style="290" customWidth="1"/>
    <col min="10758" max="10758" width="9.5703125" style="290" customWidth="1"/>
    <col min="10759" max="10759" width="8.5703125" style="290" customWidth="1"/>
    <col min="10760" max="10760" width="11.7109375" style="290" customWidth="1"/>
    <col min="10761" max="10767" width="8.5703125" style="290" customWidth="1"/>
    <col min="10768" max="10768" width="8.42578125" style="290" customWidth="1"/>
    <col min="10769" max="10771" width="8.5703125" style="290" customWidth="1"/>
    <col min="10772" max="11008" width="9.140625" style="290"/>
    <col min="11009" max="11009" width="9.28515625" style="290" customWidth="1"/>
    <col min="11010" max="11013" width="8.5703125" style="290" customWidth="1"/>
    <col min="11014" max="11014" width="9.5703125" style="290" customWidth="1"/>
    <col min="11015" max="11015" width="8.5703125" style="290" customWidth="1"/>
    <col min="11016" max="11016" width="11.7109375" style="290" customWidth="1"/>
    <col min="11017" max="11023" width="8.5703125" style="290" customWidth="1"/>
    <col min="11024" max="11024" width="8.42578125" style="290" customWidth="1"/>
    <col min="11025" max="11027" width="8.5703125" style="290" customWidth="1"/>
    <col min="11028" max="11264" width="9.140625" style="290"/>
    <col min="11265" max="11265" width="9.28515625" style="290" customWidth="1"/>
    <col min="11266" max="11269" width="8.5703125" style="290" customWidth="1"/>
    <col min="11270" max="11270" width="9.5703125" style="290" customWidth="1"/>
    <col min="11271" max="11271" width="8.5703125" style="290" customWidth="1"/>
    <col min="11272" max="11272" width="11.7109375" style="290" customWidth="1"/>
    <col min="11273" max="11279" width="8.5703125" style="290" customWidth="1"/>
    <col min="11280" max="11280" width="8.42578125" style="290" customWidth="1"/>
    <col min="11281" max="11283" width="8.5703125" style="290" customWidth="1"/>
    <col min="11284" max="11520" width="9.140625" style="290"/>
    <col min="11521" max="11521" width="9.28515625" style="290" customWidth="1"/>
    <col min="11522" max="11525" width="8.5703125" style="290" customWidth="1"/>
    <col min="11526" max="11526" width="9.5703125" style="290" customWidth="1"/>
    <col min="11527" max="11527" width="8.5703125" style="290" customWidth="1"/>
    <col min="11528" max="11528" width="11.7109375" style="290" customWidth="1"/>
    <col min="11529" max="11535" width="8.5703125" style="290" customWidth="1"/>
    <col min="11536" max="11536" width="8.42578125" style="290" customWidth="1"/>
    <col min="11537" max="11539" width="8.5703125" style="290" customWidth="1"/>
    <col min="11540" max="11776" width="9.140625" style="290"/>
    <col min="11777" max="11777" width="9.28515625" style="290" customWidth="1"/>
    <col min="11778" max="11781" width="8.5703125" style="290" customWidth="1"/>
    <col min="11782" max="11782" width="9.5703125" style="290" customWidth="1"/>
    <col min="11783" max="11783" width="8.5703125" style="290" customWidth="1"/>
    <col min="11784" max="11784" width="11.7109375" style="290" customWidth="1"/>
    <col min="11785" max="11791" width="8.5703125" style="290" customWidth="1"/>
    <col min="11792" max="11792" width="8.42578125" style="290" customWidth="1"/>
    <col min="11793" max="11795" width="8.5703125" style="290" customWidth="1"/>
    <col min="11796" max="12032" width="9.140625" style="290"/>
    <col min="12033" max="12033" width="9.28515625" style="290" customWidth="1"/>
    <col min="12034" max="12037" width="8.5703125" style="290" customWidth="1"/>
    <col min="12038" max="12038" width="9.5703125" style="290" customWidth="1"/>
    <col min="12039" max="12039" width="8.5703125" style="290" customWidth="1"/>
    <col min="12040" max="12040" width="11.7109375" style="290" customWidth="1"/>
    <col min="12041" max="12047" width="8.5703125" style="290" customWidth="1"/>
    <col min="12048" max="12048" width="8.42578125" style="290" customWidth="1"/>
    <col min="12049" max="12051" width="8.5703125" style="290" customWidth="1"/>
    <col min="12052" max="12288" width="9.140625" style="290"/>
    <col min="12289" max="12289" width="9.28515625" style="290" customWidth="1"/>
    <col min="12290" max="12293" width="8.5703125" style="290" customWidth="1"/>
    <col min="12294" max="12294" width="9.5703125" style="290" customWidth="1"/>
    <col min="12295" max="12295" width="8.5703125" style="290" customWidth="1"/>
    <col min="12296" max="12296" width="11.7109375" style="290" customWidth="1"/>
    <col min="12297" max="12303" width="8.5703125" style="290" customWidth="1"/>
    <col min="12304" max="12304" width="8.42578125" style="290" customWidth="1"/>
    <col min="12305" max="12307" width="8.5703125" style="290" customWidth="1"/>
    <col min="12308" max="12544" width="9.140625" style="290"/>
    <col min="12545" max="12545" width="9.28515625" style="290" customWidth="1"/>
    <col min="12546" max="12549" width="8.5703125" style="290" customWidth="1"/>
    <col min="12550" max="12550" width="9.5703125" style="290" customWidth="1"/>
    <col min="12551" max="12551" width="8.5703125" style="290" customWidth="1"/>
    <col min="12552" max="12552" width="11.7109375" style="290" customWidth="1"/>
    <col min="12553" max="12559" width="8.5703125" style="290" customWidth="1"/>
    <col min="12560" max="12560" width="8.42578125" style="290" customWidth="1"/>
    <col min="12561" max="12563" width="8.5703125" style="290" customWidth="1"/>
    <col min="12564" max="12800" width="9.140625" style="290"/>
    <col min="12801" max="12801" width="9.28515625" style="290" customWidth="1"/>
    <col min="12802" max="12805" width="8.5703125" style="290" customWidth="1"/>
    <col min="12806" max="12806" width="9.5703125" style="290" customWidth="1"/>
    <col min="12807" max="12807" width="8.5703125" style="290" customWidth="1"/>
    <col min="12808" max="12808" width="11.7109375" style="290" customWidth="1"/>
    <col min="12809" max="12815" width="8.5703125" style="290" customWidth="1"/>
    <col min="12816" max="12816" width="8.42578125" style="290" customWidth="1"/>
    <col min="12817" max="12819" width="8.5703125" style="290" customWidth="1"/>
    <col min="12820" max="13056" width="9.140625" style="290"/>
    <col min="13057" max="13057" width="9.28515625" style="290" customWidth="1"/>
    <col min="13058" max="13061" width="8.5703125" style="290" customWidth="1"/>
    <col min="13062" max="13062" width="9.5703125" style="290" customWidth="1"/>
    <col min="13063" max="13063" width="8.5703125" style="290" customWidth="1"/>
    <col min="13064" max="13064" width="11.7109375" style="290" customWidth="1"/>
    <col min="13065" max="13071" width="8.5703125" style="290" customWidth="1"/>
    <col min="13072" max="13072" width="8.42578125" style="290" customWidth="1"/>
    <col min="13073" max="13075" width="8.5703125" style="290" customWidth="1"/>
    <col min="13076" max="13312" width="9.140625" style="290"/>
    <col min="13313" max="13313" width="9.28515625" style="290" customWidth="1"/>
    <col min="13314" max="13317" width="8.5703125" style="290" customWidth="1"/>
    <col min="13318" max="13318" width="9.5703125" style="290" customWidth="1"/>
    <col min="13319" max="13319" width="8.5703125" style="290" customWidth="1"/>
    <col min="13320" max="13320" width="11.7109375" style="290" customWidth="1"/>
    <col min="13321" max="13327" width="8.5703125" style="290" customWidth="1"/>
    <col min="13328" max="13328" width="8.42578125" style="290" customWidth="1"/>
    <col min="13329" max="13331" width="8.5703125" style="290" customWidth="1"/>
    <col min="13332" max="13568" width="9.140625" style="290"/>
    <col min="13569" max="13569" width="9.28515625" style="290" customWidth="1"/>
    <col min="13570" max="13573" width="8.5703125" style="290" customWidth="1"/>
    <col min="13574" max="13574" width="9.5703125" style="290" customWidth="1"/>
    <col min="13575" max="13575" width="8.5703125" style="290" customWidth="1"/>
    <col min="13576" max="13576" width="11.7109375" style="290" customWidth="1"/>
    <col min="13577" max="13583" width="8.5703125" style="290" customWidth="1"/>
    <col min="13584" max="13584" width="8.42578125" style="290" customWidth="1"/>
    <col min="13585" max="13587" width="8.5703125" style="290" customWidth="1"/>
    <col min="13588" max="13824" width="9.140625" style="290"/>
    <col min="13825" max="13825" width="9.28515625" style="290" customWidth="1"/>
    <col min="13826" max="13829" width="8.5703125" style="290" customWidth="1"/>
    <col min="13830" max="13830" width="9.5703125" style="290" customWidth="1"/>
    <col min="13831" max="13831" width="8.5703125" style="290" customWidth="1"/>
    <col min="13832" max="13832" width="11.7109375" style="290" customWidth="1"/>
    <col min="13833" max="13839" width="8.5703125" style="290" customWidth="1"/>
    <col min="13840" max="13840" width="8.42578125" style="290" customWidth="1"/>
    <col min="13841" max="13843" width="8.5703125" style="290" customWidth="1"/>
    <col min="13844" max="14080" width="9.140625" style="290"/>
    <col min="14081" max="14081" width="9.28515625" style="290" customWidth="1"/>
    <col min="14082" max="14085" width="8.5703125" style="290" customWidth="1"/>
    <col min="14086" max="14086" width="9.5703125" style="290" customWidth="1"/>
    <col min="14087" max="14087" width="8.5703125" style="290" customWidth="1"/>
    <col min="14088" max="14088" width="11.7109375" style="290" customWidth="1"/>
    <col min="14089" max="14095" width="8.5703125" style="290" customWidth="1"/>
    <col min="14096" max="14096" width="8.42578125" style="290" customWidth="1"/>
    <col min="14097" max="14099" width="8.5703125" style="290" customWidth="1"/>
    <col min="14100" max="14336" width="9.140625" style="290"/>
    <col min="14337" max="14337" width="9.28515625" style="290" customWidth="1"/>
    <col min="14338" max="14341" width="8.5703125" style="290" customWidth="1"/>
    <col min="14342" max="14342" width="9.5703125" style="290" customWidth="1"/>
    <col min="14343" max="14343" width="8.5703125" style="290" customWidth="1"/>
    <col min="14344" max="14344" width="11.7109375" style="290" customWidth="1"/>
    <col min="14345" max="14351" width="8.5703125" style="290" customWidth="1"/>
    <col min="14352" max="14352" width="8.42578125" style="290" customWidth="1"/>
    <col min="14353" max="14355" width="8.5703125" style="290" customWidth="1"/>
    <col min="14356" max="14592" width="9.140625" style="290"/>
    <col min="14593" max="14593" width="9.28515625" style="290" customWidth="1"/>
    <col min="14594" max="14597" width="8.5703125" style="290" customWidth="1"/>
    <col min="14598" max="14598" width="9.5703125" style="290" customWidth="1"/>
    <col min="14599" max="14599" width="8.5703125" style="290" customWidth="1"/>
    <col min="14600" max="14600" width="11.7109375" style="290" customWidth="1"/>
    <col min="14601" max="14607" width="8.5703125" style="290" customWidth="1"/>
    <col min="14608" max="14608" width="8.42578125" style="290" customWidth="1"/>
    <col min="14609" max="14611" width="8.5703125" style="290" customWidth="1"/>
    <col min="14612" max="14848" width="9.140625" style="290"/>
    <col min="14849" max="14849" width="9.28515625" style="290" customWidth="1"/>
    <col min="14850" max="14853" width="8.5703125" style="290" customWidth="1"/>
    <col min="14854" max="14854" width="9.5703125" style="290" customWidth="1"/>
    <col min="14855" max="14855" width="8.5703125" style="290" customWidth="1"/>
    <col min="14856" max="14856" width="11.7109375" style="290" customWidth="1"/>
    <col min="14857" max="14863" width="8.5703125" style="290" customWidth="1"/>
    <col min="14864" max="14864" width="8.42578125" style="290" customWidth="1"/>
    <col min="14865" max="14867" width="8.5703125" style="290" customWidth="1"/>
    <col min="14868" max="15104" width="9.140625" style="290"/>
    <col min="15105" max="15105" width="9.28515625" style="290" customWidth="1"/>
    <col min="15106" max="15109" width="8.5703125" style="290" customWidth="1"/>
    <col min="15110" max="15110" width="9.5703125" style="290" customWidth="1"/>
    <col min="15111" max="15111" width="8.5703125" style="290" customWidth="1"/>
    <col min="15112" max="15112" width="11.7109375" style="290" customWidth="1"/>
    <col min="15113" max="15119" width="8.5703125" style="290" customWidth="1"/>
    <col min="15120" max="15120" width="8.42578125" style="290" customWidth="1"/>
    <col min="15121" max="15123" width="8.5703125" style="290" customWidth="1"/>
    <col min="15124" max="15360" width="9.140625" style="290"/>
    <col min="15361" max="15361" width="9.28515625" style="290" customWidth="1"/>
    <col min="15362" max="15365" width="8.5703125" style="290" customWidth="1"/>
    <col min="15366" max="15366" width="9.5703125" style="290" customWidth="1"/>
    <col min="15367" max="15367" width="8.5703125" style="290" customWidth="1"/>
    <col min="15368" max="15368" width="11.7109375" style="290" customWidth="1"/>
    <col min="15369" max="15375" width="8.5703125" style="290" customWidth="1"/>
    <col min="15376" max="15376" width="8.42578125" style="290" customWidth="1"/>
    <col min="15377" max="15379" width="8.5703125" style="290" customWidth="1"/>
    <col min="15380" max="15616" width="9.140625" style="290"/>
    <col min="15617" max="15617" width="9.28515625" style="290" customWidth="1"/>
    <col min="15618" max="15621" width="8.5703125" style="290" customWidth="1"/>
    <col min="15622" max="15622" width="9.5703125" style="290" customWidth="1"/>
    <col min="15623" max="15623" width="8.5703125" style="290" customWidth="1"/>
    <col min="15624" max="15624" width="11.7109375" style="290" customWidth="1"/>
    <col min="15625" max="15631" width="8.5703125" style="290" customWidth="1"/>
    <col min="15632" max="15632" width="8.42578125" style="290" customWidth="1"/>
    <col min="15633" max="15635" width="8.5703125" style="290" customWidth="1"/>
    <col min="15636" max="15872" width="9.140625" style="290"/>
    <col min="15873" max="15873" width="9.28515625" style="290" customWidth="1"/>
    <col min="15874" max="15877" width="8.5703125" style="290" customWidth="1"/>
    <col min="15878" max="15878" width="9.5703125" style="290" customWidth="1"/>
    <col min="15879" max="15879" width="8.5703125" style="290" customWidth="1"/>
    <col min="15880" max="15880" width="11.7109375" style="290" customWidth="1"/>
    <col min="15881" max="15887" width="8.5703125" style="290" customWidth="1"/>
    <col min="15888" max="15888" width="8.42578125" style="290" customWidth="1"/>
    <col min="15889" max="15891" width="8.5703125" style="290" customWidth="1"/>
    <col min="15892" max="16128" width="9.140625" style="290"/>
    <col min="16129" max="16129" width="9.28515625" style="290" customWidth="1"/>
    <col min="16130" max="16133" width="8.5703125" style="290" customWidth="1"/>
    <col min="16134" max="16134" width="9.5703125" style="290" customWidth="1"/>
    <col min="16135" max="16135" width="8.5703125" style="290" customWidth="1"/>
    <col min="16136" max="16136" width="11.7109375" style="290" customWidth="1"/>
    <col min="16137" max="16143" width="8.5703125" style="290" customWidth="1"/>
    <col min="16144" max="16144" width="8.42578125" style="290" customWidth="1"/>
    <col min="16145" max="16147" width="8.5703125" style="290" customWidth="1"/>
    <col min="16148" max="16384" width="9.140625" style="290"/>
  </cols>
  <sheetData>
    <row r="1" spans="1:19">
      <c r="A1" s="290" t="s">
        <v>10</v>
      </c>
      <c r="H1" s="633"/>
      <c r="I1" s="633"/>
      <c r="R1" s="634" t="s">
        <v>50</v>
      </c>
      <c r="S1" s="634"/>
    </row>
    <row r="2" spans="1:19" s="291" customFormat="1" ht="15.75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</row>
    <row r="3" spans="1:19" s="291" customFormat="1" ht="20.25" customHeight="1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</row>
    <row r="5" spans="1:19" s="291" customFormat="1" ht="15.75">
      <c r="A5" s="637" t="s">
        <v>624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</row>
    <row r="6" spans="1:19">
      <c r="A6" s="35" t="s">
        <v>859</v>
      </c>
      <c r="B6" s="35"/>
    </row>
    <row r="7" spans="1:19">
      <c r="A7" s="638" t="s">
        <v>161</v>
      </c>
      <c r="B7" s="638"/>
      <c r="C7" s="638"/>
      <c r="D7" s="638"/>
      <c r="E7" s="638"/>
      <c r="F7" s="638"/>
      <c r="G7" s="638"/>
      <c r="H7" s="638"/>
      <c r="I7" s="638"/>
      <c r="R7" s="292"/>
      <c r="S7" s="292"/>
    </row>
    <row r="9" spans="1:19" ht="18" customHeight="1">
      <c r="A9" s="281"/>
      <c r="B9" s="609" t="s">
        <v>37</v>
      </c>
      <c r="C9" s="609"/>
      <c r="D9" s="609" t="s">
        <v>38</v>
      </c>
      <c r="E9" s="609"/>
      <c r="F9" s="609" t="s">
        <v>39</v>
      </c>
      <c r="G9" s="609"/>
      <c r="H9" s="639" t="s">
        <v>40</v>
      </c>
      <c r="I9" s="639"/>
      <c r="J9" s="609" t="s">
        <v>41</v>
      </c>
      <c r="K9" s="609"/>
      <c r="L9" s="27" t="s">
        <v>14</v>
      </c>
    </row>
    <row r="10" spans="1:19" s="293" customFormat="1" ht="13.5" customHeight="1">
      <c r="A10" s="282">
        <v>1</v>
      </c>
      <c r="B10" s="626">
        <v>2</v>
      </c>
      <c r="C10" s="626"/>
      <c r="D10" s="626">
        <v>3</v>
      </c>
      <c r="E10" s="626"/>
      <c r="F10" s="626">
        <v>4</v>
      </c>
      <c r="G10" s="626"/>
      <c r="H10" s="626">
        <v>5</v>
      </c>
      <c r="I10" s="626"/>
      <c r="J10" s="626">
        <v>6</v>
      </c>
      <c r="K10" s="626"/>
      <c r="L10" s="282">
        <v>7</v>
      </c>
    </row>
    <row r="11" spans="1:19">
      <c r="A11" s="280" t="s">
        <v>42</v>
      </c>
      <c r="B11" s="591">
        <v>0</v>
      </c>
      <c r="C11" s="591"/>
      <c r="D11" s="591">
        <v>1504</v>
      </c>
      <c r="E11" s="591"/>
      <c r="F11" s="591">
        <v>1</v>
      </c>
      <c r="G11" s="591"/>
      <c r="H11" s="591">
        <v>0</v>
      </c>
      <c r="I11" s="591"/>
      <c r="J11" s="591">
        <v>713</v>
      </c>
      <c r="K11" s="591"/>
      <c r="L11" s="294">
        <f>B11+D11+F11+H11+J11</f>
        <v>2218</v>
      </c>
    </row>
    <row r="12" spans="1:19">
      <c r="A12" s="280" t="s">
        <v>43</v>
      </c>
      <c r="B12" s="591">
        <v>0</v>
      </c>
      <c r="C12" s="591"/>
      <c r="D12" s="591">
        <v>3731</v>
      </c>
      <c r="E12" s="591"/>
      <c r="F12" s="591">
        <v>1</v>
      </c>
      <c r="G12" s="591"/>
      <c r="H12" s="591">
        <v>0</v>
      </c>
      <c r="I12" s="591"/>
      <c r="J12" s="591">
        <v>799</v>
      </c>
      <c r="K12" s="591"/>
      <c r="L12" s="294">
        <f>B12+D12+F12+H12+J12</f>
        <v>4531</v>
      </c>
    </row>
    <row r="13" spans="1:19">
      <c r="A13" s="280" t="s">
        <v>14</v>
      </c>
      <c r="B13" s="595">
        <f>B11+B12</f>
        <v>0</v>
      </c>
      <c r="C13" s="595"/>
      <c r="D13" s="595">
        <f>D11+D12</f>
        <v>5235</v>
      </c>
      <c r="E13" s="595"/>
      <c r="F13" s="595">
        <f>F11+F12</f>
        <v>2</v>
      </c>
      <c r="G13" s="595"/>
      <c r="H13" s="595">
        <f>H11+H12</f>
        <v>0</v>
      </c>
      <c r="I13" s="595"/>
      <c r="J13" s="595">
        <f>J11+J12</f>
        <v>1512</v>
      </c>
      <c r="K13" s="595"/>
      <c r="L13" s="559">
        <f>L11+L12</f>
        <v>6749</v>
      </c>
    </row>
    <row r="14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>
      <c r="A15" s="632" t="s">
        <v>426</v>
      </c>
      <c r="B15" s="632"/>
      <c r="C15" s="632"/>
      <c r="D15" s="632"/>
      <c r="E15" s="632"/>
      <c r="F15" s="632"/>
      <c r="G15" s="632"/>
      <c r="H15" s="12"/>
      <c r="I15" s="12"/>
      <c r="J15" s="12"/>
      <c r="K15" s="12"/>
      <c r="L15" s="12"/>
    </row>
    <row r="16" spans="1:19" ht="12.75" customHeight="1">
      <c r="A16" s="627" t="s">
        <v>860</v>
      </c>
      <c r="B16" s="628"/>
      <c r="C16" s="629" t="s">
        <v>197</v>
      </c>
      <c r="D16" s="629"/>
      <c r="E16" s="280" t="s">
        <v>14</v>
      </c>
      <c r="I16" s="12"/>
      <c r="J16" s="12"/>
      <c r="K16" s="12"/>
      <c r="L16" s="12"/>
    </row>
    <row r="17" spans="1:20">
      <c r="A17" s="592">
        <v>900</v>
      </c>
      <c r="B17" s="593"/>
      <c r="C17" s="592">
        <v>100</v>
      </c>
      <c r="D17" s="593"/>
      <c r="E17" s="280">
        <v>1000</v>
      </c>
      <c r="I17" s="12"/>
      <c r="J17" s="12"/>
      <c r="K17" s="12"/>
      <c r="L17" s="12"/>
    </row>
    <row r="18" spans="1:20">
      <c r="A18" s="283"/>
      <c r="B18" s="283"/>
      <c r="C18" s="283"/>
      <c r="D18" s="283"/>
      <c r="E18" s="283"/>
      <c r="F18" s="283"/>
      <c r="G18" s="283"/>
      <c r="H18" s="12"/>
      <c r="I18" s="12"/>
      <c r="J18" s="12"/>
      <c r="K18" s="12"/>
      <c r="L18" s="12"/>
    </row>
    <row r="19" spans="1:20" ht="19.149999999999999" customHeight="1">
      <c r="A19" s="630" t="s">
        <v>162</v>
      </c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</row>
    <row r="20" spans="1:20">
      <c r="A20" s="609" t="s">
        <v>18</v>
      </c>
      <c r="B20" s="609" t="s">
        <v>44</v>
      </c>
      <c r="C20" s="609"/>
      <c r="D20" s="609"/>
      <c r="E20" s="631" t="s">
        <v>19</v>
      </c>
      <c r="F20" s="631"/>
      <c r="G20" s="631"/>
      <c r="H20" s="631"/>
      <c r="I20" s="631"/>
      <c r="J20" s="631"/>
      <c r="K20" s="631"/>
      <c r="L20" s="631"/>
      <c r="M20" s="595" t="s">
        <v>20</v>
      </c>
      <c r="N20" s="595"/>
      <c r="O20" s="595"/>
      <c r="P20" s="595"/>
      <c r="Q20" s="595"/>
      <c r="R20" s="595"/>
      <c r="S20" s="595"/>
      <c r="T20" s="595"/>
    </row>
    <row r="21" spans="1:20" ht="33.75" customHeight="1">
      <c r="A21" s="609"/>
      <c r="B21" s="609"/>
      <c r="C21" s="609"/>
      <c r="D21" s="609"/>
      <c r="E21" s="606" t="s">
        <v>127</v>
      </c>
      <c r="F21" s="608"/>
      <c r="G21" s="606" t="s">
        <v>163</v>
      </c>
      <c r="H21" s="608"/>
      <c r="I21" s="609" t="s">
        <v>45</v>
      </c>
      <c r="J21" s="609"/>
      <c r="K21" s="606" t="s">
        <v>87</v>
      </c>
      <c r="L21" s="608"/>
      <c r="M21" s="606" t="s">
        <v>88</v>
      </c>
      <c r="N21" s="608"/>
      <c r="O21" s="606" t="s">
        <v>163</v>
      </c>
      <c r="P21" s="608"/>
      <c r="Q21" s="609" t="s">
        <v>45</v>
      </c>
      <c r="R21" s="609"/>
      <c r="S21" s="609" t="s">
        <v>87</v>
      </c>
      <c r="T21" s="609"/>
    </row>
    <row r="22" spans="1:20" s="293" customFormat="1" ht="12.75" customHeight="1">
      <c r="A22" s="282">
        <v>1</v>
      </c>
      <c r="B22" s="623">
        <v>2</v>
      </c>
      <c r="C22" s="624"/>
      <c r="D22" s="625"/>
      <c r="E22" s="623">
        <v>3</v>
      </c>
      <c r="F22" s="625"/>
      <c r="G22" s="623">
        <v>4</v>
      </c>
      <c r="H22" s="625"/>
      <c r="I22" s="626">
        <v>5</v>
      </c>
      <c r="J22" s="626"/>
      <c r="K22" s="626">
        <v>6</v>
      </c>
      <c r="L22" s="626"/>
      <c r="M22" s="623">
        <v>3</v>
      </c>
      <c r="N22" s="625"/>
      <c r="O22" s="623">
        <v>4</v>
      </c>
      <c r="P22" s="625"/>
      <c r="Q22" s="626">
        <v>5</v>
      </c>
      <c r="R22" s="626"/>
      <c r="S22" s="626">
        <v>6</v>
      </c>
      <c r="T22" s="626"/>
    </row>
    <row r="23" spans="1:20">
      <c r="A23" s="286">
        <v>1</v>
      </c>
      <c r="B23" s="620" t="s">
        <v>861</v>
      </c>
      <c r="C23" s="621"/>
      <c r="D23" s="622"/>
      <c r="E23" s="613">
        <v>100</v>
      </c>
      <c r="F23" s="614"/>
      <c r="G23" s="613" t="s">
        <v>862</v>
      </c>
      <c r="H23" s="614"/>
      <c r="I23" s="591">
        <v>310</v>
      </c>
      <c r="J23" s="591"/>
      <c r="K23" s="591">
        <v>6</v>
      </c>
      <c r="L23" s="591"/>
      <c r="M23" s="613">
        <v>150</v>
      </c>
      <c r="N23" s="614"/>
      <c r="O23" s="613" t="s">
        <v>862</v>
      </c>
      <c r="P23" s="614"/>
      <c r="Q23" s="591">
        <v>535</v>
      </c>
      <c r="R23" s="591"/>
      <c r="S23" s="591">
        <v>8</v>
      </c>
      <c r="T23" s="591"/>
    </row>
    <row r="24" spans="1:20">
      <c r="A24" s="286">
        <v>2</v>
      </c>
      <c r="B24" s="617" t="s">
        <v>46</v>
      </c>
      <c r="C24" s="618"/>
      <c r="D24" s="619"/>
      <c r="E24" s="613">
        <v>20</v>
      </c>
      <c r="F24" s="614"/>
      <c r="G24" s="615">
        <v>1.59</v>
      </c>
      <c r="H24" s="616"/>
      <c r="I24" s="591">
        <v>70</v>
      </c>
      <c r="J24" s="591"/>
      <c r="K24" s="591">
        <v>6</v>
      </c>
      <c r="L24" s="591"/>
      <c r="M24" s="613">
        <v>30</v>
      </c>
      <c r="N24" s="614"/>
      <c r="O24" s="615">
        <v>2.6</v>
      </c>
      <c r="P24" s="616"/>
      <c r="Q24" s="591">
        <v>105</v>
      </c>
      <c r="R24" s="591"/>
      <c r="S24" s="591">
        <v>12</v>
      </c>
      <c r="T24" s="591"/>
    </row>
    <row r="25" spans="1:20">
      <c r="A25" s="286">
        <v>3</v>
      </c>
      <c r="B25" s="617" t="s">
        <v>164</v>
      </c>
      <c r="C25" s="618"/>
      <c r="D25" s="619"/>
      <c r="E25" s="613">
        <v>50</v>
      </c>
      <c r="F25" s="614"/>
      <c r="G25" s="615">
        <v>1.17</v>
      </c>
      <c r="H25" s="616"/>
      <c r="I25" s="591">
        <v>25</v>
      </c>
      <c r="J25" s="591"/>
      <c r="K25" s="591">
        <v>0</v>
      </c>
      <c r="L25" s="591"/>
      <c r="M25" s="613">
        <v>75</v>
      </c>
      <c r="N25" s="614"/>
      <c r="O25" s="615">
        <v>1.7</v>
      </c>
      <c r="P25" s="616"/>
      <c r="Q25" s="591">
        <v>43</v>
      </c>
      <c r="R25" s="591"/>
      <c r="S25" s="591">
        <v>0</v>
      </c>
      <c r="T25" s="591"/>
    </row>
    <row r="26" spans="1:20">
      <c r="A26" s="286">
        <v>4</v>
      </c>
      <c r="B26" s="617" t="s">
        <v>47</v>
      </c>
      <c r="C26" s="618"/>
      <c r="D26" s="619"/>
      <c r="E26" s="613">
        <v>5</v>
      </c>
      <c r="F26" s="614"/>
      <c r="G26" s="615">
        <v>0.56000000000000005</v>
      </c>
      <c r="H26" s="616"/>
      <c r="I26" s="591">
        <v>45</v>
      </c>
      <c r="J26" s="591"/>
      <c r="K26" s="591">
        <v>0</v>
      </c>
      <c r="L26" s="591"/>
      <c r="M26" s="613">
        <v>7.5</v>
      </c>
      <c r="N26" s="614"/>
      <c r="O26" s="615">
        <v>0.9</v>
      </c>
      <c r="P26" s="616"/>
      <c r="Q26" s="591">
        <v>67</v>
      </c>
      <c r="R26" s="591"/>
      <c r="S26" s="591">
        <v>0</v>
      </c>
      <c r="T26" s="591"/>
    </row>
    <row r="27" spans="1:20">
      <c r="A27" s="286">
        <v>5</v>
      </c>
      <c r="B27" s="617" t="s">
        <v>48</v>
      </c>
      <c r="C27" s="618"/>
      <c r="D27" s="619"/>
      <c r="E27" s="613" t="s">
        <v>863</v>
      </c>
      <c r="F27" s="614"/>
      <c r="G27" s="615">
        <v>0.21</v>
      </c>
      <c r="H27" s="616"/>
      <c r="I27" s="591">
        <v>0</v>
      </c>
      <c r="J27" s="591"/>
      <c r="K27" s="591">
        <v>0</v>
      </c>
      <c r="L27" s="591"/>
      <c r="M27" s="613" t="s">
        <v>863</v>
      </c>
      <c r="N27" s="614"/>
      <c r="O27" s="615">
        <v>0.22</v>
      </c>
      <c r="P27" s="616"/>
      <c r="Q27" s="591">
        <v>0</v>
      </c>
      <c r="R27" s="591"/>
      <c r="S27" s="591">
        <v>0</v>
      </c>
      <c r="T27" s="591"/>
    </row>
    <row r="28" spans="1:20">
      <c r="A28" s="286">
        <v>6</v>
      </c>
      <c r="B28" s="617" t="s">
        <v>49</v>
      </c>
      <c r="C28" s="618"/>
      <c r="D28" s="619"/>
      <c r="E28" s="613" t="s">
        <v>863</v>
      </c>
      <c r="F28" s="614"/>
      <c r="G28" s="615">
        <v>0.6</v>
      </c>
      <c r="H28" s="616"/>
      <c r="I28" s="591">
        <v>0</v>
      </c>
      <c r="J28" s="591"/>
      <c r="K28" s="591">
        <v>0</v>
      </c>
      <c r="L28" s="591"/>
      <c r="M28" s="613" t="s">
        <v>863</v>
      </c>
      <c r="N28" s="614"/>
      <c r="O28" s="615">
        <v>0.76</v>
      </c>
      <c r="P28" s="616"/>
      <c r="Q28" s="591">
        <v>0</v>
      </c>
      <c r="R28" s="591"/>
      <c r="S28" s="591">
        <v>0</v>
      </c>
      <c r="T28" s="591"/>
    </row>
    <row r="29" spans="1:20">
      <c r="A29" s="286">
        <v>7</v>
      </c>
      <c r="B29" s="612" t="s">
        <v>165</v>
      </c>
      <c r="C29" s="612"/>
      <c r="D29" s="612"/>
      <c r="E29" s="613"/>
      <c r="F29" s="614"/>
      <c r="G29" s="613"/>
      <c r="H29" s="614"/>
      <c r="I29" s="591"/>
      <c r="J29" s="591"/>
      <c r="K29" s="591"/>
      <c r="L29" s="591"/>
      <c r="M29" s="613"/>
      <c r="N29" s="614"/>
      <c r="O29" s="613"/>
      <c r="P29" s="614"/>
      <c r="Q29" s="591"/>
      <c r="R29" s="591"/>
      <c r="S29" s="591"/>
      <c r="T29" s="591"/>
    </row>
    <row r="30" spans="1:20">
      <c r="A30" s="286"/>
      <c r="B30" s="609" t="s">
        <v>14</v>
      </c>
      <c r="C30" s="609"/>
      <c r="D30" s="609"/>
      <c r="E30" s="592"/>
      <c r="F30" s="593"/>
      <c r="G30" s="592">
        <f>SUM(G23:G29)</f>
        <v>4.13</v>
      </c>
      <c r="H30" s="593"/>
      <c r="I30" s="592">
        <f>SUM(I23:I29)</f>
        <v>450</v>
      </c>
      <c r="J30" s="593"/>
      <c r="K30" s="592">
        <f>SUM(K23:K29)</f>
        <v>12</v>
      </c>
      <c r="L30" s="593"/>
      <c r="M30" s="592"/>
      <c r="N30" s="593"/>
      <c r="O30" s="610">
        <f>SUM(O23:O29)</f>
        <v>6.18</v>
      </c>
      <c r="P30" s="611"/>
      <c r="Q30" s="592">
        <f>SUM(Q23:Q29)</f>
        <v>750</v>
      </c>
      <c r="R30" s="593"/>
      <c r="S30" s="592">
        <f>SUM(S23:S29)</f>
        <v>20</v>
      </c>
      <c r="T30" s="593"/>
    </row>
    <row r="31" spans="1:20">
      <c r="A31" s="109"/>
      <c r="B31" s="110"/>
      <c r="C31" s="110"/>
      <c r="D31" s="1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 customHeight="1">
      <c r="A32" s="210" t="s">
        <v>405</v>
      </c>
      <c r="B32" s="597" t="s">
        <v>458</v>
      </c>
      <c r="C32" s="597"/>
      <c r="D32" s="597"/>
      <c r="E32" s="597"/>
      <c r="F32" s="597"/>
      <c r="G32" s="597"/>
      <c r="H32" s="59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210"/>
      <c r="B33" s="110"/>
      <c r="C33" s="110"/>
      <c r="D33" s="1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s="292" customFormat="1" ht="17.25" customHeight="1">
      <c r="A34" s="598" t="s">
        <v>18</v>
      </c>
      <c r="B34" s="600" t="s">
        <v>406</v>
      </c>
      <c r="C34" s="601"/>
      <c r="D34" s="602"/>
      <c r="E34" s="606" t="s">
        <v>19</v>
      </c>
      <c r="F34" s="607"/>
      <c r="G34" s="607"/>
      <c r="H34" s="607"/>
      <c r="I34" s="607"/>
      <c r="J34" s="608"/>
      <c r="K34" s="595" t="s">
        <v>20</v>
      </c>
      <c r="L34" s="595"/>
      <c r="M34" s="595"/>
      <c r="N34" s="595"/>
      <c r="O34" s="595"/>
      <c r="P34" s="595"/>
      <c r="Q34" s="596"/>
      <c r="R34" s="596"/>
      <c r="S34" s="596"/>
      <c r="T34" s="596"/>
    </row>
    <row r="35" spans="1:20">
      <c r="A35" s="599"/>
      <c r="B35" s="603"/>
      <c r="C35" s="604"/>
      <c r="D35" s="605"/>
      <c r="E35" s="592" t="s">
        <v>423</v>
      </c>
      <c r="F35" s="593"/>
      <c r="G35" s="592" t="s">
        <v>424</v>
      </c>
      <c r="H35" s="593"/>
      <c r="I35" s="592" t="s">
        <v>425</v>
      </c>
      <c r="J35" s="593"/>
      <c r="K35" s="595" t="s">
        <v>423</v>
      </c>
      <c r="L35" s="595"/>
      <c r="M35" s="595" t="s">
        <v>424</v>
      </c>
      <c r="N35" s="595"/>
      <c r="O35" s="595" t="s">
        <v>425</v>
      </c>
      <c r="P35" s="595"/>
      <c r="Q35" s="12"/>
      <c r="R35" s="12"/>
      <c r="S35" s="12"/>
      <c r="T35" s="12"/>
    </row>
    <row r="36" spans="1:20">
      <c r="A36" s="286">
        <v>1</v>
      </c>
      <c r="B36" s="592" t="s">
        <v>864</v>
      </c>
      <c r="C36" s="594"/>
      <c r="D36" s="593"/>
      <c r="E36" s="592" t="s">
        <v>865</v>
      </c>
      <c r="F36" s="593"/>
      <c r="G36" s="592" t="s">
        <v>865</v>
      </c>
      <c r="H36" s="593"/>
      <c r="I36" s="592" t="s">
        <v>865</v>
      </c>
      <c r="J36" s="593"/>
      <c r="K36" s="592" t="s">
        <v>865</v>
      </c>
      <c r="L36" s="593"/>
      <c r="M36" s="592" t="s">
        <v>865</v>
      </c>
      <c r="N36" s="593"/>
      <c r="O36" s="592" t="s">
        <v>865</v>
      </c>
      <c r="P36" s="593"/>
      <c r="Q36" s="12"/>
      <c r="R36" s="12"/>
      <c r="S36" s="12"/>
      <c r="T36" s="12"/>
    </row>
    <row r="37" spans="1:20">
      <c r="A37" s="286">
        <v>2</v>
      </c>
      <c r="B37" s="592"/>
      <c r="C37" s="594"/>
      <c r="D37" s="593"/>
      <c r="E37" s="592"/>
      <c r="F37" s="593"/>
      <c r="G37" s="592"/>
      <c r="H37" s="593"/>
      <c r="I37" s="592"/>
      <c r="J37" s="593"/>
      <c r="K37" s="595"/>
      <c r="L37" s="595"/>
      <c r="M37" s="595"/>
      <c r="N37" s="595"/>
      <c r="O37" s="595"/>
      <c r="P37" s="595"/>
      <c r="Q37" s="12"/>
      <c r="R37" s="12"/>
      <c r="S37" s="12"/>
      <c r="T37" s="12"/>
    </row>
    <row r="39" spans="1:20" ht="13.9" customHeight="1">
      <c r="A39" s="586" t="s">
        <v>175</v>
      </c>
      <c r="B39" s="586"/>
      <c r="C39" s="586"/>
      <c r="D39" s="586"/>
      <c r="E39" s="586"/>
      <c r="F39" s="586"/>
      <c r="G39" s="586"/>
      <c r="H39" s="586"/>
      <c r="I39" s="586"/>
    </row>
    <row r="40" spans="1:20" ht="13.9" customHeight="1">
      <c r="A40" s="587" t="s">
        <v>52</v>
      </c>
      <c r="B40" s="589" t="s">
        <v>19</v>
      </c>
      <c r="C40" s="589"/>
      <c r="D40" s="589"/>
      <c r="E40" s="590" t="s">
        <v>20</v>
      </c>
      <c r="F40" s="590"/>
      <c r="G40" s="590"/>
      <c r="H40" s="581" t="s">
        <v>140</v>
      </c>
      <c r="I40" s="581"/>
    </row>
    <row r="41" spans="1:20" ht="15">
      <c r="A41" s="588"/>
      <c r="B41" s="284" t="s">
        <v>166</v>
      </c>
      <c r="C41" s="285" t="s">
        <v>94</v>
      </c>
      <c r="D41" s="284" t="s">
        <v>14</v>
      </c>
      <c r="E41" s="284" t="s">
        <v>166</v>
      </c>
      <c r="F41" s="285" t="s">
        <v>94</v>
      </c>
      <c r="G41" s="284" t="s">
        <v>14</v>
      </c>
      <c r="H41" s="581"/>
      <c r="I41" s="581"/>
    </row>
    <row r="42" spans="1:20" ht="14.25">
      <c r="A42" s="295" t="s">
        <v>500</v>
      </c>
      <c r="B42" s="48">
        <v>3.72</v>
      </c>
      <c r="C42" s="48">
        <v>0.41</v>
      </c>
      <c r="D42" s="296">
        <f>B42+C42</f>
        <v>4.13</v>
      </c>
      <c r="E42" s="48">
        <v>5.56</v>
      </c>
      <c r="F42" s="48">
        <v>0.62</v>
      </c>
      <c r="G42" s="296">
        <f>E42+F42</f>
        <v>6.18</v>
      </c>
      <c r="H42" s="591"/>
      <c r="I42" s="591"/>
    </row>
    <row r="43" spans="1:20" ht="14.25">
      <c r="A43" s="297" t="s">
        <v>808</v>
      </c>
      <c r="B43" s="298">
        <v>4</v>
      </c>
      <c r="C43" s="48">
        <v>0.44</v>
      </c>
      <c r="D43" s="299">
        <v>4.4400000000000004</v>
      </c>
      <c r="E43" s="8">
        <v>5.98</v>
      </c>
      <c r="F43" s="48">
        <v>0.66</v>
      </c>
      <c r="G43" s="300">
        <v>6.64</v>
      </c>
      <c r="H43" s="579" t="s">
        <v>167</v>
      </c>
      <c r="I43" s="580"/>
    </row>
    <row r="44" spans="1:20" ht="15">
      <c r="A44" s="108" t="s">
        <v>225</v>
      </c>
      <c r="B44" s="209"/>
      <c r="C44" s="209"/>
      <c r="D44" s="301"/>
      <c r="E44" s="301"/>
      <c r="F44" s="288"/>
      <c r="G44" s="288"/>
      <c r="H44" s="288"/>
      <c r="I44" s="302"/>
    </row>
    <row r="45" spans="1:20" ht="15">
      <c r="A45" s="108"/>
      <c r="B45" s="209"/>
      <c r="C45" s="209"/>
      <c r="D45" s="301"/>
      <c r="E45" s="301"/>
      <c r="F45" s="288"/>
      <c r="G45" s="288"/>
      <c r="H45" s="288"/>
      <c r="I45" s="302"/>
    </row>
    <row r="46" spans="1:20" ht="15">
      <c r="A46" s="292"/>
      <c r="B46" s="211"/>
      <c r="C46" s="211"/>
      <c r="D46" s="186"/>
      <c r="E46" s="186"/>
      <c r="F46" s="288"/>
      <c r="G46" s="288"/>
      <c r="H46" s="288"/>
      <c r="I46" s="302"/>
    </row>
    <row r="47" spans="1:20" ht="15">
      <c r="A47" s="303">
        <v>4</v>
      </c>
      <c r="B47" s="209" t="s">
        <v>866</v>
      </c>
      <c r="C47" s="209"/>
      <c r="D47" s="301"/>
      <c r="E47" s="301"/>
      <c r="F47" s="288"/>
      <c r="G47" s="288"/>
      <c r="H47" s="288"/>
      <c r="I47" s="302"/>
    </row>
    <row r="48" spans="1:20" ht="30" customHeight="1">
      <c r="A48" s="283"/>
      <c r="B48" s="304" t="s">
        <v>2</v>
      </c>
      <c r="C48" s="581" t="s">
        <v>867</v>
      </c>
      <c r="D48" s="581"/>
      <c r="E48" s="582" t="s">
        <v>868</v>
      </c>
      <c r="F48" s="583"/>
      <c r="G48" s="288"/>
      <c r="H48" s="288"/>
      <c r="I48" s="302"/>
    </row>
    <row r="49" spans="1:16" ht="15">
      <c r="A49" s="292"/>
      <c r="B49" s="284">
        <v>1</v>
      </c>
      <c r="C49" s="582" t="s">
        <v>864</v>
      </c>
      <c r="D49" s="583"/>
      <c r="E49" s="584"/>
      <c r="F49" s="585"/>
      <c r="G49" s="288"/>
      <c r="H49" s="288"/>
      <c r="I49" s="302"/>
    </row>
    <row r="51" spans="1:16">
      <c r="A51" s="290" t="s">
        <v>925</v>
      </c>
      <c r="P51" s="290" t="s">
        <v>869</v>
      </c>
    </row>
    <row r="52" spans="1:16">
      <c r="A52" s="290" t="s">
        <v>930</v>
      </c>
      <c r="P52" s="305" t="s">
        <v>870</v>
      </c>
    </row>
    <row r="53" spans="1:16">
      <c r="P53" s="305" t="s">
        <v>871</v>
      </c>
    </row>
  </sheetData>
  <mergeCells count="168">
    <mergeCell ref="H1:I1"/>
    <mergeCell ref="R1:S1"/>
    <mergeCell ref="A2:S2"/>
    <mergeCell ref="A3:S3"/>
    <mergeCell ref="A5:S5"/>
    <mergeCell ref="A7:I7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A15:G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6:B16"/>
    <mergeCell ref="C16:D16"/>
    <mergeCell ref="A17:B17"/>
    <mergeCell ref="C17:D17"/>
    <mergeCell ref="A19:S19"/>
    <mergeCell ref="A20:A21"/>
    <mergeCell ref="B20:D21"/>
    <mergeCell ref="E20:L20"/>
    <mergeCell ref="M20:T20"/>
    <mergeCell ref="E21:F21"/>
    <mergeCell ref="S21:T21"/>
    <mergeCell ref="G21:H21"/>
    <mergeCell ref="I21:J21"/>
    <mergeCell ref="K21:L21"/>
    <mergeCell ref="M21:N21"/>
    <mergeCell ref="O21:P21"/>
    <mergeCell ref="Q21:R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O23:P23"/>
    <mergeCell ref="Q23:R23"/>
    <mergeCell ref="S23:T23"/>
    <mergeCell ref="B24:D24"/>
    <mergeCell ref="E24:F24"/>
    <mergeCell ref="G24:H24"/>
    <mergeCell ref="I24:J24"/>
    <mergeCell ref="K24:L24"/>
    <mergeCell ref="M24:N24"/>
    <mergeCell ref="O24:P24"/>
    <mergeCell ref="B23:D23"/>
    <mergeCell ref="E23:F23"/>
    <mergeCell ref="G23:H23"/>
    <mergeCell ref="I23:J23"/>
    <mergeCell ref="K23:L23"/>
    <mergeCell ref="M23:N23"/>
    <mergeCell ref="Q24:R24"/>
    <mergeCell ref="S24:T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O27:P27"/>
    <mergeCell ref="Q27:R27"/>
    <mergeCell ref="S27:T27"/>
    <mergeCell ref="B28:D28"/>
    <mergeCell ref="E28:F28"/>
    <mergeCell ref="G28:H28"/>
    <mergeCell ref="I28:J28"/>
    <mergeCell ref="K28:L28"/>
    <mergeCell ref="M28:N28"/>
    <mergeCell ref="O28:P28"/>
    <mergeCell ref="B27:D27"/>
    <mergeCell ref="E27:F27"/>
    <mergeCell ref="G27:H27"/>
    <mergeCell ref="I27:J27"/>
    <mergeCell ref="K27:L27"/>
    <mergeCell ref="M27:N27"/>
    <mergeCell ref="Q28:R28"/>
    <mergeCell ref="S28:T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S34:T34"/>
    <mergeCell ref="E35:F35"/>
    <mergeCell ref="G35:H35"/>
    <mergeCell ref="I35:J35"/>
    <mergeCell ref="K35:L35"/>
    <mergeCell ref="M35:N35"/>
    <mergeCell ref="O35:P35"/>
    <mergeCell ref="B32:H32"/>
    <mergeCell ref="A34:A35"/>
    <mergeCell ref="B34:D35"/>
    <mergeCell ref="E34:J34"/>
    <mergeCell ref="K34:P34"/>
    <mergeCell ref="Q34:R34"/>
    <mergeCell ref="O36:P36"/>
    <mergeCell ref="B37:D37"/>
    <mergeCell ref="E37:F37"/>
    <mergeCell ref="G37:H37"/>
    <mergeCell ref="I37:J37"/>
    <mergeCell ref="K37:L37"/>
    <mergeCell ref="M37:N37"/>
    <mergeCell ref="O37:P37"/>
    <mergeCell ref="B36:D36"/>
    <mergeCell ref="E36:F36"/>
    <mergeCell ref="G36:H36"/>
    <mergeCell ref="I36:J36"/>
    <mergeCell ref="K36:L36"/>
    <mergeCell ref="M36:N36"/>
    <mergeCell ref="H43:I43"/>
    <mergeCell ref="C48:D48"/>
    <mergeCell ref="E48:F48"/>
    <mergeCell ref="C49:D49"/>
    <mergeCell ref="E49:F49"/>
    <mergeCell ref="A39:I39"/>
    <mergeCell ref="A40:A41"/>
    <mergeCell ref="B40:D40"/>
    <mergeCell ref="E40:G40"/>
    <mergeCell ref="H40:I41"/>
    <mergeCell ref="H42:I42"/>
  </mergeCells>
  <printOptions horizontalCentered="1"/>
  <pageMargins left="0.70866141732283505" right="0.70866141732283505" top="1.2362204720000001" bottom="0" header="0.31496062992126" footer="0.31496062992126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zoomScale="68" zoomScaleSheetLayoutView="68" workbookViewId="0">
      <selection activeCell="A5" sqref="A5"/>
    </sheetView>
  </sheetViews>
  <sheetFormatPr defaultRowHeight="12.75"/>
  <cols>
    <col min="1" max="1" width="20.140625" bestFit="1" customWidth="1"/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>
      <c r="A1" s="678" t="s">
        <v>0</v>
      </c>
      <c r="B1" s="678"/>
      <c r="C1" s="678"/>
      <c r="D1" s="678"/>
      <c r="E1" s="678"/>
      <c r="F1" s="678"/>
      <c r="G1" s="678"/>
      <c r="H1" s="678"/>
      <c r="I1" s="176"/>
      <c r="J1" s="238" t="s">
        <v>537</v>
      </c>
    </row>
    <row r="2" spans="1:13" ht="21">
      <c r="A2" s="679" t="s">
        <v>623</v>
      </c>
      <c r="B2" s="679"/>
      <c r="C2" s="679"/>
      <c r="D2" s="679"/>
      <c r="E2" s="679"/>
      <c r="F2" s="679"/>
      <c r="G2" s="679"/>
      <c r="H2" s="679"/>
      <c r="I2" s="679"/>
      <c r="J2" s="679"/>
    </row>
    <row r="3" spans="1:13" ht="15">
      <c r="A3" s="157"/>
      <c r="B3" s="157"/>
      <c r="C3" s="157"/>
      <c r="D3" s="157"/>
      <c r="E3" s="157"/>
      <c r="F3" s="157"/>
      <c r="G3" s="157"/>
      <c r="H3" s="157"/>
      <c r="I3" s="157"/>
    </row>
    <row r="4" spans="1:13" ht="18">
      <c r="A4" s="678" t="s">
        <v>536</v>
      </c>
      <c r="B4" s="678"/>
      <c r="C4" s="678"/>
      <c r="D4" s="678"/>
      <c r="E4" s="678"/>
      <c r="F4" s="678"/>
      <c r="G4" s="678"/>
      <c r="H4" s="678"/>
      <c r="I4" s="678"/>
    </row>
    <row r="5" spans="1:13" ht="15">
      <c r="A5" s="35" t="s">
        <v>932</v>
      </c>
      <c r="B5" s="158"/>
      <c r="C5" s="158"/>
      <c r="D5" s="158"/>
      <c r="E5" s="158"/>
      <c r="F5" s="158"/>
      <c r="G5" s="158"/>
      <c r="H5" s="158"/>
      <c r="I5" s="157" t="s">
        <v>787</v>
      </c>
    </row>
    <row r="6" spans="1:13" ht="25.5" customHeight="1">
      <c r="A6" s="753" t="s">
        <v>2</v>
      </c>
      <c r="B6" s="753" t="s">
        <v>388</v>
      </c>
      <c r="C6" s="609" t="s">
        <v>389</v>
      </c>
      <c r="D6" s="609"/>
      <c r="E6" s="609"/>
      <c r="F6" s="754" t="s">
        <v>392</v>
      </c>
      <c r="G6" s="755"/>
      <c r="H6" s="755"/>
      <c r="I6" s="756"/>
      <c r="J6" s="751" t="s">
        <v>396</v>
      </c>
    </row>
    <row r="7" spans="1:13" ht="63" customHeight="1">
      <c r="A7" s="753"/>
      <c r="B7" s="753"/>
      <c r="C7" s="38" t="s">
        <v>94</v>
      </c>
      <c r="D7" s="38" t="s">
        <v>390</v>
      </c>
      <c r="E7" s="38" t="s">
        <v>391</v>
      </c>
      <c r="F7" s="179" t="s">
        <v>393</v>
      </c>
      <c r="G7" s="179" t="s">
        <v>394</v>
      </c>
      <c r="H7" s="179" t="s">
        <v>395</v>
      </c>
      <c r="I7" s="179" t="s">
        <v>41</v>
      </c>
      <c r="J7" s="752"/>
    </row>
    <row r="8" spans="1:13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264</v>
      </c>
      <c r="G8" s="161" t="s">
        <v>283</v>
      </c>
      <c r="H8" s="161" t="s">
        <v>284</v>
      </c>
      <c r="I8" s="161" t="s">
        <v>285</v>
      </c>
      <c r="J8" s="161" t="s">
        <v>313</v>
      </c>
    </row>
    <row r="9" spans="1:13" ht="14.25">
      <c r="A9" s="263" t="s">
        <v>828</v>
      </c>
      <c r="B9" s="9">
        <v>1</v>
      </c>
      <c r="C9" s="9">
        <v>0</v>
      </c>
      <c r="D9" s="9">
        <v>0</v>
      </c>
      <c r="E9" s="9">
        <v>96</v>
      </c>
      <c r="F9" s="9">
        <v>0</v>
      </c>
      <c r="G9" s="20" t="s">
        <v>858</v>
      </c>
      <c r="H9" s="9">
        <v>0</v>
      </c>
      <c r="I9" s="9">
        <v>0</v>
      </c>
      <c r="J9" s="9">
        <v>0.35</v>
      </c>
    </row>
    <row r="10" spans="1:13" ht="14.25">
      <c r="A10" s="47" t="s">
        <v>829</v>
      </c>
      <c r="B10" s="9">
        <v>2</v>
      </c>
      <c r="C10" s="9">
        <v>0</v>
      </c>
      <c r="D10" s="9">
        <v>4</v>
      </c>
      <c r="E10" s="9">
        <v>56</v>
      </c>
      <c r="F10" s="9">
        <v>2</v>
      </c>
      <c r="G10" s="20" t="s">
        <v>858</v>
      </c>
      <c r="H10" s="267">
        <v>0</v>
      </c>
      <c r="I10" s="267">
        <v>0</v>
      </c>
      <c r="J10" s="9">
        <v>0.2</v>
      </c>
    </row>
    <row r="11" spans="1:13" ht="14.25">
      <c r="A11" s="263" t="s">
        <v>830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267">
        <v>0</v>
      </c>
      <c r="I11" s="267">
        <v>0</v>
      </c>
      <c r="J11" s="9">
        <v>0</v>
      </c>
    </row>
    <row r="12" spans="1:13" ht="14.25">
      <c r="A12" s="47" t="s">
        <v>831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267">
        <v>0</v>
      </c>
      <c r="I12" s="267">
        <v>0</v>
      </c>
      <c r="J12" s="9">
        <v>0</v>
      </c>
    </row>
    <row r="13" spans="1:13" ht="14.25">
      <c r="A13" s="47" t="s">
        <v>832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267">
        <v>0</v>
      </c>
      <c r="I13" s="267">
        <v>0</v>
      </c>
      <c r="J13" s="9">
        <v>0</v>
      </c>
      <c r="M13" s="16" t="s">
        <v>397</v>
      </c>
    </row>
    <row r="14" spans="1:13" ht="14.25">
      <c r="A14" s="47" t="s">
        <v>833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267">
        <v>0</v>
      </c>
      <c r="I14" s="267">
        <v>0</v>
      </c>
      <c r="J14" s="9">
        <v>0</v>
      </c>
    </row>
    <row r="15" spans="1:13" ht="14.25">
      <c r="A15" s="263" t="s">
        <v>834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67">
        <v>0</v>
      </c>
      <c r="I15" s="267">
        <v>0</v>
      </c>
      <c r="J15" s="9">
        <v>0</v>
      </c>
    </row>
    <row r="16" spans="1:13" ht="14.25">
      <c r="A16" s="47" t="s">
        <v>835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67">
        <v>0</v>
      </c>
      <c r="I16" s="267">
        <v>0</v>
      </c>
      <c r="J16" s="9">
        <v>0</v>
      </c>
    </row>
    <row r="17" spans="1:10" ht="14.25">
      <c r="A17" s="47" t="s">
        <v>836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267">
        <v>0</v>
      </c>
      <c r="I17" s="267">
        <v>0</v>
      </c>
      <c r="J17" s="9">
        <v>0</v>
      </c>
    </row>
    <row r="18" spans="1:10" ht="14.25">
      <c r="A18" s="47" t="s">
        <v>837</v>
      </c>
      <c r="B18" s="9">
        <v>1</v>
      </c>
      <c r="C18" s="9">
        <v>0</v>
      </c>
      <c r="D18" s="9">
        <v>1</v>
      </c>
      <c r="E18" s="9">
        <v>0</v>
      </c>
      <c r="F18" s="9">
        <v>0</v>
      </c>
      <c r="G18" s="20" t="s">
        <v>858</v>
      </c>
      <c r="H18" s="267">
        <v>0</v>
      </c>
      <c r="I18" s="267">
        <v>0</v>
      </c>
      <c r="J18" s="9">
        <v>0.25</v>
      </c>
    </row>
    <row r="19" spans="1:10" ht="14.25">
      <c r="A19" s="47" t="s">
        <v>838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67">
        <v>0</v>
      </c>
      <c r="I19" s="267">
        <v>0</v>
      </c>
      <c r="J19" s="9">
        <v>0</v>
      </c>
    </row>
    <row r="20" spans="1:10" ht="14.25">
      <c r="A20" s="47" t="s">
        <v>839</v>
      </c>
      <c r="B20" s="9">
        <v>1</v>
      </c>
      <c r="C20" s="9">
        <v>0</v>
      </c>
      <c r="D20" s="9">
        <v>1</v>
      </c>
      <c r="E20" s="9">
        <v>0</v>
      </c>
      <c r="F20" s="9">
        <v>0</v>
      </c>
      <c r="G20" s="9">
        <v>0</v>
      </c>
      <c r="H20" s="267">
        <v>0</v>
      </c>
      <c r="I20" s="267">
        <v>0</v>
      </c>
      <c r="J20" s="9">
        <v>0</v>
      </c>
    </row>
    <row r="21" spans="1:10" ht="14.25">
      <c r="A21" s="47" t="s">
        <v>840</v>
      </c>
      <c r="B21" s="9">
        <v>1</v>
      </c>
      <c r="C21" s="9">
        <v>0</v>
      </c>
      <c r="D21" s="9">
        <v>2</v>
      </c>
      <c r="E21" s="9">
        <v>0</v>
      </c>
      <c r="F21" s="9">
        <v>0</v>
      </c>
      <c r="G21" s="20" t="s">
        <v>858</v>
      </c>
      <c r="H21" s="267">
        <v>0</v>
      </c>
      <c r="I21" s="267">
        <v>0</v>
      </c>
      <c r="J21" s="9">
        <v>0.2</v>
      </c>
    </row>
    <row r="22" spans="1:10" ht="14.25">
      <c r="A22" s="47" t="s">
        <v>841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267">
        <v>0</v>
      </c>
      <c r="I22" s="267">
        <v>0</v>
      </c>
      <c r="J22" s="9">
        <v>0</v>
      </c>
    </row>
    <row r="23" spans="1:10" ht="14.25">
      <c r="A23" s="263" t="s">
        <v>842</v>
      </c>
      <c r="B23" s="9">
        <v>2</v>
      </c>
      <c r="C23" s="9">
        <v>0</v>
      </c>
      <c r="D23" s="9">
        <v>2</v>
      </c>
      <c r="E23" s="9">
        <v>0</v>
      </c>
      <c r="F23" s="9">
        <v>0</v>
      </c>
      <c r="G23" s="20" t="s">
        <v>858</v>
      </c>
      <c r="H23" s="267">
        <v>0</v>
      </c>
      <c r="I23" s="267">
        <v>0</v>
      </c>
      <c r="J23" s="9">
        <v>0</v>
      </c>
    </row>
    <row r="24" spans="1:10" ht="14.25">
      <c r="A24" s="263" t="s">
        <v>843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267">
        <v>0</v>
      </c>
      <c r="I24" s="267">
        <v>0</v>
      </c>
      <c r="J24" s="9">
        <v>0.23</v>
      </c>
    </row>
    <row r="25" spans="1:10" ht="14.25">
      <c r="A25" s="47" t="s">
        <v>844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267">
        <v>0</v>
      </c>
      <c r="H25" s="267">
        <v>0</v>
      </c>
      <c r="I25" s="267">
        <v>0</v>
      </c>
      <c r="J25" s="9">
        <v>0</v>
      </c>
    </row>
    <row r="26" spans="1:10" ht="14.25">
      <c r="A26" s="263" t="s">
        <v>845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267">
        <v>0</v>
      </c>
      <c r="H26" s="267">
        <v>0</v>
      </c>
      <c r="I26" s="267">
        <v>0</v>
      </c>
      <c r="J26" s="9">
        <v>0</v>
      </c>
    </row>
    <row r="27" spans="1:10" ht="14.25">
      <c r="A27" s="47" t="s">
        <v>846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267">
        <v>0</v>
      </c>
      <c r="H27" s="267">
        <v>0</v>
      </c>
      <c r="I27" s="267">
        <v>0</v>
      </c>
      <c r="J27" s="9">
        <v>0</v>
      </c>
    </row>
    <row r="28" spans="1:10" ht="14.25">
      <c r="A28" s="47" t="s">
        <v>847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267">
        <v>0</v>
      </c>
      <c r="H28" s="267">
        <v>0</v>
      </c>
      <c r="I28" s="267">
        <v>0</v>
      </c>
      <c r="J28" s="9">
        <v>0</v>
      </c>
    </row>
    <row r="29" spans="1:10" ht="14.25">
      <c r="A29" s="47" t="s">
        <v>848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267">
        <v>0</v>
      </c>
      <c r="H29" s="267">
        <v>0</v>
      </c>
      <c r="I29" s="267">
        <v>0</v>
      </c>
      <c r="J29" s="9">
        <v>0</v>
      </c>
    </row>
    <row r="30" spans="1:10" ht="14.25">
      <c r="A30" s="47" t="s">
        <v>849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267">
        <v>0</v>
      </c>
      <c r="H30" s="267">
        <v>0</v>
      </c>
      <c r="I30" s="267">
        <v>0</v>
      </c>
      <c r="J30" s="9">
        <v>0</v>
      </c>
    </row>
    <row r="31" spans="1:10" ht="14.25">
      <c r="A31" s="47" t="s">
        <v>850</v>
      </c>
      <c r="B31" s="130">
        <v>0</v>
      </c>
      <c r="C31" s="130">
        <v>0</v>
      </c>
      <c r="D31" s="130">
        <v>0</v>
      </c>
      <c r="E31" s="9">
        <v>0</v>
      </c>
      <c r="F31" s="9">
        <v>0</v>
      </c>
      <c r="G31" s="267">
        <v>0</v>
      </c>
      <c r="H31" s="267">
        <v>0</v>
      </c>
      <c r="I31" s="267">
        <v>0</v>
      </c>
      <c r="J31" s="9">
        <v>0</v>
      </c>
    </row>
    <row r="34" spans="1:9">
      <c r="A34" s="290" t="s">
        <v>925</v>
      </c>
    </row>
    <row r="35" spans="1:9">
      <c r="A35" s="290" t="s">
        <v>930</v>
      </c>
    </row>
    <row r="36" spans="1:9">
      <c r="I36" s="290" t="s">
        <v>869</v>
      </c>
    </row>
    <row r="37" spans="1:9">
      <c r="I37" s="305" t="s">
        <v>870</v>
      </c>
    </row>
    <row r="38" spans="1:9">
      <c r="I38" s="305" t="s">
        <v>871</v>
      </c>
    </row>
  </sheetData>
  <mergeCells count="8">
    <mergeCell ref="J6:J7"/>
    <mergeCell ref="A1:H1"/>
    <mergeCell ref="A2:J2"/>
    <mergeCell ref="A4:I4"/>
    <mergeCell ref="A6:A7"/>
    <mergeCell ref="B6:B7"/>
    <mergeCell ref="C6:E6"/>
    <mergeCell ref="F6:I6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SheetLayoutView="100" workbookViewId="0">
      <selection activeCell="G34" sqref="G34:G36"/>
    </sheetView>
  </sheetViews>
  <sheetFormatPr defaultColWidth="9.140625" defaultRowHeight="12.75"/>
  <cols>
    <col min="1" max="1" width="5.28515625" style="403" customWidth="1"/>
    <col min="2" max="2" width="8.5703125" style="403" customWidth="1"/>
    <col min="3" max="3" width="32.140625" style="403" customWidth="1"/>
    <col min="4" max="4" width="15.140625" style="403" customWidth="1"/>
    <col min="5" max="6" width="11.7109375" style="403" customWidth="1"/>
    <col min="7" max="7" width="13.7109375" style="403" customWidth="1"/>
    <col min="8" max="8" width="20.140625" style="403" customWidth="1"/>
    <col min="9" max="16384" width="9.140625" style="403"/>
  </cols>
  <sheetData>
    <row r="1" spans="1:9">
      <c r="A1" s="403" t="s">
        <v>10</v>
      </c>
      <c r="H1" s="404" t="s">
        <v>538</v>
      </c>
    </row>
    <row r="2" spans="1:9" s="405" customFormat="1" ht="15.75">
      <c r="A2" s="762" t="s">
        <v>0</v>
      </c>
      <c r="B2" s="762"/>
      <c r="C2" s="762"/>
      <c r="D2" s="762"/>
      <c r="E2" s="762"/>
      <c r="F2" s="762"/>
      <c r="G2" s="762"/>
      <c r="H2" s="762"/>
    </row>
    <row r="3" spans="1:9" s="405" customFormat="1" ht="20.25" customHeight="1">
      <c r="A3" s="763" t="s">
        <v>623</v>
      </c>
      <c r="B3" s="763"/>
      <c r="C3" s="763"/>
      <c r="D3" s="763"/>
      <c r="E3" s="763"/>
      <c r="F3" s="763"/>
      <c r="G3" s="763"/>
      <c r="H3" s="763"/>
    </row>
    <row r="5" spans="1:9" s="405" customFormat="1" ht="15.75">
      <c r="A5" s="764" t="s">
        <v>884</v>
      </c>
      <c r="B5" s="764"/>
      <c r="C5" s="764"/>
      <c r="D5" s="764"/>
      <c r="E5" s="764"/>
      <c r="F5" s="764"/>
      <c r="G5" s="764"/>
      <c r="H5" s="765"/>
    </row>
    <row r="7" spans="1:9">
      <c r="A7" s="766"/>
      <c r="B7" s="766"/>
      <c r="C7" s="406"/>
      <c r="D7" s="407"/>
      <c r="E7" s="407"/>
      <c r="F7" s="407"/>
      <c r="G7" s="407"/>
    </row>
    <row r="9" spans="1:9" ht="13.9" customHeight="1">
      <c r="A9" s="408"/>
      <c r="B9" s="767" t="s">
        <v>885</v>
      </c>
      <c r="C9" s="767"/>
      <c r="D9" s="408"/>
      <c r="E9" s="408"/>
      <c r="F9" s="408"/>
      <c r="G9" s="408"/>
    </row>
    <row r="10" spans="1:9" s="411" customFormat="1">
      <c r="A10" s="403"/>
      <c r="B10" s="403"/>
      <c r="C10" s="403"/>
      <c r="D10" s="403"/>
      <c r="E10" s="403"/>
      <c r="F10" s="403"/>
      <c r="G10" s="403"/>
      <c r="H10" s="409"/>
      <c r="I10" s="410"/>
    </row>
    <row r="11" spans="1:9" s="411" customFormat="1" ht="39.75" customHeight="1">
      <c r="A11" s="412"/>
      <c r="B11" s="757" t="s">
        <v>277</v>
      </c>
      <c r="C11" s="757" t="s">
        <v>278</v>
      </c>
      <c r="D11" s="759" t="s">
        <v>279</v>
      </c>
      <c r="E11" s="760"/>
      <c r="F11" s="760"/>
      <c r="G11" s="761"/>
      <c r="H11" s="757" t="s">
        <v>72</v>
      </c>
    </row>
    <row r="12" spans="1:9" s="411" customFormat="1" ht="25.5">
      <c r="A12" s="413"/>
      <c r="B12" s="758"/>
      <c r="C12" s="758"/>
      <c r="D12" s="414" t="s">
        <v>280</v>
      </c>
      <c r="E12" s="414" t="s">
        <v>281</v>
      </c>
      <c r="F12" s="414" t="s">
        <v>282</v>
      </c>
      <c r="G12" s="414" t="s">
        <v>14</v>
      </c>
      <c r="H12" s="758"/>
    </row>
    <row r="13" spans="1:9" s="411" customFormat="1" ht="15">
      <c r="A13" s="413"/>
      <c r="B13" s="415" t="s">
        <v>257</v>
      </c>
      <c r="C13" s="415" t="s">
        <v>258</v>
      </c>
      <c r="D13" s="415" t="s">
        <v>259</v>
      </c>
      <c r="E13" s="415" t="s">
        <v>260</v>
      </c>
      <c r="F13" s="415" t="s">
        <v>261</v>
      </c>
      <c r="G13" s="415" t="s">
        <v>262</v>
      </c>
      <c r="H13" s="415">
        <v>7</v>
      </c>
    </row>
    <row r="14" spans="1:9" s="416" customFormat="1">
      <c r="B14" s="417" t="s">
        <v>23</v>
      </c>
      <c r="C14" s="418" t="s">
        <v>286</v>
      </c>
      <c r="D14" s="419"/>
      <c r="E14" s="419"/>
      <c r="F14" s="419"/>
      <c r="G14" s="419"/>
      <c r="H14" s="418"/>
    </row>
    <row r="15" spans="1:9" s="420" customFormat="1">
      <c r="B15" s="418"/>
      <c r="C15" s="418" t="s">
        <v>886</v>
      </c>
      <c r="D15" s="421">
        <v>1</v>
      </c>
      <c r="E15" s="421">
        <v>0</v>
      </c>
      <c r="F15" s="421">
        <v>0</v>
      </c>
      <c r="G15" s="417">
        <f>SUM(D15:F15)</f>
        <v>1</v>
      </c>
      <c r="H15" s="418"/>
    </row>
    <row r="16" spans="1:9" s="420" customFormat="1">
      <c r="B16" s="418"/>
      <c r="C16" s="418" t="s">
        <v>887</v>
      </c>
      <c r="D16" s="421">
        <v>0</v>
      </c>
      <c r="E16" s="421">
        <v>0</v>
      </c>
      <c r="F16" s="421">
        <v>0</v>
      </c>
      <c r="G16" s="417">
        <f t="shared" ref="G16:G19" si="0">SUM(D16:F16)</f>
        <v>0</v>
      </c>
      <c r="H16" s="418"/>
    </row>
    <row r="17" spans="1:8" ht="14.25">
      <c r="A17" s="422"/>
      <c r="B17" s="423"/>
      <c r="C17" s="424" t="s">
        <v>888</v>
      </c>
      <c r="D17" s="425">
        <v>1</v>
      </c>
      <c r="E17" s="425">
        <v>13</v>
      </c>
      <c r="F17" s="425">
        <v>0</v>
      </c>
      <c r="G17" s="417">
        <f t="shared" si="0"/>
        <v>14</v>
      </c>
      <c r="H17" s="423"/>
    </row>
    <row r="18" spans="1:8">
      <c r="B18" s="426"/>
      <c r="C18" s="424" t="s">
        <v>889</v>
      </c>
      <c r="D18" s="425">
        <v>2</v>
      </c>
      <c r="E18" s="425">
        <v>23</v>
      </c>
      <c r="F18" s="425">
        <v>99</v>
      </c>
      <c r="G18" s="417">
        <f t="shared" si="0"/>
        <v>124</v>
      </c>
      <c r="H18" s="423"/>
    </row>
    <row r="19" spans="1:8" s="427" customFormat="1">
      <c r="B19" s="423"/>
      <c r="C19" s="424" t="s">
        <v>890</v>
      </c>
      <c r="D19" s="425">
        <v>0</v>
      </c>
      <c r="E19" s="425">
        <v>0</v>
      </c>
      <c r="F19" s="425">
        <v>0</v>
      </c>
      <c r="G19" s="417">
        <f t="shared" si="0"/>
        <v>0</v>
      </c>
      <c r="H19" s="428"/>
    </row>
    <row r="20" spans="1:8" s="427" customFormat="1">
      <c r="B20" s="423"/>
      <c r="C20" s="424"/>
      <c r="D20" s="425"/>
      <c r="E20" s="425"/>
      <c r="F20" s="425"/>
      <c r="G20" s="417"/>
      <c r="H20" s="428"/>
    </row>
    <row r="21" spans="1:8" s="427" customFormat="1">
      <c r="B21" s="423"/>
      <c r="C21" s="424"/>
      <c r="D21" s="425"/>
      <c r="E21" s="425"/>
      <c r="F21" s="425"/>
      <c r="G21" s="417"/>
      <c r="H21" s="428"/>
    </row>
    <row r="22" spans="1:8" s="427" customFormat="1" ht="21.75" customHeight="1">
      <c r="B22" s="417" t="s">
        <v>27</v>
      </c>
      <c r="C22" s="418" t="s">
        <v>891</v>
      </c>
      <c r="D22" s="429"/>
      <c r="E22" s="429"/>
      <c r="F22" s="429"/>
      <c r="G22" s="417"/>
      <c r="H22" s="428"/>
    </row>
    <row r="23" spans="1:8" s="427" customFormat="1">
      <c r="A23" s="430" t="s">
        <v>276</v>
      </c>
      <c r="B23" s="431"/>
      <c r="C23" s="418" t="s">
        <v>892</v>
      </c>
      <c r="D23" s="429">
        <v>0</v>
      </c>
      <c r="E23" s="429">
        <v>0</v>
      </c>
      <c r="F23" s="429">
        <v>0</v>
      </c>
      <c r="G23" s="417">
        <f t="shared" ref="G23" si="1">SUM(D23:F23)</f>
        <v>0</v>
      </c>
      <c r="H23" s="428"/>
    </row>
    <row r="24" spans="1:8">
      <c r="B24" s="423"/>
      <c r="C24" s="418" t="s">
        <v>893</v>
      </c>
      <c r="D24" s="429">
        <v>1</v>
      </c>
      <c r="E24" s="429">
        <v>23</v>
      </c>
      <c r="F24" s="429">
        <v>0</v>
      </c>
      <c r="G24" s="417">
        <f>SUM(D24:F24)</f>
        <v>24</v>
      </c>
      <c r="H24" s="423"/>
    </row>
    <row r="25" spans="1:8">
      <c r="B25" s="423"/>
      <c r="C25" s="424" t="s">
        <v>894</v>
      </c>
      <c r="D25" s="425">
        <v>1</v>
      </c>
      <c r="E25" s="425">
        <v>0</v>
      </c>
      <c r="F25" s="425">
        <v>0</v>
      </c>
      <c r="G25" s="417">
        <f>SUM(D25:F25)</f>
        <v>1</v>
      </c>
      <c r="H25" s="423"/>
    </row>
    <row r="26" spans="1:8">
      <c r="B26" s="423"/>
      <c r="C26" s="424">
        <v>4</v>
      </c>
      <c r="D26" s="423"/>
      <c r="E26" s="423"/>
      <c r="F26" s="423"/>
      <c r="G26" s="423"/>
      <c r="H26" s="423"/>
    </row>
    <row r="27" spans="1:8">
      <c r="B27" s="423"/>
      <c r="C27" s="424"/>
      <c r="D27" s="423"/>
      <c r="E27" s="423"/>
      <c r="F27" s="423"/>
      <c r="G27" s="423"/>
      <c r="H27" s="423"/>
    </row>
    <row r="28" spans="1:8">
      <c r="B28" s="423"/>
      <c r="C28" s="423"/>
      <c r="D28" s="423"/>
      <c r="E28" s="423"/>
      <c r="F28" s="423"/>
      <c r="G28" s="423"/>
      <c r="H28" s="423"/>
    </row>
    <row r="29" spans="1:8" ht="12.75" customHeight="1">
      <c r="H29" s="432"/>
    </row>
    <row r="30" spans="1:8" ht="12.75" customHeight="1">
      <c r="H30" s="430"/>
    </row>
    <row r="31" spans="1:8" ht="12.75" customHeight="1">
      <c r="A31" s="290" t="s">
        <v>925</v>
      </c>
      <c r="H31" s="430"/>
    </row>
    <row r="32" spans="1:8">
      <c r="A32" s="290" t="s">
        <v>930</v>
      </c>
      <c r="B32" s="433"/>
      <c r="C32" s="433"/>
      <c r="D32" s="433"/>
      <c r="E32" s="433"/>
      <c r="F32" s="433"/>
      <c r="G32" s="433"/>
    </row>
    <row r="33" spans="1:7">
      <c r="A33" s="433"/>
      <c r="B33" s="433"/>
      <c r="C33" s="434"/>
      <c r="D33" s="434"/>
      <c r="E33" s="434"/>
      <c r="F33" s="434"/>
      <c r="G33" s="434"/>
    </row>
    <row r="34" spans="1:7">
      <c r="A34" s="434"/>
      <c r="B34" s="434"/>
      <c r="C34" s="434"/>
      <c r="D34" s="434"/>
      <c r="E34" s="434"/>
      <c r="F34" s="434"/>
      <c r="G34" s="290" t="s">
        <v>869</v>
      </c>
    </row>
    <row r="35" spans="1:7">
      <c r="G35" s="305" t="s">
        <v>870</v>
      </c>
    </row>
    <row r="36" spans="1:7">
      <c r="G36" s="305" t="s">
        <v>871</v>
      </c>
    </row>
  </sheetData>
  <mergeCells count="9">
    <mergeCell ref="B11:B12"/>
    <mergeCell ref="C11:C12"/>
    <mergeCell ref="D11:G11"/>
    <mergeCell ref="H11:H12"/>
    <mergeCell ref="A2:H2"/>
    <mergeCell ref="A3:H3"/>
    <mergeCell ref="A5:H5"/>
    <mergeCell ref="A7:B7"/>
    <mergeCell ref="B9:C9"/>
  </mergeCells>
  <printOptions horizontalCentered="1"/>
  <pageMargins left="0.70866141732283505" right="0.70866141732283505" top="1.2362204720000001" bottom="0" header="0.31496062992126" footer="0.31496062992126"/>
  <pageSetup paperSize="9" scale="96"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SheetLayoutView="100" workbookViewId="0">
      <selection activeCell="A5" sqref="A5"/>
    </sheetView>
  </sheetViews>
  <sheetFormatPr defaultRowHeight="12.75"/>
  <cols>
    <col min="1" max="1" width="8.28515625" customWidth="1"/>
    <col min="2" max="2" width="20.140625" bestFit="1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>
      <c r="A1" s="678" t="s">
        <v>0</v>
      </c>
      <c r="B1" s="678"/>
      <c r="C1" s="678"/>
      <c r="D1" s="678"/>
      <c r="E1" s="678"/>
      <c r="F1" s="678"/>
      <c r="G1" s="155" t="s">
        <v>673</v>
      </c>
    </row>
    <row r="2" spans="1:7" ht="21">
      <c r="A2" s="679" t="s">
        <v>623</v>
      </c>
      <c r="B2" s="679"/>
      <c r="C2" s="679"/>
      <c r="D2" s="679"/>
      <c r="E2" s="679"/>
      <c r="F2" s="679"/>
      <c r="G2" s="679"/>
    </row>
    <row r="3" spans="1:7" ht="15">
      <c r="A3" s="157"/>
      <c r="B3" s="157"/>
    </row>
    <row r="4" spans="1:7" ht="18" customHeight="1">
      <c r="A4" s="680" t="s">
        <v>674</v>
      </c>
      <c r="B4" s="680"/>
      <c r="C4" s="680"/>
      <c r="D4" s="680"/>
      <c r="E4" s="680"/>
      <c r="F4" s="680"/>
      <c r="G4" s="680"/>
    </row>
    <row r="5" spans="1:7" ht="15">
      <c r="A5" s="35" t="s">
        <v>932</v>
      </c>
      <c r="B5" s="158"/>
    </row>
    <row r="6" spans="1:7" ht="15">
      <c r="A6" s="158"/>
      <c r="B6" s="158"/>
      <c r="C6" s="147"/>
      <c r="F6" s="681" t="s">
        <v>787</v>
      </c>
      <c r="G6" s="681"/>
    </row>
    <row r="7" spans="1:7" ht="59.25" customHeight="1">
      <c r="A7" s="159" t="s">
        <v>2</v>
      </c>
      <c r="B7" s="243" t="s">
        <v>3</v>
      </c>
      <c r="C7" s="248" t="s">
        <v>675</v>
      </c>
      <c r="D7" s="248" t="s">
        <v>676</v>
      </c>
      <c r="E7" s="248" t="s">
        <v>677</v>
      </c>
      <c r="F7" s="248" t="s">
        <v>678</v>
      </c>
      <c r="G7" s="248" t="s">
        <v>679</v>
      </c>
    </row>
    <row r="8" spans="1:7" s="155" customFormat="1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</row>
    <row r="9" spans="1:7" ht="14.25">
      <c r="A9" s="269">
        <v>1</v>
      </c>
      <c r="B9" s="263" t="s">
        <v>828</v>
      </c>
      <c r="C9" s="185">
        <f>'AT-3'!F9</f>
        <v>118</v>
      </c>
      <c r="D9" s="162">
        <v>26</v>
      </c>
      <c r="E9" s="162">
        <v>14</v>
      </c>
      <c r="F9" s="162">
        <v>4</v>
      </c>
      <c r="G9" s="162">
        <v>10</v>
      </c>
    </row>
    <row r="10" spans="1:7" ht="14.25">
      <c r="A10" s="48">
        <v>2</v>
      </c>
      <c r="B10" s="47" t="s">
        <v>829</v>
      </c>
      <c r="C10" s="273">
        <f>'AT-3'!F10</f>
        <v>171</v>
      </c>
      <c r="D10" s="162">
        <v>105</v>
      </c>
      <c r="E10" s="162">
        <v>21</v>
      </c>
      <c r="F10" s="162">
        <v>0</v>
      </c>
      <c r="G10" s="232">
        <v>112</v>
      </c>
    </row>
    <row r="11" spans="1:7" ht="14.25">
      <c r="A11" s="269">
        <v>3</v>
      </c>
      <c r="B11" s="263" t="s">
        <v>830</v>
      </c>
      <c r="C11" s="273">
        <f>'AT-3'!F11</f>
        <v>265</v>
      </c>
      <c r="D11" s="162">
        <v>56</v>
      </c>
      <c r="E11" s="162">
        <v>0</v>
      </c>
      <c r="F11" s="162">
        <v>0</v>
      </c>
      <c r="G11" s="162">
        <v>5</v>
      </c>
    </row>
    <row r="12" spans="1:7" ht="14.25">
      <c r="A12" s="48">
        <v>4</v>
      </c>
      <c r="B12" s="47" t="s">
        <v>831</v>
      </c>
      <c r="C12" s="273">
        <f>'AT-3'!F12</f>
        <v>241</v>
      </c>
      <c r="D12" s="162">
        <v>5</v>
      </c>
      <c r="E12" s="162">
        <v>5</v>
      </c>
      <c r="F12" s="162">
        <v>0</v>
      </c>
      <c r="G12" s="162">
        <v>5</v>
      </c>
    </row>
    <row r="13" spans="1:7" ht="14.25">
      <c r="A13" s="48">
        <v>5</v>
      </c>
      <c r="B13" s="47" t="s">
        <v>832</v>
      </c>
      <c r="C13" s="273">
        <f>'AT-3'!F13</f>
        <v>161</v>
      </c>
      <c r="D13" s="162">
        <v>4</v>
      </c>
      <c r="E13" s="162">
        <v>0</v>
      </c>
      <c r="F13" s="162">
        <v>0</v>
      </c>
      <c r="G13" s="162">
        <v>10</v>
      </c>
    </row>
    <row r="14" spans="1:7" ht="14.25">
      <c r="A14" s="48">
        <v>6</v>
      </c>
      <c r="B14" s="47" t="s">
        <v>833</v>
      </c>
      <c r="C14" s="273">
        <f>'AT-3'!F14</f>
        <v>139</v>
      </c>
      <c r="D14" s="162">
        <v>2</v>
      </c>
      <c r="E14" s="162">
        <v>3</v>
      </c>
      <c r="F14" s="162">
        <v>0</v>
      </c>
      <c r="G14" s="162">
        <v>7</v>
      </c>
    </row>
    <row r="15" spans="1:7" ht="14.25">
      <c r="A15" s="269">
        <v>7</v>
      </c>
      <c r="B15" s="263" t="s">
        <v>834</v>
      </c>
      <c r="C15" s="273">
        <f>'AT-3'!F15</f>
        <v>164</v>
      </c>
      <c r="D15" s="162">
        <v>55</v>
      </c>
      <c r="E15" s="162">
        <v>0</v>
      </c>
      <c r="F15" s="162">
        <v>0</v>
      </c>
      <c r="G15" s="162">
        <v>10</v>
      </c>
    </row>
    <row r="16" spans="1:7" ht="14.25">
      <c r="A16" s="48">
        <v>8</v>
      </c>
      <c r="B16" s="47" t="s">
        <v>835</v>
      </c>
      <c r="C16" s="273">
        <f>'AT-3'!F16</f>
        <v>191</v>
      </c>
      <c r="D16" s="162">
        <v>5</v>
      </c>
      <c r="E16" s="162">
        <v>0</v>
      </c>
      <c r="F16" s="162">
        <v>0</v>
      </c>
      <c r="G16" s="162">
        <v>5</v>
      </c>
    </row>
    <row r="17" spans="1:7" ht="14.25">
      <c r="A17" s="48">
        <v>9</v>
      </c>
      <c r="B17" s="47" t="s">
        <v>836</v>
      </c>
      <c r="C17" s="273">
        <f>'AT-3'!F17</f>
        <v>149</v>
      </c>
      <c r="D17" s="162">
        <v>20</v>
      </c>
      <c r="E17" s="162">
        <v>8</v>
      </c>
      <c r="F17" s="162">
        <v>3</v>
      </c>
      <c r="G17" s="162">
        <v>15</v>
      </c>
    </row>
    <row r="18" spans="1:7" ht="14.25">
      <c r="A18" s="48">
        <v>10</v>
      </c>
      <c r="B18" s="47" t="s">
        <v>837</v>
      </c>
      <c r="C18" s="273">
        <f>'AT-3'!F18</f>
        <v>117</v>
      </c>
      <c r="D18" s="162">
        <v>20</v>
      </c>
      <c r="E18" s="162">
        <v>75</v>
      </c>
      <c r="F18" s="162">
        <v>0</v>
      </c>
      <c r="G18" s="162">
        <v>20</v>
      </c>
    </row>
    <row r="19" spans="1:7" ht="14.25">
      <c r="A19" s="48">
        <v>11</v>
      </c>
      <c r="B19" s="47" t="s">
        <v>838</v>
      </c>
      <c r="C19" s="273">
        <f>'AT-3'!F19</f>
        <v>108</v>
      </c>
      <c r="D19" s="162">
        <v>11</v>
      </c>
      <c r="E19" s="162">
        <v>2</v>
      </c>
      <c r="F19" s="162">
        <v>4</v>
      </c>
      <c r="G19" s="162">
        <v>7</v>
      </c>
    </row>
    <row r="20" spans="1:7" ht="14.25">
      <c r="A20" s="48">
        <v>12</v>
      </c>
      <c r="B20" s="47" t="s">
        <v>839</v>
      </c>
      <c r="C20" s="273">
        <f>'AT-3'!F20</f>
        <v>122</v>
      </c>
      <c r="D20" s="162">
        <v>35</v>
      </c>
      <c r="E20" s="162">
        <v>10</v>
      </c>
      <c r="F20" s="162">
        <v>3</v>
      </c>
      <c r="G20" s="162">
        <v>15</v>
      </c>
    </row>
    <row r="21" spans="1:7" ht="14.25">
      <c r="A21" s="48">
        <v>13</v>
      </c>
      <c r="B21" s="47" t="s">
        <v>840</v>
      </c>
      <c r="C21" s="273">
        <f>'AT-3'!F21</f>
        <v>63</v>
      </c>
      <c r="D21" s="162">
        <v>10</v>
      </c>
      <c r="E21" s="162">
        <v>0</v>
      </c>
      <c r="F21" s="162">
        <v>4</v>
      </c>
      <c r="G21" s="162">
        <v>10</v>
      </c>
    </row>
    <row r="22" spans="1:7" ht="14.25">
      <c r="A22" s="48">
        <v>14</v>
      </c>
      <c r="B22" s="47" t="s">
        <v>841</v>
      </c>
      <c r="C22" s="273">
        <f>'AT-3'!F22</f>
        <v>27</v>
      </c>
      <c r="D22" s="162">
        <v>15</v>
      </c>
      <c r="E22" s="162">
        <v>3</v>
      </c>
      <c r="F22" s="162">
        <v>5</v>
      </c>
      <c r="G22" s="162">
        <v>7</v>
      </c>
    </row>
    <row r="23" spans="1:7" ht="14.25">
      <c r="A23" s="269">
        <v>15</v>
      </c>
      <c r="B23" s="263" t="s">
        <v>842</v>
      </c>
      <c r="C23" s="273">
        <f>'AT-3'!F23</f>
        <v>79</v>
      </c>
      <c r="D23" s="162">
        <v>13</v>
      </c>
      <c r="E23" s="162">
        <v>5</v>
      </c>
      <c r="F23" s="162">
        <v>0</v>
      </c>
      <c r="G23" s="162">
        <v>13</v>
      </c>
    </row>
    <row r="24" spans="1:7" ht="14.25">
      <c r="A24" s="269">
        <v>16</v>
      </c>
      <c r="B24" s="263" t="s">
        <v>843</v>
      </c>
      <c r="C24" s="273">
        <f>'AT-3'!F24</f>
        <v>186</v>
      </c>
      <c r="D24" s="162">
        <v>26</v>
      </c>
      <c r="E24" s="162">
        <v>1</v>
      </c>
      <c r="F24" s="162">
        <v>2</v>
      </c>
      <c r="G24" s="162">
        <v>11</v>
      </c>
    </row>
    <row r="25" spans="1:7" ht="14.25">
      <c r="A25" s="48">
        <v>17</v>
      </c>
      <c r="B25" s="47" t="s">
        <v>844</v>
      </c>
      <c r="C25" s="273">
        <f>'AT-3'!F25</f>
        <v>84</v>
      </c>
      <c r="D25" s="162">
        <v>12</v>
      </c>
      <c r="E25" s="162">
        <v>0</v>
      </c>
      <c r="F25" s="162">
        <v>0</v>
      </c>
      <c r="G25" s="162">
        <v>12</v>
      </c>
    </row>
    <row r="26" spans="1:7" ht="14.25">
      <c r="A26" s="270">
        <v>18</v>
      </c>
      <c r="B26" s="263" t="s">
        <v>845</v>
      </c>
      <c r="C26" s="273">
        <f>'AT-3'!F26</f>
        <v>280</v>
      </c>
      <c r="D26" s="162">
        <v>110</v>
      </c>
      <c r="E26" s="162">
        <v>11</v>
      </c>
      <c r="F26" s="162">
        <v>6</v>
      </c>
      <c r="G26" s="162">
        <v>25</v>
      </c>
    </row>
    <row r="27" spans="1:7" ht="14.25">
      <c r="A27" s="271">
        <v>19</v>
      </c>
      <c r="B27" s="47" t="s">
        <v>846</v>
      </c>
      <c r="C27" s="273">
        <f>'AT-3'!F27</f>
        <v>126</v>
      </c>
      <c r="D27" s="162">
        <v>0</v>
      </c>
      <c r="E27" s="162">
        <v>2</v>
      </c>
      <c r="F27" s="162">
        <v>2</v>
      </c>
      <c r="G27" s="162">
        <v>33</v>
      </c>
    </row>
    <row r="28" spans="1:7" ht="14.25">
      <c r="A28" s="271">
        <v>20</v>
      </c>
      <c r="B28" s="47" t="s">
        <v>847</v>
      </c>
      <c r="C28" s="273">
        <f>'AT-3'!F28</f>
        <v>84</v>
      </c>
      <c r="D28" s="162">
        <v>14</v>
      </c>
      <c r="E28" s="162">
        <v>0</v>
      </c>
      <c r="F28" s="162">
        <v>0</v>
      </c>
      <c r="G28" s="162">
        <v>6</v>
      </c>
    </row>
    <row r="29" spans="1:7" ht="14.25">
      <c r="A29" s="48">
        <v>21</v>
      </c>
      <c r="B29" s="47" t="s">
        <v>848</v>
      </c>
      <c r="C29" s="273">
        <f>'AT-3'!F29</f>
        <v>72</v>
      </c>
      <c r="D29" s="162">
        <v>0</v>
      </c>
      <c r="E29" s="162">
        <v>0</v>
      </c>
      <c r="F29" s="162">
        <v>0</v>
      </c>
      <c r="G29" s="162">
        <v>0</v>
      </c>
    </row>
    <row r="30" spans="1:7" ht="14.25">
      <c r="A30" s="48">
        <v>22</v>
      </c>
      <c r="B30" s="47" t="s">
        <v>849</v>
      </c>
      <c r="C30" s="273">
        <f>'AT-3'!F30</f>
        <v>115</v>
      </c>
      <c r="D30" s="162">
        <v>5</v>
      </c>
      <c r="E30" s="162">
        <v>0</v>
      </c>
      <c r="F30" s="162">
        <v>0</v>
      </c>
      <c r="G30" s="162">
        <v>5</v>
      </c>
    </row>
    <row r="31" spans="1:7" ht="14.25">
      <c r="A31" s="48">
        <v>23</v>
      </c>
      <c r="B31" s="47" t="s">
        <v>850</v>
      </c>
      <c r="C31" s="273">
        <f>'AT-3'!F31</f>
        <v>120</v>
      </c>
      <c r="D31" s="162">
        <v>15</v>
      </c>
      <c r="E31" s="162">
        <v>0</v>
      </c>
      <c r="F31" s="162">
        <v>0</v>
      </c>
      <c r="G31" s="162">
        <v>0</v>
      </c>
    </row>
    <row r="32" spans="1:7">
      <c r="A32" s="30" t="s">
        <v>14</v>
      </c>
      <c r="B32" s="9"/>
      <c r="C32" s="267">
        <f>SUM(C9:C31)</f>
        <v>3182</v>
      </c>
      <c r="D32" s="267">
        <f>SUM(D9:D31)</f>
        <v>564</v>
      </c>
      <c r="E32" s="267">
        <f>SUM(E9:E31)</f>
        <v>160</v>
      </c>
      <c r="F32" s="267">
        <f>SUM(F9:F31)</f>
        <v>33</v>
      </c>
      <c r="G32" s="267">
        <f>SUM(G9:G31)</f>
        <v>343</v>
      </c>
    </row>
    <row r="33" spans="1:7">
      <c r="A33" s="13"/>
      <c r="B33" s="13"/>
      <c r="C33" s="264"/>
      <c r="D33" s="264"/>
      <c r="E33" s="264"/>
      <c r="F33" s="264"/>
      <c r="G33" s="264"/>
    </row>
    <row r="35" spans="1:7">
      <c r="A35" s="290" t="s">
        <v>925</v>
      </c>
    </row>
    <row r="36" spans="1:7">
      <c r="A36" s="290" t="s">
        <v>930</v>
      </c>
    </row>
    <row r="37" spans="1:7">
      <c r="F37" s="290" t="s">
        <v>869</v>
      </c>
    </row>
    <row r="38" spans="1:7">
      <c r="F38" s="305" t="s">
        <v>870</v>
      </c>
    </row>
    <row r="39" spans="1:7">
      <c r="F39" s="305" t="s">
        <v>871</v>
      </c>
    </row>
  </sheetData>
  <mergeCells count="4">
    <mergeCell ref="A1:F1"/>
    <mergeCell ref="A2:G2"/>
    <mergeCell ref="A4:G4"/>
    <mergeCell ref="F6:G6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zoomScaleSheetLayoutView="100" workbookViewId="0">
      <selection activeCell="E18" sqref="E18"/>
    </sheetView>
  </sheetViews>
  <sheetFormatPr defaultRowHeight="12.75"/>
  <cols>
    <col min="1" max="1" width="6.85546875" customWidth="1"/>
    <col min="2" max="2" width="17.28515625" customWidth="1"/>
    <col min="3" max="3" width="8.7109375" customWidth="1"/>
    <col min="4" max="4" width="12.7109375" customWidth="1"/>
    <col min="5" max="5" width="10.5703125" customWidth="1"/>
    <col min="6" max="6" width="12.42578125" customWidth="1"/>
    <col min="7" max="7" width="7.5703125" customWidth="1"/>
    <col min="8" max="8" width="7.85546875" customWidth="1"/>
    <col min="9" max="9" width="10" customWidth="1"/>
    <col min="12" max="12" width="10.85546875" customWidth="1"/>
  </cols>
  <sheetData>
    <row r="1" spans="1:15" ht="18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769" t="s">
        <v>809</v>
      </c>
      <c r="O1" s="769"/>
    </row>
    <row r="2" spans="1:15" ht="21">
      <c r="A2" s="679" t="s">
        <v>623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</row>
    <row r="3" spans="1:15" ht="15">
      <c r="A3" s="157"/>
      <c r="B3" s="157"/>
    </row>
    <row r="4" spans="1:15" ht="18" customHeight="1">
      <c r="A4" s="680" t="s">
        <v>827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</row>
    <row r="5" spans="1:15" ht="15">
      <c r="A5" s="35" t="s">
        <v>932</v>
      </c>
      <c r="B5" s="158"/>
    </row>
    <row r="6" spans="1:15" ht="15">
      <c r="A6" s="158"/>
      <c r="B6" s="158"/>
      <c r="M6" s="707" t="s">
        <v>787</v>
      </c>
      <c r="N6" s="707"/>
      <c r="O6" s="707"/>
    </row>
    <row r="7" spans="1:15" ht="59.25" customHeight="1">
      <c r="A7" s="753" t="s">
        <v>2</v>
      </c>
      <c r="B7" s="753" t="s">
        <v>3</v>
      </c>
      <c r="C7" s="770" t="s">
        <v>810</v>
      </c>
      <c r="D7" s="768" t="s">
        <v>811</v>
      </c>
      <c r="E7" s="768" t="s">
        <v>812</v>
      </c>
      <c r="F7" s="768" t="s">
        <v>813</v>
      </c>
      <c r="G7" s="768" t="s">
        <v>814</v>
      </c>
      <c r="H7" s="768"/>
      <c r="I7" s="768"/>
      <c r="J7" s="768"/>
      <c r="K7" s="768"/>
      <c r="L7" s="768" t="s">
        <v>815</v>
      </c>
      <c r="M7" s="768" t="s">
        <v>816</v>
      </c>
      <c r="N7" s="768"/>
      <c r="O7" s="768"/>
    </row>
    <row r="8" spans="1:15" s="155" customFormat="1" ht="15.75" customHeight="1">
      <c r="A8" s="753"/>
      <c r="B8" s="753"/>
      <c r="C8" s="771"/>
      <c r="D8" s="768"/>
      <c r="E8" s="768"/>
      <c r="F8" s="768"/>
      <c r="G8" s="768" t="s">
        <v>817</v>
      </c>
      <c r="H8" s="768"/>
      <c r="I8" s="768" t="s">
        <v>818</v>
      </c>
      <c r="J8" s="768" t="s">
        <v>819</v>
      </c>
      <c r="K8" s="768" t="s">
        <v>820</v>
      </c>
      <c r="L8" s="768"/>
      <c r="M8" s="768" t="s">
        <v>86</v>
      </c>
      <c r="N8" s="768" t="s">
        <v>821</v>
      </c>
      <c r="O8" s="768" t="s">
        <v>822</v>
      </c>
    </row>
    <row r="9" spans="1:15" ht="12.75" customHeight="1">
      <c r="A9" s="753"/>
      <c r="B9" s="753"/>
      <c r="C9" s="772"/>
      <c r="D9" s="768"/>
      <c r="E9" s="768"/>
      <c r="F9" s="768"/>
      <c r="G9" s="262" t="s">
        <v>823</v>
      </c>
      <c r="H9" s="262" t="s">
        <v>824</v>
      </c>
      <c r="I9" s="768"/>
      <c r="J9" s="768"/>
      <c r="K9" s="768"/>
      <c r="L9" s="768"/>
      <c r="M9" s="768"/>
      <c r="N9" s="768"/>
      <c r="O9" s="768"/>
    </row>
    <row r="10" spans="1:15" ht="14.25">
      <c r="A10" s="269">
        <v>1</v>
      </c>
      <c r="B10" s="263" t="s">
        <v>828</v>
      </c>
      <c r="C10" s="162">
        <f>'AT-3'!F9</f>
        <v>118</v>
      </c>
      <c r="D10" s="162">
        <v>118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</row>
    <row r="11" spans="1:15" ht="14.25">
      <c r="A11" s="48">
        <v>2</v>
      </c>
      <c r="B11" s="47" t="s">
        <v>829</v>
      </c>
      <c r="C11" s="162">
        <f>'AT-3'!F10</f>
        <v>171</v>
      </c>
      <c r="D11" s="162">
        <v>171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</row>
    <row r="12" spans="1:15" ht="14.25">
      <c r="A12" s="269">
        <v>3</v>
      </c>
      <c r="B12" s="263" t="s">
        <v>830</v>
      </c>
      <c r="C12" s="162">
        <f>'AT-3'!F11</f>
        <v>265</v>
      </c>
      <c r="D12" s="162">
        <v>265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</row>
    <row r="13" spans="1:15" ht="14.25">
      <c r="A13" s="48">
        <v>4</v>
      </c>
      <c r="B13" s="47" t="s">
        <v>831</v>
      </c>
      <c r="C13" s="162">
        <f>'AT-3'!F12</f>
        <v>241</v>
      </c>
      <c r="D13" s="162">
        <v>241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</row>
    <row r="14" spans="1:15" ht="14.25">
      <c r="A14" s="48">
        <v>5</v>
      </c>
      <c r="B14" s="47" t="s">
        <v>832</v>
      </c>
      <c r="C14" s="162">
        <f>'AT-3'!F13</f>
        <v>161</v>
      </c>
      <c r="D14" s="162">
        <v>161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</row>
    <row r="15" spans="1:15" ht="14.25">
      <c r="A15" s="48">
        <v>6</v>
      </c>
      <c r="B15" s="47" t="s">
        <v>833</v>
      </c>
      <c r="C15" s="162">
        <f>'AT-3'!F14</f>
        <v>139</v>
      </c>
      <c r="D15" s="162">
        <v>139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</row>
    <row r="16" spans="1:15" ht="14.25">
      <c r="A16" s="269">
        <v>7</v>
      </c>
      <c r="B16" s="263" t="s">
        <v>834</v>
      </c>
      <c r="C16" s="162">
        <f>'AT-3'!F15</f>
        <v>164</v>
      </c>
      <c r="D16" s="162">
        <v>164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</row>
    <row r="17" spans="1:15" ht="14.25">
      <c r="A17" s="48">
        <v>8</v>
      </c>
      <c r="B17" s="47" t="s">
        <v>835</v>
      </c>
      <c r="C17" s="162">
        <f>'AT-3'!F16</f>
        <v>191</v>
      </c>
      <c r="D17" s="162">
        <v>191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</row>
    <row r="18" spans="1:15" ht="14.25">
      <c r="A18" s="48">
        <v>9</v>
      </c>
      <c r="B18" s="47" t="s">
        <v>836</v>
      </c>
      <c r="C18" s="162">
        <f>'AT-3'!F17</f>
        <v>149</v>
      </c>
      <c r="D18" s="162">
        <v>149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</row>
    <row r="19" spans="1:15" ht="14.25">
      <c r="A19" s="48">
        <v>10</v>
      </c>
      <c r="B19" s="47" t="s">
        <v>837</v>
      </c>
      <c r="C19" s="162">
        <f>'AT-3'!F18</f>
        <v>117</v>
      </c>
      <c r="D19" s="162">
        <v>117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</row>
    <row r="20" spans="1:15" ht="14.25">
      <c r="A20" s="48">
        <v>11</v>
      </c>
      <c r="B20" s="47" t="s">
        <v>838</v>
      </c>
      <c r="C20" s="162">
        <f>'AT-3'!F19</f>
        <v>108</v>
      </c>
      <c r="D20" s="162">
        <v>108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</row>
    <row r="21" spans="1:15" ht="14.25">
      <c r="A21" s="48">
        <v>12</v>
      </c>
      <c r="B21" s="47" t="s">
        <v>839</v>
      </c>
      <c r="C21" s="162">
        <f>'AT-3'!F20</f>
        <v>122</v>
      </c>
      <c r="D21" s="162">
        <v>122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</row>
    <row r="22" spans="1:15" ht="14.25">
      <c r="A22" s="48">
        <v>13</v>
      </c>
      <c r="B22" s="47" t="s">
        <v>856</v>
      </c>
      <c r="C22" s="162">
        <f>'AT-3'!F21</f>
        <v>63</v>
      </c>
      <c r="D22" s="162">
        <v>63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</row>
    <row r="23" spans="1:15" ht="14.25">
      <c r="A23" s="48">
        <v>14</v>
      </c>
      <c r="B23" s="47" t="s">
        <v>841</v>
      </c>
      <c r="C23" s="162">
        <f>'AT-3'!F22</f>
        <v>27</v>
      </c>
      <c r="D23" s="162">
        <v>27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</row>
    <row r="24" spans="1:15" ht="14.25">
      <c r="A24" s="269">
        <v>15</v>
      </c>
      <c r="B24" s="263" t="s">
        <v>842</v>
      </c>
      <c r="C24" s="162">
        <f>'AT-3'!F23</f>
        <v>79</v>
      </c>
      <c r="D24" s="162">
        <v>79</v>
      </c>
      <c r="E24" s="162">
        <v>64</v>
      </c>
      <c r="F24" s="162">
        <v>83</v>
      </c>
      <c r="G24" s="9">
        <v>0</v>
      </c>
      <c r="H24" s="9">
        <v>0</v>
      </c>
      <c r="I24" s="9">
        <v>0</v>
      </c>
      <c r="J24" s="9">
        <v>83</v>
      </c>
      <c r="K24" s="9">
        <v>0</v>
      </c>
      <c r="L24" s="9">
        <v>0</v>
      </c>
      <c r="M24" s="392" t="s">
        <v>858</v>
      </c>
      <c r="N24" s="9">
        <v>0</v>
      </c>
      <c r="O24" s="9">
        <v>0</v>
      </c>
    </row>
    <row r="25" spans="1:15" ht="14.25">
      <c r="A25" s="269">
        <v>16</v>
      </c>
      <c r="B25" s="263" t="s">
        <v>843</v>
      </c>
      <c r="C25" s="162">
        <f>'AT-3'!F24</f>
        <v>186</v>
      </c>
      <c r="D25" s="162">
        <v>186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</row>
    <row r="26" spans="1:15" ht="14.25">
      <c r="A26" s="48">
        <v>17</v>
      </c>
      <c r="B26" s="47" t="s">
        <v>844</v>
      </c>
      <c r="C26" s="162">
        <f>'AT-3'!F25</f>
        <v>84</v>
      </c>
      <c r="D26" s="162">
        <v>84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</row>
    <row r="27" spans="1:15" ht="14.25">
      <c r="A27" s="270">
        <v>18</v>
      </c>
      <c r="B27" s="263" t="s">
        <v>845</v>
      </c>
      <c r="C27" s="162">
        <f>'AT-3'!F26</f>
        <v>280</v>
      </c>
      <c r="D27" s="162">
        <v>280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</row>
    <row r="28" spans="1:15" ht="14.25">
      <c r="A28" s="271">
        <v>19</v>
      </c>
      <c r="B28" s="47" t="s">
        <v>846</v>
      </c>
      <c r="C28" s="162">
        <f>'AT-3'!F27</f>
        <v>126</v>
      </c>
      <c r="D28" s="162">
        <v>126</v>
      </c>
      <c r="E28" s="162">
        <v>35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</row>
    <row r="29" spans="1:15" ht="14.25">
      <c r="A29" s="271">
        <v>20</v>
      </c>
      <c r="B29" s="47" t="s">
        <v>847</v>
      </c>
      <c r="C29" s="162">
        <f>'AT-3'!F28</f>
        <v>84</v>
      </c>
      <c r="D29" s="162">
        <v>84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</row>
    <row r="30" spans="1:15" ht="14.25">
      <c r="A30" s="48">
        <v>21</v>
      </c>
      <c r="B30" s="47" t="s">
        <v>848</v>
      </c>
      <c r="C30" s="162">
        <f>'AT-3'!F29</f>
        <v>72</v>
      </c>
      <c r="D30" s="162">
        <v>72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</row>
    <row r="31" spans="1:15" ht="14.25">
      <c r="A31" s="48">
        <v>22</v>
      </c>
      <c r="B31" s="47" t="s">
        <v>849</v>
      </c>
      <c r="C31" s="162">
        <f>'AT-3'!F30</f>
        <v>115</v>
      </c>
      <c r="D31" s="162">
        <v>115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</row>
    <row r="32" spans="1:15" ht="14.25">
      <c r="A32" s="48">
        <v>23</v>
      </c>
      <c r="B32" s="47" t="s">
        <v>850</v>
      </c>
      <c r="C32" s="162">
        <f>'AT-3'!F31</f>
        <v>120</v>
      </c>
      <c r="D32" s="162">
        <v>120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</row>
    <row r="33" spans="1:15">
      <c r="A33" s="30" t="s">
        <v>14</v>
      </c>
      <c r="B33" s="267" t="s">
        <v>895</v>
      </c>
      <c r="C33" s="9">
        <f>SUM(C10:C32)</f>
        <v>3182</v>
      </c>
      <c r="D33" s="267">
        <f t="shared" ref="D33:O33" si="0">SUM(D10:D32)</f>
        <v>3182</v>
      </c>
      <c r="E33" s="267">
        <f t="shared" si="0"/>
        <v>99</v>
      </c>
      <c r="F33" s="267">
        <f t="shared" si="0"/>
        <v>83</v>
      </c>
      <c r="G33" s="267">
        <f t="shared" si="0"/>
        <v>0</v>
      </c>
      <c r="H33" s="267">
        <f t="shared" si="0"/>
        <v>0</v>
      </c>
      <c r="I33" s="267">
        <f t="shared" si="0"/>
        <v>0</v>
      </c>
      <c r="J33" s="267">
        <f t="shared" si="0"/>
        <v>83</v>
      </c>
      <c r="K33" s="267">
        <f t="shared" si="0"/>
        <v>0</v>
      </c>
      <c r="L33" s="267">
        <f t="shared" si="0"/>
        <v>0</v>
      </c>
      <c r="M33" s="267">
        <f t="shared" si="0"/>
        <v>0</v>
      </c>
      <c r="N33" s="267">
        <f t="shared" si="0"/>
        <v>0</v>
      </c>
      <c r="O33" s="267">
        <f t="shared" si="0"/>
        <v>0</v>
      </c>
    </row>
    <row r="34" spans="1:15">
      <c r="A34" s="163"/>
    </row>
    <row r="35" spans="1:15">
      <c r="E35" s="571">
        <f>E33/C33</f>
        <v>3.1112507856693904E-2</v>
      </c>
    </row>
    <row r="36" spans="1:15">
      <c r="A36" s="290" t="s">
        <v>925</v>
      </c>
    </row>
    <row r="37" spans="1:15">
      <c r="A37" s="290" t="s">
        <v>930</v>
      </c>
    </row>
    <row r="38" spans="1:15">
      <c r="L38" s="290" t="s">
        <v>869</v>
      </c>
    </row>
    <row r="39" spans="1:15">
      <c r="L39" s="305" t="s">
        <v>870</v>
      </c>
    </row>
    <row r="40" spans="1:15">
      <c r="L40" s="305" t="s">
        <v>871</v>
      </c>
    </row>
  </sheetData>
  <mergeCells count="21">
    <mergeCell ref="B7:B9"/>
    <mergeCell ref="K8:K9"/>
    <mergeCell ref="M8:M9"/>
    <mergeCell ref="I8:I9"/>
    <mergeCell ref="D7:D9"/>
    <mergeCell ref="M6:O6"/>
    <mergeCell ref="O8:O9"/>
    <mergeCell ref="N1:O1"/>
    <mergeCell ref="A1:M1"/>
    <mergeCell ref="A2:N2"/>
    <mergeCell ref="A4:N4"/>
    <mergeCell ref="G7:K7"/>
    <mergeCell ref="L7:L9"/>
    <mergeCell ref="J8:J9"/>
    <mergeCell ref="N8:N9"/>
    <mergeCell ref="C7:C9"/>
    <mergeCell ref="G8:H8"/>
    <mergeCell ref="E7:E9"/>
    <mergeCell ref="F7:F9"/>
    <mergeCell ref="M7:O7"/>
    <mergeCell ref="A7:A9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13" zoomScaleSheetLayoutView="100" workbookViewId="0">
      <selection activeCell="A28" sqref="A28:A29"/>
    </sheetView>
  </sheetViews>
  <sheetFormatPr defaultRowHeight="12.75"/>
  <cols>
    <col min="1" max="1" width="10.28515625" style="302" customWidth="1"/>
    <col min="2" max="2" width="12" style="302" customWidth="1"/>
    <col min="3" max="3" width="16.28515625" style="302" customWidth="1"/>
    <col min="4" max="4" width="15.85546875" style="302" customWidth="1"/>
    <col min="5" max="5" width="11.5703125" style="302" customWidth="1"/>
    <col min="6" max="6" width="15" style="302" customWidth="1"/>
    <col min="7" max="7" width="9.7109375" style="302" customWidth="1"/>
    <col min="8" max="8" width="15.140625" style="302" customWidth="1"/>
    <col min="9" max="9" width="16.5703125" style="302" customWidth="1"/>
    <col min="10" max="10" width="18.28515625" style="302" customWidth="1"/>
    <col min="11" max="11" width="14.140625" style="302" customWidth="1"/>
    <col min="12" max="256" width="9.140625" style="302"/>
    <col min="257" max="257" width="10.28515625" style="302" customWidth="1"/>
    <col min="258" max="258" width="12" style="302" customWidth="1"/>
    <col min="259" max="259" width="16.28515625" style="302" customWidth="1"/>
    <col min="260" max="260" width="15.85546875" style="302" customWidth="1"/>
    <col min="261" max="261" width="11.5703125" style="302" customWidth="1"/>
    <col min="262" max="262" width="15" style="302" customWidth="1"/>
    <col min="263" max="263" width="9.7109375" style="302" customWidth="1"/>
    <col min="264" max="264" width="15.140625" style="302" customWidth="1"/>
    <col min="265" max="265" width="16.5703125" style="302" customWidth="1"/>
    <col min="266" max="266" width="18.28515625" style="302" customWidth="1"/>
    <col min="267" max="267" width="14.140625" style="302" customWidth="1"/>
    <col min="268" max="512" width="9.140625" style="302"/>
    <col min="513" max="513" width="10.28515625" style="302" customWidth="1"/>
    <col min="514" max="514" width="12" style="302" customWidth="1"/>
    <col min="515" max="515" width="16.28515625" style="302" customWidth="1"/>
    <col min="516" max="516" width="15.85546875" style="302" customWidth="1"/>
    <col min="517" max="517" width="11.5703125" style="302" customWidth="1"/>
    <col min="518" max="518" width="15" style="302" customWidth="1"/>
    <col min="519" max="519" width="9.7109375" style="302" customWidth="1"/>
    <col min="520" max="520" width="15.140625" style="302" customWidth="1"/>
    <col min="521" max="521" width="16.5703125" style="302" customWidth="1"/>
    <col min="522" max="522" width="18.28515625" style="302" customWidth="1"/>
    <col min="523" max="523" width="14.140625" style="302" customWidth="1"/>
    <col min="524" max="768" width="9.140625" style="302"/>
    <col min="769" max="769" width="10.28515625" style="302" customWidth="1"/>
    <col min="770" max="770" width="12" style="302" customWidth="1"/>
    <col min="771" max="771" width="16.28515625" style="302" customWidth="1"/>
    <col min="772" max="772" width="15.85546875" style="302" customWidth="1"/>
    <col min="773" max="773" width="11.5703125" style="302" customWidth="1"/>
    <col min="774" max="774" width="15" style="302" customWidth="1"/>
    <col min="775" max="775" width="9.7109375" style="302" customWidth="1"/>
    <col min="776" max="776" width="15.140625" style="302" customWidth="1"/>
    <col min="777" max="777" width="16.5703125" style="302" customWidth="1"/>
    <col min="778" max="778" width="18.28515625" style="302" customWidth="1"/>
    <col min="779" max="779" width="14.140625" style="302" customWidth="1"/>
    <col min="780" max="1024" width="9.140625" style="302"/>
    <col min="1025" max="1025" width="10.28515625" style="302" customWidth="1"/>
    <col min="1026" max="1026" width="12" style="302" customWidth="1"/>
    <col min="1027" max="1027" width="16.28515625" style="302" customWidth="1"/>
    <col min="1028" max="1028" width="15.85546875" style="302" customWidth="1"/>
    <col min="1029" max="1029" width="11.5703125" style="302" customWidth="1"/>
    <col min="1030" max="1030" width="15" style="302" customWidth="1"/>
    <col min="1031" max="1031" width="9.7109375" style="302" customWidth="1"/>
    <col min="1032" max="1032" width="15.140625" style="302" customWidth="1"/>
    <col min="1033" max="1033" width="16.5703125" style="302" customWidth="1"/>
    <col min="1034" max="1034" width="18.28515625" style="302" customWidth="1"/>
    <col min="1035" max="1035" width="14.140625" style="302" customWidth="1"/>
    <col min="1036" max="1280" width="9.140625" style="302"/>
    <col min="1281" max="1281" width="10.28515625" style="302" customWidth="1"/>
    <col min="1282" max="1282" width="12" style="302" customWidth="1"/>
    <col min="1283" max="1283" width="16.28515625" style="302" customWidth="1"/>
    <col min="1284" max="1284" width="15.85546875" style="302" customWidth="1"/>
    <col min="1285" max="1285" width="11.5703125" style="302" customWidth="1"/>
    <col min="1286" max="1286" width="15" style="302" customWidth="1"/>
    <col min="1287" max="1287" width="9.7109375" style="302" customWidth="1"/>
    <col min="1288" max="1288" width="15.140625" style="302" customWidth="1"/>
    <col min="1289" max="1289" width="16.5703125" style="302" customWidth="1"/>
    <col min="1290" max="1290" width="18.28515625" style="302" customWidth="1"/>
    <col min="1291" max="1291" width="14.140625" style="302" customWidth="1"/>
    <col min="1292" max="1536" width="9.140625" style="302"/>
    <col min="1537" max="1537" width="10.28515625" style="302" customWidth="1"/>
    <col min="1538" max="1538" width="12" style="302" customWidth="1"/>
    <col min="1539" max="1539" width="16.28515625" style="302" customWidth="1"/>
    <col min="1540" max="1540" width="15.85546875" style="302" customWidth="1"/>
    <col min="1541" max="1541" width="11.5703125" style="302" customWidth="1"/>
    <col min="1542" max="1542" width="15" style="302" customWidth="1"/>
    <col min="1543" max="1543" width="9.7109375" style="302" customWidth="1"/>
    <col min="1544" max="1544" width="15.140625" style="302" customWidth="1"/>
    <col min="1545" max="1545" width="16.5703125" style="302" customWidth="1"/>
    <col min="1546" max="1546" width="18.28515625" style="302" customWidth="1"/>
    <col min="1547" max="1547" width="14.140625" style="302" customWidth="1"/>
    <col min="1548" max="1792" width="9.140625" style="302"/>
    <col min="1793" max="1793" width="10.28515625" style="302" customWidth="1"/>
    <col min="1794" max="1794" width="12" style="302" customWidth="1"/>
    <col min="1795" max="1795" width="16.28515625" style="302" customWidth="1"/>
    <col min="1796" max="1796" width="15.85546875" style="302" customWidth="1"/>
    <col min="1797" max="1797" width="11.5703125" style="302" customWidth="1"/>
    <col min="1798" max="1798" width="15" style="302" customWidth="1"/>
    <col min="1799" max="1799" width="9.7109375" style="302" customWidth="1"/>
    <col min="1800" max="1800" width="15.140625" style="302" customWidth="1"/>
    <col min="1801" max="1801" width="16.5703125" style="302" customWidth="1"/>
    <col min="1802" max="1802" width="18.28515625" style="302" customWidth="1"/>
    <col min="1803" max="1803" width="14.140625" style="302" customWidth="1"/>
    <col min="1804" max="2048" width="9.140625" style="302"/>
    <col min="2049" max="2049" width="10.28515625" style="302" customWidth="1"/>
    <col min="2050" max="2050" width="12" style="302" customWidth="1"/>
    <col min="2051" max="2051" width="16.28515625" style="302" customWidth="1"/>
    <col min="2052" max="2052" width="15.85546875" style="302" customWidth="1"/>
    <col min="2053" max="2053" width="11.5703125" style="302" customWidth="1"/>
    <col min="2054" max="2054" width="15" style="302" customWidth="1"/>
    <col min="2055" max="2055" width="9.7109375" style="302" customWidth="1"/>
    <col min="2056" max="2056" width="15.140625" style="302" customWidth="1"/>
    <col min="2057" max="2057" width="16.5703125" style="302" customWidth="1"/>
    <col min="2058" max="2058" width="18.28515625" style="302" customWidth="1"/>
    <col min="2059" max="2059" width="14.140625" style="302" customWidth="1"/>
    <col min="2060" max="2304" width="9.140625" style="302"/>
    <col min="2305" max="2305" width="10.28515625" style="302" customWidth="1"/>
    <col min="2306" max="2306" width="12" style="302" customWidth="1"/>
    <col min="2307" max="2307" width="16.28515625" style="302" customWidth="1"/>
    <col min="2308" max="2308" width="15.85546875" style="302" customWidth="1"/>
    <col min="2309" max="2309" width="11.5703125" style="302" customWidth="1"/>
    <col min="2310" max="2310" width="15" style="302" customWidth="1"/>
    <col min="2311" max="2311" width="9.7109375" style="302" customWidth="1"/>
    <col min="2312" max="2312" width="15.140625" style="302" customWidth="1"/>
    <col min="2313" max="2313" width="16.5703125" style="302" customWidth="1"/>
    <col min="2314" max="2314" width="18.28515625" style="302" customWidth="1"/>
    <col min="2315" max="2315" width="14.140625" style="302" customWidth="1"/>
    <col min="2316" max="2560" width="9.140625" style="302"/>
    <col min="2561" max="2561" width="10.28515625" style="302" customWidth="1"/>
    <col min="2562" max="2562" width="12" style="302" customWidth="1"/>
    <col min="2563" max="2563" width="16.28515625" style="302" customWidth="1"/>
    <col min="2564" max="2564" width="15.85546875" style="302" customWidth="1"/>
    <col min="2565" max="2565" width="11.5703125" style="302" customWidth="1"/>
    <col min="2566" max="2566" width="15" style="302" customWidth="1"/>
    <col min="2567" max="2567" width="9.7109375" style="302" customWidth="1"/>
    <col min="2568" max="2568" width="15.140625" style="302" customWidth="1"/>
    <col min="2569" max="2569" width="16.5703125" style="302" customWidth="1"/>
    <col min="2570" max="2570" width="18.28515625" style="302" customWidth="1"/>
    <col min="2571" max="2571" width="14.140625" style="302" customWidth="1"/>
    <col min="2572" max="2816" width="9.140625" style="302"/>
    <col min="2817" max="2817" width="10.28515625" style="302" customWidth="1"/>
    <col min="2818" max="2818" width="12" style="302" customWidth="1"/>
    <col min="2819" max="2819" width="16.28515625" style="302" customWidth="1"/>
    <col min="2820" max="2820" width="15.85546875" style="302" customWidth="1"/>
    <col min="2821" max="2821" width="11.5703125" style="302" customWidth="1"/>
    <col min="2822" max="2822" width="15" style="302" customWidth="1"/>
    <col min="2823" max="2823" width="9.7109375" style="302" customWidth="1"/>
    <col min="2824" max="2824" width="15.140625" style="302" customWidth="1"/>
    <col min="2825" max="2825" width="16.5703125" style="302" customWidth="1"/>
    <col min="2826" max="2826" width="18.28515625" style="302" customWidth="1"/>
    <col min="2827" max="2827" width="14.140625" style="302" customWidth="1"/>
    <col min="2828" max="3072" width="9.140625" style="302"/>
    <col min="3073" max="3073" width="10.28515625" style="302" customWidth="1"/>
    <col min="3074" max="3074" width="12" style="302" customWidth="1"/>
    <col min="3075" max="3075" width="16.28515625" style="302" customWidth="1"/>
    <col min="3076" max="3076" width="15.85546875" style="302" customWidth="1"/>
    <col min="3077" max="3077" width="11.5703125" style="302" customWidth="1"/>
    <col min="3078" max="3078" width="15" style="302" customWidth="1"/>
    <col min="3079" max="3079" width="9.7109375" style="302" customWidth="1"/>
    <col min="3080" max="3080" width="15.140625" style="302" customWidth="1"/>
    <col min="3081" max="3081" width="16.5703125" style="302" customWidth="1"/>
    <col min="3082" max="3082" width="18.28515625" style="302" customWidth="1"/>
    <col min="3083" max="3083" width="14.140625" style="302" customWidth="1"/>
    <col min="3084" max="3328" width="9.140625" style="302"/>
    <col min="3329" max="3329" width="10.28515625" style="302" customWidth="1"/>
    <col min="3330" max="3330" width="12" style="302" customWidth="1"/>
    <col min="3331" max="3331" width="16.28515625" style="302" customWidth="1"/>
    <col min="3332" max="3332" width="15.85546875" style="302" customWidth="1"/>
    <col min="3333" max="3333" width="11.5703125" style="302" customWidth="1"/>
    <col min="3334" max="3334" width="15" style="302" customWidth="1"/>
    <col min="3335" max="3335" width="9.7109375" style="302" customWidth="1"/>
    <col min="3336" max="3336" width="15.140625" style="302" customWidth="1"/>
    <col min="3337" max="3337" width="16.5703125" style="302" customWidth="1"/>
    <col min="3338" max="3338" width="18.28515625" style="302" customWidth="1"/>
    <col min="3339" max="3339" width="14.140625" style="302" customWidth="1"/>
    <col min="3340" max="3584" width="9.140625" style="302"/>
    <col min="3585" max="3585" width="10.28515625" style="302" customWidth="1"/>
    <col min="3586" max="3586" width="12" style="302" customWidth="1"/>
    <col min="3587" max="3587" width="16.28515625" style="302" customWidth="1"/>
    <col min="3588" max="3588" width="15.85546875" style="302" customWidth="1"/>
    <col min="3589" max="3589" width="11.5703125" style="302" customWidth="1"/>
    <col min="3590" max="3590" width="15" style="302" customWidth="1"/>
    <col min="3591" max="3591" width="9.7109375" style="302" customWidth="1"/>
    <col min="3592" max="3592" width="15.140625" style="302" customWidth="1"/>
    <col min="3593" max="3593" width="16.5703125" style="302" customWidth="1"/>
    <col min="3594" max="3594" width="18.28515625" style="302" customWidth="1"/>
    <col min="3595" max="3595" width="14.140625" style="302" customWidth="1"/>
    <col min="3596" max="3840" width="9.140625" style="302"/>
    <col min="3841" max="3841" width="10.28515625" style="302" customWidth="1"/>
    <col min="3842" max="3842" width="12" style="302" customWidth="1"/>
    <col min="3843" max="3843" width="16.28515625" style="302" customWidth="1"/>
    <col min="3844" max="3844" width="15.85546875" style="302" customWidth="1"/>
    <col min="3845" max="3845" width="11.5703125" style="302" customWidth="1"/>
    <col min="3846" max="3846" width="15" style="302" customWidth="1"/>
    <col min="3847" max="3847" width="9.7109375" style="302" customWidth="1"/>
    <col min="3848" max="3848" width="15.140625" style="302" customWidth="1"/>
    <col min="3849" max="3849" width="16.5703125" style="302" customWidth="1"/>
    <col min="3850" max="3850" width="18.28515625" style="302" customWidth="1"/>
    <col min="3851" max="3851" width="14.140625" style="302" customWidth="1"/>
    <col min="3852" max="4096" width="9.140625" style="302"/>
    <col min="4097" max="4097" width="10.28515625" style="302" customWidth="1"/>
    <col min="4098" max="4098" width="12" style="302" customWidth="1"/>
    <col min="4099" max="4099" width="16.28515625" style="302" customWidth="1"/>
    <col min="4100" max="4100" width="15.85546875" style="302" customWidth="1"/>
    <col min="4101" max="4101" width="11.5703125" style="302" customWidth="1"/>
    <col min="4102" max="4102" width="15" style="302" customWidth="1"/>
    <col min="4103" max="4103" width="9.7109375" style="302" customWidth="1"/>
    <col min="4104" max="4104" width="15.140625" style="302" customWidth="1"/>
    <col min="4105" max="4105" width="16.5703125" style="302" customWidth="1"/>
    <col min="4106" max="4106" width="18.28515625" style="302" customWidth="1"/>
    <col min="4107" max="4107" width="14.140625" style="302" customWidth="1"/>
    <col min="4108" max="4352" width="9.140625" style="302"/>
    <col min="4353" max="4353" width="10.28515625" style="302" customWidth="1"/>
    <col min="4354" max="4354" width="12" style="302" customWidth="1"/>
    <col min="4355" max="4355" width="16.28515625" style="302" customWidth="1"/>
    <col min="4356" max="4356" width="15.85546875" style="302" customWidth="1"/>
    <col min="4357" max="4357" width="11.5703125" style="302" customWidth="1"/>
    <col min="4358" max="4358" width="15" style="302" customWidth="1"/>
    <col min="4359" max="4359" width="9.7109375" style="302" customWidth="1"/>
    <col min="4360" max="4360" width="15.140625" style="302" customWidth="1"/>
    <col min="4361" max="4361" width="16.5703125" style="302" customWidth="1"/>
    <col min="4362" max="4362" width="18.28515625" style="302" customWidth="1"/>
    <col min="4363" max="4363" width="14.140625" style="302" customWidth="1"/>
    <col min="4364" max="4608" width="9.140625" style="302"/>
    <col min="4609" max="4609" width="10.28515625" style="302" customWidth="1"/>
    <col min="4610" max="4610" width="12" style="302" customWidth="1"/>
    <col min="4611" max="4611" width="16.28515625" style="302" customWidth="1"/>
    <col min="4612" max="4612" width="15.85546875" style="302" customWidth="1"/>
    <col min="4613" max="4613" width="11.5703125" style="302" customWidth="1"/>
    <col min="4614" max="4614" width="15" style="302" customWidth="1"/>
    <col min="4615" max="4615" width="9.7109375" style="302" customWidth="1"/>
    <col min="4616" max="4616" width="15.140625" style="302" customWidth="1"/>
    <col min="4617" max="4617" width="16.5703125" style="302" customWidth="1"/>
    <col min="4618" max="4618" width="18.28515625" style="302" customWidth="1"/>
    <col min="4619" max="4619" width="14.140625" style="302" customWidth="1"/>
    <col min="4620" max="4864" width="9.140625" style="302"/>
    <col min="4865" max="4865" width="10.28515625" style="302" customWidth="1"/>
    <col min="4866" max="4866" width="12" style="302" customWidth="1"/>
    <col min="4867" max="4867" width="16.28515625" style="302" customWidth="1"/>
    <col min="4868" max="4868" width="15.85546875" style="302" customWidth="1"/>
    <col min="4869" max="4869" width="11.5703125" style="302" customWidth="1"/>
    <col min="4870" max="4870" width="15" style="302" customWidth="1"/>
    <col min="4871" max="4871" width="9.7109375" style="302" customWidth="1"/>
    <col min="4872" max="4872" width="15.140625" style="302" customWidth="1"/>
    <col min="4873" max="4873" width="16.5703125" style="302" customWidth="1"/>
    <col min="4874" max="4874" width="18.28515625" style="302" customWidth="1"/>
    <col min="4875" max="4875" width="14.140625" style="302" customWidth="1"/>
    <col min="4876" max="5120" width="9.140625" style="302"/>
    <col min="5121" max="5121" width="10.28515625" style="302" customWidth="1"/>
    <col min="5122" max="5122" width="12" style="302" customWidth="1"/>
    <col min="5123" max="5123" width="16.28515625" style="302" customWidth="1"/>
    <col min="5124" max="5124" width="15.85546875" style="302" customWidth="1"/>
    <col min="5125" max="5125" width="11.5703125" style="302" customWidth="1"/>
    <col min="5126" max="5126" width="15" style="302" customWidth="1"/>
    <col min="5127" max="5127" width="9.7109375" style="302" customWidth="1"/>
    <col min="5128" max="5128" width="15.140625" style="302" customWidth="1"/>
    <col min="5129" max="5129" width="16.5703125" style="302" customWidth="1"/>
    <col min="5130" max="5130" width="18.28515625" style="302" customWidth="1"/>
    <col min="5131" max="5131" width="14.140625" style="302" customWidth="1"/>
    <col min="5132" max="5376" width="9.140625" style="302"/>
    <col min="5377" max="5377" width="10.28515625" style="302" customWidth="1"/>
    <col min="5378" max="5378" width="12" style="302" customWidth="1"/>
    <col min="5379" max="5379" width="16.28515625" style="302" customWidth="1"/>
    <col min="5380" max="5380" width="15.85546875" style="302" customWidth="1"/>
    <col min="5381" max="5381" width="11.5703125" style="302" customWidth="1"/>
    <col min="5382" max="5382" width="15" style="302" customWidth="1"/>
    <col min="5383" max="5383" width="9.7109375" style="302" customWidth="1"/>
    <col min="5384" max="5384" width="15.140625" style="302" customWidth="1"/>
    <col min="5385" max="5385" width="16.5703125" style="302" customWidth="1"/>
    <col min="5386" max="5386" width="18.28515625" style="302" customWidth="1"/>
    <col min="5387" max="5387" width="14.140625" style="302" customWidth="1"/>
    <col min="5388" max="5632" width="9.140625" style="302"/>
    <col min="5633" max="5633" width="10.28515625" style="302" customWidth="1"/>
    <col min="5634" max="5634" width="12" style="302" customWidth="1"/>
    <col min="5635" max="5635" width="16.28515625" style="302" customWidth="1"/>
    <col min="5636" max="5636" width="15.85546875" style="302" customWidth="1"/>
    <col min="5637" max="5637" width="11.5703125" style="302" customWidth="1"/>
    <col min="5638" max="5638" width="15" style="302" customWidth="1"/>
    <col min="5639" max="5639" width="9.7109375" style="302" customWidth="1"/>
    <col min="5640" max="5640" width="15.140625" style="302" customWidth="1"/>
    <col min="5641" max="5641" width="16.5703125" style="302" customWidth="1"/>
    <col min="5642" max="5642" width="18.28515625" style="302" customWidth="1"/>
    <col min="5643" max="5643" width="14.140625" style="302" customWidth="1"/>
    <col min="5644" max="5888" width="9.140625" style="302"/>
    <col min="5889" max="5889" width="10.28515625" style="302" customWidth="1"/>
    <col min="5890" max="5890" width="12" style="302" customWidth="1"/>
    <col min="5891" max="5891" width="16.28515625" style="302" customWidth="1"/>
    <col min="5892" max="5892" width="15.85546875" style="302" customWidth="1"/>
    <col min="5893" max="5893" width="11.5703125" style="302" customWidth="1"/>
    <col min="5894" max="5894" width="15" style="302" customWidth="1"/>
    <col min="5895" max="5895" width="9.7109375" style="302" customWidth="1"/>
    <col min="5896" max="5896" width="15.140625" style="302" customWidth="1"/>
    <col min="5897" max="5897" width="16.5703125" style="302" customWidth="1"/>
    <col min="5898" max="5898" width="18.28515625" style="302" customWidth="1"/>
    <col min="5899" max="5899" width="14.140625" style="302" customWidth="1"/>
    <col min="5900" max="6144" width="9.140625" style="302"/>
    <col min="6145" max="6145" width="10.28515625" style="302" customWidth="1"/>
    <col min="6146" max="6146" width="12" style="302" customWidth="1"/>
    <col min="6147" max="6147" width="16.28515625" style="302" customWidth="1"/>
    <col min="6148" max="6148" width="15.85546875" style="302" customWidth="1"/>
    <col min="6149" max="6149" width="11.5703125" style="302" customWidth="1"/>
    <col min="6150" max="6150" width="15" style="302" customWidth="1"/>
    <col min="6151" max="6151" width="9.7109375" style="302" customWidth="1"/>
    <col min="6152" max="6152" width="15.140625" style="302" customWidth="1"/>
    <col min="6153" max="6153" width="16.5703125" style="302" customWidth="1"/>
    <col min="6154" max="6154" width="18.28515625" style="302" customWidth="1"/>
    <col min="6155" max="6155" width="14.140625" style="302" customWidth="1"/>
    <col min="6156" max="6400" width="9.140625" style="302"/>
    <col min="6401" max="6401" width="10.28515625" style="302" customWidth="1"/>
    <col min="6402" max="6402" width="12" style="302" customWidth="1"/>
    <col min="6403" max="6403" width="16.28515625" style="302" customWidth="1"/>
    <col min="6404" max="6404" width="15.85546875" style="302" customWidth="1"/>
    <col min="6405" max="6405" width="11.5703125" style="302" customWidth="1"/>
    <col min="6406" max="6406" width="15" style="302" customWidth="1"/>
    <col min="6407" max="6407" width="9.7109375" style="302" customWidth="1"/>
    <col min="6408" max="6408" width="15.140625" style="302" customWidth="1"/>
    <col min="6409" max="6409" width="16.5703125" style="302" customWidth="1"/>
    <col min="6410" max="6410" width="18.28515625" style="302" customWidth="1"/>
    <col min="6411" max="6411" width="14.140625" style="302" customWidth="1"/>
    <col min="6412" max="6656" width="9.140625" style="302"/>
    <col min="6657" max="6657" width="10.28515625" style="302" customWidth="1"/>
    <col min="6658" max="6658" width="12" style="302" customWidth="1"/>
    <col min="6659" max="6659" width="16.28515625" style="302" customWidth="1"/>
    <col min="6660" max="6660" width="15.85546875" style="302" customWidth="1"/>
    <col min="6661" max="6661" width="11.5703125" style="302" customWidth="1"/>
    <col min="6662" max="6662" width="15" style="302" customWidth="1"/>
    <col min="6663" max="6663" width="9.7109375" style="302" customWidth="1"/>
    <col min="6664" max="6664" width="15.140625" style="302" customWidth="1"/>
    <col min="6665" max="6665" width="16.5703125" style="302" customWidth="1"/>
    <col min="6666" max="6666" width="18.28515625" style="302" customWidth="1"/>
    <col min="6667" max="6667" width="14.140625" style="302" customWidth="1"/>
    <col min="6668" max="6912" width="9.140625" style="302"/>
    <col min="6913" max="6913" width="10.28515625" style="302" customWidth="1"/>
    <col min="6914" max="6914" width="12" style="302" customWidth="1"/>
    <col min="6915" max="6915" width="16.28515625" style="302" customWidth="1"/>
    <col min="6916" max="6916" width="15.85546875" style="302" customWidth="1"/>
    <col min="6917" max="6917" width="11.5703125" style="302" customWidth="1"/>
    <col min="6918" max="6918" width="15" style="302" customWidth="1"/>
    <col min="6919" max="6919" width="9.7109375" style="302" customWidth="1"/>
    <col min="6920" max="6920" width="15.140625" style="302" customWidth="1"/>
    <col min="6921" max="6921" width="16.5703125" style="302" customWidth="1"/>
    <col min="6922" max="6922" width="18.28515625" style="302" customWidth="1"/>
    <col min="6923" max="6923" width="14.140625" style="302" customWidth="1"/>
    <col min="6924" max="7168" width="9.140625" style="302"/>
    <col min="7169" max="7169" width="10.28515625" style="302" customWidth="1"/>
    <col min="7170" max="7170" width="12" style="302" customWidth="1"/>
    <col min="7171" max="7171" width="16.28515625" style="302" customWidth="1"/>
    <col min="7172" max="7172" width="15.85546875" style="302" customWidth="1"/>
    <col min="7173" max="7173" width="11.5703125" style="302" customWidth="1"/>
    <col min="7174" max="7174" width="15" style="302" customWidth="1"/>
    <col min="7175" max="7175" width="9.7109375" style="302" customWidth="1"/>
    <col min="7176" max="7176" width="15.140625" style="302" customWidth="1"/>
    <col min="7177" max="7177" width="16.5703125" style="302" customWidth="1"/>
    <col min="7178" max="7178" width="18.28515625" style="302" customWidth="1"/>
    <col min="7179" max="7179" width="14.140625" style="302" customWidth="1"/>
    <col min="7180" max="7424" width="9.140625" style="302"/>
    <col min="7425" max="7425" width="10.28515625" style="302" customWidth="1"/>
    <col min="7426" max="7426" width="12" style="302" customWidth="1"/>
    <col min="7427" max="7427" width="16.28515625" style="302" customWidth="1"/>
    <col min="7428" max="7428" width="15.85546875" style="302" customWidth="1"/>
    <col min="7429" max="7429" width="11.5703125" style="302" customWidth="1"/>
    <col min="7430" max="7430" width="15" style="302" customWidth="1"/>
    <col min="7431" max="7431" width="9.7109375" style="302" customWidth="1"/>
    <col min="7432" max="7432" width="15.140625" style="302" customWidth="1"/>
    <col min="7433" max="7433" width="16.5703125" style="302" customWidth="1"/>
    <col min="7434" max="7434" width="18.28515625" style="302" customWidth="1"/>
    <col min="7435" max="7435" width="14.140625" style="302" customWidth="1"/>
    <col min="7436" max="7680" width="9.140625" style="302"/>
    <col min="7681" max="7681" width="10.28515625" style="302" customWidth="1"/>
    <col min="7682" max="7682" width="12" style="302" customWidth="1"/>
    <col min="7683" max="7683" width="16.28515625" style="302" customWidth="1"/>
    <col min="7684" max="7684" width="15.85546875" style="302" customWidth="1"/>
    <col min="7685" max="7685" width="11.5703125" style="302" customWidth="1"/>
    <col min="7686" max="7686" width="15" style="302" customWidth="1"/>
    <col min="7687" max="7687" width="9.7109375" style="302" customWidth="1"/>
    <col min="7688" max="7688" width="15.140625" style="302" customWidth="1"/>
    <col min="7689" max="7689" width="16.5703125" style="302" customWidth="1"/>
    <col min="7690" max="7690" width="18.28515625" style="302" customWidth="1"/>
    <col min="7691" max="7691" width="14.140625" style="302" customWidth="1"/>
    <col min="7692" max="7936" width="9.140625" style="302"/>
    <col min="7937" max="7937" width="10.28515625" style="302" customWidth="1"/>
    <col min="7938" max="7938" width="12" style="302" customWidth="1"/>
    <col min="7939" max="7939" width="16.28515625" style="302" customWidth="1"/>
    <col min="7940" max="7940" width="15.85546875" style="302" customWidth="1"/>
    <col min="7941" max="7941" width="11.5703125" style="302" customWidth="1"/>
    <col min="7942" max="7942" width="15" style="302" customWidth="1"/>
    <col min="7943" max="7943" width="9.7109375" style="302" customWidth="1"/>
    <col min="7944" max="7944" width="15.140625" style="302" customWidth="1"/>
    <col min="7945" max="7945" width="16.5703125" style="302" customWidth="1"/>
    <col min="7946" max="7946" width="18.28515625" style="302" customWidth="1"/>
    <col min="7947" max="7947" width="14.140625" style="302" customWidth="1"/>
    <col min="7948" max="8192" width="9.140625" style="302"/>
    <col min="8193" max="8193" width="10.28515625" style="302" customWidth="1"/>
    <col min="8194" max="8194" width="12" style="302" customWidth="1"/>
    <col min="8195" max="8195" width="16.28515625" style="302" customWidth="1"/>
    <col min="8196" max="8196" width="15.85546875" style="302" customWidth="1"/>
    <col min="8197" max="8197" width="11.5703125" style="302" customWidth="1"/>
    <col min="8198" max="8198" width="15" style="302" customWidth="1"/>
    <col min="8199" max="8199" width="9.7109375" style="302" customWidth="1"/>
    <col min="8200" max="8200" width="15.140625" style="302" customWidth="1"/>
    <col min="8201" max="8201" width="16.5703125" style="302" customWidth="1"/>
    <col min="8202" max="8202" width="18.28515625" style="302" customWidth="1"/>
    <col min="8203" max="8203" width="14.140625" style="302" customWidth="1"/>
    <col min="8204" max="8448" width="9.140625" style="302"/>
    <col min="8449" max="8449" width="10.28515625" style="302" customWidth="1"/>
    <col min="8450" max="8450" width="12" style="302" customWidth="1"/>
    <col min="8451" max="8451" width="16.28515625" style="302" customWidth="1"/>
    <col min="8452" max="8452" width="15.85546875" style="302" customWidth="1"/>
    <col min="8453" max="8453" width="11.5703125" style="302" customWidth="1"/>
    <col min="8454" max="8454" width="15" style="302" customWidth="1"/>
    <col min="8455" max="8455" width="9.7109375" style="302" customWidth="1"/>
    <col min="8456" max="8456" width="15.140625" style="302" customWidth="1"/>
    <col min="8457" max="8457" width="16.5703125" style="302" customWidth="1"/>
    <col min="8458" max="8458" width="18.28515625" style="302" customWidth="1"/>
    <col min="8459" max="8459" width="14.140625" style="302" customWidth="1"/>
    <col min="8460" max="8704" width="9.140625" style="302"/>
    <col min="8705" max="8705" width="10.28515625" style="302" customWidth="1"/>
    <col min="8706" max="8706" width="12" style="302" customWidth="1"/>
    <col min="8707" max="8707" width="16.28515625" style="302" customWidth="1"/>
    <col min="8708" max="8708" width="15.85546875" style="302" customWidth="1"/>
    <col min="8709" max="8709" width="11.5703125" style="302" customWidth="1"/>
    <col min="8710" max="8710" width="15" style="302" customWidth="1"/>
    <col min="8711" max="8711" width="9.7109375" style="302" customWidth="1"/>
    <col min="8712" max="8712" width="15.140625" style="302" customWidth="1"/>
    <col min="8713" max="8713" width="16.5703125" style="302" customWidth="1"/>
    <col min="8714" max="8714" width="18.28515625" style="302" customWidth="1"/>
    <col min="8715" max="8715" width="14.140625" style="302" customWidth="1"/>
    <col min="8716" max="8960" width="9.140625" style="302"/>
    <col min="8961" max="8961" width="10.28515625" style="302" customWidth="1"/>
    <col min="8962" max="8962" width="12" style="302" customWidth="1"/>
    <col min="8963" max="8963" width="16.28515625" style="302" customWidth="1"/>
    <col min="8964" max="8964" width="15.85546875" style="302" customWidth="1"/>
    <col min="8965" max="8965" width="11.5703125" style="302" customWidth="1"/>
    <col min="8966" max="8966" width="15" style="302" customWidth="1"/>
    <col min="8967" max="8967" width="9.7109375" style="302" customWidth="1"/>
    <col min="8968" max="8968" width="15.140625" style="302" customWidth="1"/>
    <col min="8969" max="8969" width="16.5703125" style="302" customWidth="1"/>
    <col min="8970" max="8970" width="18.28515625" style="302" customWidth="1"/>
    <col min="8971" max="8971" width="14.140625" style="302" customWidth="1"/>
    <col min="8972" max="9216" width="9.140625" style="302"/>
    <col min="9217" max="9217" width="10.28515625" style="302" customWidth="1"/>
    <col min="9218" max="9218" width="12" style="302" customWidth="1"/>
    <col min="9219" max="9219" width="16.28515625" style="302" customWidth="1"/>
    <col min="9220" max="9220" width="15.85546875" style="302" customWidth="1"/>
    <col min="9221" max="9221" width="11.5703125" style="302" customWidth="1"/>
    <col min="9222" max="9222" width="15" style="302" customWidth="1"/>
    <col min="9223" max="9223" width="9.7109375" style="302" customWidth="1"/>
    <col min="9224" max="9224" width="15.140625" style="302" customWidth="1"/>
    <col min="9225" max="9225" width="16.5703125" style="302" customWidth="1"/>
    <col min="9226" max="9226" width="18.28515625" style="302" customWidth="1"/>
    <col min="9227" max="9227" width="14.140625" style="302" customWidth="1"/>
    <col min="9228" max="9472" width="9.140625" style="302"/>
    <col min="9473" max="9473" width="10.28515625" style="302" customWidth="1"/>
    <col min="9474" max="9474" width="12" style="302" customWidth="1"/>
    <col min="9475" max="9475" width="16.28515625" style="302" customWidth="1"/>
    <col min="9476" max="9476" width="15.85546875" style="302" customWidth="1"/>
    <col min="9477" max="9477" width="11.5703125" style="302" customWidth="1"/>
    <col min="9478" max="9478" width="15" style="302" customWidth="1"/>
    <col min="9479" max="9479" width="9.7109375" style="302" customWidth="1"/>
    <col min="9480" max="9480" width="15.140625" style="302" customWidth="1"/>
    <col min="9481" max="9481" width="16.5703125" style="302" customWidth="1"/>
    <col min="9482" max="9482" width="18.28515625" style="302" customWidth="1"/>
    <col min="9483" max="9483" width="14.140625" style="302" customWidth="1"/>
    <col min="9484" max="9728" width="9.140625" style="302"/>
    <col min="9729" max="9729" width="10.28515625" style="302" customWidth="1"/>
    <col min="9730" max="9730" width="12" style="302" customWidth="1"/>
    <col min="9731" max="9731" width="16.28515625" style="302" customWidth="1"/>
    <col min="9732" max="9732" width="15.85546875" style="302" customWidth="1"/>
    <col min="9733" max="9733" width="11.5703125" style="302" customWidth="1"/>
    <col min="9734" max="9734" width="15" style="302" customWidth="1"/>
    <col min="9735" max="9735" width="9.7109375" style="302" customWidth="1"/>
    <col min="9736" max="9736" width="15.140625" style="302" customWidth="1"/>
    <col min="9737" max="9737" width="16.5703125" style="302" customWidth="1"/>
    <col min="9738" max="9738" width="18.28515625" style="302" customWidth="1"/>
    <col min="9739" max="9739" width="14.140625" style="302" customWidth="1"/>
    <col min="9740" max="9984" width="9.140625" style="302"/>
    <col min="9985" max="9985" width="10.28515625" style="302" customWidth="1"/>
    <col min="9986" max="9986" width="12" style="302" customWidth="1"/>
    <col min="9987" max="9987" width="16.28515625" style="302" customWidth="1"/>
    <col min="9988" max="9988" width="15.85546875" style="302" customWidth="1"/>
    <col min="9989" max="9989" width="11.5703125" style="302" customWidth="1"/>
    <col min="9990" max="9990" width="15" style="302" customWidth="1"/>
    <col min="9991" max="9991" width="9.7109375" style="302" customWidth="1"/>
    <col min="9992" max="9992" width="15.140625" style="302" customWidth="1"/>
    <col min="9993" max="9993" width="16.5703125" style="302" customWidth="1"/>
    <col min="9994" max="9994" width="18.28515625" style="302" customWidth="1"/>
    <col min="9995" max="9995" width="14.140625" style="302" customWidth="1"/>
    <col min="9996" max="10240" width="9.140625" style="302"/>
    <col min="10241" max="10241" width="10.28515625" style="302" customWidth="1"/>
    <col min="10242" max="10242" width="12" style="302" customWidth="1"/>
    <col min="10243" max="10243" width="16.28515625" style="302" customWidth="1"/>
    <col min="10244" max="10244" width="15.85546875" style="302" customWidth="1"/>
    <col min="10245" max="10245" width="11.5703125" style="302" customWidth="1"/>
    <col min="10246" max="10246" width="15" style="302" customWidth="1"/>
    <col min="10247" max="10247" width="9.7109375" style="302" customWidth="1"/>
    <col min="10248" max="10248" width="15.140625" style="302" customWidth="1"/>
    <col min="10249" max="10249" width="16.5703125" style="302" customWidth="1"/>
    <col min="10250" max="10250" width="18.28515625" style="302" customWidth="1"/>
    <col min="10251" max="10251" width="14.140625" style="302" customWidth="1"/>
    <col min="10252" max="10496" width="9.140625" style="302"/>
    <col min="10497" max="10497" width="10.28515625" style="302" customWidth="1"/>
    <col min="10498" max="10498" width="12" style="302" customWidth="1"/>
    <col min="10499" max="10499" width="16.28515625" style="302" customWidth="1"/>
    <col min="10500" max="10500" width="15.85546875" style="302" customWidth="1"/>
    <col min="10501" max="10501" width="11.5703125" style="302" customWidth="1"/>
    <col min="10502" max="10502" width="15" style="302" customWidth="1"/>
    <col min="10503" max="10503" width="9.7109375" style="302" customWidth="1"/>
    <col min="10504" max="10504" width="15.140625" style="302" customWidth="1"/>
    <col min="10505" max="10505" width="16.5703125" style="302" customWidth="1"/>
    <col min="10506" max="10506" width="18.28515625" style="302" customWidth="1"/>
    <col min="10507" max="10507" width="14.140625" style="302" customWidth="1"/>
    <col min="10508" max="10752" width="9.140625" style="302"/>
    <col min="10753" max="10753" width="10.28515625" style="302" customWidth="1"/>
    <col min="10754" max="10754" width="12" style="302" customWidth="1"/>
    <col min="10755" max="10755" width="16.28515625" style="302" customWidth="1"/>
    <col min="10756" max="10756" width="15.85546875" style="302" customWidth="1"/>
    <col min="10757" max="10757" width="11.5703125" style="302" customWidth="1"/>
    <col min="10758" max="10758" width="15" style="302" customWidth="1"/>
    <col min="10759" max="10759" width="9.7109375" style="302" customWidth="1"/>
    <col min="10760" max="10760" width="15.140625" style="302" customWidth="1"/>
    <col min="10761" max="10761" width="16.5703125" style="302" customWidth="1"/>
    <col min="10762" max="10762" width="18.28515625" style="302" customWidth="1"/>
    <col min="10763" max="10763" width="14.140625" style="302" customWidth="1"/>
    <col min="10764" max="11008" width="9.140625" style="302"/>
    <col min="11009" max="11009" width="10.28515625" style="302" customWidth="1"/>
    <col min="11010" max="11010" width="12" style="302" customWidth="1"/>
    <col min="11011" max="11011" width="16.28515625" style="302" customWidth="1"/>
    <col min="11012" max="11012" width="15.85546875" style="302" customWidth="1"/>
    <col min="11013" max="11013" width="11.5703125" style="302" customWidth="1"/>
    <col min="11014" max="11014" width="15" style="302" customWidth="1"/>
    <col min="11015" max="11015" width="9.7109375" style="302" customWidth="1"/>
    <col min="11016" max="11016" width="15.140625" style="302" customWidth="1"/>
    <col min="11017" max="11017" width="16.5703125" style="302" customWidth="1"/>
    <col min="11018" max="11018" width="18.28515625" style="302" customWidth="1"/>
    <col min="11019" max="11019" width="14.140625" style="302" customWidth="1"/>
    <col min="11020" max="11264" width="9.140625" style="302"/>
    <col min="11265" max="11265" width="10.28515625" style="302" customWidth="1"/>
    <col min="11266" max="11266" width="12" style="302" customWidth="1"/>
    <col min="11267" max="11267" width="16.28515625" style="302" customWidth="1"/>
    <col min="11268" max="11268" width="15.85546875" style="302" customWidth="1"/>
    <col min="11269" max="11269" width="11.5703125" style="302" customWidth="1"/>
    <col min="11270" max="11270" width="15" style="302" customWidth="1"/>
    <col min="11271" max="11271" width="9.7109375" style="302" customWidth="1"/>
    <col min="11272" max="11272" width="15.140625" style="302" customWidth="1"/>
    <col min="11273" max="11273" width="16.5703125" style="302" customWidth="1"/>
    <col min="11274" max="11274" width="18.28515625" style="302" customWidth="1"/>
    <col min="11275" max="11275" width="14.140625" style="302" customWidth="1"/>
    <col min="11276" max="11520" width="9.140625" style="302"/>
    <col min="11521" max="11521" width="10.28515625" style="302" customWidth="1"/>
    <col min="11522" max="11522" width="12" style="302" customWidth="1"/>
    <col min="11523" max="11523" width="16.28515625" style="302" customWidth="1"/>
    <col min="11524" max="11524" width="15.85546875" style="302" customWidth="1"/>
    <col min="11525" max="11525" width="11.5703125" style="302" customWidth="1"/>
    <col min="11526" max="11526" width="15" style="302" customWidth="1"/>
    <col min="11527" max="11527" width="9.7109375" style="302" customWidth="1"/>
    <col min="11528" max="11528" width="15.140625" style="302" customWidth="1"/>
    <col min="11529" max="11529" width="16.5703125" style="302" customWidth="1"/>
    <col min="11530" max="11530" width="18.28515625" style="302" customWidth="1"/>
    <col min="11531" max="11531" width="14.140625" style="302" customWidth="1"/>
    <col min="11532" max="11776" width="9.140625" style="302"/>
    <col min="11777" max="11777" width="10.28515625" style="302" customWidth="1"/>
    <col min="11778" max="11778" width="12" style="302" customWidth="1"/>
    <col min="11779" max="11779" width="16.28515625" style="302" customWidth="1"/>
    <col min="11780" max="11780" width="15.85546875" style="302" customWidth="1"/>
    <col min="11781" max="11781" width="11.5703125" style="302" customWidth="1"/>
    <col min="11782" max="11782" width="15" style="302" customWidth="1"/>
    <col min="11783" max="11783" width="9.7109375" style="302" customWidth="1"/>
    <col min="11784" max="11784" width="15.140625" style="302" customWidth="1"/>
    <col min="11785" max="11785" width="16.5703125" style="302" customWidth="1"/>
    <col min="11786" max="11786" width="18.28515625" style="302" customWidth="1"/>
    <col min="11787" max="11787" width="14.140625" style="302" customWidth="1"/>
    <col min="11788" max="12032" width="9.140625" style="302"/>
    <col min="12033" max="12033" width="10.28515625" style="302" customWidth="1"/>
    <col min="12034" max="12034" width="12" style="302" customWidth="1"/>
    <col min="12035" max="12035" width="16.28515625" style="302" customWidth="1"/>
    <col min="12036" max="12036" width="15.85546875" style="302" customWidth="1"/>
    <col min="12037" max="12037" width="11.5703125" style="302" customWidth="1"/>
    <col min="12038" max="12038" width="15" style="302" customWidth="1"/>
    <col min="12039" max="12039" width="9.7109375" style="302" customWidth="1"/>
    <col min="12040" max="12040" width="15.140625" style="302" customWidth="1"/>
    <col min="12041" max="12041" width="16.5703125" style="302" customWidth="1"/>
    <col min="12042" max="12042" width="18.28515625" style="302" customWidth="1"/>
    <col min="12043" max="12043" width="14.140625" style="302" customWidth="1"/>
    <col min="12044" max="12288" width="9.140625" style="302"/>
    <col min="12289" max="12289" width="10.28515625" style="302" customWidth="1"/>
    <col min="12290" max="12290" width="12" style="302" customWidth="1"/>
    <col min="12291" max="12291" width="16.28515625" style="302" customWidth="1"/>
    <col min="12292" max="12292" width="15.85546875" style="302" customWidth="1"/>
    <col min="12293" max="12293" width="11.5703125" style="302" customWidth="1"/>
    <col min="12294" max="12294" width="15" style="302" customWidth="1"/>
    <col min="12295" max="12295" width="9.7109375" style="302" customWidth="1"/>
    <col min="12296" max="12296" width="15.140625" style="302" customWidth="1"/>
    <col min="12297" max="12297" width="16.5703125" style="302" customWidth="1"/>
    <col min="12298" max="12298" width="18.28515625" style="302" customWidth="1"/>
    <col min="12299" max="12299" width="14.140625" style="302" customWidth="1"/>
    <col min="12300" max="12544" width="9.140625" style="302"/>
    <col min="12545" max="12545" width="10.28515625" style="302" customWidth="1"/>
    <col min="12546" max="12546" width="12" style="302" customWidth="1"/>
    <col min="12547" max="12547" width="16.28515625" style="302" customWidth="1"/>
    <col min="12548" max="12548" width="15.85546875" style="302" customWidth="1"/>
    <col min="12549" max="12549" width="11.5703125" style="302" customWidth="1"/>
    <col min="12550" max="12550" width="15" style="302" customWidth="1"/>
    <col min="12551" max="12551" width="9.7109375" style="302" customWidth="1"/>
    <col min="12552" max="12552" width="15.140625" style="302" customWidth="1"/>
    <col min="12553" max="12553" width="16.5703125" style="302" customWidth="1"/>
    <col min="12554" max="12554" width="18.28515625" style="302" customWidth="1"/>
    <col min="12555" max="12555" width="14.140625" style="302" customWidth="1"/>
    <col min="12556" max="12800" width="9.140625" style="302"/>
    <col min="12801" max="12801" width="10.28515625" style="302" customWidth="1"/>
    <col min="12802" max="12802" width="12" style="302" customWidth="1"/>
    <col min="12803" max="12803" width="16.28515625" style="302" customWidth="1"/>
    <col min="12804" max="12804" width="15.85546875" style="302" customWidth="1"/>
    <col min="12805" max="12805" width="11.5703125" style="302" customWidth="1"/>
    <col min="12806" max="12806" width="15" style="302" customWidth="1"/>
    <col min="12807" max="12807" width="9.7109375" style="302" customWidth="1"/>
    <col min="12808" max="12808" width="15.140625" style="302" customWidth="1"/>
    <col min="12809" max="12809" width="16.5703125" style="302" customWidth="1"/>
    <col min="12810" max="12810" width="18.28515625" style="302" customWidth="1"/>
    <col min="12811" max="12811" width="14.140625" style="302" customWidth="1"/>
    <col min="12812" max="13056" width="9.140625" style="302"/>
    <col min="13057" max="13057" width="10.28515625" style="302" customWidth="1"/>
    <col min="13058" max="13058" width="12" style="302" customWidth="1"/>
    <col min="13059" max="13059" width="16.28515625" style="302" customWidth="1"/>
    <col min="13060" max="13060" width="15.85546875" style="302" customWidth="1"/>
    <col min="13061" max="13061" width="11.5703125" style="302" customWidth="1"/>
    <col min="13062" max="13062" width="15" style="302" customWidth="1"/>
    <col min="13063" max="13063" width="9.7109375" style="302" customWidth="1"/>
    <col min="13064" max="13064" width="15.140625" style="302" customWidth="1"/>
    <col min="13065" max="13065" width="16.5703125" style="302" customWidth="1"/>
    <col min="13066" max="13066" width="18.28515625" style="302" customWidth="1"/>
    <col min="13067" max="13067" width="14.140625" style="302" customWidth="1"/>
    <col min="13068" max="13312" width="9.140625" style="302"/>
    <col min="13313" max="13313" width="10.28515625" style="302" customWidth="1"/>
    <col min="13314" max="13314" width="12" style="302" customWidth="1"/>
    <col min="13315" max="13315" width="16.28515625" style="302" customWidth="1"/>
    <col min="13316" max="13316" width="15.85546875" style="302" customWidth="1"/>
    <col min="13317" max="13317" width="11.5703125" style="302" customWidth="1"/>
    <col min="13318" max="13318" width="15" style="302" customWidth="1"/>
    <col min="13319" max="13319" width="9.7109375" style="302" customWidth="1"/>
    <col min="13320" max="13320" width="15.140625" style="302" customWidth="1"/>
    <col min="13321" max="13321" width="16.5703125" style="302" customWidth="1"/>
    <col min="13322" max="13322" width="18.28515625" style="302" customWidth="1"/>
    <col min="13323" max="13323" width="14.140625" style="302" customWidth="1"/>
    <col min="13324" max="13568" width="9.140625" style="302"/>
    <col min="13569" max="13569" width="10.28515625" style="302" customWidth="1"/>
    <col min="13570" max="13570" width="12" style="302" customWidth="1"/>
    <col min="13571" max="13571" width="16.28515625" style="302" customWidth="1"/>
    <col min="13572" max="13572" width="15.85546875" style="302" customWidth="1"/>
    <col min="13573" max="13573" width="11.5703125" style="302" customWidth="1"/>
    <col min="13574" max="13574" width="15" style="302" customWidth="1"/>
    <col min="13575" max="13575" width="9.7109375" style="302" customWidth="1"/>
    <col min="13576" max="13576" width="15.140625" style="302" customWidth="1"/>
    <col min="13577" max="13577" width="16.5703125" style="302" customWidth="1"/>
    <col min="13578" max="13578" width="18.28515625" style="302" customWidth="1"/>
    <col min="13579" max="13579" width="14.140625" style="302" customWidth="1"/>
    <col min="13580" max="13824" width="9.140625" style="302"/>
    <col min="13825" max="13825" width="10.28515625" style="302" customWidth="1"/>
    <col min="13826" max="13826" width="12" style="302" customWidth="1"/>
    <col min="13827" max="13827" width="16.28515625" style="302" customWidth="1"/>
    <col min="13828" max="13828" width="15.85546875" style="302" customWidth="1"/>
    <col min="13829" max="13829" width="11.5703125" style="302" customWidth="1"/>
    <col min="13830" max="13830" width="15" style="302" customWidth="1"/>
    <col min="13831" max="13831" width="9.7109375" style="302" customWidth="1"/>
    <col min="13832" max="13832" width="15.140625" style="302" customWidth="1"/>
    <col min="13833" max="13833" width="16.5703125" style="302" customWidth="1"/>
    <col min="13834" max="13834" width="18.28515625" style="302" customWidth="1"/>
    <col min="13835" max="13835" width="14.140625" style="302" customWidth="1"/>
    <col min="13836" max="14080" width="9.140625" style="302"/>
    <col min="14081" max="14081" width="10.28515625" style="302" customWidth="1"/>
    <col min="14082" max="14082" width="12" style="302" customWidth="1"/>
    <col min="14083" max="14083" width="16.28515625" style="302" customWidth="1"/>
    <col min="14084" max="14084" width="15.85546875" style="302" customWidth="1"/>
    <col min="14085" max="14085" width="11.5703125" style="302" customWidth="1"/>
    <col min="14086" max="14086" width="15" style="302" customWidth="1"/>
    <col min="14087" max="14087" width="9.7109375" style="302" customWidth="1"/>
    <col min="14088" max="14088" width="15.140625" style="302" customWidth="1"/>
    <col min="14089" max="14089" width="16.5703125" style="302" customWidth="1"/>
    <col min="14090" max="14090" width="18.28515625" style="302" customWidth="1"/>
    <col min="14091" max="14091" width="14.140625" style="302" customWidth="1"/>
    <col min="14092" max="14336" width="9.140625" style="302"/>
    <col min="14337" max="14337" width="10.28515625" style="302" customWidth="1"/>
    <col min="14338" max="14338" width="12" style="302" customWidth="1"/>
    <col min="14339" max="14339" width="16.28515625" style="302" customWidth="1"/>
    <col min="14340" max="14340" width="15.85546875" style="302" customWidth="1"/>
    <col min="14341" max="14341" width="11.5703125" style="302" customWidth="1"/>
    <col min="14342" max="14342" width="15" style="302" customWidth="1"/>
    <col min="14343" max="14343" width="9.7109375" style="302" customWidth="1"/>
    <col min="14344" max="14344" width="15.140625" style="302" customWidth="1"/>
    <col min="14345" max="14345" width="16.5703125" style="302" customWidth="1"/>
    <col min="14346" max="14346" width="18.28515625" style="302" customWidth="1"/>
    <col min="14347" max="14347" width="14.140625" style="302" customWidth="1"/>
    <col min="14348" max="14592" width="9.140625" style="302"/>
    <col min="14593" max="14593" width="10.28515625" style="302" customWidth="1"/>
    <col min="14594" max="14594" width="12" style="302" customWidth="1"/>
    <col min="14595" max="14595" width="16.28515625" style="302" customWidth="1"/>
    <col min="14596" max="14596" width="15.85546875" style="302" customWidth="1"/>
    <col min="14597" max="14597" width="11.5703125" style="302" customWidth="1"/>
    <col min="14598" max="14598" width="15" style="302" customWidth="1"/>
    <col min="14599" max="14599" width="9.7109375" style="302" customWidth="1"/>
    <col min="14600" max="14600" width="15.140625" style="302" customWidth="1"/>
    <col min="14601" max="14601" width="16.5703125" style="302" customWidth="1"/>
    <col min="14602" max="14602" width="18.28515625" style="302" customWidth="1"/>
    <col min="14603" max="14603" width="14.140625" style="302" customWidth="1"/>
    <col min="14604" max="14848" width="9.140625" style="302"/>
    <col min="14849" max="14849" width="10.28515625" style="302" customWidth="1"/>
    <col min="14850" max="14850" width="12" style="302" customWidth="1"/>
    <col min="14851" max="14851" width="16.28515625" style="302" customWidth="1"/>
    <col min="14852" max="14852" width="15.85546875" style="302" customWidth="1"/>
    <col min="14853" max="14853" width="11.5703125" style="302" customWidth="1"/>
    <col min="14854" max="14854" width="15" style="302" customWidth="1"/>
    <col min="14855" max="14855" width="9.7109375" style="302" customWidth="1"/>
    <col min="14856" max="14856" width="15.140625" style="302" customWidth="1"/>
    <col min="14857" max="14857" width="16.5703125" style="302" customWidth="1"/>
    <col min="14858" max="14858" width="18.28515625" style="302" customWidth="1"/>
    <col min="14859" max="14859" width="14.140625" style="302" customWidth="1"/>
    <col min="14860" max="15104" width="9.140625" style="302"/>
    <col min="15105" max="15105" width="10.28515625" style="302" customWidth="1"/>
    <col min="15106" max="15106" width="12" style="302" customWidth="1"/>
    <col min="15107" max="15107" width="16.28515625" style="302" customWidth="1"/>
    <col min="15108" max="15108" width="15.85546875" style="302" customWidth="1"/>
    <col min="15109" max="15109" width="11.5703125" style="302" customWidth="1"/>
    <col min="15110" max="15110" width="15" style="302" customWidth="1"/>
    <col min="15111" max="15111" width="9.7109375" style="302" customWidth="1"/>
    <col min="15112" max="15112" width="15.140625" style="302" customWidth="1"/>
    <col min="15113" max="15113" width="16.5703125" style="302" customWidth="1"/>
    <col min="15114" max="15114" width="18.28515625" style="302" customWidth="1"/>
    <col min="15115" max="15115" width="14.140625" style="302" customWidth="1"/>
    <col min="15116" max="15360" width="9.140625" style="302"/>
    <col min="15361" max="15361" width="10.28515625" style="302" customWidth="1"/>
    <col min="15362" max="15362" width="12" style="302" customWidth="1"/>
    <col min="15363" max="15363" width="16.28515625" style="302" customWidth="1"/>
    <col min="15364" max="15364" width="15.85546875" style="302" customWidth="1"/>
    <col min="15365" max="15365" width="11.5703125" style="302" customWidth="1"/>
    <col min="15366" max="15366" width="15" style="302" customWidth="1"/>
    <col min="15367" max="15367" width="9.7109375" style="302" customWidth="1"/>
    <col min="15368" max="15368" width="15.140625" style="302" customWidth="1"/>
    <col min="15369" max="15369" width="16.5703125" style="302" customWidth="1"/>
    <col min="15370" max="15370" width="18.28515625" style="302" customWidth="1"/>
    <col min="15371" max="15371" width="14.140625" style="302" customWidth="1"/>
    <col min="15372" max="15616" width="9.140625" style="302"/>
    <col min="15617" max="15617" width="10.28515625" style="302" customWidth="1"/>
    <col min="15618" max="15618" width="12" style="302" customWidth="1"/>
    <col min="15619" max="15619" width="16.28515625" style="302" customWidth="1"/>
    <col min="15620" max="15620" width="15.85546875" style="302" customWidth="1"/>
    <col min="15621" max="15621" width="11.5703125" style="302" customWidth="1"/>
    <col min="15622" max="15622" width="15" style="302" customWidth="1"/>
    <col min="15623" max="15623" width="9.7109375" style="302" customWidth="1"/>
    <col min="15624" max="15624" width="15.140625" style="302" customWidth="1"/>
    <col min="15625" max="15625" width="16.5703125" style="302" customWidth="1"/>
    <col min="15626" max="15626" width="18.28515625" style="302" customWidth="1"/>
    <col min="15627" max="15627" width="14.140625" style="302" customWidth="1"/>
    <col min="15628" max="15872" width="9.140625" style="302"/>
    <col min="15873" max="15873" width="10.28515625" style="302" customWidth="1"/>
    <col min="15874" max="15874" width="12" style="302" customWidth="1"/>
    <col min="15875" max="15875" width="16.28515625" style="302" customWidth="1"/>
    <col min="15876" max="15876" width="15.85546875" style="302" customWidth="1"/>
    <col min="15877" max="15877" width="11.5703125" style="302" customWidth="1"/>
    <col min="15878" max="15878" width="15" style="302" customWidth="1"/>
    <col min="15879" max="15879" width="9.7109375" style="302" customWidth="1"/>
    <col min="15880" max="15880" width="15.140625" style="302" customWidth="1"/>
    <col min="15881" max="15881" width="16.5703125" style="302" customWidth="1"/>
    <col min="15882" max="15882" width="18.28515625" style="302" customWidth="1"/>
    <col min="15883" max="15883" width="14.140625" style="302" customWidth="1"/>
    <col min="15884" max="16128" width="9.140625" style="302"/>
    <col min="16129" max="16129" width="10.28515625" style="302" customWidth="1"/>
    <col min="16130" max="16130" width="12" style="302" customWidth="1"/>
    <col min="16131" max="16131" width="16.28515625" style="302" customWidth="1"/>
    <col min="16132" max="16132" width="15.85546875" style="302" customWidth="1"/>
    <col min="16133" max="16133" width="11.5703125" style="302" customWidth="1"/>
    <col min="16134" max="16134" width="15" style="302" customWidth="1"/>
    <col min="16135" max="16135" width="9.7109375" style="302" customWidth="1"/>
    <col min="16136" max="16136" width="15.140625" style="302" customWidth="1"/>
    <col min="16137" max="16137" width="16.5703125" style="302" customWidth="1"/>
    <col min="16138" max="16138" width="18.28515625" style="302" customWidth="1"/>
    <col min="16139" max="16139" width="14.140625" style="302" customWidth="1"/>
    <col min="16140" max="16384" width="9.140625" style="302"/>
  </cols>
  <sheetData>
    <row r="1" spans="1:19" ht="15">
      <c r="D1" s="633"/>
      <c r="E1" s="633"/>
      <c r="H1" s="41"/>
      <c r="I1" s="682" t="s">
        <v>62</v>
      </c>
      <c r="J1" s="682"/>
    </row>
    <row r="2" spans="1:19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9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9" ht="10.5" customHeight="1"/>
    <row r="5" spans="1:19" s="363" customFormat="1" ht="18.75" customHeight="1">
      <c r="A5" s="773" t="s">
        <v>434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</row>
    <row r="6" spans="1:19" s="363" customFormat="1" ht="15.7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</row>
    <row r="7" spans="1:19" s="363" customFormat="1">
      <c r="A7" s="638" t="s">
        <v>859</v>
      </c>
      <c r="B7" s="638"/>
      <c r="E7" s="731"/>
      <c r="F7" s="731"/>
      <c r="G7" s="731"/>
      <c r="H7" s="731"/>
      <c r="I7" s="731" t="s">
        <v>790</v>
      </c>
      <c r="J7" s="731"/>
      <c r="K7" s="731"/>
    </row>
    <row r="8" spans="1:19" s="291" customFormat="1" ht="15.75" hidden="1">
      <c r="C8" s="687" t="s">
        <v>11</v>
      </c>
      <c r="D8" s="687"/>
      <c r="E8" s="687"/>
      <c r="F8" s="687"/>
      <c r="G8" s="687"/>
      <c r="H8" s="687"/>
      <c r="I8" s="687"/>
      <c r="J8" s="687"/>
    </row>
    <row r="9" spans="1:19" ht="44.25" customHeight="1">
      <c r="A9" s="685" t="s">
        <v>18</v>
      </c>
      <c r="B9" s="685" t="s">
        <v>52</v>
      </c>
      <c r="C9" s="606" t="s">
        <v>457</v>
      </c>
      <c r="D9" s="608"/>
      <c r="E9" s="606" t="s">
        <v>32</v>
      </c>
      <c r="F9" s="608"/>
      <c r="G9" s="606" t="s">
        <v>33</v>
      </c>
      <c r="H9" s="608"/>
      <c r="I9" s="609" t="s">
        <v>98</v>
      </c>
      <c r="J9" s="609"/>
      <c r="K9" s="685" t="s">
        <v>237</v>
      </c>
      <c r="R9" s="299"/>
      <c r="S9" s="301"/>
    </row>
    <row r="10" spans="1:19" s="290" customFormat="1" ht="42.6" customHeight="1">
      <c r="A10" s="686"/>
      <c r="B10" s="686"/>
      <c r="C10" s="387" t="s">
        <v>34</v>
      </c>
      <c r="D10" s="387" t="s">
        <v>97</v>
      </c>
      <c r="E10" s="387" t="s">
        <v>34</v>
      </c>
      <c r="F10" s="387" t="s">
        <v>97</v>
      </c>
      <c r="G10" s="387" t="s">
        <v>34</v>
      </c>
      <c r="H10" s="387" t="s">
        <v>97</v>
      </c>
      <c r="I10" s="387" t="s">
        <v>130</v>
      </c>
      <c r="J10" s="387" t="s">
        <v>131</v>
      </c>
      <c r="K10" s="686"/>
    </row>
    <row r="11" spans="1:19">
      <c r="A11" s="135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386">
        <v>11</v>
      </c>
    </row>
    <row r="12" spans="1:19" ht="17.25" customHeight="1">
      <c r="A12" s="384">
        <v>1</v>
      </c>
      <c r="B12" s="384" t="s">
        <v>370</v>
      </c>
      <c r="C12" s="437">
        <v>3843</v>
      </c>
      <c r="D12" s="437">
        <v>2305.67</v>
      </c>
      <c r="E12" s="437">
        <v>3842</v>
      </c>
      <c r="F12" s="437">
        <f>ROUND(E12*0.6, 2)</f>
        <v>2305.1999999999998</v>
      </c>
      <c r="G12" s="437">
        <v>1</v>
      </c>
      <c r="H12" s="437">
        <v>0.47</v>
      </c>
      <c r="I12" s="437">
        <v>0</v>
      </c>
      <c r="J12" s="437">
        <v>0</v>
      </c>
      <c r="K12" s="437">
        <v>0</v>
      </c>
    </row>
    <row r="13" spans="1:19" ht="17.25" customHeight="1">
      <c r="A13" s="384">
        <v>2</v>
      </c>
      <c r="B13" s="384" t="s">
        <v>371</v>
      </c>
      <c r="C13" s="437">
        <v>242</v>
      </c>
      <c r="D13" s="437">
        <v>145.19999999999999</v>
      </c>
      <c r="E13" s="437">
        <v>242</v>
      </c>
      <c r="F13" s="437">
        <f>ROUND(E13*0.6, 2)</f>
        <v>145.19999999999999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</row>
    <row r="14" spans="1:19" ht="17.25" customHeight="1">
      <c r="A14" s="384">
        <v>3</v>
      </c>
      <c r="B14" s="384" t="s">
        <v>372</v>
      </c>
      <c r="C14" s="437">
        <v>0</v>
      </c>
      <c r="D14" s="437">
        <v>0</v>
      </c>
      <c r="E14" s="437">
        <v>0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</row>
    <row r="15" spans="1:19" ht="17.25" customHeight="1">
      <c r="A15" s="384">
        <v>4</v>
      </c>
      <c r="B15" s="384" t="s">
        <v>373</v>
      </c>
      <c r="C15" s="437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</row>
    <row r="16" spans="1:19" ht="17.25" customHeight="1">
      <c r="A16" s="384">
        <v>5</v>
      </c>
      <c r="B16" s="384" t="s">
        <v>374</v>
      </c>
      <c r="C16" s="437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</row>
    <row r="17" spans="1:16" ht="17.25" customHeight="1">
      <c r="A17" s="384">
        <v>6</v>
      </c>
      <c r="B17" s="384" t="s">
        <v>375</v>
      </c>
      <c r="C17" s="437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37">
        <v>0</v>
      </c>
      <c r="J17" s="437">
        <v>0</v>
      </c>
      <c r="K17" s="437">
        <v>0</v>
      </c>
    </row>
    <row r="18" spans="1:16" ht="17.25" customHeight="1">
      <c r="A18" s="384">
        <v>7</v>
      </c>
      <c r="B18" s="384" t="s">
        <v>376</v>
      </c>
      <c r="C18" s="437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37">
        <v>0</v>
      </c>
      <c r="J18" s="437">
        <v>0</v>
      </c>
      <c r="K18" s="437">
        <v>0</v>
      </c>
    </row>
    <row r="19" spans="1:16" s="301" customFormat="1" ht="14.25" customHeight="1">
      <c r="A19" s="384">
        <v>8</v>
      </c>
      <c r="B19" s="384" t="s">
        <v>248</v>
      </c>
      <c r="C19" s="437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37">
        <v>0</v>
      </c>
      <c r="J19" s="437">
        <v>0</v>
      </c>
      <c r="K19" s="437">
        <v>0</v>
      </c>
    </row>
    <row r="20" spans="1:16" s="301" customFormat="1" ht="14.25" customHeight="1">
      <c r="A20" s="384">
        <v>9</v>
      </c>
      <c r="B20" s="384" t="s">
        <v>352</v>
      </c>
      <c r="C20" s="437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37">
        <v>0</v>
      </c>
      <c r="J20" s="437">
        <v>0</v>
      </c>
      <c r="K20" s="437">
        <v>0</v>
      </c>
    </row>
    <row r="21" spans="1:16" s="301" customFormat="1" ht="14.25" customHeight="1">
      <c r="A21" s="384">
        <v>10</v>
      </c>
      <c r="B21" s="384" t="s">
        <v>501</v>
      </c>
      <c r="C21" s="437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37">
        <v>0</v>
      </c>
      <c r="J21" s="437">
        <v>0</v>
      </c>
      <c r="K21" s="437">
        <v>0</v>
      </c>
    </row>
    <row r="22" spans="1:16" s="301" customFormat="1" ht="14.25" customHeight="1">
      <c r="A22" s="384">
        <v>11</v>
      </c>
      <c r="B22" s="384" t="s">
        <v>468</v>
      </c>
      <c r="C22" s="437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37">
        <v>0</v>
      </c>
      <c r="J22" s="437">
        <v>0</v>
      </c>
      <c r="K22" s="437">
        <v>0</v>
      </c>
    </row>
    <row r="23" spans="1:16" s="301" customFormat="1" ht="14.25" customHeight="1">
      <c r="A23" s="384">
        <v>12</v>
      </c>
      <c r="B23" s="384" t="s">
        <v>500</v>
      </c>
      <c r="C23" s="437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</row>
    <row r="24" spans="1:16" s="301" customFormat="1" ht="15">
      <c r="A24" s="385" t="s">
        <v>14</v>
      </c>
      <c r="B24" s="437"/>
      <c r="C24" s="437">
        <f>SUM(C12:C20)</f>
        <v>4085</v>
      </c>
      <c r="D24" s="437">
        <f t="shared" ref="D24:K24" si="0">SUM(D12:D20)</f>
        <v>2450.87</v>
      </c>
      <c r="E24" s="437">
        <f t="shared" si="0"/>
        <v>4084</v>
      </c>
      <c r="F24" s="437">
        <f t="shared" si="0"/>
        <v>2450.3999999999996</v>
      </c>
      <c r="G24" s="437">
        <f t="shared" si="0"/>
        <v>1</v>
      </c>
      <c r="H24" s="437">
        <f t="shared" si="0"/>
        <v>0.47</v>
      </c>
      <c r="I24" s="437">
        <f t="shared" si="0"/>
        <v>0</v>
      </c>
      <c r="J24" s="437">
        <f t="shared" si="0"/>
        <v>0</v>
      </c>
      <c r="K24" s="437">
        <f t="shared" si="0"/>
        <v>0</v>
      </c>
    </row>
    <row r="25" spans="1:16" s="301" customFormat="1">
      <c r="A25" s="11"/>
    </row>
    <row r="26" spans="1:16" s="301" customFormat="1">
      <c r="A26" s="11" t="s">
        <v>897</v>
      </c>
    </row>
    <row r="27" spans="1:16" s="301" customFormat="1">
      <c r="A27" s="11"/>
    </row>
    <row r="28" spans="1:16" s="363" customFormat="1" ht="13.9" customHeight="1">
      <c r="A28" s="290" t="s">
        <v>925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</row>
    <row r="29" spans="1:16" s="363" customFormat="1" ht="13.15" customHeight="1">
      <c r="A29" s="290" t="s">
        <v>930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</row>
    <row r="30" spans="1:16" s="363" customFormat="1" ht="13.15" customHeight="1">
      <c r="A30" s="389"/>
      <c r="B30" s="389"/>
      <c r="C30" s="389"/>
      <c r="D30" s="389"/>
      <c r="E30" s="389"/>
      <c r="F30" s="389"/>
      <c r="G30" s="389"/>
      <c r="H30" s="389"/>
      <c r="I30" s="290" t="s">
        <v>869</v>
      </c>
      <c r="J30" s="389"/>
      <c r="K30" s="389"/>
      <c r="L30" s="389"/>
      <c r="M30" s="389"/>
      <c r="N30" s="389"/>
      <c r="O30" s="389"/>
      <c r="P30" s="389"/>
    </row>
    <row r="31" spans="1:16" s="363" customFormat="1">
      <c r="A31" s="290"/>
      <c r="B31" s="290"/>
      <c r="C31" s="290"/>
      <c r="D31" s="290"/>
      <c r="E31" s="290"/>
      <c r="F31" s="290"/>
      <c r="H31" s="35"/>
      <c r="I31" s="438" t="s">
        <v>870</v>
      </c>
    </row>
    <row r="32" spans="1:16" s="363" customFormat="1">
      <c r="A32" s="290"/>
      <c r="I32" s="438" t="s">
        <v>871</v>
      </c>
    </row>
    <row r="33" spans="1:10">
      <c r="A33" s="728"/>
      <c r="B33" s="728"/>
      <c r="C33" s="728"/>
      <c r="D33" s="728"/>
      <c r="E33" s="728"/>
      <c r="F33" s="728"/>
      <c r="G33" s="728"/>
      <c r="H33" s="728"/>
      <c r="I33" s="728"/>
      <c r="J33" s="728"/>
    </row>
  </sheetData>
  <mergeCells count="17">
    <mergeCell ref="A7:B7"/>
    <mergeCell ref="E7:H7"/>
    <mergeCell ref="I7:K7"/>
    <mergeCell ref="D1:E1"/>
    <mergeCell ref="I1:J1"/>
    <mergeCell ref="A2:J2"/>
    <mergeCell ref="A3:J3"/>
    <mergeCell ref="A5:K5"/>
    <mergeCell ref="K9:K10"/>
    <mergeCell ref="A33:J33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505" right="0.70866141732283505" top="1.2362204720000001" bottom="0" header="0.31496062992126" footer="0.31496062992126"/>
  <pageSetup paperSize="9" scale="8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19" zoomScaleSheetLayoutView="100" workbookViewId="0">
      <selection activeCell="C12" sqref="C12"/>
    </sheetView>
  </sheetViews>
  <sheetFormatPr defaultRowHeight="12.75"/>
  <cols>
    <col min="1" max="1" width="8.140625" style="302" customWidth="1"/>
    <col min="2" max="2" width="20.85546875" style="302" customWidth="1"/>
    <col min="3" max="3" width="15.42578125" style="302" customWidth="1"/>
    <col min="4" max="4" width="15.85546875" style="302" customWidth="1"/>
    <col min="5" max="5" width="11.5703125" style="302" customWidth="1"/>
    <col min="6" max="6" width="15" style="302" customWidth="1"/>
    <col min="7" max="7" width="9.7109375" style="302" customWidth="1"/>
    <col min="8" max="8" width="15.140625" style="302" customWidth="1"/>
    <col min="9" max="9" width="16.5703125" style="302" customWidth="1"/>
    <col min="10" max="10" width="18.28515625" style="302" customWidth="1"/>
    <col min="11" max="11" width="12.85546875" style="302" customWidth="1"/>
    <col min="12" max="256" width="9.140625" style="302"/>
    <col min="257" max="257" width="8.140625" style="302" customWidth="1"/>
    <col min="258" max="258" width="20.85546875" style="302" customWidth="1"/>
    <col min="259" max="259" width="15.42578125" style="302" customWidth="1"/>
    <col min="260" max="260" width="15.85546875" style="302" customWidth="1"/>
    <col min="261" max="261" width="11.5703125" style="302" customWidth="1"/>
    <col min="262" max="262" width="15" style="302" customWidth="1"/>
    <col min="263" max="263" width="9.7109375" style="302" customWidth="1"/>
    <col min="264" max="264" width="15.140625" style="302" customWidth="1"/>
    <col min="265" max="265" width="16.5703125" style="302" customWidth="1"/>
    <col min="266" max="266" width="18.28515625" style="302" customWidth="1"/>
    <col min="267" max="267" width="12.85546875" style="302" customWidth="1"/>
    <col min="268" max="512" width="9.140625" style="302"/>
    <col min="513" max="513" width="8.140625" style="302" customWidth="1"/>
    <col min="514" max="514" width="20.85546875" style="302" customWidth="1"/>
    <col min="515" max="515" width="15.42578125" style="302" customWidth="1"/>
    <col min="516" max="516" width="15.85546875" style="302" customWidth="1"/>
    <col min="517" max="517" width="11.5703125" style="302" customWidth="1"/>
    <col min="518" max="518" width="15" style="302" customWidth="1"/>
    <col min="519" max="519" width="9.7109375" style="302" customWidth="1"/>
    <col min="520" max="520" width="15.140625" style="302" customWidth="1"/>
    <col min="521" max="521" width="16.5703125" style="302" customWidth="1"/>
    <col min="522" max="522" width="18.28515625" style="302" customWidth="1"/>
    <col min="523" max="523" width="12.85546875" style="302" customWidth="1"/>
    <col min="524" max="768" width="9.140625" style="302"/>
    <col min="769" max="769" width="8.140625" style="302" customWidth="1"/>
    <col min="770" max="770" width="20.85546875" style="302" customWidth="1"/>
    <col min="771" max="771" width="15.42578125" style="302" customWidth="1"/>
    <col min="772" max="772" width="15.85546875" style="302" customWidth="1"/>
    <col min="773" max="773" width="11.5703125" style="302" customWidth="1"/>
    <col min="774" max="774" width="15" style="302" customWidth="1"/>
    <col min="775" max="775" width="9.7109375" style="302" customWidth="1"/>
    <col min="776" max="776" width="15.140625" style="302" customWidth="1"/>
    <col min="777" max="777" width="16.5703125" style="302" customWidth="1"/>
    <col min="778" max="778" width="18.28515625" style="302" customWidth="1"/>
    <col min="779" max="779" width="12.85546875" style="302" customWidth="1"/>
    <col min="780" max="1024" width="9.140625" style="302"/>
    <col min="1025" max="1025" width="8.140625" style="302" customWidth="1"/>
    <col min="1026" max="1026" width="20.85546875" style="302" customWidth="1"/>
    <col min="1027" max="1027" width="15.42578125" style="302" customWidth="1"/>
    <col min="1028" max="1028" width="15.85546875" style="302" customWidth="1"/>
    <col min="1029" max="1029" width="11.5703125" style="302" customWidth="1"/>
    <col min="1030" max="1030" width="15" style="302" customWidth="1"/>
    <col min="1031" max="1031" width="9.7109375" style="302" customWidth="1"/>
    <col min="1032" max="1032" width="15.140625" style="302" customWidth="1"/>
    <col min="1033" max="1033" width="16.5703125" style="302" customWidth="1"/>
    <col min="1034" max="1034" width="18.28515625" style="302" customWidth="1"/>
    <col min="1035" max="1035" width="12.85546875" style="302" customWidth="1"/>
    <col min="1036" max="1280" width="9.140625" style="302"/>
    <col min="1281" max="1281" width="8.140625" style="302" customWidth="1"/>
    <col min="1282" max="1282" width="20.85546875" style="302" customWidth="1"/>
    <col min="1283" max="1283" width="15.42578125" style="302" customWidth="1"/>
    <col min="1284" max="1284" width="15.85546875" style="302" customWidth="1"/>
    <col min="1285" max="1285" width="11.5703125" style="302" customWidth="1"/>
    <col min="1286" max="1286" width="15" style="302" customWidth="1"/>
    <col min="1287" max="1287" width="9.7109375" style="302" customWidth="1"/>
    <col min="1288" max="1288" width="15.140625" style="302" customWidth="1"/>
    <col min="1289" max="1289" width="16.5703125" style="302" customWidth="1"/>
    <col min="1290" max="1290" width="18.28515625" style="302" customWidth="1"/>
    <col min="1291" max="1291" width="12.85546875" style="302" customWidth="1"/>
    <col min="1292" max="1536" width="9.140625" style="302"/>
    <col min="1537" max="1537" width="8.140625" style="302" customWidth="1"/>
    <col min="1538" max="1538" width="20.85546875" style="302" customWidth="1"/>
    <col min="1539" max="1539" width="15.42578125" style="302" customWidth="1"/>
    <col min="1540" max="1540" width="15.85546875" style="302" customWidth="1"/>
    <col min="1541" max="1541" width="11.5703125" style="302" customWidth="1"/>
    <col min="1542" max="1542" width="15" style="302" customWidth="1"/>
    <col min="1543" max="1543" width="9.7109375" style="302" customWidth="1"/>
    <col min="1544" max="1544" width="15.140625" style="302" customWidth="1"/>
    <col min="1545" max="1545" width="16.5703125" style="302" customWidth="1"/>
    <col min="1546" max="1546" width="18.28515625" style="302" customWidth="1"/>
    <col min="1547" max="1547" width="12.85546875" style="302" customWidth="1"/>
    <col min="1548" max="1792" width="9.140625" style="302"/>
    <col min="1793" max="1793" width="8.140625" style="302" customWidth="1"/>
    <col min="1794" max="1794" width="20.85546875" style="302" customWidth="1"/>
    <col min="1795" max="1795" width="15.42578125" style="302" customWidth="1"/>
    <col min="1796" max="1796" width="15.85546875" style="302" customWidth="1"/>
    <col min="1797" max="1797" width="11.5703125" style="302" customWidth="1"/>
    <col min="1798" max="1798" width="15" style="302" customWidth="1"/>
    <col min="1799" max="1799" width="9.7109375" style="302" customWidth="1"/>
    <col min="1800" max="1800" width="15.140625" style="302" customWidth="1"/>
    <col min="1801" max="1801" width="16.5703125" style="302" customWidth="1"/>
    <col min="1802" max="1802" width="18.28515625" style="302" customWidth="1"/>
    <col min="1803" max="1803" width="12.85546875" style="302" customWidth="1"/>
    <col min="1804" max="2048" width="9.140625" style="302"/>
    <col min="2049" max="2049" width="8.140625" style="302" customWidth="1"/>
    <col min="2050" max="2050" width="20.85546875" style="302" customWidth="1"/>
    <col min="2051" max="2051" width="15.42578125" style="302" customWidth="1"/>
    <col min="2052" max="2052" width="15.85546875" style="302" customWidth="1"/>
    <col min="2053" max="2053" width="11.5703125" style="302" customWidth="1"/>
    <col min="2054" max="2054" width="15" style="302" customWidth="1"/>
    <col min="2055" max="2055" width="9.7109375" style="302" customWidth="1"/>
    <col min="2056" max="2056" width="15.140625" style="302" customWidth="1"/>
    <col min="2057" max="2057" width="16.5703125" style="302" customWidth="1"/>
    <col min="2058" max="2058" width="18.28515625" style="302" customWidth="1"/>
    <col min="2059" max="2059" width="12.85546875" style="302" customWidth="1"/>
    <col min="2060" max="2304" width="9.140625" style="302"/>
    <col min="2305" max="2305" width="8.140625" style="302" customWidth="1"/>
    <col min="2306" max="2306" width="20.85546875" style="302" customWidth="1"/>
    <col min="2307" max="2307" width="15.42578125" style="302" customWidth="1"/>
    <col min="2308" max="2308" width="15.85546875" style="302" customWidth="1"/>
    <col min="2309" max="2309" width="11.5703125" style="302" customWidth="1"/>
    <col min="2310" max="2310" width="15" style="302" customWidth="1"/>
    <col min="2311" max="2311" width="9.7109375" style="302" customWidth="1"/>
    <col min="2312" max="2312" width="15.140625" style="302" customWidth="1"/>
    <col min="2313" max="2313" width="16.5703125" style="302" customWidth="1"/>
    <col min="2314" max="2314" width="18.28515625" style="302" customWidth="1"/>
    <col min="2315" max="2315" width="12.85546875" style="302" customWidth="1"/>
    <col min="2316" max="2560" width="9.140625" style="302"/>
    <col min="2561" max="2561" width="8.140625" style="302" customWidth="1"/>
    <col min="2562" max="2562" width="20.85546875" style="302" customWidth="1"/>
    <col min="2563" max="2563" width="15.42578125" style="302" customWidth="1"/>
    <col min="2564" max="2564" width="15.85546875" style="302" customWidth="1"/>
    <col min="2565" max="2565" width="11.5703125" style="302" customWidth="1"/>
    <col min="2566" max="2566" width="15" style="302" customWidth="1"/>
    <col min="2567" max="2567" width="9.7109375" style="302" customWidth="1"/>
    <col min="2568" max="2568" width="15.140625" style="302" customWidth="1"/>
    <col min="2569" max="2569" width="16.5703125" style="302" customWidth="1"/>
    <col min="2570" max="2570" width="18.28515625" style="302" customWidth="1"/>
    <col min="2571" max="2571" width="12.85546875" style="302" customWidth="1"/>
    <col min="2572" max="2816" width="9.140625" style="302"/>
    <col min="2817" max="2817" width="8.140625" style="302" customWidth="1"/>
    <col min="2818" max="2818" width="20.85546875" style="302" customWidth="1"/>
    <col min="2819" max="2819" width="15.42578125" style="302" customWidth="1"/>
    <col min="2820" max="2820" width="15.85546875" style="302" customWidth="1"/>
    <col min="2821" max="2821" width="11.5703125" style="302" customWidth="1"/>
    <col min="2822" max="2822" width="15" style="302" customWidth="1"/>
    <col min="2823" max="2823" width="9.7109375" style="302" customWidth="1"/>
    <col min="2824" max="2824" width="15.140625" style="302" customWidth="1"/>
    <col min="2825" max="2825" width="16.5703125" style="302" customWidth="1"/>
    <col min="2826" max="2826" width="18.28515625" style="302" customWidth="1"/>
    <col min="2827" max="2827" width="12.85546875" style="302" customWidth="1"/>
    <col min="2828" max="3072" width="9.140625" style="302"/>
    <col min="3073" max="3073" width="8.140625" style="302" customWidth="1"/>
    <col min="3074" max="3074" width="20.85546875" style="302" customWidth="1"/>
    <col min="3075" max="3075" width="15.42578125" style="302" customWidth="1"/>
    <col min="3076" max="3076" width="15.85546875" style="302" customWidth="1"/>
    <col min="3077" max="3077" width="11.5703125" style="302" customWidth="1"/>
    <col min="3078" max="3078" width="15" style="302" customWidth="1"/>
    <col min="3079" max="3079" width="9.7109375" style="302" customWidth="1"/>
    <col min="3080" max="3080" width="15.140625" style="302" customWidth="1"/>
    <col min="3081" max="3081" width="16.5703125" style="302" customWidth="1"/>
    <col min="3082" max="3082" width="18.28515625" style="302" customWidth="1"/>
    <col min="3083" max="3083" width="12.85546875" style="302" customWidth="1"/>
    <col min="3084" max="3328" width="9.140625" style="302"/>
    <col min="3329" max="3329" width="8.140625" style="302" customWidth="1"/>
    <col min="3330" max="3330" width="20.85546875" style="302" customWidth="1"/>
    <col min="3331" max="3331" width="15.42578125" style="302" customWidth="1"/>
    <col min="3332" max="3332" width="15.85546875" style="302" customWidth="1"/>
    <col min="3333" max="3333" width="11.5703125" style="302" customWidth="1"/>
    <col min="3334" max="3334" width="15" style="302" customWidth="1"/>
    <col min="3335" max="3335" width="9.7109375" style="302" customWidth="1"/>
    <col min="3336" max="3336" width="15.140625" style="302" customWidth="1"/>
    <col min="3337" max="3337" width="16.5703125" style="302" customWidth="1"/>
    <col min="3338" max="3338" width="18.28515625" style="302" customWidth="1"/>
    <col min="3339" max="3339" width="12.85546875" style="302" customWidth="1"/>
    <col min="3340" max="3584" width="9.140625" style="302"/>
    <col min="3585" max="3585" width="8.140625" style="302" customWidth="1"/>
    <col min="3586" max="3586" width="20.85546875" style="302" customWidth="1"/>
    <col min="3587" max="3587" width="15.42578125" style="302" customWidth="1"/>
    <col min="3588" max="3588" width="15.85546875" style="302" customWidth="1"/>
    <col min="3589" max="3589" width="11.5703125" style="302" customWidth="1"/>
    <col min="3590" max="3590" width="15" style="302" customWidth="1"/>
    <col min="3591" max="3591" width="9.7109375" style="302" customWidth="1"/>
    <col min="3592" max="3592" width="15.140625" style="302" customWidth="1"/>
    <col min="3593" max="3593" width="16.5703125" style="302" customWidth="1"/>
    <col min="3594" max="3594" width="18.28515625" style="302" customWidth="1"/>
    <col min="3595" max="3595" width="12.85546875" style="302" customWidth="1"/>
    <col min="3596" max="3840" width="9.140625" style="302"/>
    <col min="3841" max="3841" width="8.140625" style="302" customWidth="1"/>
    <col min="3842" max="3842" width="20.85546875" style="302" customWidth="1"/>
    <col min="3843" max="3843" width="15.42578125" style="302" customWidth="1"/>
    <col min="3844" max="3844" width="15.85546875" style="302" customWidth="1"/>
    <col min="3845" max="3845" width="11.5703125" style="302" customWidth="1"/>
    <col min="3846" max="3846" width="15" style="302" customWidth="1"/>
    <col min="3847" max="3847" width="9.7109375" style="302" customWidth="1"/>
    <col min="3848" max="3848" width="15.140625" style="302" customWidth="1"/>
    <col min="3849" max="3849" width="16.5703125" style="302" customWidth="1"/>
    <col min="3850" max="3850" width="18.28515625" style="302" customWidth="1"/>
    <col min="3851" max="3851" width="12.85546875" style="302" customWidth="1"/>
    <col min="3852" max="4096" width="9.140625" style="302"/>
    <col min="4097" max="4097" width="8.140625" style="302" customWidth="1"/>
    <col min="4098" max="4098" width="20.85546875" style="302" customWidth="1"/>
    <col min="4099" max="4099" width="15.42578125" style="302" customWidth="1"/>
    <col min="4100" max="4100" width="15.85546875" style="302" customWidth="1"/>
    <col min="4101" max="4101" width="11.5703125" style="302" customWidth="1"/>
    <col min="4102" max="4102" width="15" style="302" customWidth="1"/>
    <col min="4103" max="4103" width="9.7109375" style="302" customWidth="1"/>
    <col min="4104" max="4104" width="15.140625" style="302" customWidth="1"/>
    <col min="4105" max="4105" width="16.5703125" style="302" customWidth="1"/>
    <col min="4106" max="4106" width="18.28515625" style="302" customWidth="1"/>
    <col min="4107" max="4107" width="12.85546875" style="302" customWidth="1"/>
    <col min="4108" max="4352" width="9.140625" style="302"/>
    <col min="4353" max="4353" width="8.140625" style="302" customWidth="1"/>
    <col min="4354" max="4354" width="20.85546875" style="302" customWidth="1"/>
    <col min="4355" max="4355" width="15.42578125" style="302" customWidth="1"/>
    <col min="4356" max="4356" width="15.85546875" style="302" customWidth="1"/>
    <col min="4357" max="4357" width="11.5703125" style="302" customWidth="1"/>
    <col min="4358" max="4358" width="15" style="302" customWidth="1"/>
    <col min="4359" max="4359" width="9.7109375" style="302" customWidth="1"/>
    <col min="4360" max="4360" width="15.140625" style="302" customWidth="1"/>
    <col min="4361" max="4361" width="16.5703125" style="302" customWidth="1"/>
    <col min="4362" max="4362" width="18.28515625" style="302" customWidth="1"/>
    <col min="4363" max="4363" width="12.85546875" style="302" customWidth="1"/>
    <col min="4364" max="4608" width="9.140625" style="302"/>
    <col min="4609" max="4609" width="8.140625" style="302" customWidth="1"/>
    <col min="4610" max="4610" width="20.85546875" style="302" customWidth="1"/>
    <col min="4611" max="4611" width="15.42578125" style="302" customWidth="1"/>
    <col min="4612" max="4612" width="15.85546875" style="302" customWidth="1"/>
    <col min="4613" max="4613" width="11.5703125" style="302" customWidth="1"/>
    <col min="4614" max="4614" width="15" style="302" customWidth="1"/>
    <col min="4615" max="4615" width="9.7109375" style="302" customWidth="1"/>
    <col min="4616" max="4616" width="15.140625" style="302" customWidth="1"/>
    <col min="4617" max="4617" width="16.5703125" style="302" customWidth="1"/>
    <col min="4618" max="4618" width="18.28515625" style="302" customWidth="1"/>
    <col min="4619" max="4619" width="12.85546875" style="302" customWidth="1"/>
    <col min="4620" max="4864" width="9.140625" style="302"/>
    <col min="4865" max="4865" width="8.140625" style="302" customWidth="1"/>
    <col min="4866" max="4866" width="20.85546875" style="302" customWidth="1"/>
    <col min="4867" max="4867" width="15.42578125" style="302" customWidth="1"/>
    <col min="4868" max="4868" width="15.85546875" style="302" customWidth="1"/>
    <col min="4869" max="4869" width="11.5703125" style="302" customWidth="1"/>
    <col min="4870" max="4870" width="15" style="302" customWidth="1"/>
    <col min="4871" max="4871" width="9.7109375" style="302" customWidth="1"/>
    <col min="4872" max="4872" width="15.140625" style="302" customWidth="1"/>
    <col min="4873" max="4873" width="16.5703125" style="302" customWidth="1"/>
    <col min="4874" max="4874" width="18.28515625" style="302" customWidth="1"/>
    <col min="4875" max="4875" width="12.85546875" style="302" customWidth="1"/>
    <col min="4876" max="5120" width="9.140625" style="302"/>
    <col min="5121" max="5121" width="8.140625" style="302" customWidth="1"/>
    <col min="5122" max="5122" width="20.85546875" style="302" customWidth="1"/>
    <col min="5123" max="5123" width="15.42578125" style="302" customWidth="1"/>
    <col min="5124" max="5124" width="15.85546875" style="302" customWidth="1"/>
    <col min="5125" max="5125" width="11.5703125" style="302" customWidth="1"/>
    <col min="5126" max="5126" width="15" style="302" customWidth="1"/>
    <col min="5127" max="5127" width="9.7109375" style="302" customWidth="1"/>
    <col min="5128" max="5128" width="15.140625" style="302" customWidth="1"/>
    <col min="5129" max="5129" width="16.5703125" style="302" customWidth="1"/>
    <col min="5130" max="5130" width="18.28515625" style="302" customWidth="1"/>
    <col min="5131" max="5131" width="12.85546875" style="302" customWidth="1"/>
    <col min="5132" max="5376" width="9.140625" style="302"/>
    <col min="5377" max="5377" width="8.140625" style="302" customWidth="1"/>
    <col min="5378" max="5378" width="20.85546875" style="302" customWidth="1"/>
    <col min="5379" max="5379" width="15.42578125" style="302" customWidth="1"/>
    <col min="5380" max="5380" width="15.85546875" style="302" customWidth="1"/>
    <col min="5381" max="5381" width="11.5703125" style="302" customWidth="1"/>
    <col min="5382" max="5382" width="15" style="302" customWidth="1"/>
    <col min="5383" max="5383" width="9.7109375" style="302" customWidth="1"/>
    <col min="5384" max="5384" width="15.140625" style="302" customWidth="1"/>
    <col min="5385" max="5385" width="16.5703125" style="302" customWidth="1"/>
    <col min="5386" max="5386" width="18.28515625" style="302" customWidth="1"/>
    <col min="5387" max="5387" width="12.85546875" style="302" customWidth="1"/>
    <col min="5388" max="5632" width="9.140625" style="302"/>
    <col min="5633" max="5633" width="8.140625" style="302" customWidth="1"/>
    <col min="5634" max="5634" width="20.85546875" style="302" customWidth="1"/>
    <col min="5635" max="5635" width="15.42578125" style="302" customWidth="1"/>
    <col min="5636" max="5636" width="15.85546875" style="302" customWidth="1"/>
    <col min="5637" max="5637" width="11.5703125" style="302" customWidth="1"/>
    <col min="5638" max="5638" width="15" style="302" customWidth="1"/>
    <col min="5639" max="5639" width="9.7109375" style="302" customWidth="1"/>
    <col min="5640" max="5640" width="15.140625" style="302" customWidth="1"/>
    <col min="5641" max="5641" width="16.5703125" style="302" customWidth="1"/>
    <col min="5642" max="5642" width="18.28515625" style="302" customWidth="1"/>
    <col min="5643" max="5643" width="12.85546875" style="302" customWidth="1"/>
    <col min="5644" max="5888" width="9.140625" style="302"/>
    <col min="5889" max="5889" width="8.140625" style="302" customWidth="1"/>
    <col min="5890" max="5890" width="20.85546875" style="302" customWidth="1"/>
    <col min="5891" max="5891" width="15.42578125" style="302" customWidth="1"/>
    <col min="5892" max="5892" width="15.85546875" style="302" customWidth="1"/>
    <col min="5893" max="5893" width="11.5703125" style="302" customWidth="1"/>
    <col min="5894" max="5894" width="15" style="302" customWidth="1"/>
    <col min="5895" max="5895" width="9.7109375" style="302" customWidth="1"/>
    <col min="5896" max="5896" width="15.140625" style="302" customWidth="1"/>
    <col min="5897" max="5897" width="16.5703125" style="302" customWidth="1"/>
    <col min="5898" max="5898" width="18.28515625" style="302" customWidth="1"/>
    <col min="5899" max="5899" width="12.85546875" style="302" customWidth="1"/>
    <col min="5900" max="6144" width="9.140625" style="302"/>
    <col min="6145" max="6145" width="8.140625" style="302" customWidth="1"/>
    <col min="6146" max="6146" width="20.85546875" style="302" customWidth="1"/>
    <col min="6147" max="6147" width="15.42578125" style="302" customWidth="1"/>
    <col min="6148" max="6148" width="15.85546875" style="302" customWidth="1"/>
    <col min="6149" max="6149" width="11.5703125" style="302" customWidth="1"/>
    <col min="6150" max="6150" width="15" style="302" customWidth="1"/>
    <col min="6151" max="6151" width="9.7109375" style="302" customWidth="1"/>
    <col min="6152" max="6152" width="15.140625" style="302" customWidth="1"/>
    <col min="6153" max="6153" width="16.5703125" style="302" customWidth="1"/>
    <col min="6154" max="6154" width="18.28515625" style="302" customWidth="1"/>
    <col min="6155" max="6155" width="12.85546875" style="302" customWidth="1"/>
    <col min="6156" max="6400" width="9.140625" style="302"/>
    <col min="6401" max="6401" width="8.140625" style="302" customWidth="1"/>
    <col min="6402" max="6402" width="20.85546875" style="302" customWidth="1"/>
    <col min="6403" max="6403" width="15.42578125" style="302" customWidth="1"/>
    <col min="6404" max="6404" width="15.85546875" style="302" customWidth="1"/>
    <col min="6405" max="6405" width="11.5703125" style="302" customWidth="1"/>
    <col min="6406" max="6406" width="15" style="302" customWidth="1"/>
    <col min="6407" max="6407" width="9.7109375" style="302" customWidth="1"/>
    <col min="6408" max="6408" width="15.140625" style="302" customWidth="1"/>
    <col min="6409" max="6409" width="16.5703125" style="302" customWidth="1"/>
    <col min="6410" max="6410" width="18.28515625" style="302" customWidth="1"/>
    <col min="6411" max="6411" width="12.85546875" style="302" customWidth="1"/>
    <col min="6412" max="6656" width="9.140625" style="302"/>
    <col min="6657" max="6657" width="8.140625" style="302" customWidth="1"/>
    <col min="6658" max="6658" width="20.85546875" style="302" customWidth="1"/>
    <col min="6659" max="6659" width="15.42578125" style="302" customWidth="1"/>
    <col min="6660" max="6660" width="15.85546875" style="302" customWidth="1"/>
    <col min="6661" max="6661" width="11.5703125" style="302" customWidth="1"/>
    <col min="6662" max="6662" width="15" style="302" customWidth="1"/>
    <col min="6663" max="6663" width="9.7109375" style="302" customWidth="1"/>
    <col min="6664" max="6664" width="15.140625" style="302" customWidth="1"/>
    <col min="6665" max="6665" width="16.5703125" style="302" customWidth="1"/>
    <col min="6666" max="6666" width="18.28515625" style="302" customWidth="1"/>
    <col min="6667" max="6667" width="12.85546875" style="302" customWidth="1"/>
    <col min="6668" max="6912" width="9.140625" style="302"/>
    <col min="6913" max="6913" width="8.140625" style="302" customWidth="1"/>
    <col min="6914" max="6914" width="20.85546875" style="302" customWidth="1"/>
    <col min="6915" max="6915" width="15.42578125" style="302" customWidth="1"/>
    <col min="6916" max="6916" width="15.85546875" style="302" customWidth="1"/>
    <col min="6917" max="6917" width="11.5703125" style="302" customWidth="1"/>
    <col min="6918" max="6918" width="15" style="302" customWidth="1"/>
    <col min="6919" max="6919" width="9.7109375" style="302" customWidth="1"/>
    <col min="6920" max="6920" width="15.140625" style="302" customWidth="1"/>
    <col min="6921" max="6921" width="16.5703125" style="302" customWidth="1"/>
    <col min="6922" max="6922" width="18.28515625" style="302" customWidth="1"/>
    <col min="6923" max="6923" width="12.85546875" style="302" customWidth="1"/>
    <col min="6924" max="7168" width="9.140625" style="302"/>
    <col min="7169" max="7169" width="8.140625" style="302" customWidth="1"/>
    <col min="7170" max="7170" width="20.85546875" style="302" customWidth="1"/>
    <col min="7171" max="7171" width="15.42578125" style="302" customWidth="1"/>
    <col min="7172" max="7172" width="15.85546875" style="302" customWidth="1"/>
    <col min="7173" max="7173" width="11.5703125" style="302" customWidth="1"/>
    <col min="7174" max="7174" width="15" style="302" customWidth="1"/>
    <col min="7175" max="7175" width="9.7109375" style="302" customWidth="1"/>
    <col min="7176" max="7176" width="15.140625" style="302" customWidth="1"/>
    <col min="7177" max="7177" width="16.5703125" style="302" customWidth="1"/>
    <col min="7178" max="7178" width="18.28515625" style="302" customWidth="1"/>
    <col min="7179" max="7179" width="12.85546875" style="302" customWidth="1"/>
    <col min="7180" max="7424" width="9.140625" style="302"/>
    <col min="7425" max="7425" width="8.140625" style="302" customWidth="1"/>
    <col min="7426" max="7426" width="20.85546875" style="302" customWidth="1"/>
    <col min="7427" max="7427" width="15.42578125" style="302" customWidth="1"/>
    <col min="7428" max="7428" width="15.85546875" style="302" customWidth="1"/>
    <col min="7429" max="7429" width="11.5703125" style="302" customWidth="1"/>
    <col min="7430" max="7430" width="15" style="302" customWidth="1"/>
    <col min="7431" max="7431" width="9.7109375" style="302" customWidth="1"/>
    <col min="7432" max="7432" width="15.140625" style="302" customWidth="1"/>
    <col min="7433" max="7433" width="16.5703125" style="302" customWidth="1"/>
    <col min="7434" max="7434" width="18.28515625" style="302" customWidth="1"/>
    <col min="7435" max="7435" width="12.85546875" style="302" customWidth="1"/>
    <col min="7436" max="7680" width="9.140625" style="302"/>
    <col min="7681" max="7681" width="8.140625" style="302" customWidth="1"/>
    <col min="7682" max="7682" width="20.85546875" style="302" customWidth="1"/>
    <col min="7683" max="7683" width="15.42578125" style="302" customWidth="1"/>
    <col min="7684" max="7684" width="15.85546875" style="302" customWidth="1"/>
    <col min="7685" max="7685" width="11.5703125" style="302" customWidth="1"/>
    <col min="7686" max="7686" width="15" style="302" customWidth="1"/>
    <col min="7687" max="7687" width="9.7109375" style="302" customWidth="1"/>
    <col min="7688" max="7688" width="15.140625" style="302" customWidth="1"/>
    <col min="7689" max="7689" width="16.5703125" style="302" customWidth="1"/>
    <col min="7690" max="7690" width="18.28515625" style="302" customWidth="1"/>
    <col min="7691" max="7691" width="12.85546875" style="302" customWidth="1"/>
    <col min="7692" max="7936" width="9.140625" style="302"/>
    <col min="7937" max="7937" width="8.140625" style="302" customWidth="1"/>
    <col min="7938" max="7938" width="20.85546875" style="302" customWidth="1"/>
    <col min="7939" max="7939" width="15.42578125" style="302" customWidth="1"/>
    <col min="7940" max="7940" width="15.85546875" style="302" customWidth="1"/>
    <col min="7941" max="7941" width="11.5703125" style="302" customWidth="1"/>
    <col min="7942" max="7942" width="15" style="302" customWidth="1"/>
    <col min="7943" max="7943" width="9.7109375" style="302" customWidth="1"/>
    <col min="7944" max="7944" width="15.140625" style="302" customWidth="1"/>
    <col min="7945" max="7945" width="16.5703125" style="302" customWidth="1"/>
    <col min="7946" max="7946" width="18.28515625" style="302" customWidth="1"/>
    <col min="7947" max="7947" width="12.85546875" style="302" customWidth="1"/>
    <col min="7948" max="8192" width="9.140625" style="302"/>
    <col min="8193" max="8193" width="8.140625" style="302" customWidth="1"/>
    <col min="8194" max="8194" width="20.85546875" style="302" customWidth="1"/>
    <col min="8195" max="8195" width="15.42578125" style="302" customWidth="1"/>
    <col min="8196" max="8196" width="15.85546875" style="302" customWidth="1"/>
    <col min="8197" max="8197" width="11.5703125" style="302" customWidth="1"/>
    <col min="8198" max="8198" width="15" style="302" customWidth="1"/>
    <col min="8199" max="8199" width="9.7109375" style="302" customWidth="1"/>
    <col min="8200" max="8200" width="15.140625" style="302" customWidth="1"/>
    <col min="8201" max="8201" width="16.5703125" style="302" customWidth="1"/>
    <col min="8202" max="8202" width="18.28515625" style="302" customWidth="1"/>
    <col min="8203" max="8203" width="12.85546875" style="302" customWidth="1"/>
    <col min="8204" max="8448" width="9.140625" style="302"/>
    <col min="8449" max="8449" width="8.140625" style="302" customWidth="1"/>
    <col min="8450" max="8450" width="20.85546875" style="302" customWidth="1"/>
    <col min="8451" max="8451" width="15.42578125" style="302" customWidth="1"/>
    <col min="8452" max="8452" width="15.85546875" style="302" customWidth="1"/>
    <col min="8453" max="8453" width="11.5703125" style="302" customWidth="1"/>
    <col min="8454" max="8454" width="15" style="302" customWidth="1"/>
    <col min="8455" max="8455" width="9.7109375" style="302" customWidth="1"/>
    <col min="8456" max="8456" width="15.140625" style="302" customWidth="1"/>
    <col min="8457" max="8457" width="16.5703125" style="302" customWidth="1"/>
    <col min="8458" max="8458" width="18.28515625" style="302" customWidth="1"/>
    <col min="8459" max="8459" width="12.85546875" style="302" customWidth="1"/>
    <col min="8460" max="8704" width="9.140625" style="302"/>
    <col min="8705" max="8705" width="8.140625" style="302" customWidth="1"/>
    <col min="8706" max="8706" width="20.85546875" style="302" customWidth="1"/>
    <col min="8707" max="8707" width="15.42578125" style="302" customWidth="1"/>
    <col min="8708" max="8708" width="15.85546875" style="302" customWidth="1"/>
    <col min="8709" max="8709" width="11.5703125" style="302" customWidth="1"/>
    <col min="8710" max="8710" width="15" style="302" customWidth="1"/>
    <col min="8711" max="8711" width="9.7109375" style="302" customWidth="1"/>
    <col min="8712" max="8712" width="15.140625" style="302" customWidth="1"/>
    <col min="8713" max="8713" width="16.5703125" style="302" customWidth="1"/>
    <col min="8714" max="8714" width="18.28515625" style="302" customWidth="1"/>
    <col min="8715" max="8715" width="12.85546875" style="302" customWidth="1"/>
    <col min="8716" max="8960" width="9.140625" style="302"/>
    <col min="8961" max="8961" width="8.140625" style="302" customWidth="1"/>
    <col min="8962" max="8962" width="20.85546875" style="302" customWidth="1"/>
    <col min="8963" max="8963" width="15.42578125" style="302" customWidth="1"/>
    <col min="8964" max="8964" width="15.85546875" style="302" customWidth="1"/>
    <col min="8965" max="8965" width="11.5703125" style="302" customWidth="1"/>
    <col min="8966" max="8966" width="15" style="302" customWidth="1"/>
    <col min="8967" max="8967" width="9.7109375" style="302" customWidth="1"/>
    <col min="8968" max="8968" width="15.140625" style="302" customWidth="1"/>
    <col min="8969" max="8969" width="16.5703125" style="302" customWidth="1"/>
    <col min="8970" max="8970" width="18.28515625" style="302" customWidth="1"/>
    <col min="8971" max="8971" width="12.85546875" style="302" customWidth="1"/>
    <col min="8972" max="9216" width="9.140625" style="302"/>
    <col min="9217" max="9217" width="8.140625" style="302" customWidth="1"/>
    <col min="9218" max="9218" width="20.85546875" style="302" customWidth="1"/>
    <col min="9219" max="9219" width="15.42578125" style="302" customWidth="1"/>
    <col min="9220" max="9220" width="15.85546875" style="302" customWidth="1"/>
    <col min="9221" max="9221" width="11.5703125" style="302" customWidth="1"/>
    <col min="9222" max="9222" width="15" style="302" customWidth="1"/>
    <col min="9223" max="9223" width="9.7109375" style="302" customWidth="1"/>
    <col min="9224" max="9224" width="15.140625" style="302" customWidth="1"/>
    <col min="9225" max="9225" width="16.5703125" style="302" customWidth="1"/>
    <col min="9226" max="9226" width="18.28515625" style="302" customWidth="1"/>
    <col min="9227" max="9227" width="12.85546875" style="302" customWidth="1"/>
    <col min="9228" max="9472" width="9.140625" style="302"/>
    <col min="9473" max="9473" width="8.140625" style="302" customWidth="1"/>
    <col min="9474" max="9474" width="20.85546875" style="302" customWidth="1"/>
    <col min="9475" max="9475" width="15.42578125" style="302" customWidth="1"/>
    <col min="9476" max="9476" width="15.85546875" style="302" customWidth="1"/>
    <col min="9477" max="9477" width="11.5703125" style="302" customWidth="1"/>
    <col min="9478" max="9478" width="15" style="302" customWidth="1"/>
    <col min="9479" max="9479" width="9.7109375" style="302" customWidth="1"/>
    <col min="9480" max="9480" width="15.140625" style="302" customWidth="1"/>
    <col min="9481" max="9481" width="16.5703125" style="302" customWidth="1"/>
    <col min="9482" max="9482" width="18.28515625" style="302" customWidth="1"/>
    <col min="9483" max="9483" width="12.85546875" style="302" customWidth="1"/>
    <col min="9484" max="9728" width="9.140625" style="302"/>
    <col min="9729" max="9729" width="8.140625" style="302" customWidth="1"/>
    <col min="9730" max="9730" width="20.85546875" style="302" customWidth="1"/>
    <col min="9731" max="9731" width="15.42578125" style="302" customWidth="1"/>
    <col min="9732" max="9732" width="15.85546875" style="302" customWidth="1"/>
    <col min="9733" max="9733" width="11.5703125" style="302" customWidth="1"/>
    <col min="9734" max="9734" width="15" style="302" customWidth="1"/>
    <col min="9735" max="9735" width="9.7109375" style="302" customWidth="1"/>
    <col min="9736" max="9736" width="15.140625" style="302" customWidth="1"/>
    <col min="9737" max="9737" width="16.5703125" style="302" customWidth="1"/>
    <col min="9738" max="9738" width="18.28515625" style="302" customWidth="1"/>
    <col min="9739" max="9739" width="12.85546875" style="302" customWidth="1"/>
    <col min="9740" max="9984" width="9.140625" style="302"/>
    <col min="9985" max="9985" width="8.140625" style="302" customWidth="1"/>
    <col min="9986" max="9986" width="20.85546875" style="302" customWidth="1"/>
    <col min="9987" max="9987" width="15.42578125" style="302" customWidth="1"/>
    <col min="9988" max="9988" width="15.85546875" style="302" customWidth="1"/>
    <col min="9989" max="9989" width="11.5703125" style="302" customWidth="1"/>
    <col min="9990" max="9990" width="15" style="302" customWidth="1"/>
    <col min="9991" max="9991" width="9.7109375" style="302" customWidth="1"/>
    <col min="9992" max="9992" width="15.140625" style="302" customWidth="1"/>
    <col min="9993" max="9993" width="16.5703125" style="302" customWidth="1"/>
    <col min="9994" max="9994" width="18.28515625" style="302" customWidth="1"/>
    <col min="9995" max="9995" width="12.85546875" style="302" customWidth="1"/>
    <col min="9996" max="10240" width="9.140625" style="302"/>
    <col min="10241" max="10241" width="8.140625" style="302" customWidth="1"/>
    <col min="10242" max="10242" width="20.85546875" style="302" customWidth="1"/>
    <col min="10243" max="10243" width="15.42578125" style="302" customWidth="1"/>
    <col min="10244" max="10244" width="15.85546875" style="302" customWidth="1"/>
    <col min="10245" max="10245" width="11.5703125" style="302" customWidth="1"/>
    <col min="10246" max="10246" width="15" style="302" customWidth="1"/>
    <col min="10247" max="10247" width="9.7109375" style="302" customWidth="1"/>
    <col min="10248" max="10248" width="15.140625" style="302" customWidth="1"/>
    <col min="10249" max="10249" width="16.5703125" style="302" customWidth="1"/>
    <col min="10250" max="10250" width="18.28515625" style="302" customWidth="1"/>
    <col min="10251" max="10251" width="12.85546875" style="302" customWidth="1"/>
    <col min="10252" max="10496" width="9.140625" style="302"/>
    <col min="10497" max="10497" width="8.140625" style="302" customWidth="1"/>
    <col min="10498" max="10498" width="20.85546875" style="302" customWidth="1"/>
    <col min="10499" max="10499" width="15.42578125" style="302" customWidth="1"/>
    <col min="10500" max="10500" width="15.85546875" style="302" customWidth="1"/>
    <col min="10501" max="10501" width="11.5703125" style="302" customWidth="1"/>
    <col min="10502" max="10502" width="15" style="302" customWidth="1"/>
    <col min="10503" max="10503" width="9.7109375" style="302" customWidth="1"/>
    <col min="10504" max="10504" width="15.140625" style="302" customWidth="1"/>
    <col min="10505" max="10505" width="16.5703125" style="302" customWidth="1"/>
    <col min="10506" max="10506" width="18.28515625" style="302" customWidth="1"/>
    <col min="10507" max="10507" width="12.85546875" style="302" customWidth="1"/>
    <col min="10508" max="10752" width="9.140625" style="302"/>
    <col min="10753" max="10753" width="8.140625" style="302" customWidth="1"/>
    <col min="10754" max="10754" width="20.85546875" style="302" customWidth="1"/>
    <col min="10755" max="10755" width="15.42578125" style="302" customWidth="1"/>
    <col min="10756" max="10756" width="15.85546875" style="302" customWidth="1"/>
    <col min="10757" max="10757" width="11.5703125" style="302" customWidth="1"/>
    <col min="10758" max="10758" width="15" style="302" customWidth="1"/>
    <col min="10759" max="10759" width="9.7109375" style="302" customWidth="1"/>
    <col min="10760" max="10760" width="15.140625" style="302" customWidth="1"/>
    <col min="10761" max="10761" width="16.5703125" style="302" customWidth="1"/>
    <col min="10762" max="10762" width="18.28515625" style="302" customWidth="1"/>
    <col min="10763" max="10763" width="12.85546875" style="302" customWidth="1"/>
    <col min="10764" max="11008" width="9.140625" style="302"/>
    <col min="11009" max="11009" width="8.140625" style="302" customWidth="1"/>
    <col min="11010" max="11010" width="20.85546875" style="302" customWidth="1"/>
    <col min="11011" max="11011" width="15.42578125" style="302" customWidth="1"/>
    <col min="11012" max="11012" width="15.85546875" style="302" customWidth="1"/>
    <col min="11013" max="11013" width="11.5703125" style="302" customWidth="1"/>
    <col min="11014" max="11014" width="15" style="302" customWidth="1"/>
    <col min="11015" max="11015" width="9.7109375" style="302" customWidth="1"/>
    <col min="11016" max="11016" width="15.140625" style="302" customWidth="1"/>
    <col min="11017" max="11017" width="16.5703125" style="302" customWidth="1"/>
    <col min="11018" max="11018" width="18.28515625" style="302" customWidth="1"/>
    <col min="11019" max="11019" width="12.85546875" style="302" customWidth="1"/>
    <col min="11020" max="11264" width="9.140625" style="302"/>
    <col min="11265" max="11265" width="8.140625" style="302" customWidth="1"/>
    <col min="11266" max="11266" width="20.85546875" style="302" customWidth="1"/>
    <col min="11267" max="11267" width="15.42578125" style="302" customWidth="1"/>
    <col min="11268" max="11268" width="15.85546875" style="302" customWidth="1"/>
    <col min="11269" max="11269" width="11.5703125" style="302" customWidth="1"/>
    <col min="11270" max="11270" width="15" style="302" customWidth="1"/>
    <col min="11271" max="11271" width="9.7109375" style="302" customWidth="1"/>
    <col min="11272" max="11272" width="15.140625" style="302" customWidth="1"/>
    <col min="11273" max="11273" width="16.5703125" style="302" customWidth="1"/>
    <col min="11274" max="11274" width="18.28515625" style="302" customWidth="1"/>
    <col min="11275" max="11275" width="12.85546875" style="302" customWidth="1"/>
    <col min="11276" max="11520" width="9.140625" style="302"/>
    <col min="11521" max="11521" width="8.140625" style="302" customWidth="1"/>
    <col min="11522" max="11522" width="20.85546875" style="302" customWidth="1"/>
    <col min="11523" max="11523" width="15.42578125" style="302" customWidth="1"/>
    <col min="11524" max="11524" width="15.85546875" style="302" customWidth="1"/>
    <col min="11525" max="11525" width="11.5703125" style="302" customWidth="1"/>
    <col min="11526" max="11526" width="15" style="302" customWidth="1"/>
    <col min="11527" max="11527" width="9.7109375" style="302" customWidth="1"/>
    <col min="11528" max="11528" width="15.140625" style="302" customWidth="1"/>
    <col min="11529" max="11529" width="16.5703125" style="302" customWidth="1"/>
    <col min="11530" max="11530" width="18.28515625" style="302" customWidth="1"/>
    <col min="11531" max="11531" width="12.85546875" style="302" customWidth="1"/>
    <col min="11532" max="11776" width="9.140625" style="302"/>
    <col min="11777" max="11777" width="8.140625" style="302" customWidth="1"/>
    <col min="11778" max="11778" width="20.85546875" style="302" customWidth="1"/>
    <col min="11779" max="11779" width="15.42578125" style="302" customWidth="1"/>
    <col min="11780" max="11780" width="15.85546875" style="302" customWidth="1"/>
    <col min="11781" max="11781" width="11.5703125" style="302" customWidth="1"/>
    <col min="11782" max="11782" width="15" style="302" customWidth="1"/>
    <col min="11783" max="11783" width="9.7109375" style="302" customWidth="1"/>
    <col min="11784" max="11784" width="15.140625" style="302" customWidth="1"/>
    <col min="11785" max="11785" width="16.5703125" style="302" customWidth="1"/>
    <col min="11786" max="11786" width="18.28515625" style="302" customWidth="1"/>
    <col min="11787" max="11787" width="12.85546875" style="302" customWidth="1"/>
    <col min="11788" max="12032" width="9.140625" style="302"/>
    <col min="12033" max="12033" width="8.140625" style="302" customWidth="1"/>
    <col min="12034" max="12034" width="20.85546875" style="302" customWidth="1"/>
    <col min="12035" max="12035" width="15.42578125" style="302" customWidth="1"/>
    <col min="12036" max="12036" width="15.85546875" style="302" customWidth="1"/>
    <col min="12037" max="12037" width="11.5703125" style="302" customWidth="1"/>
    <col min="12038" max="12038" width="15" style="302" customWidth="1"/>
    <col min="12039" max="12039" width="9.7109375" style="302" customWidth="1"/>
    <col min="12040" max="12040" width="15.140625" style="302" customWidth="1"/>
    <col min="12041" max="12041" width="16.5703125" style="302" customWidth="1"/>
    <col min="12042" max="12042" width="18.28515625" style="302" customWidth="1"/>
    <col min="12043" max="12043" width="12.85546875" style="302" customWidth="1"/>
    <col min="12044" max="12288" width="9.140625" style="302"/>
    <col min="12289" max="12289" width="8.140625" style="302" customWidth="1"/>
    <col min="12290" max="12290" width="20.85546875" style="302" customWidth="1"/>
    <col min="12291" max="12291" width="15.42578125" style="302" customWidth="1"/>
    <col min="12292" max="12292" width="15.85546875" style="302" customWidth="1"/>
    <col min="12293" max="12293" width="11.5703125" style="302" customWidth="1"/>
    <col min="12294" max="12294" width="15" style="302" customWidth="1"/>
    <col min="12295" max="12295" width="9.7109375" style="302" customWidth="1"/>
    <col min="12296" max="12296" width="15.140625" style="302" customWidth="1"/>
    <col min="12297" max="12297" width="16.5703125" style="302" customWidth="1"/>
    <col min="12298" max="12298" width="18.28515625" style="302" customWidth="1"/>
    <col min="12299" max="12299" width="12.85546875" style="302" customWidth="1"/>
    <col min="12300" max="12544" width="9.140625" style="302"/>
    <col min="12545" max="12545" width="8.140625" style="302" customWidth="1"/>
    <col min="12546" max="12546" width="20.85546875" style="302" customWidth="1"/>
    <col min="12547" max="12547" width="15.42578125" style="302" customWidth="1"/>
    <col min="12548" max="12548" width="15.85546875" style="302" customWidth="1"/>
    <col min="12549" max="12549" width="11.5703125" style="302" customWidth="1"/>
    <col min="12550" max="12550" width="15" style="302" customWidth="1"/>
    <col min="12551" max="12551" width="9.7109375" style="302" customWidth="1"/>
    <col min="12552" max="12552" width="15.140625" style="302" customWidth="1"/>
    <col min="12553" max="12553" width="16.5703125" style="302" customWidth="1"/>
    <col min="12554" max="12554" width="18.28515625" style="302" customWidth="1"/>
    <col min="12555" max="12555" width="12.85546875" style="302" customWidth="1"/>
    <col min="12556" max="12800" width="9.140625" style="302"/>
    <col min="12801" max="12801" width="8.140625" style="302" customWidth="1"/>
    <col min="12802" max="12802" width="20.85546875" style="302" customWidth="1"/>
    <col min="12803" max="12803" width="15.42578125" style="302" customWidth="1"/>
    <col min="12804" max="12804" width="15.85546875" style="302" customWidth="1"/>
    <col min="12805" max="12805" width="11.5703125" style="302" customWidth="1"/>
    <col min="12806" max="12806" width="15" style="302" customWidth="1"/>
    <col min="12807" max="12807" width="9.7109375" style="302" customWidth="1"/>
    <col min="12808" max="12808" width="15.140625" style="302" customWidth="1"/>
    <col min="12809" max="12809" width="16.5703125" style="302" customWidth="1"/>
    <col min="12810" max="12810" width="18.28515625" style="302" customWidth="1"/>
    <col min="12811" max="12811" width="12.85546875" style="302" customWidth="1"/>
    <col min="12812" max="13056" width="9.140625" style="302"/>
    <col min="13057" max="13057" width="8.140625" style="302" customWidth="1"/>
    <col min="13058" max="13058" width="20.85546875" style="302" customWidth="1"/>
    <col min="13059" max="13059" width="15.42578125" style="302" customWidth="1"/>
    <col min="13060" max="13060" width="15.85546875" style="302" customWidth="1"/>
    <col min="13061" max="13061" width="11.5703125" style="302" customWidth="1"/>
    <col min="13062" max="13062" width="15" style="302" customWidth="1"/>
    <col min="13063" max="13063" width="9.7109375" style="302" customWidth="1"/>
    <col min="13064" max="13064" width="15.140625" style="302" customWidth="1"/>
    <col min="13065" max="13065" width="16.5703125" style="302" customWidth="1"/>
    <col min="13066" max="13066" width="18.28515625" style="302" customWidth="1"/>
    <col min="13067" max="13067" width="12.85546875" style="302" customWidth="1"/>
    <col min="13068" max="13312" width="9.140625" style="302"/>
    <col min="13313" max="13313" width="8.140625" style="302" customWidth="1"/>
    <col min="13314" max="13314" width="20.85546875" style="302" customWidth="1"/>
    <col min="13315" max="13315" width="15.42578125" style="302" customWidth="1"/>
    <col min="13316" max="13316" width="15.85546875" style="302" customWidth="1"/>
    <col min="13317" max="13317" width="11.5703125" style="302" customWidth="1"/>
    <col min="13318" max="13318" width="15" style="302" customWidth="1"/>
    <col min="13319" max="13319" width="9.7109375" style="302" customWidth="1"/>
    <col min="13320" max="13320" width="15.140625" style="302" customWidth="1"/>
    <col min="13321" max="13321" width="16.5703125" style="302" customWidth="1"/>
    <col min="13322" max="13322" width="18.28515625" style="302" customWidth="1"/>
    <col min="13323" max="13323" width="12.85546875" style="302" customWidth="1"/>
    <col min="13324" max="13568" width="9.140625" style="302"/>
    <col min="13569" max="13569" width="8.140625" style="302" customWidth="1"/>
    <col min="13570" max="13570" width="20.85546875" style="302" customWidth="1"/>
    <col min="13571" max="13571" width="15.42578125" style="302" customWidth="1"/>
    <col min="13572" max="13572" width="15.85546875" style="302" customWidth="1"/>
    <col min="13573" max="13573" width="11.5703125" style="302" customWidth="1"/>
    <col min="13574" max="13574" width="15" style="302" customWidth="1"/>
    <col min="13575" max="13575" width="9.7109375" style="302" customWidth="1"/>
    <col min="13576" max="13576" width="15.140625" style="302" customWidth="1"/>
    <col min="13577" max="13577" width="16.5703125" style="302" customWidth="1"/>
    <col min="13578" max="13578" width="18.28515625" style="302" customWidth="1"/>
    <col min="13579" max="13579" width="12.85546875" style="302" customWidth="1"/>
    <col min="13580" max="13824" width="9.140625" style="302"/>
    <col min="13825" max="13825" width="8.140625" style="302" customWidth="1"/>
    <col min="13826" max="13826" width="20.85546875" style="302" customWidth="1"/>
    <col min="13827" max="13827" width="15.42578125" style="302" customWidth="1"/>
    <col min="13828" max="13828" width="15.85546875" style="302" customWidth="1"/>
    <col min="13829" max="13829" width="11.5703125" style="302" customWidth="1"/>
    <col min="13830" max="13830" width="15" style="302" customWidth="1"/>
    <col min="13831" max="13831" width="9.7109375" style="302" customWidth="1"/>
    <col min="13832" max="13832" width="15.140625" style="302" customWidth="1"/>
    <col min="13833" max="13833" width="16.5703125" style="302" customWidth="1"/>
    <col min="13834" max="13834" width="18.28515625" style="302" customWidth="1"/>
    <col min="13835" max="13835" width="12.85546875" style="302" customWidth="1"/>
    <col min="13836" max="14080" width="9.140625" style="302"/>
    <col min="14081" max="14081" width="8.140625" style="302" customWidth="1"/>
    <col min="14082" max="14082" width="20.85546875" style="302" customWidth="1"/>
    <col min="14083" max="14083" width="15.42578125" style="302" customWidth="1"/>
    <col min="14084" max="14084" width="15.85546875" style="302" customWidth="1"/>
    <col min="14085" max="14085" width="11.5703125" style="302" customWidth="1"/>
    <col min="14086" max="14086" width="15" style="302" customWidth="1"/>
    <col min="14087" max="14087" width="9.7109375" style="302" customWidth="1"/>
    <col min="14088" max="14088" width="15.140625" style="302" customWidth="1"/>
    <col min="14089" max="14089" width="16.5703125" style="302" customWidth="1"/>
    <col min="14090" max="14090" width="18.28515625" style="302" customWidth="1"/>
    <col min="14091" max="14091" width="12.85546875" style="302" customWidth="1"/>
    <col min="14092" max="14336" width="9.140625" style="302"/>
    <col min="14337" max="14337" width="8.140625" style="302" customWidth="1"/>
    <col min="14338" max="14338" width="20.85546875" style="302" customWidth="1"/>
    <col min="14339" max="14339" width="15.42578125" style="302" customWidth="1"/>
    <col min="14340" max="14340" width="15.85546875" style="302" customWidth="1"/>
    <col min="14341" max="14341" width="11.5703125" style="302" customWidth="1"/>
    <col min="14342" max="14342" width="15" style="302" customWidth="1"/>
    <col min="14343" max="14343" width="9.7109375" style="302" customWidth="1"/>
    <col min="14344" max="14344" width="15.140625" style="302" customWidth="1"/>
    <col min="14345" max="14345" width="16.5703125" style="302" customWidth="1"/>
    <col min="14346" max="14346" width="18.28515625" style="302" customWidth="1"/>
    <col min="14347" max="14347" width="12.85546875" style="302" customWidth="1"/>
    <col min="14348" max="14592" width="9.140625" style="302"/>
    <col min="14593" max="14593" width="8.140625" style="302" customWidth="1"/>
    <col min="14594" max="14594" width="20.85546875" style="302" customWidth="1"/>
    <col min="14595" max="14595" width="15.42578125" style="302" customWidth="1"/>
    <col min="14596" max="14596" width="15.85546875" style="302" customWidth="1"/>
    <col min="14597" max="14597" width="11.5703125" style="302" customWidth="1"/>
    <col min="14598" max="14598" width="15" style="302" customWidth="1"/>
    <col min="14599" max="14599" width="9.7109375" style="302" customWidth="1"/>
    <col min="14600" max="14600" width="15.140625" style="302" customWidth="1"/>
    <col min="14601" max="14601" width="16.5703125" style="302" customWidth="1"/>
    <col min="14602" max="14602" width="18.28515625" style="302" customWidth="1"/>
    <col min="14603" max="14603" width="12.85546875" style="302" customWidth="1"/>
    <col min="14604" max="14848" width="9.140625" style="302"/>
    <col min="14849" max="14849" width="8.140625" style="302" customWidth="1"/>
    <col min="14850" max="14850" width="20.85546875" style="302" customWidth="1"/>
    <col min="14851" max="14851" width="15.42578125" style="302" customWidth="1"/>
    <col min="14852" max="14852" width="15.85546875" style="302" customWidth="1"/>
    <col min="14853" max="14853" width="11.5703125" style="302" customWidth="1"/>
    <col min="14854" max="14854" width="15" style="302" customWidth="1"/>
    <col min="14855" max="14855" width="9.7109375" style="302" customWidth="1"/>
    <col min="14856" max="14856" width="15.140625" style="302" customWidth="1"/>
    <col min="14857" max="14857" width="16.5703125" style="302" customWidth="1"/>
    <col min="14858" max="14858" width="18.28515625" style="302" customWidth="1"/>
    <col min="14859" max="14859" width="12.85546875" style="302" customWidth="1"/>
    <col min="14860" max="15104" width="9.140625" style="302"/>
    <col min="15105" max="15105" width="8.140625" style="302" customWidth="1"/>
    <col min="15106" max="15106" width="20.85546875" style="302" customWidth="1"/>
    <col min="15107" max="15107" width="15.42578125" style="302" customWidth="1"/>
    <col min="15108" max="15108" width="15.85546875" style="302" customWidth="1"/>
    <col min="15109" max="15109" width="11.5703125" style="302" customWidth="1"/>
    <col min="15110" max="15110" width="15" style="302" customWidth="1"/>
    <col min="15111" max="15111" width="9.7109375" style="302" customWidth="1"/>
    <col min="15112" max="15112" width="15.140625" style="302" customWidth="1"/>
    <col min="15113" max="15113" width="16.5703125" style="302" customWidth="1"/>
    <col min="15114" max="15114" width="18.28515625" style="302" customWidth="1"/>
    <col min="15115" max="15115" width="12.85546875" style="302" customWidth="1"/>
    <col min="15116" max="15360" width="9.140625" style="302"/>
    <col min="15361" max="15361" width="8.140625" style="302" customWidth="1"/>
    <col min="15362" max="15362" width="20.85546875" style="302" customWidth="1"/>
    <col min="15363" max="15363" width="15.42578125" style="302" customWidth="1"/>
    <col min="15364" max="15364" width="15.85546875" style="302" customWidth="1"/>
    <col min="15365" max="15365" width="11.5703125" style="302" customWidth="1"/>
    <col min="15366" max="15366" width="15" style="302" customWidth="1"/>
    <col min="15367" max="15367" width="9.7109375" style="302" customWidth="1"/>
    <col min="15368" max="15368" width="15.140625" style="302" customWidth="1"/>
    <col min="15369" max="15369" width="16.5703125" style="302" customWidth="1"/>
    <col min="15370" max="15370" width="18.28515625" style="302" customWidth="1"/>
    <col min="15371" max="15371" width="12.85546875" style="302" customWidth="1"/>
    <col min="15372" max="15616" width="9.140625" style="302"/>
    <col min="15617" max="15617" width="8.140625" style="302" customWidth="1"/>
    <col min="15618" max="15618" width="20.85546875" style="302" customWidth="1"/>
    <col min="15619" max="15619" width="15.42578125" style="302" customWidth="1"/>
    <col min="15620" max="15620" width="15.85546875" style="302" customWidth="1"/>
    <col min="15621" max="15621" width="11.5703125" style="302" customWidth="1"/>
    <col min="15622" max="15622" width="15" style="302" customWidth="1"/>
    <col min="15623" max="15623" width="9.7109375" style="302" customWidth="1"/>
    <col min="15624" max="15624" width="15.140625" style="302" customWidth="1"/>
    <col min="15625" max="15625" width="16.5703125" style="302" customWidth="1"/>
    <col min="15626" max="15626" width="18.28515625" style="302" customWidth="1"/>
    <col min="15627" max="15627" width="12.85546875" style="302" customWidth="1"/>
    <col min="15628" max="15872" width="9.140625" style="302"/>
    <col min="15873" max="15873" width="8.140625" style="302" customWidth="1"/>
    <col min="15874" max="15874" width="20.85546875" style="302" customWidth="1"/>
    <col min="15875" max="15875" width="15.42578125" style="302" customWidth="1"/>
    <col min="15876" max="15876" width="15.85546875" style="302" customWidth="1"/>
    <col min="15877" max="15877" width="11.5703125" style="302" customWidth="1"/>
    <col min="15878" max="15878" width="15" style="302" customWidth="1"/>
    <col min="15879" max="15879" width="9.7109375" style="302" customWidth="1"/>
    <col min="15880" max="15880" width="15.140625" style="302" customWidth="1"/>
    <col min="15881" max="15881" width="16.5703125" style="302" customWidth="1"/>
    <col min="15882" max="15882" width="18.28515625" style="302" customWidth="1"/>
    <col min="15883" max="15883" width="12.85546875" style="302" customWidth="1"/>
    <col min="15884" max="16128" width="9.140625" style="302"/>
    <col min="16129" max="16129" width="8.140625" style="302" customWidth="1"/>
    <col min="16130" max="16130" width="20.85546875" style="302" customWidth="1"/>
    <col min="16131" max="16131" width="15.42578125" style="302" customWidth="1"/>
    <col min="16132" max="16132" width="15.85546875" style="302" customWidth="1"/>
    <col min="16133" max="16133" width="11.5703125" style="302" customWidth="1"/>
    <col min="16134" max="16134" width="15" style="302" customWidth="1"/>
    <col min="16135" max="16135" width="9.7109375" style="302" customWidth="1"/>
    <col min="16136" max="16136" width="15.140625" style="302" customWidth="1"/>
    <col min="16137" max="16137" width="16.5703125" style="302" customWidth="1"/>
    <col min="16138" max="16138" width="18.28515625" style="302" customWidth="1"/>
    <col min="16139" max="16139" width="12.85546875" style="302" customWidth="1"/>
    <col min="16140" max="16384" width="9.140625" style="302"/>
  </cols>
  <sheetData>
    <row r="1" spans="1:19" ht="15">
      <c r="D1" s="633"/>
      <c r="E1" s="633"/>
      <c r="H1" s="41"/>
      <c r="I1" s="682" t="s">
        <v>377</v>
      </c>
      <c r="J1" s="682"/>
    </row>
    <row r="2" spans="1:19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19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</row>
    <row r="4" spans="1:19" ht="10.5" customHeight="1"/>
    <row r="5" spans="1:19" s="363" customFormat="1" ht="15.75" customHeight="1">
      <c r="A5" s="690" t="s">
        <v>898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</row>
    <row r="6" spans="1:19" s="363" customFormat="1" ht="15.7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</row>
    <row r="7" spans="1:19" s="363" customFormat="1">
      <c r="A7" s="638" t="s">
        <v>872</v>
      </c>
      <c r="B7" s="638"/>
      <c r="E7" s="731"/>
      <c r="F7" s="731"/>
      <c r="G7" s="731"/>
      <c r="H7" s="731"/>
      <c r="I7" s="731" t="s">
        <v>901</v>
      </c>
      <c r="J7" s="731"/>
    </row>
    <row r="8" spans="1:19" s="291" customFormat="1" ht="15.75" hidden="1">
      <c r="C8" s="687" t="s">
        <v>11</v>
      </c>
      <c r="D8" s="687"/>
      <c r="E8" s="687"/>
      <c r="F8" s="687"/>
      <c r="G8" s="687"/>
      <c r="H8" s="687"/>
      <c r="I8" s="687"/>
      <c r="J8" s="687"/>
    </row>
    <row r="9" spans="1:19" ht="38.25" customHeight="1">
      <c r="A9" s="685" t="s">
        <v>18</v>
      </c>
      <c r="B9" s="685" t="s">
        <v>31</v>
      </c>
      <c r="C9" s="606" t="s">
        <v>902</v>
      </c>
      <c r="D9" s="608"/>
      <c r="E9" s="606" t="s">
        <v>32</v>
      </c>
      <c r="F9" s="608"/>
      <c r="G9" s="606" t="s">
        <v>33</v>
      </c>
      <c r="H9" s="608"/>
      <c r="I9" s="606" t="s">
        <v>98</v>
      </c>
      <c r="J9" s="608"/>
      <c r="K9" s="774" t="s">
        <v>237</v>
      </c>
      <c r="R9" s="299"/>
      <c r="S9" s="301"/>
    </row>
    <row r="10" spans="1:19" s="290" customFormat="1" ht="42.6" customHeight="1">
      <c r="A10" s="686"/>
      <c r="B10" s="686"/>
      <c r="C10" s="387" t="s">
        <v>34</v>
      </c>
      <c r="D10" s="387" t="s">
        <v>899</v>
      </c>
      <c r="E10" s="387" t="s">
        <v>34</v>
      </c>
      <c r="F10" s="387" t="s">
        <v>899</v>
      </c>
      <c r="G10" s="387" t="s">
        <v>34</v>
      </c>
      <c r="H10" s="387" t="s">
        <v>899</v>
      </c>
      <c r="I10" s="387" t="s">
        <v>130</v>
      </c>
      <c r="J10" s="387" t="s">
        <v>900</v>
      </c>
      <c r="K10" s="774"/>
    </row>
    <row r="11" spans="1:19">
      <c r="A11" s="135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439">
        <v>11</v>
      </c>
    </row>
    <row r="12" spans="1:19" ht="17.25" customHeight="1">
      <c r="A12" s="269">
        <v>1</v>
      </c>
      <c r="B12" s="263" t="s">
        <v>828</v>
      </c>
      <c r="C12" s="440">
        <v>177</v>
      </c>
      <c r="D12" s="441">
        <f>ROUND(C12*0.6, 2)</f>
        <v>106.2</v>
      </c>
      <c r="E12" s="442">
        <v>177</v>
      </c>
      <c r="F12" s="443">
        <f>ROUND(E12*0.6, 2)</f>
        <v>106.2</v>
      </c>
      <c r="G12" s="300">
        <v>0</v>
      </c>
      <c r="H12" s="300">
        <v>0</v>
      </c>
      <c r="I12" s="300">
        <f>C12-E12-G12</f>
        <v>0</v>
      </c>
      <c r="J12" s="444">
        <f>D12-F12-H12</f>
        <v>0</v>
      </c>
      <c r="K12" s="299"/>
    </row>
    <row r="13" spans="1:19" ht="17.25" customHeight="1">
      <c r="A13" s="384">
        <v>2</v>
      </c>
      <c r="B13" s="437" t="s">
        <v>829</v>
      </c>
      <c r="C13" s="440">
        <v>275</v>
      </c>
      <c r="D13" s="441">
        <f t="shared" ref="D13:D29" si="0">ROUND(C13*0.6, 2)</f>
        <v>165</v>
      </c>
      <c r="E13" s="300">
        <v>275</v>
      </c>
      <c r="F13" s="443">
        <f t="shared" ref="F13:F34" si="1">ROUND(E13*0.6, 2)</f>
        <v>165</v>
      </c>
      <c r="G13" s="300">
        <v>0</v>
      </c>
      <c r="H13" s="300">
        <v>0</v>
      </c>
      <c r="I13" s="300">
        <f t="shared" ref="I13:I34" si="2">C13-E13-G13</f>
        <v>0</v>
      </c>
      <c r="J13" s="444">
        <f t="shared" ref="J13:J34" si="3">D13-F13-H13</f>
        <v>0</v>
      </c>
      <c r="K13" s="299"/>
    </row>
    <row r="14" spans="1:19" ht="17.25" customHeight="1">
      <c r="A14" s="269">
        <v>3</v>
      </c>
      <c r="B14" s="263" t="s">
        <v>830</v>
      </c>
      <c r="C14" s="440">
        <v>302</v>
      </c>
      <c r="D14" s="441">
        <f t="shared" si="0"/>
        <v>181.2</v>
      </c>
      <c r="E14" s="300">
        <v>302</v>
      </c>
      <c r="F14" s="443">
        <f t="shared" si="1"/>
        <v>181.2</v>
      </c>
      <c r="G14" s="300">
        <v>0</v>
      </c>
      <c r="H14" s="300">
        <v>0</v>
      </c>
      <c r="I14" s="300">
        <f t="shared" si="2"/>
        <v>0</v>
      </c>
      <c r="J14" s="444">
        <f t="shared" si="3"/>
        <v>0</v>
      </c>
      <c r="K14" s="299"/>
    </row>
    <row r="15" spans="1:19" ht="17.25" customHeight="1">
      <c r="A15" s="384">
        <v>4</v>
      </c>
      <c r="B15" s="437" t="s">
        <v>831</v>
      </c>
      <c r="C15" s="440">
        <v>310</v>
      </c>
      <c r="D15" s="441">
        <f t="shared" si="0"/>
        <v>186</v>
      </c>
      <c r="E15" s="442">
        <v>310</v>
      </c>
      <c r="F15" s="443">
        <f t="shared" si="1"/>
        <v>186</v>
      </c>
      <c r="G15" s="300">
        <v>0</v>
      </c>
      <c r="H15" s="300">
        <v>0</v>
      </c>
      <c r="I15" s="300">
        <f t="shared" si="2"/>
        <v>0</v>
      </c>
      <c r="J15" s="444">
        <f t="shared" si="3"/>
        <v>0</v>
      </c>
      <c r="K15" s="299"/>
    </row>
    <row r="16" spans="1:19" ht="17.25" customHeight="1">
      <c r="A16" s="384">
        <v>5</v>
      </c>
      <c r="B16" s="437" t="s">
        <v>832</v>
      </c>
      <c r="C16" s="440">
        <v>209</v>
      </c>
      <c r="D16" s="441">
        <f>ROUND(C16*0.6, 2)</f>
        <v>125.4</v>
      </c>
      <c r="E16" s="442">
        <v>209</v>
      </c>
      <c r="F16" s="443">
        <f>ROUND(E16*0.6, 2)</f>
        <v>125.4</v>
      </c>
      <c r="G16" s="300">
        <v>0</v>
      </c>
      <c r="H16" s="300">
        <v>0</v>
      </c>
      <c r="I16" s="300">
        <f t="shared" si="2"/>
        <v>0</v>
      </c>
      <c r="J16" s="444">
        <f t="shared" si="3"/>
        <v>0</v>
      </c>
      <c r="K16" s="299"/>
    </row>
    <row r="17" spans="1:12" ht="17.25" customHeight="1">
      <c r="A17" s="384">
        <v>6</v>
      </c>
      <c r="B17" s="437" t="s">
        <v>833</v>
      </c>
      <c r="C17" s="440">
        <v>183</v>
      </c>
      <c r="D17" s="441">
        <f>ROUND(C17*0.6, 2)</f>
        <v>109.8</v>
      </c>
      <c r="E17" s="442">
        <v>183</v>
      </c>
      <c r="F17" s="443">
        <f>ROUND(E17*0.6, 2)</f>
        <v>109.8</v>
      </c>
      <c r="G17" s="300">
        <v>0</v>
      </c>
      <c r="H17" s="300">
        <v>0</v>
      </c>
      <c r="I17" s="300">
        <f t="shared" si="2"/>
        <v>0</v>
      </c>
      <c r="J17" s="444">
        <f t="shared" si="3"/>
        <v>0</v>
      </c>
      <c r="K17" s="299"/>
    </row>
    <row r="18" spans="1:12" ht="17.25" customHeight="1">
      <c r="A18" s="269">
        <v>7</v>
      </c>
      <c r="B18" s="263" t="s">
        <v>834</v>
      </c>
      <c r="C18" s="440">
        <v>210</v>
      </c>
      <c r="D18" s="441">
        <f t="shared" si="0"/>
        <v>126</v>
      </c>
      <c r="E18" s="442">
        <v>210</v>
      </c>
      <c r="F18" s="443">
        <f t="shared" si="1"/>
        <v>126</v>
      </c>
      <c r="G18" s="300">
        <v>0</v>
      </c>
      <c r="H18" s="300">
        <v>0</v>
      </c>
      <c r="I18" s="300">
        <f t="shared" si="2"/>
        <v>0</v>
      </c>
      <c r="J18" s="444">
        <f t="shared" si="3"/>
        <v>0</v>
      </c>
      <c r="K18" s="299"/>
    </row>
    <row r="19" spans="1:12" ht="17.25" customHeight="1">
      <c r="A19" s="384">
        <v>8</v>
      </c>
      <c r="B19" s="437" t="s">
        <v>835</v>
      </c>
      <c r="C19" s="440">
        <v>301</v>
      </c>
      <c r="D19" s="441">
        <f t="shared" si="0"/>
        <v>180.6</v>
      </c>
      <c r="E19" s="442">
        <v>301</v>
      </c>
      <c r="F19" s="443">
        <f t="shared" si="1"/>
        <v>180.6</v>
      </c>
      <c r="G19" s="300">
        <v>0</v>
      </c>
      <c r="H19" s="300">
        <v>0</v>
      </c>
      <c r="I19" s="300">
        <f t="shared" si="2"/>
        <v>0</v>
      </c>
      <c r="J19" s="444">
        <f t="shared" si="3"/>
        <v>0</v>
      </c>
      <c r="K19" s="299"/>
    </row>
    <row r="20" spans="1:12" ht="17.25" customHeight="1">
      <c r="A20" s="384">
        <v>9</v>
      </c>
      <c r="B20" s="437" t="s">
        <v>836</v>
      </c>
      <c r="C20" s="440">
        <v>210</v>
      </c>
      <c r="D20" s="441">
        <f t="shared" si="0"/>
        <v>126</v>
      </c>
      <c r="E20" s="442">
        <v>210</v>
      </c>
      <c r="F20" s="443">
        <f t="shared" si="1"/>
        <v>126</v>
      </c>
      <c r="G20" s="300">
        <v>0</v>
      </c>
      <c r="H20" s="300">
        <v>0</v>
      </c>
      <c r="I20" s="300">
        <f t="shared" si="2"/>
        <v>0</v>
      </c>
      <c r="J20" s="444">
        <f t="shared" si="3"/>
        <v>0</v>
      </c>
      <c r="K20" s="299"/>
    </row>
    <row r="21" spans="1:12" ht="17.25" customHeight="1">
      <c r="A21" s="384">
        <v>10</v>
      </c>
      <c r="B21" s="437" t="s">
        <v>837</v>
      </c>
      <c r="C21" s="440">
        <v>159</v>
      </c>
      <c r="D21" s="441">
        <f t="shared" si="0"/>
        <v>95.4</v>
      </c>
      <c r="E21" s="442">
        <v>159</v>
      </c>
      <c r="F21" s="443">
        <f t="shared" si="1"/>
        <v>95.4</v>
      </c>
      <c r="G21" s="300">
        <v>0</v>
      </c>
      <c r="H21" s="300">
        <v>0</v>
      </c>
      <c r="I21" s="300">
        <f t="shared" si="2"/>
        <v>0</v>
      </c>
      <c r="J21" s="444">
        <f t="shared" si="3"/>
        <v>0</v>
      </c>
      <c r="K21" s="299"/>
    </row>
    <row r="22" spans="1:12" ht="17.25" customHeight="1">
      <c r="A22" s="384">
        <v>11</v>
      </c>
      <c r="B22" s="437" t="s">
        <v>838</v>
      </c>
      <c r="C22" s="440">
        <v>114</v>
      </c>
      <c r="D22" s="441">
        <f t="shared" si="0"/>
        <v>68.400000000000006</v>
      </c>
      <c r="E22" s="442">
        <v>114</v>
      </c>
      <c r="F22" s="443">
        <f t="shared" si="1"/>
        <v>68.400000000000006</v>
      </c>
      <c r="G22" s="300">
        <v>0</v>
      </c>
      <c r="H22" s="300">
        <v>0</v>
      </c>
      <c r="I22" s="300">
        <f t="shared" si="2"/>
        <v>0</v>
      </c>
      <c r="J22" s="444">
        <f t="shared" si="3"/>
        <v>0</v>
      </c>
      <c r="K22" s="299"/>
    </row>
    <row r="23" spans="1:12" ht="17.25" customHeight="1">
      <c r="A23" s="384">
        <v>12</v>
      </c>
      <c r="B23" s="437" t="s">
        <v>839</v>
      </c>
      <c r="C23" s="440">
        <v>103</v>
      </c>
      <c r="D23" s="441">
        <f t="shared" si="0"/>
        <v>61.8</v>
      </c>
      <c r="E23" s="442">
        <v>103</v>
      </c>
      <c r="F23" s="443">
        <f t="shared" si="1"/>
        <v>61.8</v>
      </c>
      <c r="G23" s="300">
        <v>0</v>
      </c>
      <c r="H23" s="300">
        <v>0</v>
      </c>
      <c r="I23" s="300">
        <f t="shared" si="2"/>
        <v>0</v>
      </c>
      <c r="J23" s="444">
        <f t="shared" si="3"/>
        <v>0</v>
      </c>
      <c r="K23" s="299"/>
    </row>
    <row r="24" spans="1:12" ht="17.25" customHeight="1">
      <c r="A24" s="384">
        <v>13</v>
      </c>
      <c r="B24" s="437" t="s">
        <v>840</v>
      </c>
      <c r="C24" s="440">
        <v>165</v>
      </c>
      <c r="D24" s="441">
        <f t="shared" si="0"/>
        <v>99</v>
      </c>
      <c r="E24" s="442">
        <v>165</v>
      </c>
      <c r="F24" s="443">
        <f t="shared" si="1"/>
        <v>99</v>
      </c>
      <c r="G24" s="300">
        <v>0</v>
      </c>
      <c r="H24" s="300">
        <v>0</v>
      </c>
      <c r="I24" s="300">
        <f t="shared" si="2"/>
        <v>0</v>
      </c>
      <c r="J24" s="444">
        <f t="shared" si="3"/>
        <v>0</v>
      </c>
      <c r="K24" s="299"/>
    </row>
    <row r="25" spans="1:12" ht="17.25" customHeight="1">
      <c r="A25" s="384">
        <v>14</v>
      </c>
      <c r="B25" s="437" t="s">
        <v>841</v>
      </c>
      <c r="C25" s="445">
        <v>68</v>
      </c>
      <c r="D25" s="441">
        <f t="shared" si="0"/>
        <v>40.799999999999997</v>
      </c>
      <c r="E25" s="446">
        <v>68</v>
      </c>
      <c r="F25" s="443">
        <f t="shared" si="1"/>
        <v>40.799999999999997</v>
      </c>
      <c r="G25" s="300">
        <v>0</v>
      </c>
      <c r="H25" s="300">
        <v>0</v>
      </c>
      <c r="I25" s="300">
        <f t="shared" si="2"/>
        <v>0</v>
      </c>
      <c r="J25" s="444">
        <f t="shared" si="3"/>
        <v>0</v>
      </c>
      <c r="K25" s="299"/>
    </row>
    <row r="26" spans="1:12" ht="17.25" customHeight="1">
      <c r="A26" s="269">
        <v>15</v>
      </c>
      <c r="B26" s="263" t="s">
        <v>842</v>
      </c>
      <c r="C26" s="447">
        <v>78</v>
      </c>
      <c r="D26" s="441">
        <f t="shared" si="0"/>
        <v>46.8</v>
      </c>
      <c r="E26" s="448">
        <v>78</v>
      </c>
      <c r="F26" s="443">
        <f t="shared" si="1"/>
        <v>46.8</v>
      </c>
      <c r="G26" s="300">
        <v>0</v>
      </c>
      <c r="H26" s="300">
        <v>0</v>
      </c>
      <c r="I26" s="300">
        <f t="shared" si="2"/>
        <v>0</v>
      </c>
      <c r="J26" s="444">
        <f t="shared" si="3"/>
        <v>0</v>
      </c>
      <c r="K26" s="299"/>
    </row>
    <row r="27" spans="1:12" ht="17.25" customHeight="1">
      <c r="A27" s="269">
        <v>16</v>
      </c>
      <c r="B27" s="263" t="s">
        <v>843</v>
      </c>
      <c r="C27" s="440">
        <v>181</v>
      </c>
      <c r="D27" s="441">
        <f t="shared" si="0"/>
        <v>108.6</v>
      </c>
      <c r="E27" s="442">
        <v>181</v>
      </c>
      <c r="F27" s="443">
        <f t="shared" si="1"/>
        <v>108.6</v>
      </c>
      <c r="G27" s="300">
        <v>0</v>
      </c>
      <c r="H27" s="300">
        <v>0</v>
      </c>
      <c r="I27" s="300">
        <f t="shared" si="2"/>
        <v>0</v>
      </c>
      <c r="J27" s="444">
        <f t="shared" si="3"/>
        <v>0</v>
      </c>
      <c r="K27" s="299"/>
    </row>
    <row r="28" spans="1:12" ht="17.25" customHeight="1">
      <c r="A28" s="384">
        <v>17</v>
      </c>
      <c r="B28" s="437" t="s">
        <v>844</v>
      </c>
      <c r="C28" s="440">
        <v>98</v>
      </c>
      <c r="D28" s="441">
        <f t="shared" si="0"/>
        <v>58.8</v>
      </c>
      <c r="E28" s="442">
        <v>98</v>
      </c>
      <c r="F28" s="443">
        <f t="shared" si="1"/>
        <v>58.8</v>
      </c>
      <c r="G28" s="300">
        <v>0</v>
      </c>
      <c r="H28" s="300">
        <v>0</v>
      </c>
      <c r="I28" s="300">
        <f t="shared" si="2"/>
        <v>0</v>
      </c>
      <c r="J28" s="444">
        <f t="shared" si="3"/>
        <v>0</v>
      </c>
      <c r="K28" s="299"/>
    </row>
    <row r="29" spans="1:12" s="301" customFormat="1" ht="14.25">
      <c r="A29" s="270">
        <v>18</v>
      </c>
      <c r="B29" s="263" t="s">
        <v>845</v>
      </c>
      <c r="C29" s="440">
        <v>298</v>
      </c>
      <c r="D29" s="441">
        <f t="shared" si="0"/>
        <v>178.8</v>
      </c>
      <c r="E29" s="442">
        <v>298</v>
      </c>
      <c r="F29" s="443">
        <f t="shared" si="1"/>
        <v>178.8</v>
      </c>
      <c r="G29" s="300">
        <v>0</v>
      </c>
      <c r="H29" s="300">
        <v>0</v>
      </c>
      <c r="I29" s="300">
        <f t="shared" si="2"/>
        <v>0</v>
      </c>
      <c r="J29" s="444">
        <f t="shared" si="3"/>
        <v>0</v>
      </c>
      <c r="K29" s="299"/>
      <c r="L29" s="302"/>
    </row>
    <row r="30" spans="1:12" s="301" customFormat="1" ht="14.25">
      <c r="A30" s="271">
        <v>19</v>
      </c>
      <c r="B30" s="437" t="s">
        <v>846</v>
      </c>
      <c r="C30" s="440">
        <v>133</v>
      </c>
      <c r="D30" s="441">
        <f>ROUND(C30*0.6, 2)</f>
        <v>79.8</v>
      </c>
      <c r="E30" s="442">
        <v>133</v>
      </c>
      <c r="F30" s="443">
        <f t="shared" si="1"/>
        <v>79.8</v>
      </c>
      <c r="G30" s="300">
        <v>0</v>
      </c>
      <c r="H30" s="300">
        <v>0</v>
      </c>
      <c r="I30" s="300">
        <f>C30-E30-G30</f>
        <v>0</v>
      </c>
      <c r="J30" s="444">
        <f t="shared" si="3"/>
        <v>0</v>
      </c>
      <c r="K30" s="299"/>
      <c r="L30" s="302"/>
    </row>
    <row r="31" spans="1:12" s="301" customFormat="1" ht="14.25">
      <c r="A31" s="271">
        <v>20</v>
      </c>
      <c r="B31" s="437" t="s">
        <v>847</v>
      </c>
      <c r="C31" s="440">
        <v>80</v>
      </c>
      <c r="D31" s="441">
        <v>47.87</v>
      </c>
      <c r="E31" s="442">
        <v>79</v>
      </c>
      <c r="F31" s="443">
        <f t="shared" si="1"/>
        <v>47.4</v>
      </c>
      <c r="G31" s="449">
        <v>1</v>
      </c>
      <c r="H31" s="449">
        <v>0.47</v>
      </c>
      <c r="I31" s="300">
        <f t="shared" si="2"/>
        <v>0</v>
      </c>
      <c r="J31" s="444">
        <v>0</v>
      </c>
      <c r="K31" s="299"/>
      <c r="L31" s="302"/>
    </row>
    <row r="32" spans="1:12" s="301" customFormat="1" ht="14.25">
      <c r="A32" s="384">
        <v>21</v>
      </c>
      <c r="B32" s="266" t="s">
        <v>848</v>
      </c>
      <c r="C32" s="440">
        <v>125</v>
      </c>
      <c r="D32" s="441">
        <f>ROUND(C32*0.6, 2)</f>
        <v>75</v>
      </c>
      <c r="E32" s="442">
        <v>125</v>
      </c>
      <c r="F32" s="443">
        <f t="shared" si="1"/>
        <v>75</v>
      </c>
      <c r="G32" s="449">
        <v>0</v>
      </c>
      <c r="H32" s="449">
        <v>0</v>
      </c>
      <c r="I32" s="300">
        <f t="shared" si="2"/>
        <v>0</v>
      </c>
      <c r="J32" s="444">
        <f t="shared" si="3"/>
        <v>0</v>
      </c>
      <c r="K32" s="299"/>
      <c r="L32" s="302"/>
    </row>
    <row r="33" spans="1:12" s="301" customFormat="1" ht="14.25">
      <c r="A33" s="384">
        <v>22</v>
      </c>
      <c r="B33" s="266" t="s">
        <v>849</v>
      </c>
      <c r="C33" s="440">
        <v>158</v>
      </c>
      <c r="D33" s="441">
        <f t="shared" ref="D33:D34" si="4">ROUND(C33*0.6, 2)</f>
        <v>94.8</v>
      </c>
      <c r="E33" s="442">
        <v>158</v>
      </c>
      <c r="F33" s="443">
        <f t="shared" si="1"/>
        <v>94.8</v>
      </c>
      <c r="G33" s="449">
        <v>0</v>
      </c>
      <c r="H33" s="449">
        <v>0</v>
      </c>
      <c r="I33" s="300">
        <f t="shared" si="2"/>
        <v>0</v>
      </c>
      <c r="J33" s="444">
        <f t="shared" si="3"/>
        <v>0</v>
      </c>
      <c r="K33" s="299"/>
      <c r="L33" s="302"/>
    </row>
    <row r="34" spans="1:12" s="301" customFormat="1" ht="14.25">
      <c r="A34" s="384">
        <v>23</v>
      </c>
      <c r="B34" s="266" t="s">
        <v>850</v>
      </c>
      <c r="C34" s="440">
        <v>148</v>
      </c>
      <c r="D34" s="441">
        <f t="shared" si="4"/>
        <v>88.8</v>
      </c>
      <c r="E34" s="442">
        <v>148</v>
      </c>
      <c r="F34" s="443">
        <f t="shared" si="1"/>
        <v>88.8</v>
      </c>
      <c r="G34" s="449">
        <v>0</v>
      </c>
      <c r="H34" s="449">
        <v>0</v>
      </c>
      <c r="I34" s="300">
        <f t="shared" si="2"/>
        <v>0</v>
      </c>
      <c r="J34" s="444">
        <f t="shared" si="3"/>
        <v>0</v>
      </c>
      <c r="K34" s="299"/>
      <c r="L34" s="302"/>
    </row>
    <row r="35" spans="1:12" s="301" customFormat="1" ht="15">
      <c r="A35" s="297" t="s">
        <v>14</v>
      </c>
      <c r="B35" s="299"/>
      <c r="C35" s="450">
        <f>SUM(C12:C34)</f>
        <v>4085</v>
      </c>
      <c r="D35" s="451">
        <f t="shared" ref="D35:J35" si="5">SUM(D12:D34)</f>
        <v>2450.8700000000003</v>
      </c>
      <c r="E35" s="451">
        <f t="shared" si="5"/>
        <v>4084</v>
      </c>
      <c r="F35" s="451">
        <f t="shared" si="5"/>
        <v>2450.4000000000005</v>
      </c>
      <c r="G35" s="451">
        <f t="shared" si="5"/>
        <v>1</v>
      </c>
      <c r="H35" s="451">
        <f t="shared" si="5"/>
        <v>0.47</v>
      </c>
      <c r="I35" s="451">
        <f t="shared" si="5"/>
        <v>0</v>
      </c>
      <c r="J35" s="451">
        <f t="shared" si="5"/>
        <v>0</v>
      </c>
      <c r="K35" s="453"/>
      <c r="L35" s="452"/>
    </row>
    <row r="36" spans="1:12" s="301" customFormat="1">
      <c r="A36" s="11" t="s">
        <v>35</v>
      </c>
    </row>
    <row r="37" spans="1:12" s="301" customFormat="1">
      <c r="A37" s="11" t="s">
        <v>897</v>
      </c>
    </row>
    <row r="38" spans="1:12" s="301" customFormat="1">
      <c r="A38" s="11"/>
    </row>
    <row r="39" spans="1:12">
      <c r="A39" s="290" t="s">
        <v>925</v>
      </c>
    </row>
    <row r="40" spans="1:12">
      <c r="A40" s="290" t="s">
        <v>930</v>
      </c>
    </row>
    <row r="41" spans="1:12">
      <c r="I41" s="290" t="s">
        <v>869</v>
      </c>
    </row>
    <row r="42" spans="1:12">
      <c r="I42" s="438" t="s">
        <v>870</v>
      </c>
    </row>
    <row r="43" spans="1:12">
      <c r="I43" s="438" t="s">
        <v>871</v>
      </c>
    </row>
  </sheetData>
  <mergeCells count="16">
    <mergeCell ref="A7:B7"/>
    <mergeCell ref="E7:H7"/>
    <mergeCell ref="I7:J7"/>
    <mergeCell ref="D1:E1"/>
    <mergeCell ref="I1:J1"/>
    <mergeCell ref="A2:K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" right="0" top="1.25" bottom="0.5" header="0.5" footer="0.5"/>
  <pageSetup scale="7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topLeftCell="A22" zoomScaleSheetLayoutView="100" workbookViewId="0">
      <selection activeCell="D38" sqref="D38"/>
    </sheetView>
  </sheetViews>
  <sheetFormatPr defaultRowHeight="12.75"/>
  <cols>
    <col min="1" max="1" width="9.140625" style="438"/>
    <col min="2" max="2" width="21.28515625" style="438" customWidth="1"/>
    <col min="3" max="3" width="14.5703125" style="438" customWidth="1"/>
    <col min="4" max="4" width="14.28515625" style="438" customWidth="1"/>
    <col min="5" max="5" width="9.28515625" style="438" customWidth="1"/>
    <col min="6" max="6" width="13.5703125" style="438" customWidth="1"/>
    <col min="7" max="7" width="9.7109375" style="438" customWidth="1"/>
    <col min="8" max="8" width="10.42578125" style="438" customWidth="1"/>
    <col min="9" max="9" width="15.28515625" style="438" customWidth="1"/>
    <col min="10" max="10" width="19.28515625" style="438" customWidth="1"/>
    <col min="11" max="11" width="13.42578125" style="438" customWidth="1"/>
    <col min="12" max="257" width="9.140625" style="438"/>
    <col min="258" max="258" width="21.28515625" style="438" customWidth="1"/>
    <col min="259" max="259" width="16.28515625" style="438" customWidth="1"/>
    <col min="260" max="260" width="15.85546875" style="438" customWidth="1"/>
    <col min="261" max="261" width="9.28515625" style="438" customWidth="1"/>
    <col min="262" max="262" width="13.5703125" style="438" customWidth="1"/>
    <col min="263" max="263" width="9.7109375" style="438" customWidth="1"/>
    <col min="264" max="264" width="10.42578125" style="438" customWidth="1"/>
    <col min="265" max="265" width="15.28515625" style="438" customWidth="1"/>
    <col min="266" max="266" width="19.28515625" style="438" customWidth="1"/>
    <col min="267" max="267" width="13.42578125" style="438" customWidth="1"/>
    <col min="268" max="513" width="9.140625" style="438"/>
    <col min="514" max="514" width="21.28515625" style="438" customWidth="1"/>
    <col min="515" max="515" width="16.28515625" style="438" customWidth="1"/>
    <col min="516" max="516" width="15.85546875" style="438" customWidth="1"/>
    <col min="517" max="517" width="9.28515625" style="438" customWidth="1"/>
    <col min="518" max="518" width="13.5703125" style="438" customWidth="1"/>
    <col min="519" max="519" width="9.7109375" style="438" customWidth="1"/>
    <col min="520" max="520" width="10.42578125" style="438" customWidth="1"/>
    <col min="521" max="521" width="15.28515625" style="438" customWidth="1"/>
    <col min="522" max="522" width="19.28515625" style="438" customWidth="1"/>
    <col min="523" max="523" width="13.42578125" style="438" customWidth="1"/>
    <col min="524" max="769" width="9.140625" style="438"/>
    <col min="770" max="770" width="21.28515625" style="438" customWidth="1"/>
    <col min="771" max="771" width="16.28515625" style="438" customWidth="1"/>
    <col min="772" max="772" width="15.85546875" style="438" customWidth="1"/>
    <col min="773" max="773" width="9.28515625" style="438" customWidth="1"/>
    <col min="774" max="774" width="13.5703125" style="438" customWidth="1"/>
    <col min="775" max="775" width="9.7109375" style="438" customWidth="1"/>
    <col min="776" max="776" width="10.42578125" style="438" customWidth="1"/>
    <col min="777" max="777" width="15.28515625" style="438" customWidth="1"/>
    <col min="778" max="778" width="19.28515625" style="438" customWidth="1"/>
    <col min="779" max="779" width="13.42578125" style="438" customWidth="1"/>
    <col min="780" max="1025" width="9.140625" style="438"/>
    <col min="1026" max="1026" width="21.28515625" style="438" customWidth="1"/>
    <col min="1027" max="1027" width="16.28515625" style="438" customWidth="1"/>
    <col min="1028" max="1028" width="15.85546875" style="438" customWidth="1"/>
    <col min="1029" max="1029" width="9.28515625" style="438" customWidth="1"/>
    <col min="1030" max="1030" width="13.5703125" style="438" customWidth="1"/>
    <col min="1031" max="1031" width="9.7109375" style="438" customWidth="1"/>
    <col min="1032" max="1032" width="10.42578125" style="438" customWidth="1"/>
    <col min="1033" max="1033" width="15.28515625" style="438" customWidth="1"/>
    <col min="1034" max="1034" width="19.28515625" style="438" customWidth="1"/>
    <col min="1035" max="1035" width="13.42578125" style="438" customWidth="1"/>
    <col min="1036" max="1281" width="9.140625" style="438"/>
    <col min="1282" max="1282" width="21.28515625" style="438" customWidth="1"/>
    <col min="1283" max="1283" width="16.28515625" style="438" customWidth="1"/>
    <col min="1284" max="1284" width="15.85546875" style="438" customWidth="1"/>
    <col min="1285" max="1285" width="9.28515625" style="438" customWidth="1"/>
    <col min="1286" max="1286" width="13.5703125" style="438" customWidth="1"/>
    <col min="1287" max="1287" width="9.7109375" style="438" customWidth="1"/>
    <col min="1288" max="1288" width="10.42578125" style="438" customWidth="1"/>
    <col min="1289" max="1289" width="15.28515625" style="438" customWidth="1"/>
    <col min="1290" max="1290" width="19.28515625" style="438" customWidth="1"/>
    <col min="1291" max="1291" width="13.42578125" style="438" customWidth="1"/>
    <col min="1292" max="1537" width="9.140625" style="438"/>
    <col min="1538" max="1538" width="21.28515625" style="438" customWidth="1"/>
    <col min="1539" max="1539" width="16.28515625" style="438" customWidth="1"/>
    <col min="1540" max="1540" width="15.85546875" style="438" customWidth="1"/>
    <col min="1541" max="1541" width="9.28515625" style="438" customWidth="1"/>
    <col min="1542" max="1542" width="13.5703125" style="438" customWidth="1"/>
    <col min="1543" max="1543" width="9.7109375" style="438" customWidth="1"/>
    <col min="1544" max="1544" width="10.42578125" style="438" customWidth="1"/>
    <col min="1545" max="1545" width="15.28515625" style="438" customWidth="1"/>
    <col min="1546" max="1546" width="19.28515625" style="438" customWidth="1"/>
    <col min="1547" max="1547" width="13.42578125" style="438" customWidth="1"/>
    <col min="1548" max="1793" width="9.140625" style="438"/>
    <col min="1794" max="1794" width="21.28515625" style="438" customWidth="1"/>
    <col min="1795" max="1795" width="16.28515625" style="438" customWidth="1"/>
    <col min="1796" max="1796" width="15.85546875" style="438" customWidth="1"/>
    <col min="1797" max="1797" width="9.28515625" style="438" customWidth="1"/>
    <col min="1798" max="1798" width="13.5703125" style="438" customWidth="1"/>
    <col min="1799" max="1799" width="9.7109375" style="438" customWidth="1"/>
    <col min="1800" max="1800" width="10.42578125" style="438" customWidth="1"/>
    <col min="1801" max="1801" width="15.28515625" style="438" customWidth="1"/>
    <col min="1802" max="1802" width="19.28515625" style="438" customWidth="1"/>
    <col min="1803" max="1803" width="13.42578125" style="438" customWidth="1"/>
    <col min="1804" max="2049" width="9.140625" style="438"/>
    <col min="2050" max="2050" width="21.28515625" style="438" customWidth="1"/>
    <col min="2051" max="2051" width="16.28515625" style="438" customWidth="1"/>
    <col min="2052" max="2052" width="15.85546875" style="438" customWidth="1"/>
    <col min="2053" max="2053" width="9.28515625" style="438" customWidth="1"/>
    <col min="2054" max="2054" width="13.5703125" style="438" customWidth="1"/>
    <col min="2055" max="2055" width="9.7109375" style="438" customWidth="1"/>
    <col min="2056" max="2056" width="10.42578125" style="438" customWidth="1"/>
    <col min="2057" max="2057" width="15.28515625" style="438" customWidth="1"/>
    <col min="2058" max="2058" width="19.28515625" style="438" customWidth="1"/>
    <col min="2059" max="2059" width="13.42578125" style="438" customWidth="1"/>
    <col min="2060" max="2305" width="9.140625" style="438"/>
    <col min="2306" max="2306" width="21.28515625" style="438" customWidth="1"/>
    <col min="2307" max="2307" width="16.28515625" style="438" customWidth="1"/>
    <col min="2308" max="2308" width="15.85546875" style="438" customWidth="1"/>
    <col min="2309" max="2309" width="9.28515625" style="438" customWidth="1"/>
    <col min="2310" max="2310" width="13.5703125" style="438" customWidth="1"/>
    <col min="2311" max="2311" width="9.7109375" style="438" customWidth="1"/>
    <col min="2312" max="2312" width="10.42578125" style="438" customWidth="1"/>
    <col min="2313" max="2313" width="15.28515625" style="438" customWidth="1"/>
    <col min="2314" max="2314" width="19.28515625" style="438" customWidth="1"/>
    <col min="2315" max="2315" width="13.42578125" style="438" customWidth="1"/>
    <col min="2316" max="2561" width="9.140625" style="438"/>
    <col min="2562" max="2562" width="21.28515625" style="438" customWidth="1"/>
    <col min="2563" max="2563" width="16.28515625" style="438" customWidth="1"/>
    <col min="2564" max="2564" width="15.85546875" style="438" customWidth="1"/>
    <col min="2565" max="2565" width="9.28515625" style="438" customWidth="1"/>
    <col min="2566" max="2566" width="13.5703125" style="438" customWidth="1"/>
    <col min="2567" max="2567" width="9.7109375" style="438" customWidth="1"/>
    <col min="2568" max="2568" width="10.42578125" style="438" customWidth="1"/>
    <col min="2569" max="2569" width="15.28515625" style="438" customWidth="1"/>
    <col min="2570" max="2570" width="19.28515625" style="438" customWidth="1"/>
    <col min="2571" max="2571" width="13.42578125" style="438" customWidth="1"/>
    <col min="2572" max="2817" width="9.140625" style="438"/>
    <col min="2818" max="2818" width="21.28515625" style="438" customWidth="1"/>
    <col min="2819" max="2819" width="16.28515625" style="438" customWidth="1"/>
    <col min="2820" max="2820" width="15.85546875" style="438" customWidth="1"/>
    <col min="2821" max="2821" width="9.28515625" style="438" customWidth="1"/>
    <col min="2822" max="2822" width="13.5703125" style="438" customWidth="1"/>
    <col min="2823" max="2823" width="9.7109375" style="438" customWidth="1"/>
    <col min="2824" max="2824" width="10.42578125" style="438" customWidth="1"/>
    <col min="2825" max="2825" width="15.28515625" style="438" customWidth="1"/>
    <col min="2826" max="2826" width="19.28515625" style="438" customWidth="1"/>
    <col min="2827" max="2827" width="13.42578125" style="438" customWidth="1"/>
    <col min="2828" max="3073" width="9.140625" style="438"/>
    <col min="3074" max="3074" width="21.28515625" style="438" customWidth="1"/>
    <col min="3075" max="3075" width="16.28515625" style="438" customWidth="1"/>
    <col min="3076" max="3076" width="15.85546875" style="438" customWidth="1"/>
    <col min="3077" max="3077" width="9.28515625" style="438" customWidth="1"/>
    <col min="3078" max="3078" width="13.5703125" style="438" customWidth="1"/>
    <col min="3079" max="3079" width="9.7109375" style="438" customWidth="1"/>
    <col min="3080" max="3080" width="10.42578125" style="438" customWidth="1"/>
    <col min="3081" max="3081" width="15.28515625" style="438" customWidth="1"/>
    <col min="3082" max="3082" width="19.28515625" style="438" customWidth="1"/>
    <col min="3083" max="3083" width="13.42578125" style="438" customWidth="1"/>
    <col min="3084" max="3329" width="9.140625" style="438"/>
    <col min="3330" max="3330" width="21.28515625" style="438" customWidth="1"/>
    <col min="3331" max="3331" width="16.28515625" style="438" customWidth="1"/>
    <col min="3332" max="3332" width="15.85546875" style="438" customWidth="1"/>
    <col min="3333" max="3333" width="9.28515625" style="438" customWidth="1"/>
    <col min="3334" max="3334" width="13.5703125" style="438" customWidth="1"/>
    <col min="3335" max="3335" width="9.7109375" style="438" customWidth="1"/>
    <col min="3336" max="3336" width="10.42578125" style="438" customWidth="1"/>
    <col min="3337" max="3337" width="15.28515625" style="438" customWidth="1"/>
    <col min="3338" max="3338" width="19.28515625" style="438" customWidth="1"/>
    <col min="3339" max="3339" width="13.42578125" style="438" customWidth="1"/>
    <col min="3340" max="3585" width="9.140625" style="438"/>
    <col min="3586" max="3586" width="21.28515625" style="438" customWidth="1"/>
    <col min="3587" max="3587" width="16.28515625" style="438" customWidth="1"/>
    <col min="3588" max="3588" width="15.85546875" style="438" customWidth="1"/>
    <col min="3589" max="3589" width="9.28515625" style="438" customWidth="1"/>
    <col min="3590" max="3590" width="13.5703125" style="438" customWidth="1"/>
    <col min="3591" max="3591" width="9.7109375" style="438" customWidth="1"/>
    <col min="3592" max="3592" width="10.42578125" style="438" customWidth="1"/>
    <col min="3593" max="3593" width="15.28515625" style="438" customWidth="1"/>
    <col min="3594" max="3594" width="19.28515625" style="438" customWidth="1"/>
    <col min="3595" max="3595" width="13.42578125" style="438" customWidth="1"/>
    <col min="3596" max="3841" width="9.140625" style="438"/>
    <col min="3842" max="3842" width="21.28515625" style="438" customWidth="1"/>
    <col min="3843" max="3843" width="16.28515625" style="438" customWidth="1"/>
    <col min="3844" max="3844" width="15.85546875" style="438" customWidth="1"/>
    <col min="3845" max="3845" width="9.28515625" style="438" customWidth="1"/>
    <col min="3846" max="3846" width="13.5703125" style="438" customWidth="1"/>
    <col min="3847" max="3847" width="9.7109375" style="438" customWidth="1"/>
    <col min="3848" max="3848" width="10.42578125" style="438" customWidth="1"/>
    <col min="3849" max="3849" width="15.28515625" style="438" customWidth="1"/>
    <col min="3850" max="3850" width="19.28515625" style="438" customWidth="1"/>
    <col min="3851" max="3851" width="13.42578125" style="438" customWidth="1"/>
    <col min="3852" max="4097" width="9.140625" style="438"/>
    <col min="4098" max="4098" width="21.28515625" style="438" customWidth="1"/>
    <col min="4099" max="4099" width="16.28515625" style="438" customWidth="1"/>
    <col min="4100" max="4100" width="15.85546875" style="438" customWidth="1"/>
    <col min="4101" max="4101" width="9.28515625" style="438" customWidth="1"/>
    <col min="4102" max="4102" width="13.5703125" style="438" customWidth="1"/>
    <col min="4103" max="4103" width="9.7109375" style="438" customWidth="1"/>
    <col min="4104" max="4104" width="10.42578125" style="438" customWidth="1"/>
    <col min="4105" max="4105" width="15.28515625" style="438" customWidth="1"/>
    <col min="4106" max="4106" width="19.28515625" style="438" customWidth="1"/>
    <col min="4107" max="4107" width="13.42578125" style="438" customWidth="1"/>
    <col min="4108" max="4353" width="9.140625" style="438"/>
    <col min="4354" max="4354" width="21.28515625" style="438" customWidth="1"/>
    <col min="4355" max="4355" width="16.28515625" style="438" customWidth="1"/>
    <col min="4356" max="4356" width="15.85546875" style="438" customWidth="1"/>
    <col min="4357" max="4357" width="9.28515625" style="438" customWidth="1"/>
    <col min="4358" max="4358" width="13.5703125" style="438" customWidth="1"/>
    <col min="4359" max="4359" width="9.7109375" style="438" customWidth="1"/>
    <col min="4360" max="4360" width="10.42578125" style="438" customWidth="1"/>
    <col min="4361" max="4361" width="15.28515625" style="438" customWidth="1"/>
    <col min="4362" max="4362" width="19.28515625" style="438" customWidth="1"/>
    <col min="4363" max="4363" width="13.42578125" style="438" customWidth="1"/>
    <col min="4364" max="4609" width="9.140625" style="438"/>
    <col min="4610" max="4610" width="21.28515625" style="438" customWidth="1"/>
    <col min="4611" max="4611" width="16.28515625" style="438" customWidth="1"/>
    <col min="4612" max="4612" width="15.85546875" style="438" customWidth="1"/>
    <col min="4613" max="4613" width="9.28515625" style="438" customWidth="1"/>
    <col min="4614" max="4614" width="13.5703125" style="438" customWidth="1"/>
    <col min="4615" max="4615" width="9.7109375" style="438" customWidth="1"/>
    <col min="4616" max="4616" width="10.42578125" style="438" customWidth="1"/>
    <col min="4617" max="4617" width="15.28515625" style="438" customWidth="1"/>
    <col min="4618" max="4618" width="19.28515625" style="438" customWidth="1"/>
    <col min="4619" max="4619" width="13.42578125" style="438" customWidth="1"/>
    <col min="4620" max="4865" width="9.140625" style="438"/>
    <col min="4866" max="4866" width="21.28515625" style="438" customWidth="1"/>
    <col min="4867" max="4867" width="16.28515625" style="438" customWidth="1"/>
    <col min="4868" max="4868" width="15.85546875" style="438" customWidth="1"/>
    <col min="4869" max="4869" width="9.28515625" style="438" customWidth="1"/>
    <col min="4870" max="4870" width="13.5703125" style="438" customWidth="1"/>
    <col min="4871" max="4871" width="9.7109375" style="438" customWidth="1"/>
    <col min="4872" max="4872" width="10.42578125" style="438" customWidth="1"/>
    <col min="4873" max="4873" width="15.28515625" style="438" customWidth="1"/>
    <col min="4874" max="4874" width="19.28515625" style="438" customWidth="1"/>
    <col min="4875" max="4875" width="13.42578125" style="438" customWidth="1"/>
    <col min="4876" max="5121" width="9.140625" style="438"/>
    <col min="5122" max="5122" width="21.28515625" style="438" customWidth="1"/>
    <col min="5123" max="5123" width="16.28515625" style="438" customWidth="1"/>
    <col min="5124" max="5124" width="15.85546875" style="438" customWidth="1"/>
    <col min="5125" max="5125" width="9.28515625" style="438" customWidth="1"/>
    <col min="5126" max="5126" width="13.5703125" style="438" customWidth="1"/>
    <col min="5127" max="5127" width="9.7109375" style="438" customWidth="1"/>
    <col min="5128" max="5128" width="10.42578125" style="438" customWidth="1"/>
    <col min="5129" max="5129" width="15.28515625" style="438" customWidth="1"/>
    <col min="5130" max="5130" width="19.28515625" style="438" customWidth="1"/>
    <col min="5131" max="5131" width="13.42578125" style="438" customWidth="1"/>
    <col min="5132" max="5377" width="9.140625" style="438"/>
    <col min="5378" max="5378" width="21.28515625" style="438" customWidth="1"/>
    <col min="5379" max="5379" width="16.28515625" style="438" customWidth="1"/>
    <col min="5380" max="5380" width="15.85546875" style="438" customWidth="1"/>
    <col min="5381" max="5381" width="9.28515625" style="438" customWidth="1"/>
    <col min="5382" max="5382" width="13.5703125" style="438" customWidth="1"/>
    <col min="5383" max="5383" width="9.7109375" style="438" customWidth="1"/>
    <col min="5384" max="5384" width="10.42578125" style="438" customWidth="1"/>
    <col min="5385" max="5385" width="15.28515625" style="438" customWidth="1"/>
    <col min="5386" max="5386" width="19.28515625" style="438" customWidth="1"/>
    <col min="5387" max="5387" width="13.42578125" style="438" customWidth="1"/>
    <col min="5388" max="5633" width="9.140625" style="438"/>
    <col min="5634" max="5634" width="21.28515625" style="438" customWidth="1"/>
    <col min="5635" max="5635" width="16.28515625" style="438" customWidth="1"/>
    <col min="5636" max="5636" width="15.85546875" style="438" customWidth="1"/>
    <col min="5637" max="5637" width="9.28515625" style="438" customWidth="1"/>
    <col min="5638" max="5638" width="13.5703125" style="438" customWidth="1"/>
    <col min="5639" max="5639" width="9.7109375" style="438" customWidth="1"/>
    <col min="5640" max="5640" width="10.42578125" style="438" customWidth="1"/>
    <col min="5641" max="5641" width="15.28515625" style="438" customWidth="1"/>
    <col min="5642" max="5642" width="19.28515625" style="438" customWidth="1"/>
    <col min="5643" max="5643" width="13.42578125" style="438" customWidth="1"/>
    <col min="5644" max="5889" width="9.140625" style="438"/>
    <col min="5890" max="5890" width="21.28515625" style="438" customWidth="1"/>
    <col min="5891" max="5891" width="16.28515625" style="438" customWidth="1"/>
    <col min="5892" max="5892" width="15.85546875" style="438" customWidth="1"/>
    <col min="5893" max="5893" width="9.28515625" style="438" customWidth="1"/>
    <col min="5894" max="5894" width="13.5703125" style="438" customWidth="1"/>
    <col min="5895" max="5895" width="9.7109375" style="438" customWidth="1"/>
    <col min="5896" max="5896" width="10.42578125" style="438" customWidth="1"/>
    <col min="5897" max="5897" width="15.28515625" style="438" customWidth="1"/>
    <col min="5898" max="5898" width="19.28515625" style="438" customWidth="1"/>
    <col min="5899" max="5899" width="13.42578125" style="438" customWidth="1"/>
    <col min="5900" max="6145" width="9.140625" style="438"/>
    <col min="6146" max="6146" width="21.28515625" style="438" customWidth="1"/>
    <col min="6147" max="6147" width="16.28515625" style="438" customWidth="1"/>
    <col min="6148" max="6148" width="15.85546875" style="438" customWidth="1"/>
    <col min="6149" max="6149" width="9.28515625" style="438" customWidth="1"/>
    <col min="6150" max="6150" width="13.5703125" style="438" customWidth="1"/>
    <col min="6151" max="6151" width="9.7109375" style="438" customWidth="1"/>
    <col min="6152" max="6152" width="10.42578125" style="438" customWidth="1"/>
    <col min="6153" max="6153" width="15.28515625" style="438" customWidth="1"/>
    <col min="6154" max="6154" width="19.28515625" style="438" customWidth="1"/>
    <col min="6155" max="6155" width="13.42578125" style="438" customWidth="1"/>
    <col min="6156" max="6401" width="9.140625" style="438"/>
    <col min="6402" max="6402" width="21.28515625" style="438" customWidth="1"/>
    <col min="6403" max="6403" width="16.28515625" style="438" customWidth="1"/>
    <col min="6404" max="6404" width="15.85546875" style="438" customWidth="1"/>
    <col min="6405" max="6405" width="9.28515625" style="438" customWidth="1"/>
    <col min="6406" max="6406" width="13.5703125" style="438" customWidth="1"/>
    <col min="6407" max="6407" width="9.7109375" style="438" customWidth="1"/>
    <col min="6408" max="6408" width="10.42578125" style="438" customWidth="1"/>
    <col min="6409" max="6409" width="15.28515625" style="438" customWidth="1"/>
    <col min="6410" max="6410" width="19.28515625" style="438" customWidth="1"/>
    <col min="6411" max="6411" width="13.42578125" style="438" customWidth="1"/>
    <col min="6412" max="6657" width="9.140625" style="438"/>
    <col min="6658" max="6658" width="21.28515625" style="438" customWidth="1"/>
    <col min="6659" max="6659" width="16.28515625" style="438" customWidth="1"/>
    <col min="6660" max="6660" width="15.85546875" style="438" customWidth="1"/>
    <col min="6661" max="6661" width="9.28515625" style="438" customWidth="1"/>
    <col min="6662" max="6662" width="13.5703125" style="438" customWidth="1"/>
    <col min="6663" max="6663" width="9.7109375" style="438" customWidth="1"/>
    <col min="6664" max="6664" width="10.42578125" style="438" customWidth="1"/>
    <col min="6665" max="6665" width="15.28515625" style="438" customWidth="1"/>
    <col min="6666" max="6666" width="19.28515625" style="438" customWidth="1"/>
    <col min="6667" max="6667" width="13.42578125" style="438" customWidth="1"/>
    <col min="6668" max="6913" width="9.140625" style="438"/>
    <col min="6914" max="6914" width="21.28515625" style="438" customWidth="1"/>
    <col min="6915" max="6915" width="16.28515625" style="438" customWidth="1"/>
    <col min="6916" max="6916" width="15.85546875" style="438" customWidth="1"/>
    <col min="6917" max="6917" width="9.28515625" style="438" customWidth="1"/>
    <col min="6918" max="6918" width="13.5703125" style="438" customWidth="1"/>
    <col min="6919" max="6919" width="9.7109375" style="438" customWidth="1"/>
    <col min="6920" max="6920" width="10.42578125" style="438" customWidth="1"/>
    <col min="6921" max="6921" width="15.28515625" style="438" customWidth="1"/>
    <col min="6922" max="6922" width="19.28515625" style="438" customWidth="1"/>
    <col min="6923" max="6923" width="13.42578125" style="438" customWidth="1"/>
    <col min="6924" max="7169" width="9.140625" style="438"/>
    <col min="7170" max="7170" width="21.28515625" style="438" customWidth="1"/>
    <col min="7171" max="7171" width="16.28515625" style="438" customWidth="1"/>
    <col min="7172" max="7172" width="15.85546875" style="438" customWidth="1"/>
    <col min="7173" max="7173" width="9.28515625" style="438" customWidth="1"/>
    <col min="7174" max="7174" width="13.5703125" style="438" customWidth="1"/>
    <col min="7175" max="7175" width="9.7109375" style="438" customWidth="1"/>
    <col min="7176" max="7176" width="10.42578125" style="438" customWidth="1"/>
    <col min="7177" max="7177" width="15.28515625" style="438" customWidth="1"/>
    <col min="7178" max="7178" width="19.28515625" style="438" customWidth="1"/>
    <col min="7179" max="7179" width="13.42578125" style="438" customWidth="1"/>
    <col min="7180" max="7425" width="9.140625" style="438"/>
    <col min="7426" max="7426" width="21.28515625" style="438" customWidth="1"/>
    <col min="7427" max="7427" width="16.28515625" style="438" customWidth="1"/>
    <col min="7428" max="7428" width="15.85546875" style="438" customWidth="1"/>
    <col min="7429" max="7429" width="9.28515625" style="438" customWidth="1"/>
    <col min="7430" max="7430" width="13.5703125" style="438" customWidth="1"/>
    <col min="7431" max="7431" width="9.7109375" style="438" customWidth="1"/>
    <col min="7432" max="7432" width="10.42578125" style="438" customWidth="1"/>
    <col min="7433" max="7433" width="15.28515625" style="438" customWidth="1"/>
    <col min="7434" max="7434" width="19.28515625" style="438" customWidth="1"/>
    <col min="7435" max="7435" width="13.42578125" style="438" customWidth="1"/>
    <col min="7436" max="7681" width="9.140625" style="438"/>
    <col min="7682" max="7682" width="21.28515625" style="438" customWidth="1"/>
    <col min="7683" max="7683" width="16.28515625" style="438" customWidth="1"/>
    <col min="7684" max="7684" width="15.85546875" style="438" customWidth="1"/>
    <col min="7685" max="7685" width="9.28515625" style="438" customWidth="1"/>
    <col min="7686" max="7686" width="13.5703125" style="438" customWidth="1"/>
    <col min="7687" max="7687" width="9.7109375" style="438" customWidth="1"/>
    <col min="7688" max="7688" width="10.42578125" style="438" customWidth="1"/>
    <col min="7689" max="7689" width="15.28515625" style="438" customWidth="1"/>
    <col min="7690" max="7690" width="19.28515625" style="438" customWidth="1"/>
    <col min="7691" max="7691" width="13.42578125" style="438" customWidth="1"/>
    <col min="7692" max="7937" width="9.140625" style="438"/>
    <col min="7938" max="7938" width="21.28515625" style="438" customWidth="1"/>
    <col min="7939" max="7939" width="16.28515625" style="438" customWidth="1"/>
    <col min="7940" max="7940" width="15.85546875" style="438" customWidth="1"/>
    <col min="7941" max="7941" width="9.28515625" style="438" customWidth="1"/>
    <col min="7942" max="7942" width="13.5703125" style="438" customWidth="1"/>
    <col min="7943" max="7943" width="9.7109375" style="438" customWidth="1"/>
    <col min="7944" max="7944" width="10.42578125" style="438" customWidth="1"/>
    <col min="7945" max="7945" width="15.28515625" style="438" customWidth="1"/>
    <col min="7946" max="7946" width="19.28515625" style="438" customWidth="1"/>
    <col min="7947" max="7947" width="13.42578125" style="438" customWidth="1"/>
    <col min="7948" max="8193" width="9.140625" style="438"/>
    <col min="8194" max="8194" width="21.28515625" style="438" customWidth="1"/>
    <col min="8195" max="8195" width="16.28515625" style="438" customWidth="1"/>
    <col min="8196" max="8196" width="15.85546875" style="438" customWidth="1"/>
    <col min="8197" max="8197" width="9.28515625" style="438" customWidth="1"/>
    <col min="8198" max="8198" width="13.5703125" style="438" customWidth="1"/>
    <col min="8199" max="8199" width="9.7109375" style="438" customWidth="1"/>
    <col min="8200" max="8200" width="10.42578125" style="438" customWidth="1"/>
    <col min="8201" max="8201" width="15.28515625" style="438" customWidth="1"/>
    <col min="8202" max="8202" width="19.28515625" style="438" customWidth="1"/>
    <col min="8203" max="8203" width="13.42578125" style="438" customWidth="1"/>
    <col min="8204" max="8449" width="9.140625" style="438"/>
    <col min="8450" max="8450" width="21.28515625" style="438" customWidth="1"/>
    <col min="8451" max="8451" width="16.28515625" style="438" customWidth="1"/>
    <col min="8452" max="8452" width="15.85546875" style="438" customWidth="1"/>
    <col min="8453" max="8453" width="9.28515625" style="438" customWidth="1"/>
    <col min="8454" max="8454" width="13.5703125" style="438" customWidth="1"/>
    <col min="8455" max="8455" width="9.7109375" style="438" customWidth="1"/>
    <col min="8456" max="8456" width="10.42578125" style="438" customWidth="1"/>
    <col min="8457" max="8457" width="15.28515625" style="438" customWidth="1"/>
    <col min="8458" max="8458" width="19.28515625" style="438" customWidth="1"/>
    <col min="8459" max="8459" width="13.42578125" style="438" customWidth="1"/>
    <col min="8460" max="8705" width="9.140625" style="438"/>
    <col min="8706" max="8706" width="21.28515625" style="438" customWidth="1"/>
    <col min="8707" max="8707" width="16.28515625" style="438" customWidth="1"/>
    <col min="8708" max="8708" width="15.85546875" style="438" customWidth="1"/>
    <col min="8709" max="8709" width="9.28515625" style="438" customWidth="1"/>
    <col min="8710" max="8710" width="13.5703125" style="438" customWidth="1"/>
    <col min="8711" max="8711" width="9.7109375" style="438" customWidth="1"/>
    <col min="8712" max="8712" width="10.42578125" style="438" customWidth="1"/>
    <col min="8713" max="8713" width="15.28515625" style="438" customWidth="1"/>
    <col min="8714" max="8714" width="19.28515625" style="438" customWidth="1"/>
    <col min="8715" max="8715" width="13.42578125" style="438" customWidth="1"/>
    <col min="8716" max="8961" width="9.140625" style="438"/>
    <col min="8962" max="8962" width="21.28515625" style="438" customWidth="1"/>
    <col min="8963" max="8963" width="16.28515625" style="438" customWidth="1"/>
    <col min="8964" max="8964" width="15.85546875" style="438" customWidth="1"/>
    <col min="8965" max="8965" width="9.28515625" style="438" customWidth="1"/>
    <col min="8966" max="8966" width="13.5703125" style="438" customWidth="1"/>
    <col min="8967" max="8967" width="9.7109375" style="438" customWidth="1"/>
    <col min="8968" max="8968" width="10.42578125" style="438" customWidth="1"/>
    <col min="8969" max="8969" width="15.28515625" style="438" customWidth="1"/>
    <col min="8970" max="8970" width="19.28515625" style="438" customWidth="1"/>
    <col min="8971" max="8971" width="13.42578125" style="438" customWidth="1"/>
    <col min="8972" max="9217" width="9.140625" style="438"/>
    <col min="9218" max="9218" width="21.28515625" style="438" customWidth="1"/>
    <col min="9219" max="9219" width="16.28515625" style="438" customWidth="1"/>
    <col min="9220" max="9220" width="15.85546875" style="438" customWidth="1"/>
    <col min="9221" max="9221" width="9.28515625" style="438" customWidth="1"/>
    <col min="9222" max="9222" width="13.5703125" style="438" customWidth="1"/>
    <col min="9223" max="9223" width="9.7109375" style="438" customWidth="1"/>
    <col min="9224" max="9224" width="10.42578125" style="438" customWidth="1"/>
    <col min="9225" max="9225" width="15.28515625" style="438" customWidth="1"/>
    <col min="9226" max="9226" width="19.28515625" style="438" customWidth="1"/>
    <col min="9227" max="9227" width="13.42578125" style="438" customWidth="1"/>
    <col min="9228" max="9473" width="9.140625" style="438"/>
    <col min="9474" max="9474" width="21.28515625" style="438" customWidth="1"/>
    <col min="9475" max="9475" width="16.28515625" style="438" customWidth="1"/>
    <col min="9476" max="9476" width="15.85546875" style="438" customWidth="1"/>
    <col min="9477" max="9477" width="9.28515625" style="438" customWidth="1"/>
    <col min="9478" max="9478" width="13.5703125" style="438" customWidth="1"/>
    <col min="9479" max="9479" width="9.7109375" style="438" customWidth="1"/>
    <col min="9480" max="9480" width="10.42578125" style="438" customWidth="1"/>
    <col min="9481" max="9481" width="15.28515625" style="438" customWidth="1"/>
    <col min="9482" max="9482" width="19.28515625" style="438" customWidth="1"/>
    <col min="9483" max="9483" width="13.42578125" style="438" customWidth="1"/>
    <col min="9484" max="9729" width="9.140625" style="438"/>
    <col min="9730" max="9730" width="21.28515625" style="438" customWidth="1"/>
    <col min="9731" max="9731" width="16.28515625" style="438" customWidth="1"/>
    <col min="9732" max="9732" width="15.85546875" style="438" customWidth="1"/>
    <col min="9733" max="9733" width="9.28515625" style="438" customWidth="1"/>
    <col min="9734" max="9734" width="13.5703125" style="438" customWidth="1"/>
    <col min="9735" max="9735" width="9.7109375" style="438" customWidth="1"/>
    <col min="9736" max="9736" width="10.42578125" style="438" customWidth="1"/>
    <col min="9737" max="9737" width="15.28515625" style="438" customWidth="1"/>
    <col min="9738" max="9738" width="19.28515625" style="438" customWidth="1"/>
    <col min="9739" max="9739" width="13.42578125" style="438" customWidth="1"/>
    <col min="9740" max="9985" width="9.140625" style="438"/>
    <col min="9986" max="9986" width="21.28515625" style="438" customWidth="1"/>
    <col min="9987" max="9987" width="16.28515625" style="438" customWidth="1"/>
    <col min="9988" max="9988" width="15.85546875" style="438" customWidth="1"/>
    <col min="9989" max="9989" width="9.28515625" style="438" customWidth="1"/>
    <col min="9990" max="9990" width="13.5703125" style="438" customWidth="1"/>
    <col min="9991" max="9991" width="9.7109375" style="438" customWidth="1"/>
    <col min="9992" max="9992" width="10.42578125" style="438" customWidth="1"/>
    <col min="9993" max="9993" width="15.28515625" style="438" customWidth="1"/>
    <col min="9994" max="9994" width="19.28515625" style="438" customWidth="1"/>
    <col min="9995" max="9995" width="13.42578125" style="438" customWidth="1"/>
    <col min="9996" max="10241" width="9.140625" style="438"/>
    <col min="10242" max="10242" width="21.28515625" style="438" customWidth="1"/>
    <col min="10243" max="10243" width="16.28515625" style="438" customWidth="1"/>
    <col min="10244" max="10244" width="15.85546875" style="438" customWidth="1"/>
    <col min="10245" max="10245" width="9.28515625" style="438" customWidth="1"/>
    <col min="10246" max="10246" width="13.5703125" style="438" customWidth="1"/>
    <col min="10247" max="10247" width="9.7109375" style="438" customWidth="1"/>
    <col min="10248" max="10248" width="10.42578125" style="438" customWidth="1"/>
    <col min="10249" max="10249" width="15.28515625" style="438" customWidth="1"/>
    <col min="10250" max="10250" width="19.28515625" style="438" customWidth="1"/>
    <col min="10251" max="10251" width="13.42578125" style="438" customWidth="1"/>
    <col min="10252" max="10497" width="9.140625" style="438"/>
    <col min="10498" max="10498" width="21.28515625" style="438" customWidth="1"/>
    <col min="10499" max="10499" width="16.28515625" style="438" customWidth="1"/>
    <col min="10500" max="10500" width="15.85546875" style="438" customWidth="1"/>
    <col min="10501" max="10501" width="9.28515625" style="438" customWidth="1"/>
    <col min="10502" max="10502" width="13.5703125" style="438" customWidth="1"/>
    <col min="10503" max="10503" width="9.7109375" style="438" customWidth="1"/>
    <col min="10504" max="10504" width="10.42578125" style="438" customWidth="1"/>
    <col min="10505" max="10505" width="15.28515625" style="438" customWidth="1"/>
    <col min="10506" max="10506" width="19.28515625" style="438" customWidth="1"/>
    <col min="10507" max="10507" width="13.42578125" style="438" customWidth="1"/>
    <col min="10508" max="10753" width="9.140625" style="438"/>
    <col min="10754" max="10754" width="21.28515625" style="438" customWidth="1"/>
    <col min="10755" max="10755" width="16.28515625" style="438" customWidth="1"/>
    <col min="10756" max="10756" width="15.85546875" style="438" customWidth="1"/>
    <col min="10757" max="10757" width="9.28515625" style="438" customWidth="1"/>
    <col min="10758" max="10758" width="13.5703125" style="438" customWidth="1"/>
    <col min="10759" max="10759" width="9.7109375" style="438" customWidth="1"/>
    <col min="10760" max="10760" width="10.42578125" style="438" customWidth="1"/>
    <col min="10761" max="10761" width="15.28515625" style="438" customWidth="1"/>
    <col min="10762" max="10762" width="19.28515625" style="438" customWidth="1"/>
    <col min="10763" max="10763" width="13.42578125" style="438" customWidth="1"/>
    <col min="10764" max="11009" width="9.140625" style="438"/>
    <col min="11010" max="11010" width="21.28515625" style="438" customWidth="1"/>
    <col min="11011" max="11011" width="16.28515625" style="438" customWidth="1"/>
    <col min="11012" max="11012" width="15.85546875" style="438" customWidth="1"/>
    <col min="11013" max="11013" width="9.28515625" style="438" customWidth="1"/>
    <col min="11014" max="11014" width="13.5703125" style="438" customWidth="1"/>
    <col min="11015" max="11015" width="9.7109375" style="438" customWidth="1"/>
    <col min="11016" max="11016" width="10.42578125" style="438" customWidth="1"/>
    <col min="11017" max="11017" width="15.28515625" style="438" customWidth="1"/>
    <col min="11018" max="11018" width="19.28515625" style="438" customWidth="1"/>
    <col min="11019" max="11019" width="13.42578125" style="438" customWidth="1"/>
    <col min="11020" max="11265" width="9.140625" style="438"/>
    <col min="11266" max="11266" width="21.28515625" style="438" customWidth="1"/>
    <col min="11267" max="11267" width="16.28515625" style="438" customWidth="1"/>
    <col min="11268" max="11268" width="15.85546875" style="438" customWidth="1"/>
    <col min="11269" max="11269" width="9.28515625" style="438" customWidth="1"/>
    <col min="11270" max="11270" width="13.5703125" style="438" customWidth="1"/>
    <col min="11271" max="11271" width="9.7109375" style="438" customWidth="1"/>
    <col min="11272" max="11272" width="10.42578125" style="438" customWidth="1"/>
    <col min="11273" max="11273" width="15.28515625" style="438" customWidth="1"/>
    <col min="11274" max="11274" width="19.28515625" style="438" customWidth="1"/>
    <col min="11275" max="11275" width="13.42578125" style="438" customWidth="1"/>
    <col min="11276" max="11521" width="9.140625" style="438"/>
    <col min="11522" max="11522" width="21.28515625" style="438" customWidth="1"/>
    <col min="11523" max="11523" width="16.28515625" style="438" customWidth="1"/>
    <col min="11524" max="11524" width="15.85546875" style="438" customWidth="1"/>
    <col min="11525" max="11525" width="9.28515625" style="438" customWidth="1"/>
    <col min="11526" max="11526" width="13.5703125" style="438" customWidth="1"/>
    <col min="11527" max="11527" width="9.7109375" style="438" customWidth="1"/>
    <col min="11528" max="11528" width="10.42578125" style="438" customWidth="1"/>
    <col min="11529" max="11529" width="15.28515625" style="438" customWidth="1"/>
    <col min="11530" max="11530" width="19.28515625" style="438" customWidth="1"/>
    <col min="11531" max="11531" width="13.42578125" style="438" customWidth="1"/>
    <col min="11532" max="11777" width="9.140625" style="438"/>
    <col min="11778" max="11778" width="21.28515625" style="438" customWidth="1"/>
    <col min="11779" max="11779" width="16.28515625" style="438" customWidth="1"/>
    <col min="11780" max="11780" width="15.85546875" style="438" customWidth="1"/>
    <col min="11781" max="11781" width="9.28515625" style="438" customWidth="1"/>
    <col min="11782" max="11782" width="13.5703125" style="438" customWidth="1"/>
    <col min="11783" max="11783" width="9.7109375" style="438" customWidth="1"/>
    <col min="11784" max="11784" width="10.42578125" style="438" customWidth="1"/>
    <col min="11785" max="11785" width="15.28515625" style="438" customWidth="1"/>
    <col min="11786" max="11786" width="19.28515625" style="438" customWidth="1"/>
    <col min="11787" max="11787" width="13.42578125" style="438" customWidth="1"/>
    <col min="11788" max="12033" width="9.140625" style="438"/>
    <col min="12034" max="12034" width="21.28515625" style="438" customWidth="1"/>
    <col min="12035" max="12035" width="16.28515625" style="438" customWidth="1"/>
    <col min="12036" max="12036" width="15.85546875" style="438" customWidth="1"/>
    <col min="12037" max="12037" width="9.28515625" style="438" customWidth="1"/>
    <col min="12038" max="12038" width="13.5703125" style="438" customWidth="1"/>
    <col min="12039" max="12039" width="9.7109375" style="438" customWidth="1"/>
    <col min="12040" max="12040" width="10.42578125" style="438" customWidth="1"/>
    <col min="12041" max="12041" width="15.28515625" style="438" customWidth="1"/>
    <col min="12042" max="12042" width="19.28515625" style="438" customWidth="1"/>
    <col min="12043" max="12043" width="13.42578125" style="438" customWidth="1"/>
    <col min="12044" max="12289" width="9.140625" style="438"/>
    <col min="12290" max="12290" width="21.28515625" style="438" customWidth="1"/>
    <col min="12291" max="12291" width="16.28515625" style="438" customWidth="1"/>
    <col min="12292" max="12292" width="15.85546875" style="438" customWidth="1"/>
    <col min="12293" max="12293" width="9.28515625" style="438" customWidth="1"/>
    <col min="12294" max="12294" width="13.5703125" style="438" customWidth="1"/>
    <col min="12295" max="12295" width="9.7109375" style="438" customWidth="1"/>
    <col min="12296" max="12296" width="10.42578125" style="438" customWidth="1"/>
    <col min="12297" max="12297" width="15.28515625" style="438" customWidth="1"/>
    <col min="12298" max="12298" width="19.28515625" style="438" customWidth="1"/>
    <col min="12299" max="12299" width="13.42578125" style="438" customWidth="1"/>
    <col min="12300" max="12545" width="9.140625" style="438"/>
    <col min="12546" max="12546" width="21.28515625" style="438" customWidth="1"/>
    <col min="12547" max="12547" width="16.28515625" style="438" customWidth="1"/>
    <col min="12548" max="12548" width="15.85546875" style="438" customWidth="1"/>
    <col min="12549" max="12549" width="9.28515625" style="438" customWidth="1"/>
    <col min="12550" max="12550" width="13.5703125" style="438" customWidth="1"/>
    <col min="12551" max="12551" width="9.7109375" style="438" customWidth="1"/>
    <col min="12552" max="12552" width="10.42578125" style="438" customWidth="1"/>
    <col min="12553" max="12553" width="15.28515625" style="438" customWidth="1"/>
    <col min="12554" max="12554" width="19.28515625" style="438" customWidth="1"/>
    <col min="12555" max="12555" width="13.42578125" style="438" customWidth="1"/>
    <col min="12556" max="12801" width="9.140625" style="438"/>
    <col min="12802" max="12802" width="21.28515625" style="438" customWidth="1"/>
    <col min="12803" max="12803" width="16.28515625" style="438" customWidth="1"/>
    <col min="12804" max="12804" width="15.85546875" style="438" customWidth="1"/>
    <col min="12805" max="12805" width="9.28515625" style="438" customWidth="1"/>
    <col min="12806" max="12806" width="13.5703125" style="438" customWidth="1"/>
    <col min="12807" max="12807" width="9.7109375" style="438" customWidth="1"/>
    <col min="12808" max="12808" width="10.42578125" style="438" customWidth="1"/>
    <col min="12809" max="12809" width="15.28515625" style="438" customWidth="1"/>
    <col min="12810" max="12810" width="19.28515625" style="438" customWidth="1"/>
    <col min="12811" max="12811" width="13.42578125" style="438" customWidth="1"/>
    <col min="12812" max="13057" width="9.140625" style="438"/>
    <col min="13058" max="13058" width="21.28515625" style="438" customWidth="1"/>
    <col min="13059" max="13059" width="16.28515625" style="438" customWidth="1"/>
    <col min="13060" max="13060" width="15.85546875" style="438" customWidth="1"/>
    <col min="13061" max="13061" width="9.28515625" style="438" customWidth="1"/>
    <col min="13062" max="13062" width="13.5703125" style="438" customWidth="1"/>
    <col min="13063" max="13063" width="9.7109375" style="438" customWidth="1"/>
    <col min="13064" max="13064" width="10.42578125" style="438" customWidth="1"/>
    <col min="13065" max="13065" width="15.28515625" style="438" customWidth="1"/>
    <col min="13066" max="13066" width="19.28515625" style="438" customWidth="1"/>
    <col min="13067" max="13067" width="13.42578125" style="438" customWidth="1"/>
    <col min="13068" max="13313" width="9.140625" style="438"/>
    <col min="13314" max="13314" width="21.28515625" style="438" customWidth="1"/>
    <col min="13315" max="13315" width="16.28515625" style="438" customWidth="1"/>
    <col min="13316" max="13316" width="15.85546875" style="438" customWidth="1"/>
    <col min="13317" max="13317" width="9.28515625" style="438" customWidth="1"/>
    <col min="13318" max="13318" width="13.5703125" style="438" customWidth="1"/>
    <col min="13319" max="13319" width="9.7109375" style="438" customWidth="1"/>
    <col min="13320" max="13320" width="10.42578125" style="438" customWidth="1"/>
    <col min="13321" max="13321" width="15.28515625" style="438" customWidth="1"/>
    <col min="13322" max="13322" width="19.28515625" style="438" customWidth="1"/>
    <col min="13323" max="13323" width="13.42578125" style="438" customWidth="1"/>
    <col min="13324" max="13569" width="9.140625" style="438"/>
    <col min="13570" max="13570" width="21.28515625" style="438" customWidth="1"/>
    <col min="13571" max="13571" width="16.28515625" style="438" customWidth="1"/>
    <col min="13572" max="13572" width="15.85546875" style="438" customWidth="1"/>
    <col min="13573" max="13573" width="9.28515625" style="438" customWidth="1"/>
    <col min="13574" max="13574" width="13.5703125" style="438" customWidth="1"/>
    <col min="13575" max="13575" width="9.7109375" style="438" customWidth="1"/>
    <col min="13576" max="13576" width="10.42578125" style="438" customWidth="1"/>
    <col min="13577" max="13577" width="15.28515625" style="438" customWidth="1"/>
    <col min="13578" max="13578" width="19.28515625" style="438" customWidth="1"/>
    <col min="13579" max="13579" width="13.42578125" style="438" customWidth="1"/>
    <col min="13580" max="13825" width="9.140625" style="438"/>
    <col min="13826" max="13826" width="21.28515625" style="438" customWidth="1"/>
    <col min="13827" max="13827" width="16.28515625" style="438" customWidth="1"/>
    <col min="13828" max="13828" width="15.85546875" style="438" customWidth="1"/>
    <col min="13829" max="13829" width="9.28515625" style="438" customWidth="1"/>
    <col min="13830" max="13830" width="13.5703125" style="438" customWidth="1"/>
    <col min="13831" max="13831" width="9.7109375" style="438" customWidth="1"/>
    <col min="13832" max="13832" width="10.42578125" style="438" customWidth="1"/>
    <col min="13833" max="13833" width="15.28515625" style="438" customWidth="1"/>
    <col min="13834" max="13834" width="19.28515625" style="438" customWidth="1"/>
    <col min="13835" max="13835" width="13.42578125" style="438" customWidth="1"/>
    <col min="13836" max="14081" width="9.140625" style="438"/>
    <col min="14082" max="14082" width="21.28515625" style="438" customWidth="1"/>
    <col min="14083" max="14083" width="16.28515625" style="438" customWidth="1"/>
    <col min="14084" max="14084" width="15.85546875" style="438" customWidth="1"/>
    <col min="14085" max="14085" width="9.28515625" style="438" customWidth="1"/>
    <col min="14086" max="14086" width="13.5703125" style="438" customWidth="1"/>
    <col min="14087" max="14087" width="9.7109375" style="438" customWidth="1"/>
    <col min="14088" max="14088" width="10.42578125" style="438" customWidth="1"/>
    <col min="14089" max="14089" width="15.28515625" style="438" customWidth="1"/>
    <col min="14090" max="14090" width="19.28515625" style="438" customWidth="1"/>
    <col min="14091" max="14091" width="13.42578125" style="438" customWidth="1"/>
    <col min="14092" max="14337" width="9.140625" style="438"/>
    <col min="14338" max="14338" width="21.28515625" style="438" customWidth="1"/>
    <col min="14339" max="14339" width="16.28515625" style="438" customWidth="1"/>
    <col min="14340" max="14340" width="15.85546875" style="438" customWidth="1"/>
    <col min="14341" max="14341" width="9.28515625" style="438" customWidth="1"/>
    <col min="14342" max="14342" width="13.5703125" style="438" customWidth="1"/>
    <col min="14343" max="14343" width="9.7109375" style="438" customWidth="1"/>
    <col min="14344" max="14344" width="10.42578125" style="438" customWidth="1"/>
    <col min="14345" max="14345" width="15.28515625" style="438" customWidth="1"/>
    <col min="14346" max="14346" width="19.28515625" style="438" customWidth="1"/>
    <col min="14347" max="14347" width="13.42578125" style="438" customWidth="1"/>
    <col min="14348" max="14593" width="9.140625" style="438"/>
    <col min="14594" max="14594" width="21.28515625" style="438" customWidth="1"/>
    <col min="14595" max="14595" width="16.28515625" style="438" customWidth="1"/>
    <col min="14596" max="14596" width="15.85546875" style="438" customWidth="1"/>
    <col min="14597" max="14597" width="9.28515625" style="438" customWidth="1"/>
    <col min="14598" max="14598" width="13.5703125" style="438" customWidth="1"/>
    <col min="14599" max="14599" width="9.7109375" style="438" customWidth="1"/>
    <col min="14600" max="14600" width="10.42578125" style="438" customWidth="1"/>
    <col min="14601" max="14601" width="15.28515625" style="438" customWidth="1"/>
    <col min="14602" max="14602" width="19.28515625" style="438" customWidth="1"/>
    <col min="14603" max="14603" width="13.42578125" style="438" customWidth="1"/>
    <col min="14604" max="14849" width="9.140625" style="438"/>
    <col min="14850" max="14850" width="21.28515625" style="438" customWidth="1"/>
    <col min="14851" max="14851" width="16.28515625" style="438" customWidth="1"/>
    <col min="14852" max="14852" width="15.85546875" style="438" customWidth="1"/>
    <col min="14853" max="14853" width="9.28515625" style="438" customWidth="1"/>
    <col min="14854" max="14854" width="13.5703125" style="438" customWidth="1"/>
    <col min="14855" max="14855" width="9.7109375" style="438" customWidth="1"/>
    <col min="14856" max="14856" width="10.42578125" style="438" customWidth="1"/>
    <col min="14857" max="14857" width="15.28515625" style="438" customWidth="1"/>
    <col min="14858" max="14858" width="19.28515625" style="438" customWidth="1"/>
    <col min="14859" max="14859" width="13.42578125" style="438" customWidth="1"/>
    <col min="14860" max="15105" width="9.140625" style="438"/>
    <col min="15106" max="15106" width="21.28515625" style="438" customWidth="1"/>
    <col min="15107" max="15107" width="16.28515625" style="438" customWidth="1"/>
    <col min="15108" max="15108" width="15.85546875" style="438" customWidth="1"/>
    <col min="15109" max="15109" width="9.28515625" style="438" customWidth="1"/>
    <col min="15110" max="15110" width="13.5703125" style="438" customWidth="1"/>
    <col min="15111" max="15111" width="9.7109375" style="438" customWidth="1"/>
    <col min="15112" max="15112" width="10.42578125" style="438" customWidth="1"/>
    <col min="15113" max="15113" width="15.28515625" style="438" customWidth="1"/>
    <col min="15114" max="15114" width="19.28515625" style="438" customWidth="1"/>
    <col min="15115" max="15115" width="13.42578125" style="438" customWidth="1"/>
    <col min="15116" max="15361" width="9.140625" style="438"/>
    <col min="15362" max="15362" width="21.28515625" style="438" customWidth="1"/>
    <col min="15363" max="15363" width="16.28515625" style="438" customWidth="1"/>
    <col min="15364" max="15364" width="15.85546875" style="438" customWidth="1"/>
    <col min="15365" max="15365" width="9.28515625" style="438" customWidth="1"/>
    <col min="15366" max="15366" width="13.5703125" style="438" customWidth="1"/>
    <col min="15367" max="15367" width="9.7109375" style="438" customWidth="1"/>
    <col min="15368" max="15368" width="10.42578125" style="438" customWidth="1"/>
    <col min="15369" max="15369" width="15.28515625" style="438" customWidth="1"/>
    <col min="15370" max="15370" width="19.28515625" style="438" customWidth="1"/>
    <col min="15371" max="15371" width="13.42578125" style="438" customWidth="1"/>
    <col min="15372" max="15617" width="9.140625" style="438"/>
    <col min="15618" max="15618" width="21.28515625" style="438" customWidth="1"/>
    <col min="15619" max="15619" width="16.28515625" style="438" customWidth="1"/>
    <col min="15620" max="15620" width="15.85546875" style="438" customWidth="1"/>
    <col min="15621" max="15621" width="9.28515625" style="438" customWidth="1"/>
    <col min="15622" max="15622" width="13.5703125" style="438" customWidth="1"/>
    <col min="15623" max="15623" width="9.7109375" style="438" customWidth="1"/>
    <col min="15624" max="15624" width="10.42578125" style="438" customWidth="1"/>
    <col min="15625" max="15625" width="15.28515625" style="438" customWidth="1"/>
    <col min="15626" max="15626" width="19.28515625" style="438" customWidth="1"/>
    <col min="15627" max="15627" width="13.42578125" style="438" customWidth="1"/>
    <col min="15628" max="15873" width="9.140625" style="438"/>
    <col min="15874" max="15874" width="21.28515625" style="438" customWidth="1"/>
    <col min="15875" max="15875" width="16.28515625" style="438" customWidth="1"/>
    <col min="15876" max="15876" width="15.85546875" style="438" customWidth="1"/>
    <col min="15877" max="15877" width="9.28515625" style="438" customWidth="1"/>
    <col min="15878" max="15878" width="13.5703125" style="438" customWidth="1"/>
    <col min="15879" max="15879" width="9.7109375" style="438" customWidth="1"/>
    <col min="15880" max="15880" width="10.42578125" style="438" customWidth="1"/>
    <col min="15881" max="15881" width="15.28515625" style="438" customWidth="1"/>
    <col min="15882" max="15882" width="19.28515625" style="438" customWidth="1"/>
    <col min="15883" max="15883" width="13.42578125" style="438" customWidth="1"/>
    <col min="15884" max="16129" width="9.140625" style="438"/>
    <col min="16130" max="16130" width="21.28515625" style="438" customWidth="1"/>
    <col min="16131" max="16131" width="16.28515625" style="438" customWidth="1"/>
    <col min="16132" max="16132" width="15.85546875" style="438" customWidth="1"/>
    <col min="16133" max="16133" width="9.28515625" style="438" customWidth="1"/>
    <col min="16134" max="16134" width="13.5703125" style="438" customWidth="1"/>
    <col min="16135" max="16135" width="9.7109375" style="438" customWidth="1"/>
    <col min="16136" max="16136" width="10.42578125" style="438" customWidth="1"/>
    <col min="16137" max="16137" width="15.28515625" style="438" customWidth="1"/>
    <col min="16138" max="16138" width="19.28515625" style="438" customWidth="1"/>
    <col min="16139" max="16139" width="13.42578125" style="438" customWidth="1"/>
    <col min="16140" max="16384" width="9.140625" style="438"/>
  </cols>
  <sheetData>
    <row r="1" spans="1:19" ht="22.9" customHeight="1">
      <c r="D1" s="782"/>
      <c r="E1" s="782"/>
      <c r="H1" s="454"/>
      <c r="J1" s="783" t="s">
        <v>63</v>
      </c>
      <c r="K1" s="783"/>
    </row>
    <row r="2" spans="1:19" ht="15">
      <c r="A2" s="776" t="s">
        <v>0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9" ht="20.25">
      <c r="A3" s="784" t="s">
        <v>623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</row>
    <row r="4" spans="1:19" ht="10.5" customHeight="1"/>
    <row r="5" spans="1:19" s="456" customFormat="1" ht="21" customHeight="1">
      <c r="A5" s="785" t="s">
        <v>903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455"/>
    </row>
    <row r="6" spans="1:19" s="456" customFormat="1" ht="15.7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</row>
    <row r="7" spans="1:19" s="456" customFormat="1">
      <c r="A7" s="766" t="s">
        <v>872</v>
      </c>
      <c r="B7" s="766"/>
      <c r="I7" s="781" t="s">
        <v>901</v>
      </c>
      <c r="J7" s="781"/>
    </row>
    <row r="8" spans="1:19" s="458" customFormat="1" ht="15.75" hidden="1">
      <c r="C8" s="776" t="s">
        <v>11</v>
      </c>
      <c r="D8" s="776"/>
      <c r="E8" s="776"/>
      <c r="F8" s="776"/>
      <c r="G8" s="776"/>
      <c r="H8" s="776"/>
      <c r="I8" s="776"/>
      <c r="J8" s="776"/>
    </row>
    <row r="9" spans="1:19" ht="38.25" customHeight="1">
      <c r="A9" s="777" t="s">
        <v>18</v>
      </c>
      <c r="B9" s="777" t="s">
        <v>31</v>
      </c>
      <c r="C9" s="779" t="s">
        <v>902</v>
      </c>
      <c r="D9" s="780"/>
      <c r="E9" s="779" t="s">
        <v>32</v>
      </c>
      <c r="F9" s="780"/>
      <c r="G9" s="779" t="s">
        <v>33</v>
      </c>
      <c r="H9" s="780"/>
      <c r="I9" s="779" t="s">
        <v>98</v>
      </c>
      <c r="J9" s="780"/>
      <c r="K9" s="775" t="s">
        <v>238</v>
      </c>
      <c r="M9" s="459"/>
      <c r="N9" s="459"/>
      <c r="O9" s="459"/>
      <c r="P9" s="459"/>
      <c r="Q9" s="459"/>
      <c r="R9" s="459"/>
      <c r="S9" s="459"/>
    </row>
    <row r="10" spans="1:19" s="433" customFormat="1" ht="40.5" customHeight="1">
      <c r="A10" s="778"/>
      <c r="B10" s="778"/>
      <c r="C10" s="460" t="s">
        <v>34</v>
      </c>
      <c r="D10" s="460" t="s">
        <v>899</v>
      </c>
      <c r="E10" s="460" t="s">
        <v>34</v>
      </c>
      <c r="F10" s="460" t="s">
        <v>899</v>
      </c>
      <c r="G10" s="460" t="s">
        <v>34</v>
      </c>
      <c r="H10" s="460" t="s">
        <v>899</v>
      </c>
      <c r="I10" s="460" t="s">
        <v>130</v>
      </c>
      <c r="J10" s="460" t="s">
        <v>900</v>
      </c>
      <c r="K10" s="775"/>
      <c r="M10" s="461"/>
      <c r="N10" s="461"/>
      <c r="O10" s="461"/>
      <c r="P10" s="461"/>
      <c r="Q10" s="461"/>
      <c r="R10" s="461"/>
      <c r="S10" s="461"/>
    </row>
    <row r="11" spans="1:19">
      <c r="A11" s="462">
        <v>1</v>
      </c>
      <c r="B11" s="462">
        <v>2</v>
      </c>
      <c r="C11" s="462">
        <v>3</v>
      </c>
      <c r="D11" s="462">
        <v>4</v>
      </c>
      <c r="E11" s="462">
        <v>5</v>
      </c>
      <c r="F11" s="462">
        <v>6</v>
      </c>
      <c r="G11" s="462">
        <v>7</v>
      </c>
      <c r="H11" s="462">
        <v>8</v>
      </c>
      <c r="I11" s="462">
        <v>9</v>
      </c>
      <c r="J11" s="462">
        <v>10</v>
      </c>
      <c r="K11" s="463">
        <v>11</v>
      </c>
      <c r="M11" s="459"/>
      <c r="N11" s="459"/>
      <c r="O11" s="459"/>
      <c r="P11" s="459"/>
      <c r="Q11" s="459"/>
      <c r="R11" s="459"/>
      <c r="S11" s="459"/>
    </row>
    <row r="12" spans="1:19" ht="17.25" customHeight="1">
      <c r="A12" s="269">
        <v>1</v>
      </c>
      <c r="B12" s="263" t="s">
        <v>828</v>
      </c>
      <c r="C12" s="300">
        <v>166</v>
      </c>
      <c r="D12" s="464">
        <f>ROUND(C12*0.05, 2)</f>
        <v>8.3000000000000007</v>
      </c>
      <c r="E12" s="465">
        <v>166</v>
      </c>
      <c r="F12" s="466">
        <v>8.3000000000000007</v>
      </c>
      <c r="G12" s="467">
        <v>0</v>
      </c>
      <c r="H12" s="465">
        <v>0</v>
      </c>
      <c r="I12" s="465">
        <f>C12-E12-G12</f>
        <v>0</v>
      </c>
      <c r="J12" s="465">
        <f>D12-F12-H12</f>
        <v>0</v>
      </c>
      <c r="K12" s="468"/>
      <c r="M12" s="469"/>
      <c r="N12" s="459"/>
      <c r="O12" s="459"/>
      <c r="P12" s="459"/>
      <c r="Q12" s="459"/>
      <c r="R12" s="459"/>
      <c r="S12" s="459"/>
    </row>
    <row r="13" spans="1:19" ht="17.25" customHeight="1">
      <c r="A13" s="384">
        <v>2</v>
      </c>
      <c r="B13" s="437" t="s">
        <v>829</v>
      </c>
      <c r="C13" s="300">
        <v>234</v>
      </c>
      <c r="D13" s="464">
        <f>ROUND(C13*0.05, 2)</f>
        <v>11.7</v>
      </c>
      <c r="E13" s="465">
        <v>234</v>
      </c>
      <c r="F13" s="466">
        <v>11.7</v>
      </c>
      <c r="G13" s="467">
        <v>0</v>
      </c>
      <c r="H13" s="465">
        <v>0</v>
      </c>
      <c r="I13" s="465">
        <f t="shared" ref="I13:J30" si="0">C13-E13-G13</f>
        <v>0</v>
      </c>
      <c r="J13" s="465">
        <f t="shared" si="0"/>
        <v>0</v>
      </c>
      <c r="K13" s="468"/>
      <c r="M13" s="469"/>
      <c r="N13" s="459"/>
      <c r="O13" s="459"/>
      <c r="P13" s="459"/>
      <c r="Q13" s="459"/>
      <c r="R13" s="459"/>
      <c r="S13" s="459"/>
    </row>
    <row r="14" spans="1:19" ht="17.25" customHeight="1">
      <c r="A14" s="269">
        <v>3</v>
      </c>
      <c r="B14" s="263" t="s">
        <v>830</v>
      </c>
      <c r="C14" s="300">
        <v>248</v>
      </c>
      <c r="D14" s="464">
        <f t="shared" ref="D14:D34" si="1">ROUND(C14*0.05, 2)</f>
        <v>12.4</v>
      </c>
      <c r="E14" s="465">
        <v>248</v>
      </c>
      <c r="F14" s="466">
        <v>12.4</v>
      </c>
      <c r="G14" s="467">
        <v>0</v>
      </c>
      <c r="H14" s="465">
        <v>0</v>
      </c>
      <c r="I14" s="465">
        <f t="shared" si="0"/>
        <v>0</v>
      </c>
      <c r="J14" s="465">
        <f t="shared" si="0"/>
        <v>0</v>
      </c>
      <c r="K14" s="468"/>
      <c r="M14" s="469"/>
      <c r="N14" s="459"/>
      <c r="O14" s="459"/>
      <c r="P14" s="459"/>
      <c r="Q14" s="459"/>
      <c r="R14" s="459"/>
      <c r="S14" s="459"/>
    </row>
    <row r="15" spans="1:19" ht="17.25" customHeight="1">
      <c r="A15" s="384">
        <v>4</v>
      </c>
      <c r="B15" s="437" t="s">
        <v>831</v>
      </c>
      <c r="C15" s="300">
        <v>313</v>
      </c>
      <c r="D15" s="464">
        <f t="shared" si="1"/>
        <v>15.65</v>
      </c>
      <c r="E15" s="465">
        <v>313</v>
      </c>
      <c r="F15" s="466">
        <v>15.65</v>
      </c>
      <c r="G15" s="467">
        <v>0</v>
      </c>
      <c r="H15" s="465">
        <v>0</v>
      </c>
      <c r="I15" s="465">
        <f t="shared" si="0"/>
        <v>0</v>
      </c>
      <c r="J15" s="465">
        <f t="shared" si="0"/>
        <v>0</v>
      </c>
      <c r="K15" s="468"/>
      <c r="M15" s="469"/>
      <c r="N15" s="459"/>
      <c r="O15" s="459"/>
      <c r="P15" s="459"/>
      <c r="Q15" s="459"/>
      <c r="R15" s="459"/>
      <c r="S15" s="459"/>
    </row>
    <row r="16" spans="1:19" ht="17.25" customHeight="1">
      <c r="A16" s="384">
        <v>5</v>
      </c>
      <c r="B16" s="437" t="s">
        <v>832</v>
      </c>
      <c r="C16" s="300">
        <v>182</v>
      </c>
      <c r="D16" s="464">
        <f t="shared" si="1"/>
        <v>9.1</v>
      </c>
      <c r="E16" s="300">
        <v>182</v>
      </c>
      <c r="F16" s="466">
        <v>9.1</v>
      </c>
      <c r="G16" s="467">
        <v>0</v>
      </c>
      <c r="H16" s="465">
        <v>0</v>
      </c>
      <c r="I16" s="465">
        <f t="shared" si="0"/>
        <v>0</v>
      </c>
      <c r="J16" s="465">
        <f t="shared" si="0"/>
        <v>0</v>
      </c>
      <c r="K16" s="468"/>
      <c r="M16" s="469"/>
      <c r="N16" s="459"/>
      <c r="O16" s="459"/>
      <c r="P16" s="459"/>
      <c r="Q16" s="459"/>
      <c r="R16" s="459"/>
      <c r="S16" s="459"/>
    </row>
    <row r="17" spans="1:19" ht="17.25" customHeight="1">
      <c r="A17" s="384">
        <v>6</v>
      </c>
      <c r="B17" s="437" t="s">
        <v>833</v>
      </c>
      <c r="C17" s="300">
        <v>170</v>
      </c>
      <c r="D17" s="464">
        <f t="shared" si="1"/>
        <v>8.5</v>
      </c>
      <c r="E17" s="300">
        <v>170</v>
      </c>
      <c r="F17" s="466">
        <v>8.5</v>
      </c>
      <c r="G17" s="467">
        <v>0</v>
      </c>
      <c r="H17" s="465">
        <v>0</v>
      </c>
      <c r="I17" s="465">
        <f t="shared" si="0"/>
        <v>0</v>
      </c>
      <c r="J17" s="465">
        <f t="shared" si="0"/>
        <v>0</v>
      </c>
      <c r="K17" s="468"/>
      <c r="M17" s="469"/>
      <c r="N17" s="459"/>
      <c r="O17" s="459"/>
      <c r="P17" s="459"/>
      <c r="Q17" s="459"/>
      <c r="R17" s="459"/>
      <c r="S17" s="459"/>
    </row>
    <row r="18" spans="1:19" ht="17.25" customHeight="1">
      <c r="A18" s="269">
        <v>7</v>
      </c>
      <c r="B18" s="263" t="s">
        <v>834</v>
      </c>
      <c r="C18" s="300">
        <v>210</v>
      </c>
      <c r="D18" s="464">
        <f t="shared" si="1"/>
        <v>10.5</v>
      </c>
      <c r="E18" s="465">
        <v>210</v>
      </c>
      <c r="F18" s="466">
        <v>10.5</v>
      </c>
      <c r="G18" s="467">
        <v>0</v>
      </c>
      <c r="H18" s="465">
        <v>0</v>
      </c>
      <c r="I18" s="465">
        <f t="shared" si="0"/>
        <v>0</v>
      </c>
      <c r="J18" s="465">
        <f t="shared" si="0"/>
        <v>0</v>
      </c>
      <c r="K18" s="468"/>
      <c r="M18" s="469"/>
      <c r="N18" s="459"/>
      <c r="O18" s="459"/>
      <c r="P18" s="459"/>
      <c r="Q18" s="459"/>
      <c r="R18" s="459"/>
      <c r="S18" s="459"/>
    </row>
    <row r="19" spans="1:19" ht="17.25" customHeight="1">
      <c r="A19" s="384">
        <v>8</v>
      </c>
      <c r="B19" s="437" t="s">
        <v>835</v>
      </c>
      <c r="C19" s="300">
        <v>380</v>
      </c>
      <c r="D19" s="464">
        <f t="shared" si="1"/>
        <v>19</v>
      </c>
      <c r="E19" s="465">
        <v>380</v>
      </c>
      <c r="F19" s="466">
        <v>19</v>
      </c>
      <c r="G19" s="467">
        <v>0</v>
      </c>
      <c r="H19" s="465">
        <v>0</v>
      </c>
      <c r="I19" s="465">
        <f t="shared" si="0"/>
        <v>0</v>
      </c>
      <c r="J19" s="465">
        <f t="shared" si="0"/>
        <v>0</v>
      </c>
      <c r="K19" s="468"/>
      <c r="M19" s="469"/>
      <c r="N19" s="459"/>
      <c r="O19" s="459"/>
      <c r="P19" s="459"/>
      <c r="Q19" s="459"/>
      <c r="R19" s="459"/>
      <c r="S19" s="459"/>
    </row>
    <row r="20" spans="1:19" ht="17.25" customHeight="1">
      <c r="A20" s="384">
        <v>9</v>
      </c>
      <c r="B20" s="437" t="s">
        <v>836</v>
      </c>
      <c r="C20" s="300">
        <v>235</v>
      </c>
      <c r="D20" s="464">
        <f t="shared" si="1"/>
        <v>11.75</v>
      </c>
      <c r="E20" s="465">
        <v>235</v>
      </c>
      <c r="F20" s="466">
        <v>11.75</v>
      </c>
      <c r="G20" s="467">
        <v>0</v>
      </c>
      <c r="H20" s="465">
        <v>0</v>
      </c>
      <c r="I20" s="465">
        <f t="shared" si="0"/>
        <v>0</v>
      </c>
      <c r="J20" s="465">
        <f t="shared" si="0"/>
        <v>0</v>
      </c>
      <c r="K20" s="468"/>
      <c r="M20" s="469"/>
      <c r="N20" s="459"/>
      <c r="O20" s="459"/>
      <c r="P20" s="459"/>
      <c r="Q20" s="459"/>
      <c r="R20" s="459"/>
      <c r="S20" s="459"/>
    </row>
    <row r="21" spans="1:19" ht="17.25" customHeight="1">
      <c r="A21" s="384">
        <v>10</v>
      </c>
      <c r="B21" s="437" t="s">
        <v>837</v>
      </c>
      <c r="C21" s="300">
        <v>155</v>
      </c>
      <c r="D21" s="464">
        <f t="shared" si="1"/>
        <v>7.75</v>
      </c>
      <c r="E21" s="465">
        <v>155</v>
      </c>
      <c r="F21" s="465">
        <v>7.75</v>
      </c>
      <c r="G21" s="467">
        <v>0</v>
      </c>
      <c r="H21" s="465">
        <v>0</v>
      </c>
      <c r="I21" s="465">
        <f t="shared" si="0"/>
        <v>0</v>
      </c>
      <c r="J21" s="465">
        <f t="shared" si="0"/>
        <v>0</v>
      </c>
      <c r="K21" s="468"/>
      <c r="M21" s="469"/>
      <c r="N21" s="459"/>
      <c r="O21" s="459"/>
      <c r="P21" s="459"/>
      <c r="Q21" s="459"/>
      <c r="R21" s="459"/>
      <c r="S21" s="459"/>
    </row>
    <row r="22" spans="1:19" ht="17.25" customHeight="1">
      <c r="A22" s="384">
        <v>11</v>
      </c>
      <c r="B22" s="437" t="s">
        <v>838</v>
      </c>
      <c r="C22" s="300">
        <v>200</v>
      </c>
      <c r="D22" s="464">
        <f t="shared" si="1"/>
        <v>10</v>
      </c>
      <c r="E22" s="465">
        <v>200</v>
      </c>
      <c r="F22" s="465">
        <v>10</v>
      </c>
      <c r="G22" s="467">
        <v>0</v>
      </c>
      <c r="H22" s="465">
        <v>0</v>
      </c>
      <c r="I22" s="465">
        <f t="shared" si="0"/>
        <v>0</v>
      </c>
      <c r="J22" s="465">
        <f t="shared" si="0"/>
        <v>0</v>
      </c>
      <c r="K22" s="468"/>
      <c r="M22" s="469"/>
      <c r="N22" s="459"/>
      <c r="O22" s="459"/>
      <c r="P22" s="459"/>
      <c r="Q22" s="459"/>
      <c r="R22" s="459"/>
      <c r="S22" s="459"/>
    </row>
    <row r="23" spans="1:19" ht="17.25" customHeight="1">
      <c r="A23" s="384">
        <v>12</v>
      </c>
      <c r="B23" s="437" t="s">
        <v>839</v>
      </c>
      <c r="C23" s="300">
        <v>103</v>
      </c>
      <c r="D23" s="464">
        <f t="shared" si="1"/>
        <v>5.15</v>
      </c>
      <c r="E23" s="465">
        <v>103</v>
      </c>
      <c r="F23" s="465">
        <v>5.15</v>
      </c>
      <c r="G23" s="467">
        <v>0</v>
      </c>
      <c r="H23" s="465">
        <v>0</v>
      </c>
      <c r="I23" s="465">
        <f t="shared" si="0"/>
        <v>0</v>
      </c>
      <c r="J23" s="465">
        <f t="shared" si="0"/>
        <v>0</v>
      </c>
      <c r="K23" s="468"/>
      <c r="M23" s="469"/>
      <c r="N23" s="459"/>
      <c r="O23" s="459"/>
      <c r="P23" s="459"/>
      <c r="Q23" s="459"/>
      <c r="R23" s="459"/>
      <c r="S23" s="459"/>
    </row>
    <row r="24" spans="1:19" ht="17.25" customHeight="1">
      <c r="A24" s="384">
        <v>13</v>
      </c>
      <c r="B24" s="437" t="s">
        <v>840</v>
      </c>
      <c r="C24" s="300">
        <v>175</v>
      </c>
      <c r="D24" s="464">
        <f t="shared" si="1"/>
        <v>8.75</v>
      </c>
      <c r="E24" s="465">
        <v>175</v>
      </c>
      <c r="F24" s="465">
        <v>8.75</v>
      </c>
      <c r="G24" s="467">
        <v>0</v>
      </c>
      <c r="H24" s="465">
        <v>0</v>
      </c>
      <c r="I24" s="465">
        <f t="shared" si="0"/>
        <v>0</v>
      </c>
      <c r="J24" s="465">
        <f t="shared" si="0"/>
        <v>0</v>
      </c>
      <c r="K24" s="468"/>
      <c r="M24" s="469"/>
      <c r="N24" s="459"/>
      <c r="O24" s="459"/>
      <c r="P24" s="459"/>
      <c r="Q24" s="459"/>
      <c r="R24" s="459"/>
      <c r="S24" s="459"/>
    </row>
    <row r="25" spans="1:19" ht="17.25" customHeight="1">
      <c r="A25" s="384">
        <v>14</v>
      </c>
      <c r="B25" s="437" t="s">
        <v>841</v>
      </c>
      <c r="C25" s="300">
        <v>64</v>
      </c>
      <c r="D25" s="464">
        <f t="shared" si="1"/>
        <v>3.2</v>
      </c>
      <c r="E25" s="465">
        <v>64</v>
      </c>
      <c r="F25" s="465">
        <v>3.2</v>
      </c>
      <c r="G25" s="467">
        <v>0</v>
      </c>
      <c r="H25" s="465">
        <v>0</v>
      </c>
      <c r="I25" s="465">
        <f t="shared" si="0"/>
        <v>0</v>
      </c>
      <c r="J25" s="465">
        <f t="shared" si="0"/>
        <v>0</v>
      </c>
      <c r="K25" s="468"/>
      <c r="M25" s="469"/>
      <c r="N25" s="459"/>
      <c r="O25" s="459"/>
      <c r="P25" s="459"/>
      <c r="Q25" s="459"/>
      <c r="R25" s="459"/>
      <c r="S25" s="459"/>
    </row>
    <row r="26" spans="1:19" ht="17.25" customHeight="1">
      <c r="A26" s="269">
        <v>15</v>
      </c>
      <c r="B26" s="263" t="s">
        <v>842</v>
      </c>
      <c r="C26" s="300">
        <v>99</v>
      </c>
      <c r="D26" s="464">
        <f t="shared" si="1"/>
        <v>4.95</v>
      </c>
      <c r="E26" s="465">
        <v>99</v>
      </c>
      <c r="F26" s="465">
        <v>4.95</v>
      </c>
      <c r="G26" s="467">
        <v>0</v>
      </c>
      <c r="H26" s="465">
        <v>0</v>
      </c>
      <c r="I26" s="465">
        <f t="shared" si="0"/>
        <v>0</v>
      </c>
      <c r="J26" s="465">
        <f t="shared" si="0"/>
        <v>0</v>
      </c>
      <c r="K26" s="468"/>
      <c r="M26" s="469"/>
      <c r="N26" s="459"/>
      <c r="O26" s="459"/>
      <c r="P26" s="459"/>
      <c r="Q26" s="459"/>
      <c r="R26" s="459"/>
      <c r="S26" s="459"/>
    </row>
    <row r="27" spans="1:19" ht="17.25" customHeight="1">
      <c r="A27" s="269">
        <v>16</v>
      </c>
      <c r="B27" s="263" t="s">
        <v>843</v>
      </c>
      <c r="C27" s="300">
        <v>210</v>
      </c>
      <c r="D27" s="464">
        <f t="shared" si="1"/>
        <v>10.5</v>
      </c>
      <c r="E27" s="465">
        <v>210</v>
      </c>
      <c r="F27" s="465">
        <v>10.5</v>
      </c>
      <c r="G27" s="467">
        <v>0</v>
      </c>
      <c r="H27" s="465">
        <v>0</v>
      </c>
      <c r="I27" s="465">
        <f t="shared" si="0"/>
        <v>0</v>
      </c>
      <c r="J27" s="465">
        <f t="shared" si="0"/>
        <v>0</v>
      </c>
      <c r="K27" s="468"/>
      <c r="M27" s="469"/>
      <c r="N27" s="459"/>
      <c r="O27" s="459"/>
      <c r="P27" s="459"/>
      <c r="Q27" s="459"/>
      <c r="R27" s="459"/>
      <c r="S27" s="459"/>
    </row>
    <row r="28" spans="1:19" ht="17.25" customHeight="1">
      <c r="A28" s="384">
        <v>17</v>
      </c>
      <c r="B28" s="437" t="s">
        <v>844</v>
      </c>
      <c r="C28" s="300">
        <v>135</v>
      </c>
      <c r="D28" s="464">
        <f t="shared" si="1"/>
        <v>6.75</v>
      </c>
      <c r="E28" s="465">
        <v>135</v>
      </c>
      <c r="F28" s="465">
        <v>6.75</v>
      </c>
      <c r="G28" s="467">
        <v>0</v>
      </c>
      <c r="H28" s="465">
        <v>0</v>
      </c>
      <c r="I28" s="465">
        <f t="shared" si="0"/>
        <v>0</v>
      </c>
      <c r="J28" s="465">
        <f t="shared" si="0"/>
        <v>0</v>
      </c>
      <c r="K28" s="468"/>
      <c r="M28" s="469"/>
      <c r="N28" s="459"/>
      <c r="O28" s="459"/>
      <c r="P28" s="459"/>
      <c r="Q28" s="459"/>
      <c r="R28" s="459"/>
      <c r="S28" s="459"/>
    </row>
    <row r="29" spans="1:19" ht="17.25" customHeight="1">
      <c r="A29" s="270">
        <v>18</v>
      </c>
      <c r="B29" s="263" t="s">
        <v>845</v>
      </c>
      <c r="C29" s="300">
        <v>334</v>
      </c>
      <c r="D29" s="464">
        <f t="shared" si="1"/>
        <v>16.7</v>
      </c>
      <c r="E29" s="465">
        <v>334</v>
      </c>
      <c r="F29" s="465">
        <v>16.7</v>
      </c>
      <c r="G29" s="467">
        <v>0</v>
      </c>
      <c r="H29" s="465">
        <v>0</v>
      </c>
      <c r="I29" s="465">
        <f t="shared" si="0"/>
        <v>0</v>
      </c>
      <c r="J29" s="465">
        <f t="shared" si="0"/>
        <v>0</v>
      </c>
      <c r="K29" s="468"/>
      <c r="M29" s="469"/>
      <c r="N29" s="459"/>
      <c r="O29" s="459"/>
      <c r="P29" s="459"/>
      <c r="Q29" s="459"/>
      <c r="R29" s="459"/>
      <c r="S29" s="459"/>
    </row>
    <row r="30" spans="1:19" ht="17.25" customHeight="1">
      <c r="A30" s="271">
        <v>19</v>
      </c>
      <c r="B30" s="437" t="s">
        <v>846</v>
      </c>
      <c r="C30" s="300">
        <v>139</v>
      </c>
      <c r="D30" s="464">
        <f t="shared" si="1"/>
        <v>6.95</v>
      </c>
      <c r="E30" s="465">
        <v>139</v>
      </c>
      <c r="F30" s="465">
        <v>6.95</v>
      </c>
      <c r="G30" s="467">
        <v>0</v>
      </c>
      <c r="H30" s="465">
        <v>0</v>
      </c>
      <c r="I30" s="465">
        <f t="shared" si="0"/>
        <v>0</v>
      </c>
      <c r="J30" s="465">
        <f t="shared" si="0"/>
        <v>0</v>
      </c>
      <c r="K30" s="468"/>
      <c r="M30" s="469"/>
      <c r="N30" s="459"/>
      <c r="O30" s="459"/>
      <c r="P30" s="459"/>
      <c r="Q30" s="459"/>
      <c r="R30" s="459"/>
      <c r="S30" s="459"/>
    </row>
    <row r="31" spans="1:19" ht="17.25" customHeight="1">
      <c r="A31" s="271">
        <v>20</v>
      </c>
      <c r="B31" s="437" t="s">
        <v>847</v>
      </c>
      <c r="C31" s="465">
        <v>88</v>
      </c>
      <c r="D31" s="464">
        <f t="shared" si="1"/>
        <v>4.4000000000000004</v>
      </c>
      <c r="E31" s="465">
        <v>88</v>
      </c>
      <c r="F31" s="465">
        <v>4.4000000000000004</v>
      </c>
      <c r="G31" s="467">
        <v>0</v>
      </c>
      <c r="H31" s="465">
        <v>0</v>
      </c>
      <c r="I31" s="465">
        <v>0</v>
      </c>
      <c r="J31" s="465">
        <v>0</v>
      </c>
      <c r="K31" s="468"/>
      <c r="M31" s="469"/>
      <c r="N31" s="459"/>
      <c r="O31" s="459"/>
      <c r="P31" s="459"/>
      <c r="Q31" s="459"/>
      <c r="R31" s="459"/>
      <c r="S31" s="459"/>
    </row>
    <row r="32" spans="1:19" ht="17.25" customHeight="1">
      <c r="A32" s="384">
        <v>21</v>
      </c>
      <c r="B32" s="266" t="s">
        <v>848</v>
      </c>
      <c r="C32" s="465">
        <v>200</v>
      </c>
      <c r="D32" s="464">
        <f t="shared" si="1"/>
        <v>10</v>
      </c>
      <c r="E32" s="465">
        <v>200</v>
      </c>
      <c r="F32" s="465">
        <v>10</v>
      </c>
      <c r="G32" s="467">
        <v>0</v>
      </c>
      <c r="H32" s="465">
        <v>0</v>
      </c>
      <c r="I32" s="465">
        <v>0</v>
      </c>
      <c r="J32" s="465">
        <v>0</v>
      </c>
      <c r="K32" s="468"/>
      <c r="M32" s="469"/>
      <c r="N32" s="459"/>
      <c r="O32" s="459"/>
      <c r="P32" s="459"/>
      <c r="Q32" s="459"/>
      <c r="R32" s="459"/>
      <c r="S32" s="459"/>
    </row>
    <row r="33" spans="1:19" ht="17.25" customHeight="1">
      <c r="A33" s="384">
        <v>22</v>
      </c>
      <c r="B33" s="266" t="s">
        <v>849</v>
      </c>
      <c r="C33" s="465">
        <v>201</v>
      </c>
      <c r="D33" s="464">
        <f t="shared" si="1"/>
        <v>10.050000000000001</v>
      </c>
      <c r="E33" s="465">
        <v>201</v>
      </c>
      <c r="F33" s="465">
        <v>10.050000000000001</v>
      </c>
      <c r="G33" s="467">
        <v>0</v>
      </c>
      <c r="H33" s="465">
        <v>0</v>
      </c>
      <c r="I33" s="465">
        <v>0</v>
      </c>
      <c r="J33" s="465">
        <v>0</v>
      </c>
      <c r="K33" s="468"/>
      <c r="M33" s="469"/>
      <c r="N33" s="459"/>
      <c r="O33" s="459"/>
      <c r="P33" s="459"/>
      <c r="Q33" s="459"/>
      <c r="R33" s="459"/>
      <c r="S33" s="459"/>
    </row>
    <row r="34" spans="1:19" ht="17.25" customHeight="1">
      <c r="A34" s="384">
        <v>23</v>
      </c>
      <c r="B34" s="266" t="s">
        <v>850</v>
      </c>
      <c r="C34" s="465">
        <v>190</v>
      </c>
      <c r="D34" s="464">
        <f t="shared" si="1"/>
        <v>9.5</v>
      </c>
      <c r="E34" s="465">
        <v>190</v>
      </c>
      <c r="F34" s="465">
        <v>9.5</v>
      </c>
      <c r="G34" s="467">
        <v>0</v>
      </c>
      <c r="H34" s="465">
        <v>0</v>
      </c>
      <c r="I34" s="465">
        <v>0</v>
      </c>
      <c r="J34" s="465">
        <v>0</v>
      </c>
      <c r="K34" s="468"/>
      <c r="M34" s="469"/>
      <c r="N34" s="459"/>
      <c r="O34" s="459"/>
      <c r="P34" s="459"/>
      <c r="Q34" s="459"/>
      <c r="R34" s="459"/>
      <c r="S34" s="459"/>
    </row>
    <row r="35" spans="1:19" s="459" customFormat="1" ht="15">
      <c r="A35" s="470" t="s">
        <v>14</v>
      </c>
      <c r="B35" s="471"/>
      <c r="C35" s="472">
        <f>SUM(C12:C34)</f>
        <v>4431</v>
      </c>
      <c r="D35" s="472">
        <f t="shared" ref="D35:J35" si="2">SUM(D12:D34)</f>
        <v>221.54999999999998</v>
      </c>
      <c r="E35" s="472">
        <f t="shared" si="2"/>
        <v>4431</v>
      </c>
      <c r="F35" s="472">
        <f t="shared" si="2"/>
        <v>221.54999999999998</v>
      </c>
      <c r="G35" s="472">
        <f t="shared" si="2"/>
        <v>0</v>
      </c>
      <c r="H35" s="472">
        <f t="shared" si="2"/>
        <v>0</v>
      </c>
      <c r="I35" s="472">
        <f t="shared" si="2"/>
        <v>0</v>
      </c>
      <c r="J35" s="472">
        <f t="shared" si="2"/>
        <v>0</v>
      </c>
      <c r="K35" s="468"/>
      <c r="M35" s="473"/>
      <c r="N35" s="473"/>
    </row>
    <row r="36" spans="1:19" s="459" customFormat="1">
      <c r="C36" s="459">
        <v>4033</v>
      </c>
      <c r="D36" s="459">
        <v>201.65000000000003</v>
      </c>
    </row>
    <row r="37" spans="1:19" s="459" customFormat="1">
      <c r="A37" s="474" t="s">
        <v>35</v>
      </c>
    </row>
    <row r="38" spans="1:19">
      <c r="A38" s="290" t="s">
        <v>925</v>
      </c>
      <c r="C38" s="438">
        <f>C35+C36</f>
        <v>8464</v>
      </c>
      <c r="D38" s="947">
        <f>D35+D36</f>
        <v>423.20000000000005</v>
      </c>
      <c r="M38" s="459"/>
      <c r="N38" s="459"/>
      <c r="O38" s="459"/>
      <c r="P38" s="459"/>
      <c r="Q38" s="459"/>
      <c r="R38" s="459"/>
      <c r="S38" s="459"/>
    </row>
    <row r="39" spans="1:19">
      <c r="A39" s="290" t="s">
        <v>930</v>
      </c>
      <c r="M39" s="459"/>
      <c r="N39" s="459"/>
      <c r="O39" s="459"/>
      <c r="P39" s="459"/>
      <c r="Q39" s="459"/>
      <c r="R39" s="459"/>
      <c r="S39" s="459"/>
    </row>
    <row r="40" spans="1:19">
      <c r="A40" s="290" t="s">
        <v>10</v>
      </c>
      <c r="M40" s="459"/>
      <c r="N40" s="459"/>
      <c r="O40" s="459"/>
      <c r="P40" s="459"/>
      <c r="Q40" s="459"/>
      <c r="R40" s="459"/>
      <c r="S40" s="459"/>
    </row>
    <row r="41" spans="1:19">
      <c r="I41" s="290" t="s">
        <v>869</v>
      </c>
      <c r="M41" s="459"/>
      <c r="N41" s="459"/>
      <c r="O41" s="459"/>
      <c r="P41" s="459"/>
      <c r="Q41" s="459"/>
      <c r="R41" s="459"/>
      <c r="S41" s="459"/>
    </row>
    <row r="42" spans="1:19">
      <c r="I42" s="438" t="s">
        <v>870</v>
      </c>
    </row>
    <row r="43" spans="1:19">
      <c r="I43" s="438" t="s">
        <v>871</v>
      </c>
    </row>
  </sheetData>
  <mergeCells count="15">
    <mergeCell ref="A7:B7"/>
    <mergeCell ref="I7:J7"/>
    <mergeCell ref="D1:E1"/>
    <mergeCell ref="J1:K1"/>
    <mergeCell ref="A2:J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47" right="0" top="1.25" bottom="0.5" header="0.5" footer="0.5"/>
  <pageSetup scale="6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topLeftCell="A19" zoomScaleSheetLayoutView="100" workbookViewId="0">
      <selection activeCell="C35" sqref="C35:D35"/>
    </sheetView>
  </sheetViews>
  <sheetFormatPr defaultRowHeight="12.75"/>
  <cols>
    <col min="1" max="1" width="9.140625" style="438"/>
    <col min="2" max="2" width="21.28515625" style="438" customWidth="1"/>
    <col min="3" max="3" width="14.5703125" style="438" customWidth="1"/>
    <col min="4" max="4" width="14.28515625" style="438" customWidth="1"/>
    <col min="5" max="5" width="9.28515625" style="438" customWidth="1"/>
    <col min="6" max="6" width="13.5703125" style="438" customWidth="1"/>
    <col min="7" max="7" width="9.7109375" style="438" customWidth="1"/>
    <col min="8" max="8" width="10.42578125" style="438" customWidth="1"/>
    <col min="9" max="9" width="15.28515625" style="438" customWidth="1"/>
    <col min="10" max="10" width="19.28515625" style="438" customWidth="1"/>
    <col min="11" max="11" width="13.42578125" style="438" customWidth="1"/>
    <col min="12" max="12" width="9.140625" style="438"/>
    <col min="13" max="19" width="0" style="438" hidden="1" customWidth="1"/>
    <col min="20" max="257" width="9.140625" style="438"/>
    <col min="258" max="258" width="21.28515625" style="438" customWidth="1"/>
    <col min="259" max="259" width="16.28515625" style="438" customWidth="1"/>
    <col min="260" max="260" width="15.85546875" style="438" customWidth="1"/>
    <col min="261" max="261" width="9.28515625" style="438" customWidth="1"/>
    <col min="262" max="262" width="13.5703125" style="438" customWidth="1"/>
    <col min="263" max="263" width="9.7109375" style="438" customWidth="1"/>
    <col min="264" max="264" width="10.42578125" style="438" customWidth="1"/>
    <col min="265" max="265" width="15.28515625" style="438" customWidth="1"/>
    <col min="266" max="266" width="19.28515625" style="438" customWidth="1"/>
    <col min="267" max="267" width="13.42578125" style="438" customWidth="1"/>
    <col min="268" max="513" width="9.140625" style="438"/>
    <col min="514" max="514" width="21.28515625" style="438" customWidth="1"/>
    <col min="515" max="515" width="16.28515625" style="438" customWidth="1"/>
    <col min="516" max="516" width="15.85546875" style="438" customWidth="1"/>
    <col min="517" max="517" width="9.28515625" style="438" customWidth="1"/>
    <col min="518" max="518" width="13.5703125" style="438" customWidth="1"/>
    <col min="519" max="519" width="9.7109375" style="438" customWidth="1"/>
    <col min="520" max="520" width="10.42578125" style="438" customWidth="1"/>
    <col min="521" max="521" width="15.28515625" style="438" customWidth="1"/>
    <col min="522" max="522" width="19.28515625" style="438" customWidth="1"/>
    <col min="523" max="523" width="13.42578125" style="438" customWidth="1"/>
    <col min="524" max="769" width="9.140625" style="438"/>
    <col min="770" max="770" width="21.28515625" style="438" customWidth="1"/>
    <col min="771" max="771" width="16.28515625" style="438" customWidth="1"/>
    <col min="772" max="772" width="15.85546875" style="438" customWidth="1"/>
    <col min="773" max="773" width="9.28515625" style="438" customWidth="1"/>
    <col min="774" max="774" width="13.5703125" style="438" customWidth="1"/>
    <col min="775" max="775" width="9.7109375" style="438" customWidth="1"/>
    <col min="776" max="776" width="10.42578125" style="438" customWidth="1"/>
    <col min="777" max="777" width="15.28515625" style="438" customWidth="1"/>
    <col min="778" max="778" width="19.28515625" style="438" customWidth="1"/>
    <col min="779" max="779" width="13.42578125" style="438" customWidth="1"/>
    <col min="780" max="1025" width="9.140625" style="438"/>
    <col min="1026" max="1026" width="21.28515625" style="438" customWidth="1"/>
    <col min="1027" max="1027" width="16.28515625" style="438" customWidth="1"/>
    <col min="1028" max="1028" width="15.85546875" style="438" customWidth="1"/>
    <col min="1029" max="1029" width="9.28515625" style="438" customWidth="1"/>
    <col min="1030" max="1030" width="13.5703125" style="438" customWidth="1"/>
    <col min="1031" max="1031" width="9.7109375" style="438" customWidth="1"/>
    <col min="1032" max="1032" width="10.42578125" style="438" customWidth="1"/>
    <col min="1033" max="1033" width="15.28515625" style="438" customWidth="1"/>
    <col min="1034" max="1034" width="19.28515625" style="438" customWidth="1"/>
    <col min="1035" max="1035" width="13.42578125" style="438" customWidth="1"/>
    <col min="1036" max="1281" width="9.140625" style="438"/>
    <col min="1282" max="1282" width="21.28515625" style="438" customWidth="1"/>
    <col min="1283" max="1283" width="16.28515625" style="438" customWidth="1"/>
    <col min="1284" max="1284" width="15.85546875" style="438" customWidth="1"/>
    <col min="1285" max="1285" width="9.28515625" style="438" customWidth="1"/>
    <col min="1286" max="1286" width="13.5703125" style="438" customWidth="1"/>
    <col min="1287" max="1287" width="9.7109375" style="438" customWidth="1"/>
    <col min="1288" max="1288" width="10.42578125" style="438" customWidth="1"/>
    <col min="1289" max="1289" width="15.28515625" style="438" customWidth="1"/>
    <col min="1290" max="1290" width="19.28515625" style="438" customWidth="1"/>
    <col min="1291" max="1291" width="13.42578125" style="438" customWidth="1"/>
    <col min="1292" max="1537" width="9.140625" style="438"/>
    <col min="1538" max="1538" width="21.28515625" style="438" customWidth="1"/>
    <col min="1539" max="1539" width="16.28515625" style="438" customWidth="1"/>
    <col min="1540" max="1540" width="15.85546875" style="438" customWidth="1"/>
    <col min="1541" max="1541" width="9.28515625" style="438" customWidth="1"/>
    <col min="1542" max="1542" width="13.5703125" style="438" customWidth="1"/>
    <col min="1543" max="1543" width="9.7109375" style="438" customWidth="1"/>
    <col min="1544" max="1544" width="10.42578125" style="438" customWidth="1"/>
    <col min="1545" max="1545" width="15.28515625" style="438" customWidth="1"/>
    <col min="1546" max="1546" width="19.28515625" style="438" customWidth="1"/>
    <col min="1547" max="1547" width="13.42578125" style="438" customWidth="1"/>
    <col min="1548" max="1793" width="9.140625" style="438"/>
    <col min="1794" max="1794" width="21.28515625" style="438" customWidth="1"/>
    <col min="1795" max="1795" width="16.28515625" style="438" customWidth="1"/>
    <col min="1796" max="1796" width="15.85546875" style="438" customWidth="1"/>
    <col min="1797" max="1797" width="9.28515625" style="438" customWidth="1"/>
    <col min="1798" max="1798" width="13.5703125" style="438" customWidth="1"/>
    <col min="1799" max="1799" width="9.7109375" style="438" customWidth="1"/>
    <col min="1800" max="1800" width="10.42578125" style="438" customWidth="1"/>
    <col min="1801" max="1801" width="15.28515625" style="438" customWidth="1"/>
    <col min="1802" max="1802" width="19.28515625" style="438" customWidth="1"/>
    <col min="1803" max="1803" width="13.42578125" style="438" customWidth="1"/>
    <col min="1804" max="2049" width="9.140625" style="438"/>
    <col min="2050" max="2050" width="21.28515625" style="438" customWidth="1"/>
    <col min="2051" max="2051" width="16.28515625" style="438" customWidth="1"/>
    <col min="2052" max="2052" width="15.85546875" style="438" customWidth="1"/>
    <col min="2053" max="2053" width="9.28515625" style="438" customWidth="1"/>
    <col min="2054" max="2054" width="13.5703125" style="438" customWidth="1"/>
    <col min="2055" max="2055" width="9.7109375" style="438" customWidth="1"/>
    <col min="2056" max="2056" width="10.42578125" style="438" customWidth="1"/>
    <col min="2057" max="2057" width="15.28515625" style="438" customWidth="1"/>
    <col min="2058" max="2058" width="19.28515625" style="438" customWidth="1"/>
    <col min="2059" max="2059" width="13.42578125" style="438" customWidth="1"/>
    <col min="2060" max="2305" width="9.140625" style="438"/>
    <col min="2306" max="2306" width="21.28515625" style="438" customWidth="1"/>
    <col min="2307" max="2307" width="16.28515625" style="438" customWidth="1"/>
    <col min="2308" max="2308" width="15.85546875" style="438" customWidth="1"/>
    <col min="2309" max="2309" width="9.28515625" style="438" customWidth="1"/>
    <col min="2310" max="2310" width="13.5703125" style="438" customWidth="1"/>
    <col min="2311" max="2311" width="9.7109375" style="438" customWidth="1"/>
    <col min="2312" max="2312" width="10.42578125" style="438" customWidth="1"/>
    <col min="2313" max="2313" width="15.28515625" style="438" customWidth="1"/>
    <col min="2314" max="2314" width="19.28515625" style="438" customWidth="1"/>
    <col min="2315" max="2315" width="13.42578125" style="438" customWidth="1"/>
    <col min="2316" max="2561" width="9.140625" style="438"/>
    <col min="2562" max="2562" width="21.28515625" style="438" customWidth="1"/>
    <col min="2563" max="2563" width="16.28515625" style="438" customWidth="1"/>
    <col min="2564" max="2564" width="15.85546875" style="438" customWidth="1"/>
    <col min="2565" max="2565" width="9.28515625" style="438" customWidth="1"/>
    <col min="2566" max="2566" width="13.5703125" style="438" customWidth="1"/>
    <col min="2567" max="2567" width="9.7109375" style="438" customWidth="1"/>
    <col min="2568" max="2568" width="10.42578125" style="438" customWidth="1"/>
    <col min="2569" max="2569" width="15.28515625" style="438" customWidth="1"/>
    <col min="2570" max="2570" width="19.28515625" style="438" customWidth="1"/>
    <col min="2571" max="2571" width="13.42578125" style="438" customWidth="1"/>
    <col min="2572" max="2817" width="9.140625" style="438"/>
    <col min="2818" max="2818" width="21.28515625" style="438" customWidth="1"/>
    <col min="2819" max="2819" width="16.28515625" style="438" customWidth="1"/>
    <col min="2820" max="2820" width="15.85546875" style="438" customWidth="1"/>
    <col min="2821" max="2821" width="9.28515625" style="438" customWidth="1"/>
    <col min="2822" max="2822" width="13.5703125" style="438" customWidth="1"/>
    <col min="2823" max="2823" width="9.7109375" style="438" customWidth="1"/>
    <col min="2824" max="2824" width="10.42578125" style="438" customWidth="1"/>
    <col min="2825" max="2825" width="15.28515625" style="438" customWidth="1"/>
    <col min="2826" max="2826" width="19.28515625" style="438" customWidth="1"/>
    <col min="2827" max="2827" width="13.42578125" style="438" customWidth="1"/>
    <col min="2828" max="3073" width="9.140625" style="438"/>
    <col min="3074" max="3074" width="21.28515625" style="438" customWidth="1"/>
    <col min="3075" max="3075" width="16.28515625" style="438" customWidth="1"/>
    <col min="3076" max="3076" width="15.85546875" style="438" customWidth="1"/>
    <col min="3077" max="3077" width="9.28515625" style="438" customWidth="1"/>
    <col min="3078" max="3078" width="13.5703125" style="438" customWidth="1"/>
    <col min="3079" max="3079" width="9.7109375" style="438" customWidth="1"/>
    <col min="3080" max="3080" width="10.42578125" style="438" customWidth="1"/>
    <col min="3081" max="3081" width="15.28515625" style="438" customWidth="1"/>
    <col min="3082" max="3082" width="19.28515625" style="438" customWidth="1"/>
    <col min="3083" max="3083" width="13.42578125" style="438" customWidth="1"/>
    <col min="3084" max="3329" width="9.140625" style="438"/>
    <col min="3330" max="3330" width="21.28515625" style="438" customWidth="1"/>
    <col min="3331" max="3331" width="16.28515625" style="438" customWidth="1"/>
    <col min="3332" max="3332" width="15.85546875" style="438" customWidth="1"/>
    <col min="3333" max="3333" width="9.28515625" style="438" customWidth="1"/>
    <col min="3334" max="3334" width="13.5703125" style="438" customWidth="1"/>
    <col min="3335" max="3335" width="9.7109375" style="438" customWidth="1"/>
    <col min="3336" max="3336" width="10.42578125" style="438" customWidth="1"/>
    <col min="3337" max="3337" width="15.28515625" style="438" customWidth="1"/>
    <col min="3338" max="3338" width="19.28515625" style="438" customWidth="1"/>
    <col min="3339" max="3339" width="13.42578125" style="438" customWidth="1"/>
    <col min="3340" max="3585" width="9.140625" style="438"/>
    <col min="3586" max="3586" width="21.28515625" style="438" customWidth="1"/>
    <col min="3587" max="3587" width="16.28515625" style="438" customWidth="1"/>
    <col min="3588" max="3588" width="15.85546875" style="438" customWidth="1"/>
    <col min="3589" max="3589" width="9.28515625" style="438" customWidth="1"/>
    <col min="3590" max="3590" width="13.5703125" style="438" customWidth="1"/>
    <col min="3591" max="3591" width="9.7109375" style="438" customWidth="1"/>
    <col min="3592" max="3592" width="10.42578125" style="438" customWidth="1"/>
    <col min="3593" max="3593" width="15.28515625" style="438" customWidth="1"/>
    <col min="3594" max="3594" width="19.28515625" style="438" customWidth="1"/>
    <col min="3595" max="3595" width="13.42578125" style="438" customWidth="1"/>
    <col min="3596" max="3841" width="9.140625" style="438"/>
    <col min="3842" max="3842" width="21.28515625" style="438" customWidth="1"/>
    <col min="3843" max="3843" width="16.28515625" style="438" customWidth="1"/>
    <col min="3844" max="3844" width="15.85546875" style="438" customWidth="1"/>
    <col min="3845" max="3845" width="9.28515625" style="438" customWidth="1"/>
    <col min="3846" max="3846" width="13.5703125" style="438" customWidth="1"/>
    <col min="3847" max="3847" width="9.7109375" style="438" customWidth="1"/>
    <col min="3848" max="3848" width="10.42578125" style="438" customWidth="1"/>
    <col min="3849" max="3849" width="15.28515625" style="438" customWidth="1"/>
    <col min="3850" max="3850" width="19.28515625" style="438" customWidth="1"/>
    <col min="3851" max="3851" width="13.42578125" style="438" customWidth="1"/>
    <col min="3852" max="4097" width="9.140625" style="438"/>
    <col min="4098" max="4098" width="21.28515625" style="438" customWidth="1"/>
    <col min="4099" max="4099" width="16.28515625" style="438" customWidth="1"/>
    <col min="4100" max="4100" width="15.85546875" style="438" customWidth="1"/>
    <col min="4101" max="4101" width="9.28515625" style="438" customWidth="1"/>
    <col min="4102" max="4102" width="13.5703125" style="438" customWidth="1"/>
    <col min="4103" max="4103" width="9.7109375" style="438" customWidth="1"/>
    <col min="4104" max="4104" width="10.42578125" style="438" customWidth="1"/>
    <col min="4105" max="4105" width="15.28515625" style="438" customWidth="1"/>
    <col min="4106" max="4106" width="19.28515625" style="438" customWidth="1"/>
    <col min="4107" max="4107" width="13.42578125" style="438" customWidth="1"/>
    <col min="4108" max="4353" width="9.140625" style="438"/>
    <col min="4354" max="4354" width="21.28515625" style="438" customWidth="1"/>
    <col min="4355" max="4355" width="16.28515625" style="438" customWidth="1"/>
    <col min="4356" max="4356" width="15.85546875" style="438" customWidth="1"/>
    <col min="4357" max="4357" width="9.28515625" style="438" customWidth="1"/>
    <col min="4358" max="4358" width="13.5703125" style="438" customWidth="1"/>
    <col min="4359" max="4359" width="9.7109375" style="438" customWidth="1"/>
    <col min="4360" max="4360" width="10.42578125" style="438" customWidth="1"/>
    <col min="4361" max="4361" width="15.28515625" style="438" customWidth="1"/>
    <col min="4362" max="4362" width="19.28515625" style="438" customWidth="1"/>
    <col min="4363" max="4363" width="13.42578125" style="438" customWidth="1"/>
    <col min="4364" max="4609" width="9.140625" style="438"/>
    <col min="4610" max="4610" width="21.28515625" style="438" customWidth="1"/>
    <col min="4611" max="4611" width="16.28515625" style="438" customWidth="1"/>
    <col min="4612" max="4612" width="15.85546875" style="438" customWidth="1"/>
    <col min="4613" max="4613" width="9.28515625" style="438" customWidth="1"/>
    <col min="4614" max="4614" width="13.5703125" style="438" customWidth="1"/>
    <col min="4615" max="4615" width="9.7109375" style="438" customWidth="1"/>
    <col min="4616" max="4616" width="10.42578125" style="438" customWidth="1"/>
    <col min="4617" max="4617" width="15.28515625" style="438" customWidth="1"/>
    <col min="4618" max="4618" width="19.28515625" style="438" customWidth="1"/>
    <col min="4619" max="4619" width="13.42578125" style="438" customWidth="1"/>
    <col min="4620" max="4865" width="9.140625" style="438"/>
    <col min="4866" max="4866" width="21.28515625" style="438" customWidth="1"/>
    <col min="4867" max="4867" width="16.28515625" style="438" customWidth="1"/>
    <col min="4868" max="4868" width="15.85546875" style="438" customWidth="1"/>
    <col min="4869" max="4869" width="9.28515625" style="438" customWidth="1"/>
    <col min="4870" max="4870" width="13.5703125" style="438" customWidth="1"/>
    <col min="4871" max="4871" width="9.7109375" style="438" customWidth="1"/>
    <col min="4872" max="4872" width="10.42578125" style="438" customWidth="1"/>
    <col min="4873" max="4873" width="15.28515625" style="438" customWidth="1"/>
    <col min="4874" max="4874" width="19.28515625" style="438" customWidth="1"/>
    <col min="4875" max="4875" width="13.42578125" style="438" customWidth="1"/>
    <col min="4876" max="5121" width="9.140625" style="438"/>
    <col min="5122" max="5122" width="21.28515625" style="438" customWidth="1"/>
    <col min="5123" max="5123" width="16.28515625" style="438" customWidth="1"/>
    <col min="5124" max="5124" width="15.85546875" style="438" customWidth="1"/>
    <col min="5125" max="5125" width="9.28515625" style="438" customWidth="1"/>
    <col min="5126" max="5126" width="13.5703125" style="438" customWidth="1"/>
    <col min="5127" max="5127" width="9.7109375" style="438" customWidth="1"/>
    <col min="5128" max="5128" width="10.42578125" style="438" customWidth="1"/>
    <col min="5129" max="5129" width="15.28515625" style="438" customWidth="1"/>
    <col min="5130" max="5130" width="19.28515625" style="438" customWidth="1"/>
    <col min="5131" max="5131" width="13.42578125" style="438" customWidth="1"/>
    <col min="5132" max="5377" width="9.140625" style="438"/>
    <col min="5378" max="5378" width="21.28515625" style="438" customWidth="1"/>
    <col min="5379" max="5379" width="16.28515625" style="438" customWidth="1"/>
    <col min="5380" max="5380" width="15.85546875" style="438" customWidth="1"/>
    <col min="5381" max="5381" width="9.28515625" style="438" customWidth="1"/>
    <col min="5382" max="5382" width="13.5703125" style="438" customWidth="1"/>
    <col min="5383" max="5383" width="9.7109375" style="438" customWidth="1"/>
    <col min="5384" max="5384" width="10.42578125" style="438" customWidth="1"/>
    <col min="5385" max="5385" width="15.28515625" style="438" customWidth="1"/>
    <col min="5386" max="5386" width="19.28515625" style="438" customWidth="1"/>
    <col min="5387" max="5387" width="13.42578125" style="438" customWidth="1"/>
    <col min="5388" max="5633" width="9.140625" style="438"/>
    <col min="5634" max="5634" width="21.28515625" style="438" customWidth="1"/>
    <col min="5635" max="5635" width="16.28515625" style="438" customWidth="1"/>
    <col min="5636" max="5636" width="15.85546875" style="438" customWidth="1"/>
    <col min="5637" max="5637" width="9.28515625" style="438" customWidth="1"/>
    <col min="5638" max="5638" width="13.5703125" style="438" customWidth="1"/>
    <col min="5639" max="5639" width="9.7109375" style="438" customWidth="1"/>
    <col min="5640" max="5640" width="10.42578125" style="438" customWidth="1"/>
    <col min="5641" max="5641" width="15.28515625" style="438" customWidth="1"/>
    <col min="5642" max="5642" width="19.28515625" style="438" customWidth="1"/>
    <col min="5643" max="5643" width="13.42578125" style="438" customWidth="1"/>
    <col min="5644" max="5889" width="9.140625" style="438"/>
    <col min="5890" max="5890" width="21.28515625" style="438" customWidth="1"/>
    <col min="5891" max="5891" width="16.28515625" style="438" customWidth="1"/>
    <col min="5892" max="5892" width="15.85546875" style="438" customWidth="1"/>
    <col min="5893" max="5893" width="9.28515625" style="438" customWidth="1"/>
    <col min="5894" max="5894" width="13.5703125" style="438" customWidth="1"/>
    <col min="5895" max="5895" width="9.7109375" style="438" customWidth="1"/>
    <col min="5896" max="5896" width="10.42578125" style="438" customWidth="1"/>
    <col min="5897" max="5897" width="15.28515625" style="438" customWidth="1"/>
    <col min="5898" max="5898" width="19.28515625" style="438" customWidth="1"/>
    <col min="5899" max="5899" width="13.42578125" style="438" customWidth="1"/>
    <col min="5900" max="6145" width="9.140625" style="438"/>
    <col min="6146" max="6146" width="21.28515625" style="438" customWidth="1"/>
    <col min="6147" max="6147" width="16.28515625" style="438" customWidth="1"/>
    <col min="6148" max="6148" width="15.85546875" style="438" customWidth="1"/>
    <col min="6149" max="6149" width="9.28515625" style="438" customWidth="1"/>
    <col min="6150" max="6150" width="13.5703125" style="438" customWidth="1"/>
    <col min="6151" max="6151" width="9.7109375" style="438" customWidth="1"/>
    <col min="6152" max="6152" width="10.42578125" style="438" customWidth="1"/>
    <col min="6153" max="6153" width="15.28515625" style="438" customWidth="1"/>
    <col min="6154" max="6154" width="19.28515625" style="438" customWidth="1"/>
    <col min="6155" max="6155" width="13.42578125" style="438" customWidth="1"/>
    <col min="6156" max="6401" width="9.140625" style="438"/>
    <col min="6402" max="6402" width="21.28515625" style="438" customWidth="1"/>
    <col min="6403" max="6403" width="16.28515625" style="438" customWidth="1"/>
    <col min="6404" max="6404" width="15.85546875" style="438" customWidth="1"/>
    <col min="6405" max="6405" width="9.28515625" style="438" customWidth="1"/>
    <col min="6406" max="6406" width="13.5703125" style="438" customWidth="1"/>
    <col min="6407" max="6407" width="9.7109375" style="438" customWidth="1"/>
    <col min="6408" max="6408" width="10.42578125" style="438" customWidth="1"/>
    <col min="6409" max="6409" width="15.28515625" style="438" customWidth="1"/>
    <col min="6410" max="6410" width="19.28515625" style="438" customWidth="1"/>
    <col min="6411" max="6411" width="13.42578125" style="438" customWidth="1"/>
    <col min="6412" max="6657" width="9.140625" style="438"/>
    <col min="6658" max="6658" width="21.28515625" style="438" customWidth="1"/>
    <col min="6659" max="6659" width="16.28515625" style="438" customWidth="1"/>
    <col min="6660" max="6660" width="15.85546875" style="438" customWidth="1"/>
    <col min="6661" max="6661" width="9.28515625" style="438" customWidth="1"/>
    <col min="6662" max="6662" width="13.5703125" style="438" customWidth="1"/>
    <col min="6663" max="6663" width="9.7109375" style="438" customWidth="1"/>
    <col min="6664" max="6664" width="10.42578125" style="438" customWidth="1"/>
    <col min="6665" max="6665" width="15.28515625" style="438" customWidth="1"/>
    <col min="6666" max="6666" width="19.28515625" style="438" customWidth="1"/>
    <col min="6667" max="6667" width="13.42578125" style="438" customWidth="1"/>
    <col min="6668" max="6913" width="9.140625" style="438"/>
    <col min="6914" max="6914" width="21.28515625" style="438" customWidth="1"/>
    <col min="6915" max="6915" width="16.28515625" style="438" customWidth="1"/>
    <col min="6916" max="6916" width="15.85546875" style="438" customWidth="1"/>
    <col min="6917" max="6917" width="9.28515625" style="438" customWidth="1"/>
    <col min="6918" max="6918" width="13.5703125" style="438" customWidth="1"/>
    <col min="6919" max="6919" width="9.7109375" style="438" customWidth="1"/>
    <col min="6920" max="6920" width="10.42578125" style="438" customWidth="1"/>
    <col min="6921" max="6921" width="15.28515625" style="438" customWidth="1"/>
    <col min="6922" max="6922" width="19.28515625" style="438" customWidth="1"/>
    <col min="6923" max="6923" width="13.42578125" style="438" customWidth="1"/>
    <col min="6924" max="7169" width="9.140625" style="438"/>
    <col min="7170" max="7170" width="21.28515625" style="438" customWidth="1"/>
    <col min="7171" max="7171" width="16.28515625" style="438" customWidth="1"/>
    <col min="7172" max="7172" width="15.85546875" style="438" customWidth="1"/>
    <col min="7173" max="7173" width="9.28515625" style="438" customWidth="1"/>
    <col min="7174" max="7174" width="13.5703125" style="438" customWidth="1"/>
    <col min="7175" max="7175" width="9.7109375" style="438" customWidth="1"/>
    <col min="7176" max="7176" width="10.42578125" style="438" customWidth="1"/>
    <col min="7177" max="7177" width="15.28515625" style="438" customWidth="1"/>
    <col min="7178" max="7178" width="19.28515625" style="438" customWidth="1"/>
    <col min="7179" max="7179" width="13.42578125" style="438" customWidth="1"/>
    <col min="7180" max="7425" width="9.140625" style="438"/>
    <col min="7426" max="7426" width="21.28515625" style="438" customWidth="1"/>
    <col min="7427" max="7427" width="16.28515625" style="438" customWidth="1"/>
    <col min="7428" max="7428" width="15.85546875" style="438" customWidth="1"/>
    <col min="7429" max="7429" width="9.28515625" style="438" customWidth="1"/>
    <col min="7430" max="7430" width="13.5703125" style="438" customWidth="1"/>
    <col min="7431" max="7431" width="9.7109375" style="438" customWidth="1"/>
    <col min="7432" max="7432" width="10.42578125" style="438" customWidth="1"/>
    <col min="7433" max="7433" width="15.28515625" style="438" customWidth="1"/>
    <col min="7434" max="7434" width="19.28515625" style="438" customWidth="1"/>
    <col min="7435" max="7435" width="13.42578125" style="438" customWidth="1"/>
    <col min="7436" max="7681" width="9.140625" style="438"/>
    <col min="7682" max="7682" width="21.28515625" style="438" customWidth="1"/>
    <col min="7683" max="7683" width="16.28515625" style="438" customWidth="1"/>
    <col min="7684" max="7684" width="15.85546875" style="438" customWidth="1"/>
    <col min="7685" max="7685" width="9.28515625" style="438" customWidth="1"/>
    <col min="7686" max="7686" width="13.5703125" style="438" customWidth="1"/>
    <col min="7687" max="7687" width="9.7109375" style="438" customWidth="1"/>
    <col min="7688" max="7688" width="10.42578125" style="438" customWidth="1"/>
    <col min="7689" max="7689" width="15.28515625" style="438" customWidth="1"/>
    <col min="7690" max="7690" width="19.28515625" style="438" customWidth="1"/>
    <col min="7691" max="7691" width="13.42578125" style="438" customWidth="1"/>
    <col min="7692" max="7937" width="9.140625" style="438"/>
    <col min="7938" max="7938" width="21.28515625" style="438" customWidth="1"/>
    <col min="7939" max="7939" width="16.28515625" style="438" customWidth="1"/>
    <col min="7940" max="7940" width="15.85546875" style="438" customWidth="1"/>
    <col min="7941" max="7941" width="9.28515625" style="438" customWidth="1"/>
    <col min="7942" max="7942" width="13.5703125" style="438" customWidth="1"/>
    <col min="7943" max="7943" width="9.7109375" style="438" customWidth="1"/>
    <col min="7944" max="7944" width="10.42578125" style="438" customWidth="1"/>
    <col min="7945" max="7945" width="15.28515625" style="438" customWidth="1"/>
    <col min="7946" max="7946" width="19.28515625" style="438" customWidth="1"/>
    <col min="7947" max="7947" width="13.42578125" style="438" customWidth="1"/>
    <col min="7948" max="8193" width="9.140625" style="438"/>
    <col min="8194" max="8194" width="21.28515625" style="438" customWidth="1"/>
    <col min="8195" max="8195" width="16.28515625" style="438" customWidth="1"/>
    <col min="8196" max="8196" width="15.85546875" style="438" customWidth="1"/>
    <col min="8197" max="8197" width="9.28515625" style="438" customWidth="1"/>
    <col min="8198" max="8198" width="13.5703125" style="438" customWidth="1"/>
    <col min="8199" max="8199" width="9.7109375" style="438" customWidth="1"/>
    <col min="8200" max="8200" width="10.42578125" style="438" customWidth="1"/>
    <col min="8201" max="8201" width="15.28515625" style="438" customWidth="1"/>
    <col min="8202" max="8202" width="19.28515625" style="438" customWidth="1"/>
    <col min="8203" max="8203" width="13.42578125" style="438" customWidth="1"/>
    <col min="8204" max="8449" width="9.140625" style="438"/>
    <col min="8450" max="8450" width="21.28515625" style="438" customWidth="1"/>
    <col min="8451" max="8451" width="16.28515625" style="438" customWidth="1"/>
    <col min="8452" max="8452" width="15.85546875" style="438" customWidth="1"/>
    <col min="8453" max="8453" width="9.28515625" style="438" customWidth="1"/>
    <col min="8454" max="8454" width="13.5703125" style="438" customWidth="1"/>
    <col min="8455" max="8455" width="9.7109375" style="438" customWidth="1"/>
    <col min="8456" max="8456" width="10.42578125" style="438" customWidth="1"/>
    <col min="8457" max="8457" width="15.28515625" style="438" customWidth="1"/>
    <col min="8458" max="8458" width="19.28515625" style="438" customWidth="1"/>
    <col min="8459" max="8459" width="13.42578125" style="438" customWidth="1"/>
    <col min="8460" max="8705" width="9.140625" style="438"/>
    <col min="8706" max="8706" width="21.28515625" style="438" customWidth="1"/>
    <col min="8707" max="8707" width="16.28515625" style="438" customWidth="1"/>
    <col min="8708" max="8708" width="15.85546875" style="438" customWidth="1"/>
    <col min="8709" max="8709" width="9.28515625" style="438" customWidth="1"/>
    <col min="8710" max="8710" width="13.5703125" style="438" customWidth="1"/>
    <col min="8711" max="8711" width="9.7109375" style="438" customWidth="1"/>
    <col min="8712" max="8712" width="10.42578125" style="438" customWidth="1"/>
    <col min="8713" max="8713" width="15.28515625" style="438" customWidth="1"/>
    <col min="8714" max="8714" width="19.28515625" style="438" customWidth="1"/>
    <col min="8715" max="8715" width="13.42578125" style="438" customWidth="1"/>
    <col min="8716" max="8961" width="9.140625" style="438"/>
    <col min="8962" max="8962" width="21.28515625" style="438" customWidth="1"/>
    <col min="8963" max="8963" width="16.28515625" style="438" customWidth="1"/>
    <col min="8964" max="8964" width="15.85546875" style="438" customWidth="1"/>
    <col min="8965" max="8965" width="9.28515625" style="438" customWidth="1"/>
    <col min="8966" max="8966" width="13.5703125" style="438" customWidth="1"/>
    <col min="8967" max="8967" width="9.7109375" style="438" customWidth="1"/>
    <col min="8968" max="8968" width="10.42578125" style="438" customWidth="1"/>
    <col min="8969" max="8969" width="15.28515625" style="438" customWidth="1"/>
    <col min="8970" max="8970" width="19.28515625" style="438" customWidth="1"/>
    <col min="8971" max="8971" width="13.42578125" style="438" customWidth="1"/>
    <col min="8972" max="9217" width="9.140625" style="438"/>
    <col min="9218" max="9218" width="21.28515625" style="438" customWidth="1"/>
    <col min="9219" max="9219" width="16.28515625" style="438" customWidth="1"/>
    <col min="9220" max="9220" width="15.85546875" style="438" customWidth="1"/>
    <col min="9221" max="9221" width="9.28515625" style="438" customWidth="1"/>
    <col min="9222" max="9222" width="13.5703125" style="438" customWidth="1"/>
    <col min="9223" max="9223" width="9.7109375" style="438" customWidth="1"/>
    <col min="9224" max="9224" width="10.42578125" style="438" customWidth="1"/>
    <col min="9225" max="9225" width="15.28515625" style="438" customWidth="1"/>
    <col min="9226" max="9226" width="19.28515625" style="438" customWidth="1"/>
    <col min="9227" max="9227" width="13.42578125" style="438" customWidth="1"/>
    <col min="9228" max="9473" width="9.140625" style="438"/>
    <col min="9474" max="9474" width="21.28515625" style="438" customWidth="1"/>
    <col min="9475" max="9475" width="16.28515625" style="438" customWidth="1"/>
    <col min="9476" max="9476" width="15.85546875" style="438" customWidth="1"/>
    <col min="9477" max="9477" width="9.28515625" style="438" customWidth="1"/>
    <col min="9478" max="9478" width="13.5703125" style="438" customWidth="1"/>
    <col min="9479" max="9479" width="9.7109375" style="438" customWidth="1"/>
    <col min="9480" max="9480" width="10.42578125" style="438" customWidth="1"/>
    <col min="9481" max="9481" width="15.28515625" style="438" customWidth="1"/>
    <col min="9482" max="9482" width="19.28515625" style="438" customWidth="1"/>
    <col min="9483" max="9483" width="13.42578125" style="438" customWidth="1"/>
    <col min="9484" max="9729" width="9.140625" style="438"/>
    <col min="9730" max="9730" width="21.28515625" style="438" customWidth="1"/>
    <col min="9731" max="9731" width="16.28515625" style="438" customWidth="1"/>
    <col min="9732" max="9732" width="15.85546875" style="438" customWidth="1"/>
    <col min="9733" max="9733" width="9.28515625" style="438" customWidth="1"/>
    <col min="9734" max="9734" width="13.5703125" style="438" customWidth="1"/>
    <col min="9735" max="9735" width="9.7109375" style="438" customWidth="1"/>
    <col min="9736" max="9736" width="10.42578125" style="438" customWidth="1"/>
    <col min="9737" max="9737" width="15.28515625" style="438" customWidth="1"/>
    <col min="9738" max="9738" width="19.28515625" style="438" customWidth="1"/>
    <col min="9739" max="9739" width="13.42578125" style="438" customWidth="1"/>
    <col min="9740" max="9985" width="9.140625" style="438"/>
    <col min="9986" max="9986" width="21.28515625" style="438" customWidth="1"/>
    <col min="9987" max="9987" width="16.28515625" style="438" customWidth="1"/>
    <col min="9988" max="9988" width="15.85546875" style="438" customWidth="1"/>
    <col min="9989" max="9989" width="9.28515625" style="438" customWidth="1"/>
    <col min="9990" max="9990" width="13.5703125" style="438" customWidth="1"/>
    <col min="9991" max="9991" width="9.7109375" style="438" customWidth="1"/>
    <col min="9992" max="9992" width="10.42578125" style="438" customWidth="1"/>
    <col min="9993" max="9993" width="15.28515625" style="438" customWidth="1"/>
    <col min="9994" max="9994" width="19.28515625" style="438" customWidth="1"/>
    <col min="9995" max="9995" width="13.42578125" style="438" customWidth="1"/>
    <col min="9996" max="10241" width="9.140625" style="438"/>
    <col min="10242" max="10242" width="21.28515625" style="438" customWidth="1"/>
    <col min="10243" max="10243" width="16.28515625" style="438" customWidth="1"/>
    <col min="10244" max="10244" width="15.85546875" style="438" customWidth="1"/>
    <col min="10245" max="10245" width="9.28515625" style="438" customWidth="1"/>
    <col min="10246" max="10246" width="13.5703125" style="438" customWidth="1"/>
    <col min="10247" max="10247" width="9.7109375" style="438" customWidth="1"/>
    <col min="10248" max="10248" width="10.42578125" style="438" customWidth="1"/>
    <col min="10249" max="10249" width="15.28515625" style="438" customWidth="1"/>
    <col min="10250" max="10250" width="19.28515625" style="438" customWidth="1"/>
    <col min="10251" max="10251" width="13.42578125" style="438" customWidth="1"/>
    <col min="10252" max="10497" width="9.140625" style="438"/>
    <col min="10498" max="10498" width="21.28515625" style="438" customWidth="1"/>
    <col min="10499" max="10499" width="16.28515625" style="438" customWidth="1"/>
    <col min="10500" max="10500" width="15.85546875" style="438" customWidth="1"/>
    <col min="10501" max="10501" width="9.28515625" style="438" customWidth="1"/>
    <col min="10502" max="10502" width="13.5703125" style="438" customWidth="1"/>
    <col min="10503" max="10503" width="9.7109375" style="438" customWidth="1"/>
    <col min="10504" max="10504" width="10.42578125" style="438" customWidth="1"/>
    <col min="10505" max="10505" width="15.28515625" style="438" customWidth="1"/>
    <col min="10506" max="10506" width="19.28515625" style="438" customWidth="1"/>
    <col min="10507" max="10507" width="13.42578125" style="438" customWidth="1"/>
    <col min="10508" max="10753" width="9.140625" style="438"/>
    <col min="10754" max="10754" width="21.28515625" style="438" customWidth="1"/>
    <col min="10755" max="10755" width="16.28515625" style="438" customWidth="1"/>
    <col min="10756" max="10756" width="15.85546875" style="438" customWidth="1"/>
    <col min="10757" max="10757" width="9.28515625" style="438" customWidth="1"/>
    <col min="10758" max="10758" width="13.5703125" style="438" customWidth="1"/>
    <col min="10759" max="10759" width="9.7109375" style="438" customWidth="1"/>
    <col min="10760" max="10760" width="10.42578125" style="438" customWidth="1"/>
    <col min="10761" max="10761" width="15.28515625" style="438" customWidth="1"/>
    <col min="10762" max="10762" width="19.28515625" style="438" customWidth="1"/>
    <col min="10763" max="10763" width="13.42578125" style="438" customWidth="1"/>
    <col min="10764" max="11009" width="9.140625" style="438"/>
    <col min="11010" max="11010" width="21.28515625" style="438" customWidth="1"/>
    <col min="11011" max="11011" width="16.28515625" style="438" customWidth="1"/>
    <col min="11012" max="11012" width="15.85546875" style="438" customWidth="1"/>
    <col min="11013" max="11013" width="9.28515625" style="438" customWidth="1"/>
    <col min="11014" max="11014" width="13.5703125" style="438" customWidth="1"/>
    <col min="11015" max="11015" width="9.7109375" style="438" customWidth="1"/>
    <col min="11016" max="11016" width="10.42578125" style="438" customWidth="1"/>
    <col min="11017" max="11017" width="15.28515625" style="438" customWidth="1"/>
    <col min="11018" max="11018" width="19.28515625" style="438" customWidth="1"/>
    <col min="11019" max="11019" width="13.42578125" style="438" customWidth="1"/>
    <col min="11020" max="11265" width="9.140625" style="438"/>
    <col min="11266" max="11266" width="21.28515625" style="438" customWidth="1"/>
    <col min="11267" max="11267" width="16.28515625" style="438" customWidth="1"/>
    <col min="11268" max="11268" width="15.85546875" style="438" customWidth="1"/>
    <col min="11269" max="11269" width="9.28515625" style="438" customWidth="1"/>
    <col min="11270" max="11270" width="13.5703125" style="438" customWidth="1"/>
    <col min="11271" max="11271" width="9.7109375" style="438" customWidth="1"/>
    <col min="11272" max="11272" width="10.42578125" style="438" customWidth="1"/>
    <col min="11273" max="11273" width="15.28515625" style="438" customWidth="1"/>
    <col min="11274" max="11274" width="19.28515625" style="438" customWidth="1"/>
    <col min="11275" max="11275" width="13.42578125" style="438" customWidth="1"/>
    <col min="11276" max="11521" width="9.140625" style="438"/>
    <col min="11522" max="11522" width="21.28515625" style="438" customWidth="1"/>
    <col min="11523" max="11523" width="16.28515625" style="438" customWidth="1"/>
    <col min="11524" max="11524" width="15.85546875" style="438" customWidth="1"/>
    <col min="11525" max="11525" width="9.28515625" style="438" customWidth="1"/>
    <col min="11526" max="11526" width="13.5703125" style="438" customWidth="1"/>
    <col min="11527" max="11527" width="9.7109375" style="438" customWidth="1"/>
    <col min="11528" max="11528" width="10.42578125" style="438" customWidth="1"/>
    <col min="11529" max="11529" width="15.28515625" style="438" customWidth="1"/>
    <col min="11530" max="11530" width="19.28515625" style="438" customWidth="1"/>
    <col min="11531" max="11531" width="13.42578125" style="438" customWidth="1"/>
    <col min="11532" max="11777" width="9.140625" style="438"/>
    <col min="11778" max="11778" width="21.28515625" style="438" customWidth="1"/>
    <col min="11779" max="11779" width="16.28515625" style="438" customWidth="1"/>
    <col min="11780" max="11780" width="15.85546875" style="438" customWidth="1"/>
    <col min="11781" max="11781" width="9.28515625" style="438" customWidth="1"/>
    <col min="11782" max="11782" width="13.5703125" style="438" customWidth="1"/>
    <col min="11783" max="11783" width="9.7109375" style="438" customWidth="1"/>
    <col min="11784" max="11784" width="10.42578125" style="438" customWidth="1"/>
    <col min="11785" max="11785" width="15.28515625" style="438" customWidth="1"/>
    <col min="11786" max="11786" width="19.28515625" style="438" customWidth="1"/>
    <col min="11787" max="11787" width="13.42578125" style="438" customWidth="1"/>
    <col min="11788" max="12033" width="9.140625" style="438"/>
    <col min="12034" max="12034" width="21.28515625" style="438" customWidth="1"/>
    <col min="12035" max="12035" width="16.28515625" style="438" customWidth="1"/>
    <col min="12036" max="12036" width="15.85546875" style="438" customWidth="1"/>
    <col min="12037" max="12037" width="9.28515625" style="438" customWidth="1"/>
    <col min="12038" max="12038" width="13.5703125" style="438" customWidth="1"/>
    <col min="12039" max="12039" width="9.7109375" style="438" customWidth="1"/>
    <col min="12040" max="12040" width="10.42578125" style="438" customWidth="1"/>
    <col min="12041" max="12041" width="15.28515625" style="438" customWidth="1"/>
    <col min="12042" max="12042" width="19.28515625" style="438" customWidth="1"/>
    <col min="12043" max="12043" width="13.42578125" style="438" customWidth="1"/>
    <col min="12044" max="12289" width="9.140625" style="438"/>
    <col min="12290" max="12290" width="21.28515625" style="438" customWidth="1"/>
    <col min="12291" max="12291" width="16.28515625" style="438" customWidth="1"/>
    <col min="12292" max="12292" width="15.85546875" style="438" customWidth="1"/>
    <col min="12293" max="12293" width="9.28515625" style="438" customWidth="1"/>
    <col min="12294" max="12294" width="13.5703125" style="438" customWidth="1"/>
    <col min="12295" max="12295" width="9.7109375" style="438" customWidth="1"/>
    <col min="12296" max="12296" width="10.42578125" style="438" customWidth="1"/>
    <col min="12297" max="12297" width="15.28515625" style="438" customWidth="1"/>
    <col min="12298" max="12298" width="19.28515625" style="438" customWidth="1"/>
    <col min="12299" max="12299" width="13.42578125" style="438" customWidth="1"/>
    <col min="12300" max="12545" width="9.140625" style="438"/>
    <col min="12546" max="12546" width="21.28515625" style="438" customWidth="1"/>
    <col min="12547" max="12547" width="16.28515625" style="438" customWidth="1"/>
    <col min="12548" max="12548" width="15.85546875" style="438" customWidth="1"/>
    <col min="12549" max="12549" width="9.28515625" style="438" customWidth="1"/>
    <col min="12550" max="12550" width="13.5703125" style="438" customWidth="1"/>
    <col min="12551" max="12551" width="9.7109375" style="438" customWidth="1"/>
    <col min="12552" max="12552" width="10.42578125" style="438" customWidth="1"/>
    <col min="12553" max="12553" width="15.28515625" style="438" customWidth="1"/>
    <col min="12554" max="12554" width="19.28515625" style="438" customWidth="1"/>
    <col min="12555" max="12555" width="13.42578125" style="438" customWidth="1"/>
    <col min="12556" max="12801" width="9.140625" style="438"/>
    <col min="12802" max="12802" width="21.28515625" style="438" customWidth="1"/>
    <col min="12803" max="12803" width="16.28515625" style="438" customWidth="1"/>
    <col min="12804" max="12804" width="15.85546875" style="438" customWidth="1"/>
    <col min="12805" max="12805" width="9.28515625" style="438" customWidth="1"/>
    <col min="12806" max="12806" width="13.5703125" style="438" customWidth="1"/>
    <col min="12807" max="12807" width="9.7109375" style="438" customWidth="1"/>
    <col min="12808" max="12808" width="10.42578125" style="438" customWidth="1"/>
    <col min="12809" max="12809" width="15.28515625" style="438" customWidth="1"/>
    <col min="12810" max="12810" width="19.28515625" style="438" customWidth="1"/>
    <col min="12811" max="12811" width="13.42578125" style="438" customWidth="1"/>
    <col min="12812" max="13057" width="9.140625" style="438"/>
    <col min="13058" max="13058" width="21.28515625" style="438" customWidth="1"/>
    <col min="13059" max="13059" width="16.28515625" style="438" customWidth="1"/>
    <col min="13060" max="13060" width="15.85546875" style="438" customWidth="1"/>
    <col min="13061" max="13061" width="9.28515625" style="438" customWidth="1"/>
    <col min="13062" max="13062" width="13.5703125" style="438" customWidth="1"/>
    <col min="13063" max="13063" width="9.7109375" style="438" customWidth="1"/>
    <col min="13064" max="13064" width="10.42578125" style="438" customWidth="1"/>
    <col min="13065" max="13065" width="15.28515625" style="438" customWidth="1"/>
    <col min="13066" max="13066" width="19.28515625" style="438" customWidth="1"/>
    <col min="13067" max="13067" width="13.42578125" style="438" customWidth="1"/>
    <col min="13068" max="13313" width="9.140625" style="438"/>
    <col min="13314" max="13314" width="21.28515625" style="438" customWidth="1"/>
    <col min="13315" max="13315" width="16.28515625" style="438" customWidth="1"/>
    <col min="13316" max="13316" width="15.85546875" style="438" customWidth="1"/>
    <col min="13317" max="13317" width="9.28515625" style="438" customWidth="1"/>
    <col min="13318" max="13318" width="13.5703125" style="438" customWidth="1"/>
    <col min="13319" max="13319" width="9.7109375" style="438" customWidth="1"/>
    <col min="13320" max="13320" width="10.42578125" style="438" customWidth="1"/>
    <col min="13321" max="13321" width="15.28515625" style="438" customWidth="1"/>
    <col min="13322" max="13322" width="19.28515625" style="438" customWidth="1"/>
    <col min="13323" max="13323" width="13.42578125" style="438" customWidth="1"/>
    <col min="13324" max="13569" width="9.140625" style="438"/>
    <col min="13570" max="13570" width="21.28515625" style="438" customWidth="1"/>
    <col min="13571" max="13571" width="16.28515625" style="438" customWidth="1"/>
    <col min="13572" max="13572" width="15.85546875" style="438" customWidth="1"/>
    <col min="13573" max="13573" width="9.28515625" style="438" customWidth="1"/>
    <col min="13574" max="13574" width="13.5703125" style="438" customWidth="1"/>
    <col min="13575" max="13575" width="9.7109375" style="438" customWidth="1"/>
    <col min="13576" max="13576" width="10.42578125" style="438" customWidth="1"/>
    <col min="13577" max="13577" width="15.28515625" style="438" customWidth="1"/>
    <col min="13578" max="13578" width="19.28515625" style="438" customWidth="1"/>
    <col min="13579" max="13579" width="13.42578125" style="438" customWidth="1"/>
    <col min="13580" max="13825" width="9.140625" style="438"/>
    <col min="13826" max="13826" width="21.28515625" style="438" customWidth="1"/>
    <col min="13827" max="13827" width="16.28515625" style="438" customWidth="1"/>
    <col min="13828" max="13828" width="15.85546875" style="438" customWidth="1"/>
    <col min="13829" max="13829" width="9.28515625" style="438" customWidth="1"/>
    <col min="13830" max="13830" width="13.5703125" style="438" customWidth="1"/>
    <col min="13831" max="13831" width="9.7109375" style="438" customWidth="1"/>
    <col min="13832" max="13832" width="10.42578125" style="438" customWidth="1"/>
    <col min="13833" max="13833" width="15.28515625" style="438" customWidth="1"/>
    <col min="13834" max="13834" width="19.28515625" style="438" customWidth="1"/>
    <col min="13835" max="13835" width="13.42578125" style="438" customWidth="1"/>
    <col min="13836" max="14081" width="9.140625" style="438"/>
    <col min="14082" max="14082" width="21.28515625" style="438" customWidth="1"/>
    <col min="14083" max="14083" width="16.28515625" style="438" customWidth="1"/>
    <col min="14084" max="14084" width="15.85546875" style="438" customWidth="1"/>
    <col min="14085" max="14085" width="9.28515625" style="438" customWidth="1"/>
    <col min="14086" max="14086" width="13.5703125" style="438" customWidth="1"/>
    <col min="14087" max="14087" width="9.7109375" style="438" customWidth="1"/>
    <col min="14088" max="14088" width="10.42578125" style="438" customWidth="1"/>
    <col min="14089" max="14089" width="15.28515625" style="438" customWidth="1"/>
    <col min="14090" max="14090" width="19.28515625" style="438" customWidth="1"/>
    <col min="14091" max="14091" width="13.42578125" style="438" customWidth="1"/>
    <col min="14092" max="14337" width="9.140625" style="438"/>
    <col min="14338" max="14338" width="21.28515625" style="438" customWidth="1"/>
    <col min="14339" max="14339" width="16.28515625" style="438" customWidth="1"/>
    <col min="14340" max="14340" width="15.85546875" style="438" customWidth="1"/>
    <col min="14341" max="14341" width="9.28515625" style="438" customWidth="1"/>
    <col min="14342" max="14342" width="13.5703125" style="438" customWidth="1"/>
    <col min="14343" max="14343" width="9.7109375" style="438" customWidth="1"/>
    <col min="14344" max="14344" width="10.42578125" style="438" customWidth="1"/>
    <col min="14345" max="14345" width="15.28515625" style="438" customWidth="1"/>
    <col min="14346" max="14346" width="19.28515625" style="438" customWidth="1"/>
    <col min="14347" max="14347" width="13.42578125" style="438" customWidth="1"/>
    <col min="14348" max="14593" width="9.140625" style="438"/>
    <col min="14594" max="14594" width="21.28515625" style="438" customWidth="1"/>
    <col min="14595" max="14595" width="16.28515625" style="438" customWidth="1"/>
    <col min="14596" max="14596" width="15.85546875" style="438" customWidth="1"/>
    <col min="14597" max="14597" width="9.28515625" style="438" customWidth="1"/>
    <col min="14598" max="14598" width="13.5703125" style="438" customWidth="1"/>
    <col min="14599" max="14599" width="9.7109375" style="438" customWidth="1"/>
    <col min="14600" max="14600" width="10.42578125" style="438" customWidth="1"/>
    <col min="14601" max="14601" width="15.28515625" style="438" customWidth="1"/>
    <col min="14602" max="14602" width="19.28515625" style="438" customWidth="1"/>
    <col min="14603" max="14603" width="13.42578125" style="438" customWidth="1"/>
    <col min="14604" max="14849" width="9.140625" style="438"/>
    <col min="14850" max="14850" width="21.28515625" style="438" customWidth="1"/>
    <col min="14851" max="14851" width="16.28515625" style="438" customWidth="1"/>
    <col min="14852" max="14852" width="15.85546875" style="438" customWidth="1"/>
    <col min="14853" max="14853" width="9.28515625" style="438" customWidth="1"/>
    <col min="14854" max="14854" width="13.5703125" style="438" customWidth="1"/>
    <col min="14855" max="14855" width="9.7109375" style="438" customWidth="1"/>
    <col min="14856" max="14856" width="10.42578125" style="438" customWidth="1"/>
    <col min="14857" max="14857" width="15.28515625" style="438" customWidth="1"/>
    <col min="14858" max="14858" width="19.28515625" style="438" customWidth="1"/>
    <col min="14859" max="14859" width="13.42578125" style="438" customWidth="1"/>
    <col min="14860" max="15105" width="9.140625" style="438"/>
    <col min="15106" max="15106" width="21.28515625" style="438" customWidth="1"/>
    <col min="15107" max="15107" width="16.28515625" style="438" customWidth="1"/>
    <col min="15108" max="15108" width="15.85546875" style="438" customWidth="1"/>
    <col min="15109" max="15109" width="9.28515625" style="438" customWidth="1"/>
    <col min="15110" max="15110" width="13.5703125" style="438" customWidth="1"/>
    <col min="15111" max="15111" width="9.7109375" style="438" customWidth="1"/>
    <col min="15112" max="15112" width="10.42578125" style="438" customWidth="1"/>
    <col min="15113" max="15113" width="15.28515625" style="438" customWidth="1"/>
    <col min="15114" max="15114" width="19.28515625" style="438" customWidth="1"/>
    <col min="15115" max="15115" width="13.42578125" style="438" customWidth="1"/>
    <col min="15116" max="15361" width="9.140625" style="438"/>
    <col min="15362" max="15362" width="21.28515625" style="438" customWidth="1"/>
    <col min="15363" max="15363" width="16.28515625" style="438" customWidth="1"/>
    <col min="15364" max="15364" width="15.85546875" style="438" customWidth="1"/>
    <col min="15365" max="15365" width="9.28515625" style="438" customWidth="1"/>
    <col min="15366" max="15366" width="13.5703125" style="438" customWidth="1"/>
    <col min="15367" max="15367" width="9.7109375" style="438" customWidth="1"/>
    <col min="15368" max="15368" width="10.42578125" style="438" customWidth="1"/>
    <col min="15369" max="15369" width="15.28515625" style="438" customWidth="1"/>
    <col min="15370" max="15370" width="19.28515625" style="438" customWidth="1"/>
    <col min="15371" max="15371" width="13.42578125" style="438" customWidth="1"/>
    <col min="15372" max="15617" width="9.140625" style="438"/>
    <col min="15618" max="15618" width="21.28515625" style="438" customWidth="1"/>
    <col min="15619" max="15619" width="16.28515625" style="438" customWidth="1"/>
    <col min="15620" max="15620" width="15.85546875" style="438" customWidth="1"/>
    <col min="15621" max="15621" width="9.28515625" style="438" customWidth="1"/>
    <col min="15622" max="15622" width="13.5703125" style="438" customWidth="1"/>
    <col min="15623" max="15623" width="9.7109375" style="438" customWidth="1"/>
    <col min="15624" max="15624" width="10.42578125" style="438" customWidth="1"/>
    <col min="15625" max="15625" width="15.28515625" style="438" customWidth="1"/>
    <col min="15626" max="15626" width="19.28515625" style="438" customWidth="1"/>
    <col min="15627" max="15627" width="13.42578125" style="438" customWidth="1"/>
    <col min="15628" max="15873" width="9.140625" style="438"/>
    <col min="15874" max="15874" width="21.28515625" style="438" customWidth="1"/>
    <col min="15875" max="15875" width="16.28515625" style="438" customWidth="1"/>
    <col min="15876" max="15876" width="15.85546875" style="438" customWidth="1"/>
    <col min="15877" max="15877" width="9.28515625" style="438" customWidth="1"/>
    <col min="15878" max="15878" width="13.5703125" style="438" customWidth="1"/>
    <col min="15879" max="15879" width="9.7109375" style="438" customWidth="1"/>
    <col min="15880" max="15880" width="10.42578125" style="438" customWidth="1"/>
    <col min="15881" max="15881" width="15.28515625" style="438" customWidth="1"/>
    <col min="15882" max="15882" width="19.28515625" style="438" customWidth="1"/>
    <col min="15883" max="15883" width="13.42578125" style="438" customWidth="1"/>
    <col min="15884" max="16129" width="9.140625" style="438"/>
    <col min="16130" max="16130" width="21.28515625" style="438" customWidth="1"/>
    <col min="16131" max="16131" width="16.28515625" style="438" customWidth="1"/>
    <col min="16132" max="16132" width="15.85546875" style="438" customWidth="1"/>
    <col min="16133" max="16133" width="9.28515625" style="438" customWidth="1"/>
    <col min="16134" max="16134" width="13.5703125" style="438" customWidth="1"/>
    <col min="16135" max="16135" width="9.7109375" style="438" customWidth="1"/>
    <col min="16136" max="16136" width="10.42578125" style="438" customWidth="1"/>
    <col min="16137" max="16137" width="15.28515625" style="438" customWidth="1"/>
    <col min="16138" max="16138" width="19.28515625" style="438" customWidth="1"/>
    <col min="16139" max="16139" width="13.42578125" style="438" customWidth="1"/>
    <col min="16140" max="16384" width="9.140625" style="438"/>
  </cols>
  <sheetData>
    <row r="1" spans="1:19" ht="22.9" customHeight="1">
      <c r="D1" s="782"/>
      <c r="E1" s="782"/>
      <c r="H1" s="454"/>
      <c r="J1" s="783" t="s">
        <v>904</v>
      </c>
      <c r="K1" s="783"/>
    </row>
    <row r="2" spans="1:19" ht="15">
      <c r="A2" s="776" t="s">
        <v>0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9" ht="20.25">
      <c r="A3" s="784" t="s">
        <v>896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</row>
    <row r="4" spans="1:19" ht="10.5" customHeight="1"/>
    <row r="5" spans="1:19" s="456" customFormat="1" ht="21" customHeight="1">
      <c r="A5" s="785" t="s">
        <v>905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455"/>
    </row>
    <row r="6" spans="1:19" s="456" customFormat="1" ht="15.7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</row>
    <row r="7" spans="1:19" s="456" customFormat="1">
      <c r="A7" s="766" t="s">
        <v>872</v>
      </c>
      <c r="B7" s="766"/>
      <c r="I7" s="781" t="s">
        <v>906</v>
      </c>
      <c r="J7" s="781"/>
    </row>
    <row r="8" spans="1:19" s="458" customFormat="1" ht="15.75" hidden="1">
      <c r="C8" s="776" t="s">
        <v>11</v>
      </c>
      <c r="D8" s="776"/>
      <c r="E8" s="776"/>
      <c r="F8" s="776"/>
      <c r="G8" s="776"/>
      <c r="H8" s="776"/>
      <c r="I8" s="776"/>
      <c r="J8" s="776"/>
    </row>
    <row r="9" spans="1:19" ht="38.25" customHeight="1">
      <c r="A9" s="777" t="s">
        <v>18</v>
      </c>
      <c r="B9" s="777" t="s">
        <v>31</v>
      </c>
      <c r="C9" s="779" t="s">
        <v>907</v>
      </c>
      <c r="D9" s="780"/>
      <c r="E9" s="779" t="s">
        <v>32</v>
      </c>
      <c r="F9" s="780"/>
      <c r="G9" s="779" t="s">
        <v>33</v>
      </c>
      <c r="H9" s="780"/>
      <c r="I9" s="779" t="s">
        <v>98</v>
      </c>
      <c r="J9" s="780"/>
      <c r="K9" s="775" t="s">
        <v>238</v>
      </c>
      <c r="M9" s="459"/>
      <c r="N9" s="459"/>
      <c r="O9" s="459"/>
      <c r="P9" s="459"/>
      <c r="Q9" s="459"/>
      <c r="R9" s="459"/>
      <c r="S9" s="459"/>
    </row>
    <row r="10" spans="1:19" s="433" customFormat="1" ht="40.5" customHeight="1">
      <c r="A10" s="778"/>
      <c r="B10" s="778"/>
      <c r="C10" s="460" t="s">
        <v>34</v>
      </c>
      <c r="D10" s="460" t="s">
        <v>899</v>
      </c>
      <c r="E10" s="460" t="s">
        <v>34</v>
      </c>
      <c r="F10" s="460" t="s">
        <v>899</v>
      </c>
      <c r="G10" s="460" t="s">
        <v>34</v>
      </c>
      <c r="H10" s="460" t="s">
        <v>899</v>
      </c>
      <c r="I10" s="460" t="s">
        <v>130</v>
      </c>
      <c r="J10" s="460" t="s">
        <v>900</v>
      </c>
      <c r="K10" s="775"/>
      <c r="M10" s="461"/>
      <c r="N10" s="461"/>
      <c r="O10" s="461"/>
      <c r="P10" s="461"/>
      <c r="Q10" s="461"/>
      <c r="R10" s="461"/>
      <c r="S10" s="461"/>
    </row>
    <row r="11" spans="1:19">
      <c r="A11" s="462">
        <v>1</v>
      </c>
      <c r="B11" s="462">
        <v>2</v>
      </c>
      <c r="C11" s="462">
        <v>3</v>
      </c>
      <c r="D11" s="462">
        <v>4</v>
      </c>
      <c r="E11" s="462">
        <v>5</v>
      </c>
      <c r="F11" s="462">
        <v>6</v>
      </c>
      <c r="G11" s="462">
        <v>7</v>
      </c>
      <c r="H11" s="462">
        <v>8</v>
      </c>
      <c r="I11" s="462">
        <v>9</v>
      </c>
      <c r="J11" s="462">
        <v>10</v>
      </c>
      <c r="K11" s="463">
        <v>11</v>
      </c>
      <c r="M11" s="459"/>
      <c r="N11" s="459"/>
      <c r="O11" s="459"/>
      <c r="P11" s="459"/>
      <c r="Q11" s="459"/>
      <c r="R11" s="459"/>
      <c r="S11" s="459"/>
    </row>
    <row r="12" spans="1:19" ht="17.25" customHeight="1">
      <c r="A12" s="269">
        <v>1</v>
      </c>
      <c r="B12" s="263" t="s">
        <v>828</v>
      </c>
      <c r="C12" s="300">
        <v>144</v>
      </c>
      <c r="D12" s="464">
        <f>ROUND(C12*0.05, 2)</f>
        <v>7.2</v>
      </c>
      <c r="E12" s="300">
        <v>144</v>
      </c>
      <c r="F12" s="465">
        <f>ROUND(E12*0.05, 2)</f>
        <v>7.2</v>
      </c>
      <c r="G12" s="467">
        <v>0</v>
      </c>
      <c r="H12" s="465">
        <f>ROUND(G12*0.05, 2)</f>
        <v>0</v>
      </c>
      <c r="I12" s="465">
        <f>C12-E12-G12</f>
        <v>0</v>
      </c>
      <c r="J12" s="465">
        <f>D12-F12-H12</f>
        <v>0</v>
      </c>
      <c r="K12" s="468"/>
      <c r="M12" s="475">
        <v>30</v>
      </c>
      <c r="N12" s="475">
        <v>71</v>
      </c>
      <c r="O12" s="459">
        <f>M12+N12</f>
        <v>101</v>
      </c>
      <c r="P12" s="459"/>
      <c r="Q12" s="459">
        <v>166</v>
      </c>
      <c r="R12" s="459">
        <f>'[2]AT-3'!F9</f>
        <v>116</v>
      </c>
      <c r="S12" s="459">
        <f>R12-Q12</f>
        <v>-50</v>
      </c>
    </row>
    <row r="13" spans="1:19" ht="17.25" customHeight="1">
      <c r="A13" s="384">
        <v>2</v>
      </c>
      <c r="B13" s="437" t="s">
        <v>829</v>
      </c>
      <c r="C13" s="300">
        <v>228</v>
      </c>
      <c r="D13" s="464">
        <f t="shared" ref="D13:D34" si="0">ROUND(C13*0.05, 2)</f>
        <v>11.4</v>
      </c>
      <c r="E13" s="300">
        <v>228</v>
      </c>
      <c r="F13" s="465">
        <f t="shared" ref="F13:F34" si="1">ROUND(E13*0.05, 2)</f>
        <v>11.4</v>
      </c>
      <c r="G13" s="467">
        <v>0</v>
      </c>
      <c r="H13" s="465">
        <f t="shared" ref="H13:H30" si="2">ROUND(G13*0.05, 2)</f>
        <v>0</v>
      </c>
      <c r="I13" s="465">
        <f t="shared" ref="I13:J30" si="3">C13-E13-G13</f>
        <v>0</v>
      </c>
      <c r="J13" s="465">
        <f t="shared" si="3"/>
        <v>0</v>
      </c>
      <c r="K13" s="468"/>
      <c r="M13" s="475">
        <v>45</v>
      </c>
      <c r="N13" s="475">
        <v>54</v>
      </c>
      <c r="O13" s="459">
        <f t="shared" ref="O13:O30" si="4">M13+N13</f>
        <v>99</v>
      </c>
      <c r="P13" s="459"/>
      <c r="Q13" s="459">
        <v>234</v>
      </c>
      <c r="R13" s="459">
        <f>'[2]AT-3'!F10</f>
        <v>199</v>
      </c>
      <c r="S13" s="459">
        <f t="shared" ref="S13:S30" si="5">R13-Q13</f>
        <v>-35</v>
      </c>
    </row>
    <row r="14" spans="1:19" ht="17.25" customHeight="1">
      <c r="A14" s="269">
        <v>3</v>
      </c>
      <c r="B14" s="263" t="s">
        <v>830</v>
      </c>
      <c r="C14" s="300">
        <v>304</v>
      </c>
      <c r="D14" s="464">
        <f t="shared" si="0"/>
        <v>15.2</v>
      </c>
      <c r="E14" s="300">
        <v>304</v>
      </c>
      <c r="F14" s="465">
        <f t="shared" si="1"/>
        <v>15.2</v>
      </c>
      <c r="G14" s="467">
        <v>0</v>
      </c>
      <c r="H14" s="465">
        <f t="shared" si="2"/>
        <v>0</v>
      </c>
      <c r="I14" s="465">
        <f t="shared" si="3"/>
        <v>0</v>
      </c>
      <c r="J14" s="465">
        <f t="shared" si="3"/>
        <v>0</v>
      </c>
      <c r="K14" s="468"/>
      <c r="M14" s="475">
        <v>52</v>
      </c>
      <c r="N14" s="475">
        <v>83</v>
      </c>
      <c r="O14" s="459">
        <f t="shared" si="4"/>
        <v>135</v>
      </c>
      <c r="P14" s="459"/>
      <c r="Q14" s="459">
        <v>248</v>
      </c>
      <c r="R14" s="459">
        <f>'[2]AT-3'!F11</f>
        <v>281</v>
      </c>
      <c r="S14" s="459">
        <f t="shared" si="5"/>
        <v>33</v>
      </c>
    </row>
    <row r="15" spans="1:19" ht="17.25" customHeight="1">
      <c r="A15" s="384">
        <v>4</v>
      </c>
      <c r="B15" s="437" t="s">
        <v>831</v>
      </c>
      <c r="C15" s="300">
        <v>266</v>
      </c>
      <c r="D15" s="464">
        <f t="shared" si="0"/>
        <v>13.3</v>
      </c>
      <c r="E15" s="300">
        <v>266</v>
      </c>
      <c r="F15" s="465">
        <f t="shared" si="1"/>
        <v>13.3</v>
      </c>
      <c r="G15" s="467">
        <v>0</v>
      </c>
      <c r="H15" s="465">
        <f t="shared" si="2"/>
        <v>0</v>
      </c>
      <c r="I15" s="465">
        <v>0</v>
      </c>
      <c r="J15" s="465">
        <v>0</v>
      </c>
      <c r="K15" s="468"/>
      <c r="M15" s="475">
        <v>70</v>
      </c>
      <c r="N15" s="475">
        <v>116</v>
      </c>
      <c r="O15" s="459">
        <f t="shared" si="4"/>
        <v>186</v>
      </c>
      <c r="P15" s="459"/>
      <c r="Q15" s="459">
        <v>513</v>
      </c>
      <c r="R15" s="459">
        <f>'[2]AT-3'!F12</f>
        <v>339</v>
      </c>
      <c r="S15" s="459">
        <f t="shared" si="5"/>
        <v>-174</v>
      </c>
    </row>
    <row r="16" spans="1:19" ht="17.25" customHeight="1">
      <c r="A16" s="384">
        <v>5</v>
      </c>
      <c r="B16" s="437" t="s">
        <v>832</v>
      </c>
      <c r="C16" s="300">
        <v>193</v>
      </c>
      <c r="D16" s="464">
        <f t="shared" si="0"/>
        <v>9.65</v>
      </c>
      <c r="E16" s="300">
        <v>193</v>
      </c>
      <c r="F16" s="465">
        <f t="shared" si="1"/>
        <v>9.65</v>
      </c>
      <c r="G16" s="467">
        <v>0</v>
      </c>
      <c r="H16" s="465">
        <f t="shared" si="2"/>
        <v>0</v>
      </c>
      <c r="I16" s="465">
        <f t="shared" si="3"/>
        <v>0</v>
      </c>
      <c r="J16" s="465">
        <f t="shared" si="3"/>
        <v>0</v>
      </c>
      <c r="K16" s="468"/>
      <c r="M16" s="475">
        <v>71</v>
      </c>
      <c r="N16" s="475">
        <v>106</v>
      </c>
      <c r="O16" s="459">
        <f t="shared" si="4"/>
        <v>177</v>
      </c>
      <c r="P16" s="459"/>
      <c r="Q16" s="459">
        <v>352</v>
      </c>
      <c r="R16" s="459">
        <f>'[2]AT-3'!F13</f>
        <v>168</v>
      </c>
      <c r="S16" s="459">
        <f t="shared" si="5"/>
        <v>-184</v>
      </c>
    </row>
    <row r="17" spans="1:22" ht="17.25" customHeight="1">
      <c r="A17" s="384">
        <v>6</v>
      </c>
      <c r="B17" s="437" t="s">
        <v>833</v>
      </c>
      <c r="C17" s="300">
        <v>187</v>
      </c>
      <c r="D17" s="464">
        <f t="shared" si="0"/>
        <v>9.35</v>
      </c>
      <c r="E17" s="300">
        <v>187</v>
      </c>
      <c r="F17" s="465">
        <f t="shared" si="1"/>
        <v>9.35</v>
      </c>
      <c r="G17" s="467">
        <v>0</v>
      </c>
      <c r="H17" s="465">
        <f t="shared" si="2"/>
        <v>0</v>
      </c>
      <c r="I17" s="465">
        <f t="shared" si="3"/>
        <v>0</v>
      </c>
      <c r="J17" s="465">
        <f t="shared" si="3"/>
        <v>0</v>
      </c>
      <c r="K17" s="468"/>
      <c r="M17" s="475"/>
      <c r="N17" s="475"/>
      <c r="O17" s="459"/>
      <c r="P17" s="459"/>
      <c r="Q17" s="459"/>
      <c r="R17" s="459"/>
      <c r="S17" s="459"/>
    </row>
    <row r="18" spans="1:22" ht="17.25" customHeight="1">
      <c r="A18" s="269">
        <v>7</v>
      </c>
      <c r="B18" s="263" t="s">
        <v>834</v>
      </c>
      <c r="C18" s="300">
        <v>196</v>
      </c>
      <c r="D18" s="464">
        <f t="shared" si="0"/>
        <v>9.8000000000000007</v>
      </c>
      <c r="E18" s="300">
        <v>196</v>
      </c>
      <c r="F18" s="465">
        <f t="shared" si="1"/>
        <v>9.8000000000000007</v>
      </c>
      <c r="G18" s="467">
        <v>0</v>
      </c>
      <c r="H18" s="465">
        <f t="shared" si="2"/>
        <v>0</v>
      </c>
      <c r="I18" s="465">
        <f>C18-E18-G18</f>
        <v>0</v>
      </c>
      <c r="J18" s="465">
        <f t="shared" si="3"/>
        <v>0</v>
      </c>
      <c r="K18" s="468"/>
      <c r="M18" s="475">
        <v>52</v>
      </c>
      <c r="N18" s="475">
        <v>109</v>
      </c>
      <c r="O18" s="459">
        <f t="shared" si="4"/>
        <v>161</v>
      </c>
      <c r="P18" s="459"/>
      <c r="Q18" s="459">
        <v>306</v>
      </c>
      <c r="R18" s="459">
        <f>'[2]AT-3'!F15</f>
        <v>243</v>
      </c>
      <c r="S18" s="459">
        <f t="shared" si="5"/>
        <v>-63</v>
      </c>
    </row>
    <row r="19" spans="1:22" ht="17.25" customHeight="1">
      <c r="A19" s="384">
        <v>8</v>
      </c>
      <c r="B19" s="437" t="s">
        <v>835</v>
      </c>
      <c r="C19" s="300">
        <v>259</v>
      </c>
      <c r="D19" s="464">
        <f t="shared" si="0"/>
        <v>12.95</v>
      </c>
      <c r="E19" s="300">
        <v>259</v>
      </c>
      <c r="F19" s="465">
        <f t="shared" si="1"/>
        <v>12.95</v>
      </c>
      <c r="G19" s="467">
        <v>0</v>
      </c>
      <c r="H19" s="465">
        <f t="shared" si="2"/>
        <v>0</v>
      </c>
      <c r="I19" s="465">
        <f t="shared" si="3"/>
        <v>0</v>
      </c>
      <c r="J19" s="465">
        <f t="shared" si="3"/>
        <v>0</v>
      </c>
      <c r="K19" s="468"/>
      <c r="M19" s="475">
        <v>90</v>
      </c>
      <c r="N19" s="475">
        <v>83</v>
      </c>
      <c r="O19" s="459">
        <f t="shared" si="4"/>
        <v>173</v>
      </c>
      <c r="P19" s="459"/>
      <c r="Q19" s="459">
        <v>407</v>
      </c>
      <c r="R19" s="459">
        <f>'[2]AT-3'!F16</f>
        <v>257</v>
      </c>
      <c r="S19" s="459">
        <f t="shared" si="5"/>
        <v>-150</v>
      </c>
    </row>
    <row r="20" spans="1:22" ht="17.25" customHeight="1">
      <c r="A20" s="384">
        <v>9</v>
      </c>
      <c r="B20" s="437" t="s">
        <v>836</v>
      </c>
      <c r="C20" s="300">
        <v>181</v>
      </c>
      <c r="D20" s="464">
        <f t="shared" si="0"/>
        <v>9.0500000000000007</v>
      </c>
      <c r="E20" s="300">
        <v>181</v>
      </c>
      <c r="F20" s="465">
        <f t="shared" si="1"/>
        <v>9.0500000000000007</v>
      </c>
      <c r="G20" s="467">
        <v>0</v>
      </c>
      <c r="H20" s="465">
        <f t="shared" si="2"/>
        <v>0</v>
      </c>
      <c r="I20" s="465">
        <f t="shared" si="3"/>
        <v>0</v>
      </c>
      <c r="J20" s="465">
        <f t="shared" si="3"/>
        <v>0</v>
      </c>
      <c r="K20" s="468"/>
      <c r="M20" s="475">
        <v>70</v>
      </c>
      <c r="N20" s="475">
        <v>144</v>
      </c>
      <c r="O20" s="459">
        <f t="shared" si="4"/>
        <v>214</v>
      </c>
      <c r="P20" s="459"/>
      <c r="Q20" s="459">
        <v>430</v>
      </c>
      <c r="R20" s="459">
        <f>'[2]AT-3'!F17</f>
        <v>261</v>
      </c>
      <c r="S20" s="459">
        <f t="shared" si="5"/>
        <v>-169</v>
      </c>
    </row>
    <row r="21" spans="1:22" ht="17.25" customHeight="1">
      <c r="A21" s="384">
        <v>10</v>
      </c>
      <c r="B21" s="437" t="s">
        <v>837</v>
      </c>
      <c r="C21" s="300">
        <v>120</v>
      </c>
      <c r="D21" s="464">
        <f t="shared" si="0"/>
        <v>6</v>
      </c>
      <c r="E21" s="300">
        <v>120</v>
      </c>
      <c r="F21" s="465">
        <f t="shared" si="1"/>
        <v>6</v>
      </c>
      <c r="G21" s="467">
        <v>0</v>
      </c>
      <c r="H21" s="465">
        <f t="shared" si="2"/>
        <v>0</v>
      </c>
      <c r="I21" s="465">
        <v>0</v>
      </c>
      <c r="J21" s="465">
        <v>0</v>
      </c>
      <c r="K21" s="468"/>
      <c r="M21" s="475">
        <v>90</v>
      </c>
      <c r="N21" s="475">
        <v>90</v>
      </c>
      <c r="O21" s="459">
        <f t="shared" si="4"/>
        <v>180</v>
      </c>
      <c r="P21" s="459"/>
      <c r="Q21" s="459">
        <v>331</v>
      </c>
      <c r="R21" s="459">
        <f>'[2]AT-3'!F18</f>
        <v>142</v>
      </c>
      <c r="S21" s="459">
        <f t="shared" si="5"/>
        <v>-189</v>
      </c>
    </row>
    <row r="22" spans="1:22" ht="17.25" customHeight="1">
      <c r="A22" s="384">
        <v>11</v>
      </c>
      <c r="B22" s="437" t="s">
        <v>838</v>
      </c>
      <c r="C22" s="300">
        <v>128</v>
      </c>
      <c r="D22" s="464">
        <f t="shared" si="0"/>
        <v>6.4</v>
      </c>
      <c r="E22" s="300">
        <v>128</v>
      </c>
      <c r="F22" s="465">
        <f t="shared" si="1"/>
        <v>6.4</v>
      </c>
      <c r="G22" s="467">
        <v>0</v>
      </c>
      <c r="H22" s="465">
        <f t="shared" si="2"/>
        <v>0</v>
      </c>
      <c r="I22" s="465">
        <f t="shared" si="3"/>
        <v>0</v>
      </c>
      <c r="J22" s="465">
        <v>0</v>
      </c>
      <c r="K22" s="468"/>
      <c r="M22" s="475">
        <v>75</v>
      </c>
      <c r="N22" s="475">
        <v>15</v>
      </c>
      <c r="O22" s="459">
        <f t="shared" si="4"/>
        <v>90</v>
      </c>
      <c r="P22" s="459"/>
      <c r="Q22" s="459">
        <v>200</v>
      </c>
      <c r="R22" s="459">
        <f>'[2]AT-3'!F19</f>
        <v>100</v>
      </c>
      <c r="S22" s="459">
        <f t="shared" si="5"/>
        <v>-100</v>
      </c>
    </row>
    <row r="23" spans="1:22" ht="17.25" customHeight="1">
      <c r="A23" s="384">
        <v>12</v>
      </c>
      <c r="B23" s="437" t="s">
        <v>839</v>
      </c>
      <c r="C23" s="300">
        <v>168</v>
      </c>
      <c r="D23" s="464">
        <f t="shared" si="0"/>
        <v>8.4</v>
      </c>
      <c r="E23" s="300">
        <v>168</v>
      </c>
      <c r="F23" s="465">
        <f t="shared" si="1"/>
        <v>8.4</v>
      </c>
      <c r="G23" s="467">
        <v>0</v>
      </c>
      <c r="H23" s="465">
        <f t="shared" si="2"/>
        <v>0</v>
      </c>
      <c r="I23" s="465">
        <f t="shared" si="3"/>
        <v>0</v>
      </c>
      <c r="J23" s="465">
        <v>0</v>
      </c>
      <c r="K23" s="468"/>
      <c r="M23" s="475"/>
      <c r="N23" s="475"/>
      <c r="O23" s="459"/>
      <c r="P23" s="459"/>
      <c r="Q23" s="459"/>
      <c r="R23" s="459"/>
      <c r="S23" s="459"/>
    </row>
    <row r="24" spans="1:22" ht="17.25" customHeight="1">
      <c r="A24" s="384">
        <v>13</v>
      </c>
      <c r="B24" s="437" t="s">
        <v>840</v>
      </c>
      <c r="C24" s="300">
        <v>158</v>
      </c>
      <c r="D24" s="464">
        <f t="shared" si="0"/>
        <v>7.9</v>
      </c>
      <c r="E24" s="300">
        <v>158</v>
      </c>
      <c r="F24" s="465">
        <f t="shared" si="1"/>
        <v>7.9</v>
      </c>
      <c r="G24" s="467">
        <v>0</v>
      </c>
      <c r="H24" s="465">
        <f t="shared" si="2"/>
        <v>0</v>
      </c>
      <c r="I24" s="465">
        <f t="shared" si="3"/>
        <v>0</v>
      </c>
      <c r="J24" s="465">
        <f t="shared" si="3"/>
        <v>0</v>
      </c>
      <c r="K24" s="468"/>
      <c r="M24" s="475">
        <v>62</v>
      </c>
      <c r="N24" s="475">
        <v>35</v>
      </c>
      <c r="O24" s="459">
        <f t="shared" si="4"/>
        <v>97</v>
      </c>
      <c r="P24" s="459"/>
      <c r="Q24" s="459">
        <v>175</v>
      </c>
      <c r="R24" s="459">
        <f>'[2]AT-3'!F21</f>
        <v>97</v>
      </c>
      <c r="S24" s="459">
        <f t="shared" si="5"/>
        <v>-78</v>
      </c>
    </row>
    <row r="25" spans="1:22" ht="17.25" customHeight="1">
      <c r="A25" s="384">
        <v>14</v>
      </c>
      <c r="B25" s="437" t="s">
        <v>841</v>
      </c>
      <c r="C25" s="300">
        <v>72</v>
      </c>
      <c r="D25" s="464">
        <f t="shared" si="0"/>
        <v>3.6</v>
      </c>
      <c r="E25" s="300">
        <v>72</v>
      </c>
      <c r="F25" s="465">
        <f t="shared" si="1"/>
        <v>3.6</v>
      </c>
      <c r="G25" s="467">
        <v>0</v>
      </c>
      <c r="H25" s="465">
        <f t="shared" si="2"/>
        <v>0</v>
      </c>
      <c r="I25" s="465">
        <f t="shared" si="3"/>
        <v>0</v>
      </c>
      <c r="J25" s="465">
        <f t="shared" si="3"/>
        <v>0</v>
      </c>
      <c r="K25" s="468"/>
      <c r="M25" s="475">
        <v>14</v>
      </c>
      <c r="N25" s="475">
        <v>18</v>
      </c>
      <c r="O25" s="459">
        <f t="shared" si="4"/>
        <v>32</v>
      </c>
      <c r="P25" s="459"/>
      <c r="Q25" s="459">
        <v>64</v>
      </c>
      <c r="R25" s="459">
        <f>'[2]AT-3'!F22</f>
        <v>44</v>
      </c>
      <c r="S25" s="459">
        <f t="shared" si="5"/>
        <v>-20</v>
      </c>
    </row>
    <row r="26" spans="1:22" ht="17.25" customHeight="1">
      <c r="A26" s="269">
        <v>15</v>
      </c>
      <c r="B26" s="263" t="s">
        <v>842</v>
      </c>
      <c r="C26" s="300">
        <v>116</v>
      </c>
      <c r="D26" s="464">
        <f t="shared" si="0"/>
        <v>5.8</v>
      </c>
      <c r="E26" s="300">
        <v>116</v>
      </c>
      <c r="F26" s="465">
        <f t="shared" si="1"/>
        <v>5.8</v>
      </c>
      <c r="G26" s="467">
        <v>0</v>
      </c>
      <c r="H26" s="465">
        <f t="shared" si="2"/>
        <v>0</v>
      </c>
      <c r="I26" s="465">
        <f t="shared" si="3"/>
        <v>0</v>
      </c>
      <c r="J26" s="465">
        <f t="shared" si="3"/>
        <v>0</v>
      </c>
      <c r="K26" s="468"/>
      <c r="M26" s="475">
        <v>65</v>
      </c>
      <c r="N26" s="475">
        <v>77</v>
      </c>
      <c r="O26" s="459">
        <f t="shared" si="4"/>
        <v>142</v>
      </c>
      <c r="P26" s="459"/>
      <c r="Q26" s="459">
        <v>309</v>
      </c>
      <c r="R26" s="459">
        <f>'[2]AT-3'!F23</f>
        <v>86</v>
      </c>
      <c r="S26" s="459">
        <f t="shared" si="5"/>
        <v>-223</v>
      </c>
    </row>
    <row r="27" spans="1:22" ht="17.25" customHeight="1">
      <c r="A27" s="269">
        <v>16</v>
      </c>
      <c r="B27" s="263" t="s">
        <v>843</v>
      </c>
      <c r="C27" s="300">
        <v>238</v>
      </c>
      <c r="D27" s="464">
        <f t="shared" si="0"/>
        <v>11.9</v>
      </c>
      <c r="E27" s="300">
        <v>238</v>
      </c>
      <c r="F27" s="465">
        <f t="shared" si="1"/>
        <v>11.9</v>
      </c>
      <c r="G27" s="467">
        <v>0</v>
      </c>
      <c r="H27" s="465">
        <f t="shared" si="2"/>
        <v>0</v>
      </c>
      <c r="I27" s="465">
        <f t="shared" si="3"/>
        <v>0</v>
      </c>
      <c r="J27" s="465">
        <v>0</v>
      </c>
      <c r="K27" s="468"/>
      <c r="M27" s="475"/>
      <c r="N27" s="475"/>
      <c r="O27" s="459"/>
      <c r="P27" s="459"/>
      <c r="Q27" s="459"/>
      <c r="R27" s="459"/>
      <c r="S27" s="459"/>
    </row>
    <row r="28" spans="1:22" ht="17.25" customHeight="1">
      <c r="A28" s="384">
        <v>17</v>
      </c>
      <c r="B28" s="437" t="s">
        <v>844</v>
      </c>
      <c r="C28" s="300">
        <v>119</v>
      </c>
      <c r="D28" s="464">
        <f t="shared" si="0"/>
        <v>5.95</v>
      </c>
      <c r="E28" s="300">
        <v>119</v>
      </c>
      <c r="F28" s="465">
        <f t="shared" si="1"/>
        <v>5.95</v>
      </c>
      <c r="G28" s="467">
        <v>0</v>
      </c>
      <c r="H28" s="465">
        <f t="shared" si="2"/>
        <v>0</v>
      </c>
      <c r="I28" s="465">
        <f t="shared" si="3"/>
        <v>0</v>
      </c>
      <c r="J28" s="465">
        <f t="shared" si="3"/>
        <v>0</v>
      </c>
      <c r="K28" s="468"/>
      <c r="M28" s="475">
        <v>0</v>
      </c>
      <c r="N28" s="475">
        <v>35</v>
      </c>
      <c r="O28" s="459">
        <f t="shared" si="4"/>
        <v>35</v>
      </c>
      <c r="P28" s="459"/>
      <c r="Q28" s="459">
        <v>135</v>
      </c>
      <c r="R28" s="459">
        <f>'[2]AT-3'!F25</f>
        <v>89</v>
      </c>
      <c r="S28" s="459">
        <f t="shared" si="5"/>
        <v>-46</v>
      </c>
    </row>
    <row r="29" spans="1:22" s="459" customFormat="1" ht="14.25">
      <c r="A29" s="270">
        <v>18</v>
      </c>
      <c r="B29" s="263" t="s">
        <v>845</v>
      </c>
      <c r="C29" s="300">
        <v>319</v>
      </c>
      <c r="D29" s="464">
        <f t="shared" si="0"/>
        <v>15.95</v>
      </c>
      <c r="E29" s="300">
        <v>319</v>
      </c>
      <c r="F29" s="465">
        <f t="shared" si="1"/>
        <v>15.95</v>
      </c>
      <c r="G29" s="467">
        <v>0</v>
      </c>
      <c r="H29" s="465">
        <f t="shared" si="2"/>
        <v>0</v>
      </c>
      <c r="I29" s="465">
        <f t="shared" si="3"/>
        <v>0</v>
      </c>
      <c r="J29" s="465">
        <f t="shared" si="3"/>
        <v>0</v>
      </c>
      <c r="K29" s="468"/>
      <c r="M29" s="475">
        <v>40</v>
      </c>
      <c r="N29" s="475">
        <v>92</v>
      </c>
      <c r="O29" s="459">
        <f t="shared" si="4"/>
        <v>132</v>
      </c>
      <c r="Q29" s="459">
        <v>334</v>
      </c>
      <c r="R29" s="459">
        <f>'[2]AT-3'!F26</f>
        <v>293</v>
      </c>
      <c r="S29" s="459">
        <f t="shared" si="5"/>
        <v>-41</v>
      </c>
      <c r="T29" s="438"/>
      <c r="V29" s="438"/>
    </row>
    <row r="30" spans="1:22" s="459" customFormat="1" ht="14.25">
      <c r="A30" s="271">
        <v>19</v>
      </c>
      <c r="B30" s="437" t="s">
        <v>846</v>
      </c>
      <c r="C30" s="300">
        <v>157</v>
      </c>
      <c r="D30" s="464">
        <f t="shared" si="0"/>
        <v>7.85</v>
      </c>
      <c r="E30" s="300">
        <v>157</v>
      </c>
      <c r="F30" s="465">
        <f t="shared" si="1"/>
        <v>7.85</v>
      </c>
      <c r="G30" s="467">
        <v>0</v>
      </c>
      <c r="H30" s="465">
        <f t="shared" si="2"/>
        <v>0</v>
      </c>
      <c r="I30" s="465">
        <f t="shared" si="3"/>
        <v>0</v>
      </c>
      <c r="J30" s="465">
        <f t="shared" si="3"/>
        <v>0</v>
      </c>
      <c r="K30" s="468"/>
      <c r="M30" s="475">
        <v>54</v>
      </c>
      <c r="N30" s="475">
        <v>74</v>
      </c>
      <c r="O30" s="459">
        <f t="shared" si="4"/>
        <v>128</v>
      </c>
      <c r="Q30" s="459">
        <v>227</v>
      </c>
      <c r="R30" s="459">
        <v>208</v>
      </c>
      <c r="S30" s="459">
        <f t="shared" si="5"/>
        <v>-19</v>
      </c>
      <c r="T30" s="438"/>
      <c r="V30" s="438"/>
    </row>
    <row r="31" spans="1:22" s="459" customFormat="1" ht="14.25">
      <c r="A31" s="271">
        <v>20</v>
      </c>
      <c r="B31" s="437" t="s">
        <v>847</v>
      </c>
      <c r="C31" s="465">
        <v>113</v>
      </c>
      <c r="D31" s="464">
        <f t="shared" si="0"/>
        <v>5.65</v>
      </c>
      <c r="E31" s="465">
        <v>113</v>
      </c>
      <c r="F31" s="465">
        <f t="shared" si="1"/>
        <v>5.65</v>
      </c>
      <c r="G31" s="465">
        <v>0</v>
      </c>
      <c r="H31" s="465">
        <v>0</v>
      </c>
      <c r="I31" s="465">
        <v>0</v>
      </c>
      <c r="J31" s="465">
        <v>0</v>
      </c>
      <c r="K31" s="468"/>
      <c r="T31" s="438"/>
      <c r="V31" s="438"/>
    </row>
    <row r="32" spans="1:22" s="459" customFormat="1" ht="14.25">
      <c r="A32" s="384">
        <v>21</v>
      </c>
      <c r="B32" s="266" t="s">
        <v>848</v>
      </c>
      <c r="C32" s="465">
        <v>101</v>
      </c>
      <c r="D32" s="464">
        <f t="shared" si="0"/>
        <v>5.05</v>
      </c>
      <c r="E32" s="465">
        <v>101</v>
      </c>
      <c r="F32" s="465">
        <f t="shared" si="1"/>
        <v>5.05</v>
      </c>
      <c r="G32" s="465">
        <v>0</v>
      </c>
      <c r="H32" s="465">
        <v>0</v>
      </c>
      <c r="I32" s="465">
        <v>0</v>
      </c>
      <c r="J32" s="465">
        <v>0</v>
      </c>
      <c r="K32" s="468"/>
      <c r="T32" s="438"/>
      <c r="V32" s="438"/>
    </row>
    <row r="33" spans="1:22" s="459" customFormat="1" ht="14.25">
      <c r="A33" s="384">
        <v>22</v>
      </c>
      <c r="B33" s="266" t="s">
        <v>849</v>
      </c>
      <c r="C33" s="465">
        <v>141</v>
      </c>
      <c r="D33" s="464">
        <f t="shared" si="0"/>
        <v>7.05</v>
      </c>
      <c r="E33" s="465">
        <v>141</v>
      </c>
      <c r="F33" s="465">
        <f t="shared" si="1"/>
        <v>7.05</v>
      </c>
      <c r="G33" s="465">
        <v>0</v>
      </c>
      <c r="H33" s="465">
        <v>0</v>
      </c>
      <c r="I33" s="465">
        <v>0</v>
      </c>
      <c r="J33" s="465">
        <v>0</v>
      </c>
      <c r="K33" s="468"/>
      <c r="T33" s="438"/>
      <c r="V33" s="438"/>
    </row>
    <row r="34" spans="1:22" s="459" customFormat="1" ht="14.25">
      <c r="A34" s="384">
        <v>23</v>
      </c>
      <c r="B34" s="266" t="s">
        <v>850</v>
      </c>
      <c r="C34" s="465">
        <v>125</v>
      </c>
      <c r="D34" s="464">
        <f t="shared" si="0"/>
        <v>6.25</v>
      </c>
      <c r="E34" s="465">
        <v>125</v>
      </c>
      <c r="F34" s="465">
        <f t="shared" si="1"/>
        <v>6.25</v>
      </c>
      <c r="G34" s="465">
        <v>0</v>
      </c>
      <c r="H34" s="465">
        <v>0</v>
      </c>
      <c r="I34" s="465">
        <v>0</v>
      </c>
      <c r="J34" s="465">
        <v>0</v>
      </c>
      <c r="K34" s="468"/>
      <c r="T34" s="438"/>
      <c r="V34" s="438"/>
    </row>
    <row r="35" spans="1:22" s="459" customFormat="1" ht="15">
      <c r="A35" s="470" t="s">
        <v>14</v>
      </c>
      <c r="B35" s="471"/>
      <c r="C35" s="472">
        <f>SUM(C12:C34)</f>
        <v>4033</v>
      </c>
      <c r="D35" s="472">
        <f>SUM(D12:D34)</f>
        <v>201.65000000000003</v>
      </c>
      <c r="E35" s="472">
        <f t="shared" ref="E35:J35" si="6">SUM(E12:E34)</f>
        <v>4033</v>
      </c>
      <c r="F35" s="472">
        <f t="shared" si="6"/>
        <v>201.65000000000003</v>
      </c>
      <c r="G35" s="472">
        <f t="shared" si="6"/>
        <v>0</v>
      </c>
      <c r="H35" s="472">
        <f t="shared" si="6"/>
        <v>0</v>
      </c>
      <c r="I35" s="472">
        <f t="shared" si="6"/>
        <v>0</v>
      </c>
      <c r="J35" s="472">
        <f t="shared" si="6"/>
        <v>0</v>
      </c>
      <c r="K35" s="468"/>
      <c r="M35" s="472">
        <f t="shared" ref="M35:R35" si="7">SUM(M12:M31)</f>
        <v>880</v>
      </c>
      <c r="N35" s="472">
        <f t="shared" si="7"/>
        <v>1202</v>
      </c>
      <c r="O35" s="472">
        <f t="shared" si="7"/>
        <v>2082</v>
      </c>
      <c r="P35" s="472">
        <f t="shared" si="7"/>
        <v>0</v>
      </c>
      <c r="Q35" s="472">
        <f t="shared" si="7"/>
        <v>4431</v>
      </c>
      <c r="R35" s="472">
        <f t="shared" si="7"/>
        <v>2923</v>
      </c>
    </row>
    <row r="36" spans="1:22" s="459" customFormat="1"/>
    <row r="37" spans="1:22" s="459" customFormat="1">
      <c r="A37" s="474" t="s">
        <v>908</v>
      </c>
    </row>
    <row r="38" spans="1:22">
      <c r="M38" s="459"/>
      <c r="N38" s="459"/>
      <c r="O38" s="459"/>
      <c r="P38" s="459"/>
      <c r="Q38" s="459"/>
      <c r="R38" s="459"/>
      <c r="S38" s="459"/>
    </row>
    <row r="39" spans="1:22">
      <c r="M39" s="459"/>
      <c r="N39" s="459"/>
      <c r="O39" s="459"/>
      <c r="P39" s="459"/>
      <c r="Q39" s="459"/>
      <c r="R39" s="459"/>
      <c r="S39" s="459"/>
    </row>
    <row r="40" spans="1:22">
      <c r="A40" s="290" t="s">
        <v>925</v>
      </c>
      <c r="M40" s="459"/>
      <c r="N40" s="459"/>
      <c r="O40" s="459"/>
      <c r="P40" s="459"/>
      <c r="Q40" s="459"/>
      <c r="R40" s="459"/>
      <c r="S40" s="459"/>
    </row>
    <row r="41" spans="1:22">
      <c r="A41" s="290" t="s">
        <v>930</v>
      </c>
      <c r="M41" s="459"/>
      <c r="N41" s="459"/>
      <c r="O41" s="459"/>
      <c r="P41" s="459"/>
      <c r="Q41" s="459"/>
      <c r="R41" s="459"/>
      <c r="S41" s="459"/>
    </row>
    <row r="42" spans="1:22">
      <c r="I42" s="290" t="s">
        <v>869</v>
      </c>
      <c r="M42" s="459"/>
      <c r="N42" s="459"/>
      <c r="O42" s="459"/>
      <c r="P42" s="459"/>
      <c r="Q42" s="459"/>
      <c r="R42" s="459"/>
      <c r="S42" s="459"/>
    </row>
    <row r="43" spans="1:22">
      <c r="I43" s="438" t="s">
        <v>870</v>
      </c>
    </row>
    <row r="44" spans="1:22">
      <c r="I44" s="438" t="s">
        <v>871</v>
      </c>
    </row>
  </sheetData>
  <mergeCells count="15">
    <mergeCell ref="A7:B7"/>
    <mergeCell ref="I7:J7"/>
    <mergeCell ref="D1:E1"/>
    <mergeCell ref="J1:K1"/>
    <mergeCell ref="A2:J2"/>
    <mergeCell ref="A3:K3"/>
    <mergeCell ref="A5:K5"/>
    <mergeCell ref="K9:K10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47" right="0" top="1.25" bottom="0.5" header="0.5" footer="0.5"/>
  <pageSetup scale="6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SheetLayoutView="100" workbookViewId="0">
      <selection activeCell="C33" sqref="C33"/>
    </sheetView>
  </sheetViews>
  <sheetFormatPr defaultRowHeight="12.75"/>
  <cols>
    <col min="1" max="1" width="7.140625" customWidth="1"/>
    <col min="2" max="2" width="20.140625" bestFit="1" customWidth="1"/>
    <col min="3" max="3" width="14.5703125" customWidth="1"/>
    <col min="4" max="4" width="16.5703125" style="232" customWidth="1"/>
    <col min="5" max="8" width="18.42578125" style="232" customWidth="1"/>
  </cols>
  <sheetData>
    <row r="1" spans="1:15">
      <c r="H1" s="235" t="s">
        <v>503</v>
      </c>
    </row>
    <row r="2" spans="1:15" ht="18">
      <c r="A2" s="678" t="s">
        <v>0</v>
      </c>
      <c r="B2" s="678"/>
      <c r="C2" s="678"/>
      <c r="D2" s="678"/>
      <c r="E2" s="678"/>
      <c r="F2" s="678"/>
      <c r="G2" s="678"/>
      <c r="H2" s="678"/>
      <c r="I2" s="176"/>
      <c r="J2" s="176"/>
      <c r="K2" s="176"/>
      <c r="L2" s="176"/>
      <c r="M2" s="176"/>
      <c r="N2" s="176"/>
      <c r="O2" s="176"/>
    </row>
    <row r="3" spans="1:15" ht="21">
      <c r="A3" s="679" t="s">
        <v>656</v>
      </c>
      <c r="B3" s="679"/>
      <c r="C3" s="679"/>
      <c r="D3" s="679"/>
      <c r="E3" s="679"/>
      <c r="F3" s="679"/>
      <c r="G3" s="679"/>
      <c r="H3" s="679"/>
      <c r="I3" s="177"/>
      <c r="J3" s="177"/>
      <c r="K3" s="177"/>
      <c r="L3" s="177"/>
      <c r="M3" s="177"/>
      <c r="N3" s="177"/>
      <c r="O3" s="177"/>
    </row>
    <row r="4" spans="1:15" ht="15">
      <c r="A4" s="157"/>
      <c r="B4" s="157"/>
      <c r="C4" s="157"/>
      <c r="D4" s="229"/>
      <c r="E4" s="229"/>
      <c r="F4" s="229"/>
      <c r="G4" s="229"/>
      <c r="H4" s="229"/>
      <c r="I4" s="157"/>
      <c r="J4" s="157"/>
      <c r="K4" s="157"/>
      <c r="L4" s="157"/>
      <c r="M4" s="157"/>
      <c r="N4" s="157"/>
      <c r="O4" s="157"/>
    </row>
    <row r="5" spans="1:15" ht="18">
      <c r="A5" s="678" t="s">
        <v>502</v>
      </c>
      <c r="B5" s="678"/>
      <c r="C5" s="678"/>
      <c r="D5" s="678"/>
      <c r="E5" s="678"/>
      <c r="F5" s="678"/>
      <c r="G5" s="678"/>
      <c r="H5" s="678"/>
      <c r="I5" s="176"/>
      <c r="J5" s="176"/>
      <c r="K5" s="176"/>
      <c r="L5" s="176"/>
      <c r="M5" s="176"/>
      <c r="N5" s="176"/>
      <c r="O5" s="176"/>
    </row>
    <row r="6" spans="1:15" ht="15">
      <c r="A6" s="35" t="s">
        <v>932</v>
      </c>
      <c r="B6" s="158"/>
      <c r="C6" s="157"/>
      <c r="D6" s="229"/>
      <c r="E6" s="229"/>
      <c r="F6" s="791" t="s">
        <v>787</v>
      </c>
      <c r="G6" s="791"/>
      <c r="H6" s="791"/>
      <c r="I6" s="157"/>
      <c r="J6" s="157"/>
      <c r="K6" s="157"/>
      <c r="L6" s="178"/>
      <c r="M6" s="178"/>
      <c r="N6" s="789"/>
      <c r="O6" s="789"/>
    </row>
    <row r="7" spans="1:15" ht="31.5" customHeight="1">
      <c r="A7" s="753" t="s">
        <v>2</v>
      </c>
      <c r="B7" s="753" t="s">
        <v>3</v>
      </c>
      <c r="C7" s="790" t="s">
        <v>385</v>
      </c>
      <c r="D7" s="786" t="s">
        <v>482</v>
      </c>
      <c r="E7" s="787"/>
      <c r="F7" s="787"/>
      <c r="G7" s="787"/>
      <c r="H7" s="788"/>
    </row>
    <row r="8" spans="1:15" ht="34.5" customHeight="1">
      <c r="A8" s="753"/>
      <c r="B8" s="753"/>
      <c r="C8" s="790"/>
      <c r="D8" s="230" t="s">
        <v>483</v>
      </c>
      <c r="E8" s="230" t="s">
        <v>484</v>
      </c>
      <c r="F8" s="230" t="s">
        <v>485</v>
      </c>
      <c r="G8" s="230" t="s">
        <v>682</v>
      </c>
      <c r="H8" s="230" t="s">
        <v>41</v>
      </c>
    </row>
    <row r="9" spans="1:15" ht="15">
      <c r="A9" s="179">
        <v>1</v>
      </c>
      <c r="B9" s="179">
        <v>2</v>
      </c>
      <c r="C9" s="179">
        <v>3</v>
      </c>
      <c r="D9" s="179">
        <v>4</v>
      </c>
      <c r="E9" s="179">
        <v>5</v>
      </c>
      <c r="F9" s="179">
        <v>6</v>
      </c>
      <c r="G9" s="179">
        <v>7</v>
      </c>
      <c r="H9" s="179">
        <v>8</v>
      </c>
    </row>
    <row r="10" spans="1:15" ht="14.25">
      <c r="A10" s="269">
        <v>1</v>
      </c>
      <c r="B10" s="263" t="s">
        <v>828</v>
      </c>
      <c r="C10" s="9">
        <f>'AT-3'!F9</f>
        <v>118</v>
      </c>
      <c r="D10" s="162">
        <v>7</v>
      </c>
      <c r="E10" s="162">
        <v>0</v>
      </c>
      <c r="F10" s="162">
        <f>C10-D10</f>
        <v>111</v>
      </c>
      <c r="G10" s="162">
        <v>0</v>
      </c>
      <c r="H10" s="162">
        <v>0</v>
      </c>
    </row>
    <row r="11" spans="1:15" ht="14.25">
      <c r="A11" s="48">
        <v>2</v>
      </c>
      <c r="B11" s="47" t="s">
        <v>829</v>
      </c>
      <c r="C11" s="9">
        <f>'AT-3'!F10</f>
        <v>171</v>
      </c>
      <c r="D11" s="162">
        <v>0</v>
      </c>
      <c r="E11" s="162">
        <v>0</v>
      </c>
      <c r="F11" s="162">
        <f t="shared" ref="F11:F32" si="0">C11-D11</f>
        <v>171</v>
      </c>
      <c r="G11" s="162">
        <v>0</v>
      </c>
      <c r="H11" s="162">
        <v>0</v>
      </c>
    </row>
    <row r="12" spans="1:15" ht="14.25">
      <c r="A12" s="269">
        <v>3</v>
      </c>
      <c r="B12" s="263" t="s">
        <v>830</v>
      </c>
      <c r="C12" s="9">
        <f>'AT-3'!F11</f>
        <v>265</v>
      </c>
      <c r="D12" s="162">
        <v>0</v>
      </c>
      <c r="E12" s="162">
        <v>0</v>
      </c>
      <c r="F12" s="162">
        <f t="shared" si="0"/>
        <v>265</v>
      </c>
      <c r="G12" s="162">
        <v>0</v>
      </c>
      <c r="H12" s="162">
        <v>0</v>
      </c>
    </row>
    <row r="13" spans="1:15" ht="14.25">
      <c r="A13" s="48">
        <v>4</v>
      </c>
      <c r="B13" s="47" t="s">
        <v>831</v>
      </c>
      <c r="C13" s="9">
        <f>'AT-3'!F12</f>
        <v>241</v>
      </c>
      <c r="D13" s="162">
        <v>0</v>
      </c>
      <c r="E13" s="162">
        <v>0</v>
      </c>
      <c r="F13" s="162">
        <f t="shared" si="0"/>
        <v>241</v>
      </c>
      <c r="G13" s="162">
        <v>0</v>
      </c>
      <c r="H13" s="162">
        <v>0</v>
      </c>
    </row>
    <row r="14" spans="1:15" ht="14.25">
      <c r="A14" s="48">
        <v>5</v>
      </c>
      <c r="B14" s="47" t="s">
        <v>832</v>
      </c>
      <c r="C14" s="9">
        <f>'AT-3'!F13</f>
        <v>161</v>
      </c>
      <c r="D14" s="162">
        <v>0</v>
      </c>
      <c r="E14" s="162">
        <v>0</v>
      </c>
      <c r="F14" s="162">
        <f t="shared" si="0"/>
        <v>161</v>
      </c>
      <c r="G14" s="162">
        <v>0</v>
      </c>
      <c r="H14" s="162">
        <v>0</v>
      </c>
    </row>
    <row r="15" spans="1:15" ht="14.25">
      <c r="A15" s="48">
        <v>6</v>
      </c>
      <c r="B15" s="47" t="s">
        <v>833</v>
      </c>
      <c r="C15" s="9">
        <f>'AT-3'!F14</f>
        <v>139</v>
      </c>
      <c r="D15" s="162">
        <v>0</v>
      </c>
      <c r="E15" s="162">
        <v>0</v>
      </c>
      <c r="F15" s="162">
        <f t="shared" si="0"/>
        <v>139</v>
      </c>
      <c r="G15" s="162">
        <v>0</v>
      </c>
      <c r="H15" s="162">
        <v>0</v>
      </c>
    </row>
    <row r="16" spans="1:15" ht="14.25">
      <c r="A16" s="269">
        <v>7</v>
      </c>
      <c r="B16" s="263" t="s">
        <v>834</v>
      </c>
      <c r="C16" s="9">
        <f>'AT-3'!F15</f>
        <v>164</v>
      </c>
      <c r="D16" s="162">
        <v>1</v>
      </c>
      <c r="E16" s="162">
        <v>0</v>
      </c>
      <c r="F16" s="162">
        <f t="shared" si="0"/>
        <v>163</v>
      </c>
      <c r="G16" s="162">
        <v>0</v>
      </c>
      <c r="H16" s="162">
        <v>0</v>
      </c>
    </row>
    <row r="17" spans="1:8" ht="14.25">
      <c r="A17" s="48">
        <v>8</v>
      </c>
      <c r="B17" s="47" t="s">
        <v>835</v>
      </c>
      <c r="C17" s="9">
        <f>'AT-3'!F16</f>
        <v>191</v>
      </c>
      <c r="D17" s="162">
        <v>0</v>
      </c>
      <c r="E17" s="162">
        <v>0</v>
      </c>
      <c r="F17" s="162">
        <f t="shared" si="0"/>
        <v>191</v>
      </c>
      <c r="G17" s="162">
        <v>0</v>
      </c>
      <c r="H17" s="162">
        <v>0</v>
      </c>
    </row>
    <row r="18" spans="1:8" ht="14.25">
      <c r="A18" s="48">
        <v>9</v>
      </c>
      <c r="B18" s="47" t="s">
        <v>836</v>
      </c>
      <c r="C18" s="9">
        <f>'AT-3'!F17</f>
        <v>149</v>
      </c>
      <c r="D18" s="162">
        <v>5</v>
      </c>
      <c r="E18" s="162">
        <v>0</v>
      </c>
      <c r="F18" s="162">
        <f t="shared" si="0"/>
        <v>144</v>
      </c>
      <c r="G18" s="162">
        <v>0</v>
      </c>
      <c r="H18" s="162">
        <v>0</v>
      </c>
    </row>
    <row r="19" spans="1:8" ht="14.25">
      <c r="A19" s="48">
        <v>10</v>
      </c>
      <c r="B19" s="47" t="s">
        <v>837</v>
      </c>
      <c r="C19" s="9">
        <f>'AT-3'!F18</f>
        <v>117</v>
      </c>
      <c r="D19" s="162">
        <v>0</v>
      </c>
      <c r="E19" s="162">
        <v>0</v>
      </c>
      <c r="F19" s="162">
        <f t="shared" si="0"/>
        <v>117</v>
      </c>
      <c r="G19" s="162">
        <v>0</v>
      </c>
      <c r="H19" s="162">
        <v>0</v>
      </c>
    </row>
    <row r="20" spans="1:8" ht="14.25">
      <c r="A20" s="48">
        <v>11</v>
      </c>
      <c r="B20" s="47" t="s">
        <v>838</v>
      </c>
      <c r="C20" s="9">
        <f>'AT-3'!F19</f>
        <v>108</v>
      </c>
      <c r="D20" s="162">
        <v>0</v>
      </c>
      <c r="E20" s="162">
        <v>0</v>
      </c>
      <c r="F20" s="162">
        <f t="shared" si="0"/>
        <v>108</v>
      </c>
      <c r="G20" s="162">
        <v>0</v>
      </c>
      <c r="H20" s="162">
        <v>0</v>
      </c>
    </row>
    <row r="21" spans="1:8" ht="14.25">
      <c r="A21" s="48">
        <v>12</v>
      </c>
      <c r="B21" s="47" t="s">
        <v>839</v>
      </c>
      <c r="C21" s="9">
        <f>'AT-3'!F20</f>
        <v>122</v>
      </c>
      <c r="D21" s="162">
        <v>0</v>
      </c>
      <c r="E21" s="162">
        <v>0</v>
      </c>
      <c r="F21" s="162">
        <f t="shared" si="0"/>
        <v>122</v>
      </c>
      <c r="G21" s="162">
        <v>0</v>
      </c>
      <c r="H21" s="162">
        <v>0</v>
      </c>
    </row>
    <row r="22" spans="1:8" ht="14.25">
      <c r="A22" s="48">
        <v>13</v>
      </c>
      <c r="B22" s="47" t="s">
        <v>840</v>
      </c>
      <c r="C22" s="9">
        <f>'AT-3'!F21</f>
        <v>63</v>
      </c>
      <c r="D22" s="162">
        <v>4</v>
      </c>
      <c r="E22" s="162">
        <v>0</v>
      </c>
      <c r="F22" s="162">
        <f t="shared" si="0"/>
        <v>59</v>
      </c>
      <c r="G22" s="162">
        <v>0</v>
      </c>
      <c r="H22" s="162">
        <v>0</v>
      </c>
    </row>
    <row r="23" spans="1:8" ht="14.25">
      <c r="A23" s="48">
        <v>14</v>
      </c>
      <c r="B23" s="47" t="s">
        <v>841</v>
      </c>
      <c r="C23" s="9">
        <f>'AT-3'!F22</f>
        <v>27</v>
      </c>
      <c r="D23" s="162">
        <v>0</v>
      </c>
      <c r="E23" s="162">
        <v>0</v>
      </c>
      <c r="F23" s="162">
        <f t="shared" si="0"/>
        <v>27</v>
      </c>
      <c r="G23" s="162">
        <v>0</v>
      </c>
      <c r="H23" s="162">
        <v>0</v>
      </c>
    </row>
    <row r="24" spans="1:8" ht="14.25">
      <c r="A24" s="269">
        <v>15</v>
      </c>
      <c r="B24" s="263" t="s">
        <v>842</v>
      </c>
      <c r="C24" s="9">
        <f>'AT-3'!F23</f>
        <v>79</v>
      </c>
      <c r="D24" s="162">
        <v>0</v>
      </c>
      <c r="E24" s="162">
        <v>0</v>
      </c>
      <c r="F24" s="162">
        <f t="shared" si="0"/>
        <v>79</v>
      </c>
      <c r="G24" s="162">
        <v>0</v>
      </c>
      <c r="H24" s="162">
        <v>0</v>
      </c>
    </row>
    <row r="25" spans="1:8" ht="14.25">
      <c r="A25" s="269">
        <v>16</v>
      </c>
      <c r="B25" s="263" t="s">
        <v>843</v>
      </c>
      <c r="C25" s="9">
        <f>'AT-3'!F24</f>
        <v>186</v>
      </c>
      <c r="D25" s="162">
        <v>0</v>
      </c>
      <c r="E25" s="162">
        <v>0</v>
      </c>
      <c r="F25" s="162">
        <f t="shared" si="0"/>
        <v>186</v>
      </c>
      <c r="G25" s="162">
        <v>0</v>
      </c>
      <c r="H25" s="162">
        <v>0</v>
      </c>
    </row>
    <row r="26" spans="1:8" ht="14.25">
      <c r="A26" s="48">
        <v>17</v>
      </c>
      <c r="B26" s="47" t="s">
        <v>844</v>
      </c>
      <c r="C26" s="9">
        <f>'AT-3'!F25</f>
        <v>84</v>
      </c>
      <c r="D26" s="162">
        <v>0</v>
      </c>
      <c r="E26" s="162">
        <v>0</v>
      </c>
      <c r="F26" s="162">
        <f t="shared" si="0"/>
        <v>84</v>
      </c>
      <c r="G26" s="162">
        <v>0</v>
      </c>
      <c r="H26" s="162">
        <v>0</v>
      </c>
    </row>
    <row r="27" spans="1:8" ht="14.25">
      <c r="A27" s="270">
        <v>18</v>
      </c>
      <c r="B27" s="263" t="s">
        <v>845</v>
      </c>
      <c r="C27" s="9">
        <f>'AT-3'!F26</f>
        <v>280</v>
      </c>
      <c r="D27" s="162">
        <v>19</v>
      </c>
      <c r="E27" s="162">
        <v>0</v>
      </c>
      <c r="F27" s="162">
        <f t="shared" si="0"/>
        <v>261</v>
      </c>
      <c r="G27" s="162">
        <v>0</v>
      </c>
      <c r="H27" s="162">
        <v>0</v>
      </c>
    </row>
    <row r="28" spans="1:8" ht="14.25">
      <c r="A28" s="271">
        <v>19</v>
      </c>
      <c r="B28" s="47" t="s">
        <v>846</v>
      </c>
      <c r="C28" s="9">
        <f>'AT-3'!F27</f>
        <v>126</v>
      </c>
      <c r="D28" s="162">
        <v>0</v>
      </c>
      <c r="E28" s="162">
        <v>0</v>
      </c>
      <c r="F28" s="162">
        <f t="shared" si="0"/>
        <v>126</v>
      </c>
      <c r="G28" s="162">
        <v>0</v>
      </c>
      <c r="H28" s="162">
        <v>0</v>
      </c>
    </row>
    <row r="29" spans="1:8" ht="14.25">
      <c r="A29" s="271">
        <v>20</v>
      </c>
      <c r="B29" s="47" t="s">
        <v>847</v>
      </c>
      <c r="C29" s="9">
        <f>'AT-3'!F28</f>
        <v>84</v>
      </c>
      <c r="D29" s="162">
        <v>0</v>
      </c>
      <c r="E29" s="162">
        <v>0</v>
      </c>
      <c r="F29" s="162">
        <f t="shared" si="0"/>
        <v>84</v>
      </c>
      <c r="G29" s="162">
        <v>0</v>
      </c>
      <c r="H29" s="162">
        <v>0</v>
      </c>
    </row>
    <row r="30" spans="1:8" ht="14.25">
      <c r="A30" s="48">
        <v>21</v>
      </c>
      <c r="B30" s="47" t="s">
        <v>848</v>
      </c>
      <c r="C30" s="9">
        <f>'AT-3'!F29</f>
        <v>72</v>
      </c>
      <c r="D30" s="162">
        <v>8</v>
      </c>
      <c r="E30" s="162">
        <v>0</v>
      </c>
      <c r="F30" s="162">
        <f t="shared" si="0"/>
        <v>64</v>
      </c>
      <c r="G30" s="162">
        <v>0</v>
      </c>
      <c r="H30" s="162">
        <v>0</v>
      </c>
    </row>
    <row r="31" spans="1:8" ht="14.25">
      <c r="A31" s="48">
        <v>22</v>
      </c>
      <c r="B31" s="47" t="s">
        <v>849</v>
      </c>
      <c r="C31" s="9">
        <f>'AT-3'!F30</f>
        <v>115</v>
      </c>
      <c r="D31" s="162">
        <v>0</v>
      </c>
      <c r="E31" s="162">
        <v>0</v>
      </c>
      <c r="F31" s="162">
        <f t="shared" si="0"/>
        <v>115</v>
      </c>
      <c r="G31" s="162">
        <v>0</v>
      </c>
      <c r="H31" s="162">
        <v>0</v>
      </c>
    </row>
    <row r="32" spans="1:8" ht="14.25">
      <c r="A32" s="48">
        <v>23</v>
      </c>
      <c r="B32" s="47" t="s">
        <v>850</v>
      </c>
      <c r="C32" s="9">
        <f>'AT-3'!F31</f>
        <v>120</v>
      </c>
      <c r="D32" s="162">
        <v>0</v>
      </c>
      <c r="E32" s="162">
        <v>0</v>
      </c>
      <c r="F32" s="162">
        <f t="shared" si="0"/>
        <v>120</v>
      </c>
      <c r="G32" s="162">
        <v>0</v>
      </c>
      <c r="H32" s="162">
        <v>0</v>
      </c>
    </row>
    <row r="33" spans="1:8">
      <c r="A33" s="3" t="s">
        <v>14</v>
      </c>
      <c r="B33" s="9"/>
      <c r="C33" s="132">
        <f>SUM(C10:C32)</f>
        <v>3182</v>
      </c>
      <c r="D33" s="132">
        <f t="shared" ref="D33:G33" si="1">SUM(D10:D32)</f>
        <v>44</v>
      </c>
      <c r="E33" s="132">
        <f t="shared" si="1"/>
        <v>0</v>
      </c>
      <c r="F33" s="132">
        <f t="shared" si="1"/>
        <v>3138</v>
      </c>
      <c r="G33" s="132">
        <f t="shared" si="1"/>
        <v>0</v>
      </c>
      <c r="H33" s="132">
        <f>SUM(H10:H32)</f>
        <v>0</v>
      </c>
    </row>
    <row r="34" spans="1:8" ht="15" customHeight="1">
      <c r="A34" s="164"/>
      <c r="B34" s="164"/>
      <c r="C34" s="164"/>
      <c r="D34" s="165"/>
      <c r="E34" s="165"/>
      <c r="F34" s="165"/>
      <c r="G34" s="165"/>
      <c r="H34" s="165"/>
    </row>
    <row r="35" spans="1:8">
      <c r="F35" s="232">
        <f>F33/C33</f>
        <v>0.98617221873035832</v>
      </c>
    </row>
    <row r="36" spans="1:8">
      <c r="A36" s="290" t="s">
        <v>925</v>
      </c>
    </row>
    <row r="37" spans="1:8">
      <c r="A37" s="290" t="s">
        <v>930</v>
      </c>
    </row>
    <row r="40" spans="1:8">
      <c r="G40" s="290" t="s">
        <v>869</v>
      </c>
    </row>
    <row r="41" spans="1:8">
      <c r="G41" s="305" t="s">
        <v>870</v>
      </c>
    </row>
    <row r="42" spans="1:8">
      <c r="G42" s="305" t="s">
        <v>871</v>
      </c>
    </row>
  </sheetData>
  <mergeCells count="9"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  <colBreaks count="1" manualBreakCount="1">
    <brk id="8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view="pageBreakPreview" topLeftCell="A10" zoomScale="90" zoomScaleSheetLayoutView="90" workbookViewId="0">
      <selection activeCell="A5" sqref="A5"/>
    </sheetView>
  </sheetViews>
  <sheetFormatPr defaultRowHeight="12.75"/>
  <cols>
    <col min="2" max="2" width="20.140625" bestFit="1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32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N1" s="187" t="s">
        <v>505</v>
      </c>
    </row>
    <row r="2" spans="1:14" ht="21">
      <c r="A2" s="679" t="s">
        <v>623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</row>
    <row r="3" spans="1:14" ht="15">
      <c r="A3" s="157"/>
      <c r="B3" s="157"/>
      <c r="C3" s="157"/>
      <c r="D3" s="157"/>
      <c r="E3" s="157"/>
      <c r="F3" s="157"/>
      <c r="G3" s="157"/>
      <c r="H3" s="157"/>
      <c r="I3" s="229"/>
      <c r="J3" s="229"/>
    </row>
    <row r="4" spans="1:14" ht="18">
      <c r="A4" s="678" t="s">
        <v>504</v>
      </c>
      <c r="B4" s="678"/>
      <c r="C4" s="678"/>
      <c r="D4" s="678"/>
      <c r="E4" s="678"/>
      <c r="F4" s="678"/>
      <c r="G4" s="678"/>
      <c r="H4" s="678"/>
      <c r="I4" s="252"/>
      <c r="J4" s="252"/>
    </row>
    <row r="5" spans="1:14" ht="15">
      <c r="A5" s="35" t="s">
        <v>932</v>
      </c>
      <c r="B5" s="158"/>
      <c r="C5" s="158"/>
      <c r="D5" s="158"/>
      <c r="E5" s="158"/>
      <c r="F5" s="158"/>
      <c r="G5" s="158"/>
      <c r="H5" s="157"/>
      <c r="I5" s="229"/>
      <c r="J5" s="229"/>
      <c r="L5" s="16" t="s">
        <v>787</v>
      </c>
    </row>
    <row r="6" spans="1:14" ht="28.5" customHeight="1">
      <c r="A6" s="751" t="s">
        <v>2</v>
      </c>
      <c r="B6" s="751" t="s">
        <v>31</v>
      </c>
      <c r="C6" s="609" t="s">
        <v>398</v>
      </c>
      <c r="D6" s="607" t="s">
        <v>448</v>
      </c>
      <c r="E6" s="607"/>
      <c r="F6" s="607"/>
      <c r="G6" s="607"/>
      <c r="H6" s="608"/>
      <c r="I6" s="792" t="s">
        <v>530</v>
      </c>
      <c r="J6" s="792" t="s">
        <v>531</v>
      </c>
      <c r="K6" s="753" t="s">
        <v>486</v>
      </c>
      <c r="L6" s="753"/>
      <c r="M6" s="753"/>
      <c r="N6" s="753"/>
    </row>
    <row r="7" spans="1:14" ht="39" customHeight="1">
      <c r="A7" s="752"/>
      <c r="B7" s="752"/>
      <c r="C7" s="609"/>
      <c r="D7" s="5" t="s">
        <v>447</v>
      </c>
      <c r="E7" s="5" t="s">
        <v>399</v>
      </c>
      <c r="F7" s="64" t="s">
        <v>400</v>
      </c>
      <c r="G7" s="5" t="s">
        <v>401</v>
      </c>
      <c r="H7" s="5" t="s">
        <v>41</v>
      </c>
      <c r="I7" s="792"/>
      <c r="J7" s="792"/>
      <c r="K7" s="179" t="s">
        <v>402</v>
      </c>
      <c r="L7" s="27" t="s">
        <v>487</v>
      </c>
      <c r="M7" s="5" t="s">
        <v>403</v>
      </c>
      <c r="N7" s="27" t="s">
        <v>404</v>
      </c>
    </row>
    <row r="8" spans="1:14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  <c r="H8" s="161" t="s">
        <v>264</v>
      </c>
      <c r="I8" s="253" t="s">
        <v>283</v>
      </c>
      <c r="J8" s="253" t="s">
        <v>284</v>
      </c>
      <c r="K8" s="161" t="s">
        <v>285</v>
      </c>
      <c r="L8" s="161" t="s">
        <v>313</v>
      </c>
      <c r="M8" s="161" t="s">
        <v>314</v>
      </c>
      <c r="N8" s="161" t="s">
        <v>315</v>
      </c>
    </row>
    <row r="9" spans="1:14" ht="14.25">
      <c r="A9" s="269">
        <v>1</v>
      </c>
      <c r="B9" s="263" t="s">
        <v>828</v>
      </c>
      <c r="C9" s="277">
        <f>'AT-3'!G9</f>
        <v>107</v>
      </c>
      <c r="D9" s="275">
        <v>6</v>
      </c>
      <c r="E9" s="275">
        <v>106</v>
      </c>
      <c r="F9" s="275">
        <v>0</v>
      </c>
      <c r="G9" s="275">
        <v>0</v>
      </c>
      <c r="H9" s="275">
        <v>0</v>
      </c>
      <c r="I9" s="276">
        <v>0</v>
      </c>
      <c r="J9" s="276">
        <v>112</v>
      </c>
      <c r="K9" s="275">
        <f>C9</f>
        <v>107</v>
      </c>
      <c r="L9" s="275">
        <v>13</v>
      </c>
      <c r="M9" s="275">
        <v>19</v>
      </c>
      <c r="N9" s="275">
        <v>112</v>
      </c>
    </row>
    <row r="10" spans="1:14" ht="14.25">
      <c r="A10" s="48">
        <v>2</v>
      </c>
      <c r="B10" s="47" t="s">
        <v>829</v>
      </c>
      <c r="C10" s="277">
        <f>'AT-3'!G10</f>
        <v>171</v>
      </c>
      <c r="D10" s="275">
        <v>8</v>
      </c>
      <c r="E10" s="275">
        <v>171</v>
      </c>
      <c r="F10" s="275">
        <v>0</v>
      </c>
      <c r="G10" s="275">
        <v>0</v>
      </c>
      <c r="H10" s="275">
        <v>0</v>
      </c>
      <c r="I10" s="276">
        <v>0</v>
      </c>
      <c r="J10" s="276">
        <v>179</v>
      </c>
      <c r="K10" s="275">
        <f t="shared" ref="K10:K31" si="0">C10</f>
        <v>171</v>
      </c>
      <c r="L10" s="275">
        <v>100</v>
      </c>
      <c r="M10" s="275">
        <v>79</v>
      </c>
      <c r="N10" s="275">
        <v>179</v>
      </c>
    </row>
    <row r="11" spans="1:14" ht="14.25">
      <c r="A11" s="269">
        <v>3</v>
      </c>
      <c r="B11" s="263" t="s">
        <v>830</v>
      </c>
      <c r="C11" s="277">
        <f>'AT-3'!G11</f>
        <v>235</v>
      </c>
      <c r="D11" s="275">
        <v>0</v>
      </c>
      <c r="E11" s="275">
        <v>243</v>
      </c>
      <c r="F11" s="275">
        <v>0</v>
      </c>
      <c r="G11" s="275">
        <v>0</v>
      </c>
      <c r="H11" s="275">
        <v>0</v>
      </c>
      <c r="I11" s="276">
        <v>0</v>
      </c>
      <c r="J11" s="276">
        <f>C11</f>
        <v>235</v>
      </c>
      <c r="K11" s="275">
        <f t="shared" si="0"/>
        <v>235</v>
      </c>
      <c r="L11" s="275">
        <v>200</v>
      </c>
      <c r="M11" s="275">
        <v>43</v>
      </c>
      <c r="N11" s="275">
        <f t="shared" ref="N11:N18" si="1">C11</f>
        <v>235</v>
      </c>
    </row>
    <row r="12" spans="1:14" ht="14.25">
      <c r="A12" s="48">
        <v>4</v>
      </c>
      <c r="B12" s="47" t="s">
        <v>831</v>
      </c>
      <c r="C12" s="277">
        <f>'AT-3'!G12</f>
        <v>193</v>
      </c>
      <c r="D12" s="275">
        <v>5</v>
      </c>
      <c r="E12" s="275">
        <v>194</v>
      </c>
      <c r="F12" s="275">
        <v>0</v>
      </c>
      <c r="G12" s="275">
        <v>0</v>
      </c>
      <c r="H12" s="275">
        <v>0</v>
      </c>
      <c r="I12" s="276">
        <v>0</v>
      </c>
      <c r="J12" s="276">
        <f t="shared" ref="J12:J31" si="2">C12</f>
        <v>193</v>
      </c>
      <c r="K12" s="275">
        <f t="shared" si="0"/>
        <v>193</v>
      </c>
      <c r="L12" s="275">
        <v>10</v>
      </c>
      <c r="M12" s="275">
        <v>10</v>
      </c>
      <c r="N12" s="275">
        <f t="shared" si="1"/>
        <v>193</v>
      </c>
    </row>
    <row r="13" spans="1:14" ht="14.25">
      <c r="A13" s="48">
        <v>5</v>
      </c>
      <c r="B13" s="47" t="s">
        <v>832</v>
      </c>
      <c r="C13" s="277">
        <f>'AT-3'!G13</f>
        <v>158</v>
      </c>
      <c r="D13" s="275">
        <v>0</v>
      </c>
      <c r="E13" s="275">
        <v>59</v>
      </c>
      <c r="F13" s="275">
        <v>0</v>
      </c>
      <c r="G13" s="275">
        <v>104</v>
      </c>
      <c r="H13" s="275">
        <v>0</v>
      </c>
      <c r="I13" s="276">
        <v>0</v>
      </c>
      <c r="J13" s="276">
        <f t="shared" si="2"/>
        <v>158</v>
      </c>
      <c r="K13" s="275">
        <f t="shared" si="0"/>
        <v>158</v>
      </c>
      <c r="L13" s="275">
        <v>15</v>
      </c>
      <c r="M13" s="275">
        <v>15</v>
      </c>
      <c r="N13" s="275">
        <f t="shared" si="1"/>
        <v>158</v>
      </c>
    </row>
    <row r="14" spans="1:14" ht="14.25">
      <c r="A14" s="48">
        <v>6</v>
      </c>
      <c r="B14" s="47" t="s">
        <v>833</v>
      </c>
      <c r="C14" s="277">
        <f>'AT-3'!G14</f>
        <v>136</v>
      </c>
      <c r="D14" s="275">
        <v>0</v>
      </c>
      <c r="E14" s="275">
        <v>75</v>
      </c>
      <c r="F14" s="275">
        <v>0</v>
      </c>
      <c r="G14" s="275">
        <v>78</v>
      </c>
      <c r="H14" s="275">
        <v>0</v>
      </c>
      <c r="I14" s="276">
        <v>0</v>
      </c>
      <c r="J14" s="276">
        <f t="shared" si="2"/>
        <v>136</v>
      </c>
      <c r="K14" s="275">
        <f t="shared" si="0"/>
        <v>136</v>
      </c>
      <c r="L14" s="275">
        <v>32</v>
      </c>
      <c r="M14" s="275">
        <v>0</v>
      </c>
      <c r="N14" s="275">
        <f t="shared" si="1"/>
        <v>136</v>
      </c>
    </row>
    <row r="15" spans="1:14" ht="14.25">
      <c r="A15" s="269">
        <v>7</v>
      </c>
      <c r="B15" s="263" t="s">
        <v>834</v>
      </c>
      <c r="C15" s="277">
        <f>'AT-3'!G15</f>
        <v>107</v>
      </c>
      <c r="D15" s="275">
        <v>6</v>
      </c>
      <c r="E15" s="275">
        <v>140</v>
      </c>
      <c r="F15" s="275">
        <v>0</v>
      </c>
      <c r="G15" s="275">
        <v>7</v>
      </c>
      <c r="H15" s="275">
        <v>0</v>
      </c>
      <c r="I15" s="276">
        <v>0</v>
      </c>
      <c r="J15" s="276">
        <f t="shared" si="2"/>
        <v>107</v>
      </c>
      <c r="K15" s="275">
        <f t="shared" si="0"/>
        <v>107</v>
      </c>
      <c r="L15" s="275">
        <v>62</v>
      </c>
      <c r="M15" s="275">
        <v>37</v>
      </c>
      <c r="N15" s="275">
        <f t="shared" si="1"/>
        <v>107</v>
      </c>
    </row>
    <row r="16" spans="1:14" ht="14.25">
      <c r="A16" s="48">
        <v>8</v>
      </c>
      <c r="B16" s="47" t="s">
        <v>835</v>
      </c>
      <c r="C16" s="277">
        <f>'AT-3'!G16</f>
        <v>186</v>
      </c>
      <c r="D16" s="275">
        <v>0</v>
      </c>
      <c r="E16" s="275">
        <v>225</v>
      </c>
      <c r="F16" s="275">
        <v>0</v>
      </c>
      <c r="G16" s="275">
        <v>0</v>
      </c>
      <c r="H16" s="275">
        <v>0</v>
      </c>
      <c r="I16" s="276">
        <v>0</v>
      </c>
      <c r="J16" s="276">
        <f t="shared" si="2"/>
        <v>186</v>
      </c>
      <c r="K16" s="275">
        <f t="shared" si="0"/>
        <v>186</v>
      </c>
      <c r="L16" s="275">
        <v>50</v>
      </c>
      <c r="M16" s="275">
        <v>40</v>
      </c>
      <c r="N16" s="275">
        <f t="shared" si="1"/>
        <v>186</v>
      </c>
    </row>
    <row r="17" spans="1:15" ht="14.25">
      <c r="A17" s="48">
        <v>9</v>
      </c>
      <c r="B17" s="47" t="s">
        <v>836</v>
      </c>
      <c r="C17" s="277">
        <f>'AT-3'!G17</f>
        <v>144</v>
      </c>
      <c r="D17" s="275">
        <v>55</v>
      </c>
      <c r="E17" s="275">
        <v>41</v>
      </c>
      <c r="F17" s="275">
        <v>2</v>
      </c>
      <c r="G17" s="275">
        <v>163</v>
      </c>
      <c r="H17" s="275">
        <v>0</v>
      </c>
      <c r="I17" s="276">
        <v>0</v>
      </c>
      <c r="J17" s="276">
        <f t="shared" si="2"/>
        <v>144</v>
      </c>
      <c r="K17" s="275">
        <f t="shared" si="0"/>
        <v>144</v>
      </c>
      <c r="L17" s="275">
        <v>0</v>
      </c>
      <c r="M17" s="275">
        <v>0</v>
      </c>
      <c r="N17" s="275">
        <f t="shared" si="1"/>
        <v>144</v>
      </c>
    </row>
    <row r="18" spans="1:15" ht="14.25">
      <c r="A18" s="48">
        <v>10</v>
      </c>
      <c r="B18" s="47" t="s">
        <v>837</v>
      </c>
      <c r="C18" s="277">
        <f>'AT-3'!G18</f>
        <v>109</v>
      </c>
      <c r="D18" s="275">
        <v>0</v>
      </c>
      <c r="E18" s="275">
        <v>109</v>
      </c>
      <c r="F18" s="275">
        <v>6</v>
      </c>
      <c r="G18" s="275">
        <v>0</v>
      </c>
      <c r="H18" s="275">
        <v>0</v>
      </c>
      <c r="I18" s="276">
        <v>0</v>
      </c>
      <c r="J18" s="276">
        <f t="shared" si="2"/>
        <v>109</v>
      </c>
      <c r="K18" s="275">
        <f t="shared" si="0"/>
        <v>109</v>
      </c>
      <c r="L18" s="275">
        <v>0</v>
      </c>
      <c r="M18" s="275">
        <v>0</v>
      </c>
      <c r="N18" s="275">
        <f t="shared" si="1"/>
        <v>109</v>
      </c>
    </row>
    <row r="19" spans="1:15" ht="14.25">
      <c r="A19" s="48">
        <v>11</v>
      </c>
      <c r="B19" s="47" t="s">
        <v>838</v>
      </c>
      <c r="C19" s="277">
        <f>'AT-3'!G19</f>
        <v>90</v>
      </c>
      <c r="D19" s="275">
        <v>0</v>
      </c>
      <c r="E19" s="275">
        <v>94</v>
      </c>
      <c r="F19" s="275">
        <v>0</v>
      </c>
      <c r="G19" s="275">
        <v>0</v>
      </c>
      <c r="H19" s="275">
        <v>0</v>
      </c>
      <c r="I19" s="276">
        <v>0</v>
      </c>
      <c r="J19" s="276">
        <f t="shared" si="2"/>
        <v>90</v>
      </c>
      <c r="K19" s="275">
        <v>77</v>
      </c>
      <c r="L19" s="275">
        <v>10</v>
      </c>
      <c r="M19" s="275">
        <v>7</v>
      </c>
      <c r="N19" s="275">
        <f>C19</f>
        <v>90</v>
      </c>
    </row>
    <row r="20" spans="1:15" ht="14.25">
      <c r="A20" s="48">
        <v>12</v>
      </c>
      <c r="B20" s="47" t="s">
        <v>839</v>
      </c>
      <c r="C20" s="277">
        <f>'AT-3'!G20</f>
        <v>92</v>
      </c>
      <c r="D20" s="275">
        <v>25</v>
      </c>
      <c r="E20" s="275">
        <v>57</v>
      </c>
      <c r="F20" s="275">
        <v>0</v>
      </c>
      <c r="G20" s="275">
        <v>0</v>
      </c>
      <c r="H20" s="275">
        <v>0</v>
      </c>
      <c r="I20" s="276">
        <v>0</v>
      </c>
      <c r="J20" s="276">
        <f t="shared" si="2"/>
        <v>92</v>
      </c>
      <c r="K20" s="275">
        <f t="shared" si="0"/>
        <v>92</v>
      </c>
      <c r="L20" s="275">
        <v>0</v>
      </c>
      <c r="M20" s="275">
        <v>0</v>
      </c>
      <c r="N20" s="275">
        <f t="shared" ref="N20:N31" si="3">C20</f>
        <v>92</v>
      </c>
    </row>
    <row r="21" spans="1:15" ht="14.25">
      <c r="A21" s="48">
        <v>13</v>
      </c>
      <c r="B21" s="47" t="s">
        <v>840</v>
      </c>
      <c r="C21" s="277">
        <f>'AT-3'!G21</f>
        <v>61</v>
      </c>
      <c r="D21" s="275">
        <v>0</v>
      </c>
      <c r="E21" s="275">
        <v>60</v>
      </c>
      <c r="F21" s="275">
        <v>12</v>
      </c>
      <c r="G21" s="275">
        <v>0</v>
      </c>
      <c r="H21" s="275">
        <v>0</v>
      </c>
      <c r="I21" s="276">
        <v>0</v>
      </c>
      <c r="J21" s="276">
        <f t="shared" si="2"/>
        <v>61</v>
      </c>
      <c r="K21" s="275">
        <f t="shared" si="0"/>
        <v>61</v>
      </c>
      <c r="L21" s="275">
        <v>0</v>
      </c>
      <c r="M21" s="275">
        <v>0</v>
      </c>
      <c r="N21" s="275">
        <f t="shared" si="3"/>
        <v>61</v>
      </c>
    </row>
    <row r="22" spans="1:15" ht="14.25">
      <c r="A22" s="48">
        <v>14</v>
      </c>
      <c r="B22" s="47" t="s">
        <v>841</v>
      </c>
      <c r="C22" s="277">
        <f>'AT-3'!G22</f>
        <v>27</v>
      </c>
      <c r="D22" s="275">
        <v>0</v>
      </c>
      <c r="E22" s="275">
        <v>26</v>
      </c>
      <c r="F22" s="275">
        <v>0</v>
      </c>
      <c r="G22" s="275">
        <v>0</v>
      </c>
      <c r="H22" s="275">
        <v>0</v>
      </c>
      <c r="I22" s="276">
        <v>0</v>
      </c>
      <c r="J22" s="276">
        <f t="shared" si="2"/>
        <v>27</v>
      </c>
      <c r="K22" s="275">
        <f t="shared" si="0"/>
        <v>27</v>
      </c>
      <c r="L22" s="275">
        <v>3</v>
      </c>
      <c r="M22" s="275">
        <v>1</v>
      </c>
      <c r="N22" s="275">
        <f t="shared" si="3"/>
        <v>27</v>
      </c>
    </row>
    <row r="23" spans="1:15" ht="14.25">
      <c r="A23" s="269">
        <v>15</v>
      </c>
      <c r="B23" s="263" t="s">
        <v>842</v>
      </c>
      <c r="C23" s="277">
        <f>'AT-3'!G23</f>
        <v>78</v>
      </c>
      <c r="D23" s="274">
        <v>4</v>
      </c>
      <c r="E23" s="274">
        <v>52</v>
      </c>
      <c r="F23" s="274">
        <v>8</v>
      </c>
      <c r="G23" s="274">
        <v>0</v>
      </c>
      <c r="H23" s="274">
        <v>19</v>
      </c>
      <c r="I23" s="276">
        <v>0</v>
      </c>
      <c r="J23" s="276">
        <f t="shared" si="2"/>
        <v>78</v>
      </c>
      <c r="K23" s="275">
        <f t="shared" si="0"/>
        <v>78</v>
      </c>
      <c r="L23" s="274">
        <v>21</v>
      </c>
      <c r="M23" s="274">
        <v>15</v>
      </c>
      <c r="N23" s="275">
        <f t="shared" si="3"/>
        <v>78</v>
      </c>
    </row>
    <row r="24" spans="1:15" ht="14.25">
      <c r="A24" s="269">
        <v>16</v>
      </c>
      <c r="B24" s="263" t="s">
        <v>843</v>
      </c>
      <c r="C24" s="277">
        <f>'AT-3'!G24</f>
        <v>182</v>
      </c>
      <c r="D24" s="274">
        <v>2</v>
      </c>
      <c r="E24" s="274">
        <v>6</v>
      </c>
      <c r="F24" s="274">
        <v>180</v>
      </c>
      <c r="G24" s="274">
        <v>0</v>
      </c>
      <c r="H24" s="274">
        <v>0</v>
      </c>
      <c r="I24" s="276">
        <v>0</v>
      </c>
      <c r="J24" s="276">
        <f t="shared" si="2"/>
        <v>182</v>
      </c>
      <c r="K24" s="275">
        <f t="shared" si="0"/>
        <v>182</v>
      </c>
      <c r="L24" s="274">
        <v>40</v>
      </c>
      <c r="M24" s="274">
        <v>17</v>
      </c>
      <c r="N24" s="275">
        <f t="shared" si="3"/>
        <v>182</v>
      </c>
    </row>
    <row r="25" spans="1:15" ht="14.25">
      <c r="A25" s="48">
        <v>17</v>
      </c>
      <c r="B25" s="47" t="s">
        <v>844</v>
      </c>
      <c r="C25" s="277">
        <f>'AT-3'!G25</f>
        <v>79</v>
      </c>
      <c r="D25" s="274">
        <v>28</v>
      </c>
      <c r="E25" s="274">
        <v>47</v>
      </c>
      <c r="F25" s="274">
        <v>0</v>
      </c>
      <c r="G25" s="274">
        <v>0</v>
      </c>
      <c r="H25" s="274">
        <v>0</v>
      </c>
      <c r="I25" s="276">
        <v>0</v>
      </c>
      <c r="J25" s="276">
        <f t="shared" si="2"/>
        <v>79</v>
      </c>
      <c r="K25" s="275">
        <f t="shared" si="0"/>
        <v>79</v>
      </c>
      <c r="L25" s="274">
        <v>42</v>
      </c>
      <c r="M25" s="274">
        <v>60</v>
      </c>
      <c r="N25" s="275">
        <f t="shared" si="3"/>
        <v>79</v>
      </c>
    </row>
    <row r="26" spans="1:15" ht="14.25">
      <c r="A26" s="270">
        <v>18</v>
      </c>
      <c r="B26" s="263" t="s">
        <v>845</v>
      </c>
      <c r="C26" s="277">
        <f>'AT-3'!G26</f>
        <v>279</v>
      </c>
      <c r="D26" s="274">
        <v>52</v>
      </c>
      <c r="E26" s="274">
        <v>168</v>
      </c>
      <c r="F26" s="274">
        <v>25</v>
      </c>
      <c r="G26" s="274">
        <v>46</v>
      </c>
      <c r="H26" s="274">
        <v>0</v>
      </c>
      <c r="I26" s="276">
        <v>0</v>
      </c>
      <c r="J26" s="276">
        <f t="shared" si="2"/>
        <v>279</v>
      </c>
      <c r="K26" s="275">
        <f t="shared" si="0"/>
        <v>279</v>
      </c>
      <c r="L26" s="274">
        <v>95</v>
      </c>
      <c r="M26" s="274">
        <v>45</v>
      </c>
      <c r="N26" s="275">
        <f t="shared" si="3"/>
        <v>279</v>
      </c>
    </row>
    <row r="27" spans="1:15" ht="14.25">
      <c r="A27" s="271">
        <v>19</v>
      </c>
      <c r="B27" s="47" t="s">
        <v>846</v>
      </c>
      <c r="C27" s="277">
        <f>'AT-3'!G27</f>
        <v>126</v>
      </c>
      <c r="D27" s="274">
        <v>0</v>
      </c>
      <c r="E27" s="274">
        <v>33</v>
      </c>
      <c r="F27" s="274">
        <v>0</v>
      </c>
      <c r="G27" s="274">
        <v>98</v>
      </c>
      <c r="H27" s="274">
        <v>0</v>
      </c>
      <c r="I27" s="276">
        <v>0</v>
      </c>
      <c r="J27" s="276">
        <f t="shared" si="2"/>
        <v>126</v>
      </c>
      <c r="K27" s="275">
        <f t="shared" si="0"/>
        <v>126</v>
      </c>
      <c r="L27" s="274">
        <v>0</v>
      </c>
      <c r="M27" s="274">
        <v>134</v>
      </c>
      <c r="N27" s="275">
        <f t="shared" si="3"/>
        <v>126</v>
      </c>
    </row>
    <row r="28" spans="1:15" ht="14.25">
      <c r="A28" s="271">
        <v>20</v>
      </c>
      <c r="B28" s="47" t="s">
        <v>847</v>
      </c>
      <c r="C28" s="277">
        <f>'AT-3'!G28</f>
        <v>81</v>
      </c>
      <c r="D28" s="274">
        <v>0</v>
      </c>
      <c r="E28" s="274">
        <v>17</v>
      </c>
      <c r="F28" s="274">
        <v>0</v>
      </c>
      <c r="G28" s="274">
        <v>66</v>
      </c>
      <c r="H28" s="274">
        <v>0</v>
      </c>
      <c r="I28" s="276">
        <v>0</v>
      </c>
      <c r="J28" s="276">
        <f t="shared" si="2"/>
        <v>81</v>
      </c>
      <c r="K28" s="275">
        <f t="shared" si="0"/>
        <v>81</v>
      </c>
      <c r="L28" s="274">
        <v>29</v>
      </c>
      <c r="M28" s="274">
        <v>37</v>
      </c>
      <c r="N28" s="275">
        <f t="shared" si="3"/>
        <v>81</v>
      </c>
    </row>
    <row r="29" spans="1:15" ht="14.25">
      <c r="A29" s="48">
        <v>21</v>
      </c>
      <c r="B29" s="47" t="s">
        <v>848</v>
      </c>
      <c r="C29" s="277">
        <f>'AT-3'!G29</f>
        <v>72</v>
      </c>
      <c r="D29" s="274">
        <v>2</v>
      </c>
      <c r="E29" s="274">
        <v>72</v>
      </c>
      <c r="F29" s="274">
        <v>5</v>
      </c>
      <c r="G29" s="274">
        <v>0</v>
      </c>
      <c r="H29" s="274">
        <v>0</v>
      </c>
      <c r="I29" s="276">
        <v>0</v>
      </c>
      <c r="J29" s="276">
        <f t="shared" si="2"/>
        <v>72</v>
      </c>
      <c r="K29" s="275">
        <f t="shared" si="0"/>
        <v>72</v>
      </c>
      <c r="L29" s="274">
        <v>40</v>
      </c>
      <c r="M29" s="274">
        <v>35</v>
      </c>
      <c r="N29" s="275">
        <f t="shared" si="3"/>
        <v>72</v>
      </c>
    </row>
    <row r="30" spans="1:15" ht="14.25">
      <c r="A30" s="48">
        <v>22</v>
      </c>
      <c r="B30" s="47" t="s">
        <v>849</v>
      </c>
      <c r="C30" s="277">
        <f>'AT-3'!G30</f>
        <v>114</v>
      </c>
      <c r="D30" s="274">
        <v>2</v>
      </c>
      <c r="E30" s="274">
        <v>71</v>
      </c>
      <c r="F30" s="274"/>
      <c r="G30" s="274">
        <v>10</v>
      </c>
      <c r="H30" s="274"/>
      <c r="I30" s="276">
        <v>0</v>
      </c>
      <c r="J30" s="276">
        <f t="shared" si="2"/>
        <v>114</v>
      </c>
      <c r="K30" s="275">
        <f t="shared" si="0"/>
        <v>114</v>
      </c>
      <c r="L30" s="274">
        <v>0</v>
      </c>
      <c r="M30" s="274">
        <v>0</v>
      </c>
      <c r="N30" s="275">
        <f t="shared" si="3"/>
        <v>114</v>
      </c>
    </row>
    <row r="31" spans="1:15" ht="14.25">
      <c r="A31" s="48">
        <v>23</v>
      </c>
      <c r="B31" s="47" t="s">
        <v>850</v>
      </c>
      <c r="C31" s="277">
        <f>'AT-3'!G31</f>
        <v>107</v>
      </c>
      <c r="D31" s="274">
        <v>8</v>
      </c>
      <c r="E31" s="274">
        <v>88</v>
      </c>
      <c r="F31" s="274">
        <v>0</v>
      </c>
      <c r="G31" s="274">
        <v>0</v>
      </c>
      <c r="H31" s="274">
        <v>20</v>
      </c>
      <c r="I31" s="276">
        <v>0</v>
      </c>
      <c r="J31" s="276">
        <f t="shared" si="2"/>
        <v>107</v>
      </c>
      <c r="K31" s="275">
        <f t="shared" si="0"/>
        <v>107</v>
      </c>
      <c r="L31" s="274">
        <v>0</v>
      </c>
      <c r="M31" s="274">
        <v>0</v>
      </c>
      <c r="N31" s="275">
        <f t="shared" si="3"/>
        <v>107</v>
      </c>
      <c r="O31" s="16" t="s">
        <v>397</v>
      </c>
    </row>
    <row r="32" spans="1:15">
      <c r="A32" s="30" t="s">
        <v>14</v>
      </c>
      <c r="B32" s="9"/>
      <c r="C32" s="8">
        <f>SUM(C9:C31)</f>
        <v>2934</v>
      </c>
      <c r="D32" s="392">
        <f t="shared" ref="D32:N32" si="4">SUM(D9:D31)</f>
        <v>203</v>
      </c>
      <c r="E32" s="392">
        <f t="shared" si="4"/>
        <v>2154</v>
      </c>
      <c r="F32" s="392">
        <f t="shared" si="4"/>
        <v>238</v>
      </c>
      <c r="G32" s="392">
        <f t="shared" si="4"/>
        <v>572</v>
      </c>
      <c r="H32" s="392">
        <f t="shared" si="4"/>
        <v>39</v>
      </c>
      <c r="I32" s="392">
        <f t="shared" si="4"/>
        <v>0</v>
      </c>
      <c r="J32" s="392">
        <f t="shared" si="4"/>
        <v>2947</v>
      </c>
      <c r="K32" s="392">
        <f t="shared" si="4"/>
        <v>2921</v>
      </c>
      <c r="L32" s="392">
        <f t="shared" si="4"/>
        <v>762</v>
      </c>
      <c r="M32" s="392">
        <f t="shared" si="4"/>
        <v>594</v>
      </c>
      <c r="N32" s="392">
        <f t="shared" si="4"/>
        <v>2947</v>
      </c>
    </row>
    <row r="35" spans="1:12">
      <c r="A35" s="290" t="s">
        <v>925</v>
      </c>
    </row>
    <row r="36" spans="1:12">
      <c r="A36" s="290" t="s">
        <v>930</v>
      </c>
    </row>
    <row r="38" spans="1:12">
      <c r="L38" s="290" t="s">
        <v>869</v>
      </c>
    </row>
    <row r="39" spans="1:12">
      <c r="L39" s="305" t="s">
        <v>870</v>
      </c>
    </row>
    <row r="40" spans="1:12">
      <c r="L40" s="305" t="s">
        <v>871</v>
      </c>
    </row>
  </sheetData>
  <mergeCells count="10"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505" right="0.70866141732283505" top="1.2362204720000001" bottom="0" header="0.31496062992126" footer="0.31496062992126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SheetLayoutView="100" workbookViewId="0">
      <selection activeCell="A7" sqref="A7:C7"/>
    </sheetView>
  </sheetViews>
  <sheetFormatPr defaultRowHeight="12.75"/>
  <cols>
    <col min="1" max="1" width="4.7109375" style="305" customWidth="1"/>
    <col min="2" max="2" width="30" style="305" customWidth="1"/>
    <col min="3" max="3" width="19.28515625" style="305" hidden="1" customWidth="1"/>
    <col min="4" max="4" width="17.42578125" style="305" hidden="1" customWidth="1"/>
    <col min="5" max="5" width="15.42578125" style="305" hidden="1" customWidth="1"/>
    <col min="6" max="6" width="16.42578125" style="305" hidden="1" customWidth="1"/>
    <col min="7" max="7" width="10.5703125" style="305" hidden="1" customWidth="1"/>
    <col min="8" max="8" width="7.140625" style="305" customWidth="1"/>
    <col min="9" max="9" width="4.85546875" style="305" customWidth="1"/>
    <col min="10" max="10" width="7" style="305" customWidth="1"/>
    <col min="11" max="11" width="10.7109375" style="305" customWidth="1"/>
    <col min="12" max="12" width="7.140625" style="305" customWidth="1"/>
    <col min="13" max="13" width="9.7109375" style="305" customWidth="1"/>
    <col min="14" max="14" width="7.42578125" style="305" customWidth="1"/>
    <col min="15" max="15" width="6.85546875" style="305" customWidth="1"/>
    <col min="16" max="16" width="7" style="305" customWidth="1"/>
    <col min="17" max="17" width="4.5703125" style="305" customWidth="1"/>
    <col min="18" max="18" width="6.42578125" style="305" customWidth="1"/>
    <col min="19" max="19" width="6" style="305" customWidth="1"/>
    <col min="20" max="20" width="6.5703125" style="305" customWidth="1"/>
    <col min="21" max="21" width="5.28515625" style="305" customWidth="1"/>
    <col min="22" max="23" width="7.7109375" style="305" customWidth="1"/>
    <col min="24" max="24" width="7.5703125" style="305" customWidth="1"/>
    <col min="25" max="25" width="8.140625" style="305" customWidth="1"/>
    <col min="26" max="26" width="7.7109375" style="305" customWidth="1"/>
    <col min="27" max="27" width="10.5703125" style="305" customWidth="1"/>
    <col min="28" max="260" width="9.140625" style="305"/>
    <col min="261" max="261" width="4.7109375" style="305" customWidth="1"/>
    <col min="262" max="262" width="32.5703125" style="305" customWidth="1"/>
    <col min="263" max="266" width="0" style="305" hidden="1" customWidth="1"/>
    <col min="267" max="267" width="6.7109375" style="305" customWidth="1"/>
    <col min="268" max="268" width="7.140625" style="305" customWidth="1"/>
    <col min="269" max="269" width="4.85546875" style="305" customWidth="1"/>
    <col min="270" max="270" width="7.5703125" style="305" customWidth="1"/>
    <col min="271" max="271" width="7.7109375" style="305" customWidth="1"/>
    <col min="272" max="272" width="5.5703125" style="305" customWidth="1"/>
    <col min="273" max="273" width="7.42578125" style="305" customWidth="1"/>
    <col min="274" max="274" width="7" style="305" customWidth="1"/>
    <col min="275" max="275" width="4.5703125" style="305" customWidth="1"/>
    <col min="276" max="276" width="6.42578125" style="305" customWidth="1"/>
    <col min="277" max="277" width="6.5703125" style="305" customWidth="1"/>
    <col min="278" max="278" width="5.28515625" style="305" customWidth="1"/>
    <col min="279" max="279" width="7.7109375" style="305" customWidth="1"/>
    <col min="280" max="280" width="7.5703125" style="305" customWidth="1"/>
    <col min="281" max="516" width="9.140625" style="305"/>
    <col min="517" max="517" width="4.7109375" style="305" customWidth="1"/>
    <col min="518" max="518" width="32.5703125" style="305" customWidth="1"/>
    <col min="519" max="522" width="0" style="305" hidden="1" customWidth="1"/>
    <col min="523" max="523" width="6.7109375" style="305" customWidth="1"/>
    <col min="524" max="524" width="7.140625" style="305" customWidth="1"/>
    <col min="525" max="525" width="4.85546875" style="305" customWidth="1"/>
    <col min="526" max="526" width="7.5703125" style="305" customWidth="1"/>
    <col min="527" max="527" width="7.7109375" style="305" customWidth="1"/>
    <col min="528" max="528" width="5.5703125" style="305" customWidth="1"/>
    <col min="529" max="529" width="7.42578125" style="305" customWidth="1"/>
    <col min="530" max="530" width="7" style="305" customWidth="1"/>
    <col min="531" max="531" width="4.5703125" style="305" customWidth="1"/>
    <col min="532" max="532" width="6.42578125" style="305" customWidth="1"/>
    <col min="533" max="533" width="6.5703125" style="305" customWidth="1"/>
    <col min="534" max="534" width="5.28515625" style="305" customWidth="1"/>
    <col min="535" max="535" width="7.7109375" style="305" customWidth="1"/>
    <col min="536" max="536" width="7.5703125" style="305" customWidth="1"/>
    <col min="537" max="772" width="9.140625" style="305"/>
    <col min="773" max="773" width="4.7109375" style="305" customWidth="1"/>
    <col min="774" max="774" width="32.5703125" style="305" customWidth="1"/>
    <col min="775" max="778" width="0" style="305" hidden="1" customWidth="1"/>
    <col min="779" max="779" width="6.7109375" style="305" customWidth="1"/>
    <col min="780" max="780" width="7.140625" style="305" customWidth="1"/>
    <col min="781" max="781" width="4.85546875" style="305" customWidth="1"/>
    <col min="782" max="782" width="7.5703125" style="305" customWidth="1"/>
    <col min="783" max="783" width="7.7109375" style="305" customWidth="1"/>
    <col min="784" max="784" width="5.5703125" style="305" customWidth="1"/>
    <col min="785" max="785" width="7.42578125" style="305" customWidth="1"/>
    <col min="786" max="786" width="7" style="305" customWidth="1"/>
    <col min="787" max="787" width="4.5703125" style="305" customWidth="1"/>
    <col min="788" max="788" width="6.42578125" style="305" customWidth="1"/>
    <col min="789" max="789" width="6.5703125" style="305" customWidth="1"/>
    <col min="790" max="790" width="5.28515625" style="305" customWidth="1"/>
    <col min="791" max="791" width="7.7109375" style="305" customWidth="1"/>
    <col min="792" max="792" width="7.5703125" style="305" customWidth="1"/>
    <col min="793" max="1028" width="9.140625" style="305"/>
    <col min="1029" max="1029" width="4.7109375" style="305" customWidth="1"/>
    <col min="1030" max="1030" width="32.5703125" style="305" customWidth="1"/>
    <col min="1031" max="1034" width="0" style="305" hidden="1" customWidth="1"/>
    <col min="1035" max="1035" width="6.7109375" style="305" customWidth="1"/>
    <col min="1036" max="1036" width="7.140625" style="305" customWidth="1"/>
    <col min="1037" max="1037" width="4.85546875" style="305" customWidth="1"/>
    <col min="1038" max="1038" width="7.5703125" style="305" customWidth="1"/>
    <col min="1039" max="1039" width="7.7109375" style="305" customWidth="1"/>
    <col min="1040" max="1040" width="5.5703125" style="305" customWidth="1"/>
    <col min="1041" max="1041" width="7.42578125" style="305" customWidth="1"/>
    <col min="1042" max="1042" width="7" style="305" customWidth="1"/>
    <col min="1043" max="1043" width="4.5703125" style="305" customWidth="1"/>
    <col min="1044" max="1044" width="6.42578125" style="305" customWidth="1"/>
    <col min="1045" max="1045" width="6.5703125" style="305" customWidth="1"/>
    <col min="1046" max="1046" width="5.28515625" style="305" customWidth="1"/>
    <col min="1047" max="1047" width="7.7109375" style="305" customWidth="1"/>
    <col min="1048" max="1048" width="7.5703125" style="305" customWidth="1"/>
    <col min="1049" max="1284" width="9.140625" style="305"/>
    <col min="1285" max="1285" width="4.7109375" style="305" customWidth="1"/>
    <col min="1286" max="1286" width="32.5703125" style="305" customWidth="1"/>
    <col min="1287" max="1290" width="0" style="305" hidden="1" customWidth="1"/>
    <col min="1291" max="1291" width="6.7109375" style="305" customWidth="1"/>
    <col min="1292" max="1292" width="7.140625" style="305" customWidth="1"/>
    <col min="1293" max="1293" width="4.85546875" style="305" customWidth="1"/>
    <col min="1294" max="1294" width="7.5703125" style="305" customWidth="1"/>
    <col min="1295" max="1295" width="7.7109375" style="305" customWidth="1"/>
    <col min="1296" max="1296" width="5.5703125" style="305" customWidth="1"/>
    <col min="1297" max="1297" width="7.42578125" style="305" customWidth="1"/>
    <col min="1298" max="1298" width="7" style="305" customWidth="1"/>
    <col min="1299" max="1299" width="4.5703125" style="305" customWidth="1"/>
    <col min="1300" max="1300" width="6.42578125" style="305" customWidth="1"/>
    <col min="1301" max="1301" width="6.5703125" style="305" customWidth="1"/>
    <col min="1302" max="1302" width="5.28515625" style="305" customWidth="1"/>
    <col min="1303" max="1303" width="7.7109375" style="305" customWidth="1"/>
    <col min="1304" max="1304" width="7.5703125" style="305" customWidth="1"/>
    <col min="1305" max="1540" width="9.140625" style="305"/>
    <col min="1541" max="1541" width="4.7109375" style="305" customWidth="1"/>
    <col min="1542" max="1542" width="32.5703125" style="305" customWidth="1"/>
    <col min="1543" max="1546" width="0" style="305" hidden="1" customWidth="1"/>
    <col min="1547" max="1547" width="6.7109375" style="305" customWidth="1"/>
    <col min="1548" max="1548" width="7.140625" style="305" customWidth="1"/>
    <col min="1549" max="1549" width="4.85546875" style="305" customWidth="1"/>
    <col min="1550" max="1550" width="7.5703125" style="305" customWidth="1"/>
    <col min="1551" max="1551" width="7.7109375" style="305" customWidth="1"/>
    <col min="1552" max="1552" width="5.5703125" style="305" customWidth="1"/>
    <col min="1553" max="1553" width="7.42578125" style="305" customWidth="1"/>
    <col min="1554" max="1554" width="7" style="305" customWidth="1"/>
    <col min="1555" max="1555" width="4.5703125" style="305" customWidth="1"/>
    <col min="1556" max="1556" width="6.42578125" style="305" customWidth="1"/>
    <col min="1557" max="1557" width="6.5703125" style="305" customWidth="1"/>
    <col min="1558" max="1558" width="5.28515625" style="305" customWidth="1"/>
    <col min="1559" max="1559" width="7.7109375" style="305" customWidth="1"/>
    <col min="1560" max="1560" width="7.5703125" style="305" customWidth="1"/>
    <col min="1561" max="1796" width="9.140625" style="305"/>
    <col min="1797" max="1797" width="4.7109375" style="305" customWidth="1"/>
    <col min="1798" max="1798" width="32.5703125" style="305" customWidth="1"/>
    <col min="1799" max="1802" width="0" style="305" hidden="1" customWidth="1"/>
    <col min="1803" max="1803" width="6.7109375" style="305" customWidth="1"/>
    <col min="1804" max="1804" width="7.140625" style="305" customWidth="1"/>
    <col min="1805" max="1805" width="4.85546875" style="305" customWidth="1"/>
    <col min="1806" max="1806" width="7.5703125" style="305" customWidth="1"/>
    <col min="1807" max="1807" width="7.7109375" style="305" customWidth="1"/>
    <col min="1808" max="1808" width="5.5703125" style="305" customWidth="1"/>
    <col min="1809" max="1809" width="7.42578125" style="305" customWidth="1"/>
    <col min="1810" max="1810" width="7" style="305" customWidth="1"/>
    <col min="1811" max="1811" width="4.5703125" style="305" customWidth="1"/>
    <col min="1812" max="1812" width="6.42578125" style="305" customWidth="1"/>
    <col min="1813" max="1813" width="6.5703125" style="305" customWidth="1"/>
    <col min="1814" max="1814" width="5.28515625" style="305" customWidth="1"/>
    <col min="1815" max="1815" width="7.7109375" style="305" customWidth="1"/>
    <col min="1816" max="1816" width="7.5703125" style="305" customWidth="1"/>
    <col min="1817" max="2052" width="9.140625" style="305"/>
    <col min="2053" max="2053" width="4.7109375" style="305" customWidth="1"/>
    <col min="2054" max="2054" width="32.5703125" style="305" customWidth="1"/>
    <col min="2055" max="2058" width="0" style="305" hidden="1" customWidth="1"/>
    <col min="2059" max="2059" width="6.7109375" style="305" customWidth="1"/>
    <col min="2060" max="2060" width="7.140625" style="305" customWidth="1"/>
    <col min="2061" max="2061" width="4.85546875" style="305" customWidth="1"/>
    <col min="2062" max="2062" width="7.5703125" style="305" customWidth="1"/>
    <col min="2063" max="2063" width="7.7109375" style="305" customWidth="1"/>
    <col min="2064" max="2064" width="5.5703125" style="305" customWidth="1"/>
    <col min="2065" max="2065" width="7.42578125" style="305" customWidth="1"/>
    <col min="2066" max="2066" width="7" style="305" customWidth="1"/>
    <col min="2067" max="2067" width="4.5703125" style="305" customWidth="1"/>
    <col min="2068" max="2068" width="6.42578125" style="305" customWidth="1"/>
    <col min="2069" max="2069" width="6.5703125" style="305" customWidth="1"/>
    <col min="2070" max="2070" width="5.28515625" style="305" customWidth="1"/>
    <col min="2071" max="2071" width="7.7109375" style="305" customWidth="1"/>
    <col min="2072" max="2072" width="7.5703125" style="305" customWidth="1"/>
    <col min="2073" max="2308" width="9.140625" style="305"/>
    <col min="2309" max="2309" width="4.7109375" style="305" customWidth="1"/>
    <col min="2310" max="2310" width="32.5703125" style="305" customWidth="1"/>
    <col min="2311" max="2314" width="0" style="305" hidden="1" customWidth="1"/>
    <col min="2315" max="2315" width="6.7109375" style="305" customWidth="1"/>
    <col min="2316" max="2316" width="7.140625" style="305" customWidth="1"/>
    <col min="2317" max="2317" width="4.85546875" style="305" customWidth="1"/>
    <col min="2318" max="2318" width="7.5703125" style="305" customWidth="1"/>
    <col min="2319" max="2319" width="7.7109375" style="305" customWidth="1"/>
    <col min="2320" max="2320" width="5.5703125" style="305" customWidth="1"/>
    <col min="2321" max="2321" width="7.42578125" style="305" customWidth="1"/>
    <col min="2322" max="2322" width="7" style="305" customWidth="1"/>
    <col min="2323" max="2323" width="4.5703125" style="305" customWidth="1"/>
    <col min="2324" max="2324" width="6.42578125" style="305" customWidth="1"/>
    <col min="2325" max="2325" width="6.5703125" style="305" customWidth="1"/>
    <col min="2326" max="2326" width="5.28515625" style="305" customWidth="1"/>
    <col min="2327" max="2327" width="7.7109375" style="305" customWidth="1"/>
    <col min="2328" max="2328" width="7.5703125" style="305" customWidth="1"/>
    <col min="2329" max="2564" width="9.140625" style="305"/>
    <col min="2565" max="2565" width="4.7109375" style="305" customWidth="1"/>
    <col min="2566" max="2566" width="32.5703125" style="305" customWidth="1"/>
    <col min="2567" max="2570" width="0" style="305" hidden="1" customWidth="1"/>
    <col min="2571" max="2571" width="6.7109375" style="305" customWidth="1"/>
    <col min="2572" max="2572" width="7.140625" style="305" customWidth="1"/>
    <col min="2573" max="2573" width="4.85546875" style="305" customWidth="1"/>
    <col min="2574" max="2574" width="7.5703125" style="305" customWidth="1"/>
    <col min="2575" max="2575" width="7.7109375" style="305" customWidth="1"/>
    <col min="2576" max="2576" width="5.5703125" style="305" customWidth="1"/>
    <col min="2577" max="2577" width="7.42578125" style="305" customWidth="1"/>
    <col min="2578" max="2578" width="7" style="305" customWidth="1"/>
    <col min="2579" max="2579" width="4.5703125" style="305" customWidth="1"/>
    <col min="2580" max="2580" width="6.42578125" style="305" customWidth="1"/>
    <col min="2581" max="2581" width="6.5703125" style="305" customWidth="1"/>
    <col min="2582" max="2582" width="5.28515625" style="305" customWidth="1"/>
    <col min="2583" max="2583" width="7.7109375" style="305" customWidth="1"/>
    <col min="2584" max="2584" width="7.5703125" style="305" customWidth="1"/>
    <col min="2585" max="2820" width="9.140625" style="305"/>
    <col min="2821" max="2821" width="4.7109375" style="305" customWidth="1"/>
    <col min="2822" max="2822" width="32.5703125" style="305" customWidth="1"/>
    <col min="2823" max="2826" width="0" style="305" hidden="1" customWidth="1"/>
    <col min="2827" max="2827" width="6.7109375" style="305" customWidth="1"/>
    <col min="2828" max="2828" width="7.140625" style="305" customWidth="1"/>
    <col min="2829" max="2829" width="4.85546875" style="305" customWidth="1"/>
    <col min="2830" max="2830" width="7.5703125" style="305" customWidth="1"/>
    <col min="2831" max="2831" width="7.7109375" style="305" customWidth="1"/>
    <col min="2832" max="2832" width="5.5703125" style="305" customWidth="1"/>
    <col min="2833" max="2833" width="7.42578125" style="305" customWidth="1"/>
    <col min="2834" max="2834" width="7" style="305" customWidth="1"/>
    <col min="2835" max="2835" width="4.5703125" style="305" customWidth="1"/>
    <col min="2836" max="2836" width="6.42578125" style="305" customWidth="1"/>
    <col min="2837" max="2837" width="6.5703125" style="305" customWidth="1"/>
    <col min="2838" max="2838" width="5.28515625" style="305" customWidth="1"/>
    <col min="2839" max="2839" width="7.7109375" style="305" customWidth="1"/>
    <col min="2840" max="2840" width="7.5703125" style="305" customWidth="1"/>
    <col min="2841" max="3076" width="9.140625" style="305"/>
    <col min="3077" max="3077" width="4.7109375" style="305" customWidth="1"/>
    <col min="3078" max="3078" width="32.5703125" style="305" customWidth="1"/>
    <col min="3079" max="3082" width="0" style="305" hidden="1" customWidth="1"/>
    <col min="3083" max="3083" width="6.7109375" style="305" customWidth="1"/>
    <col min="3084" max="3084" width="7.140625" style="305" customWidth="1"/>
    <col min="3085" max="3085" width="4.85546875" style="305" customWidth="1"/>
    <col min="3086" max="3086" width="7.5703125" style="305" customWidth="1"/>
    <col min="3087" max="3087" width="7.7109375" style="305" customWidth="1"/>
    <col min="3088" max="3088" width="5.5703125" style="305" customWidth="1"/>
    <col min="3089" max="3089" width="7.42578125" style="305" customWidth="1"/>
    <col min="3090" max="3090" width="7" style="305" customWidth="1"/>
    <col min="3091" max="3091" width="4.5703125" style="305" customWidth="1"/>
    <col min="3092" max="3092" width="6.42578125" style="305" customWidth="1"/>
    <col min="3093" max="3093" width="6.5703125" style="305" customWidth="1"/>
    <col min="3094" max="3094" width="5.28515625" style="305" customWidth="1"/>
    <col min="3095" max="3095" width="7.7109375" style="305" customWidth="1"/>
    <col min="3096" max="3096" width="7.5703125" style="305" customWidth="1"/>
    <col min="3097" max="3332" width="9.140625" style="305"/>
    <col min="3333" max="3333" width="4.7109375" style="305" customWidth="1"/>
    <col min="3334" max="3334" width="32.5703125" style="305" customWidth="1"/>
    <col min="3335" max="3338" width="0" style="305" hidden="1" customWidth="1"/>
    <col min="3339" max="3339" width="6.7109375" style="305" customWidth="1"/>
    <col min="3340" max="3340" width="7.140625" style="305" customWidth="1"/>
    <col min="3341" max="3341" width="4.85546875" style="305" customWidth="1"/>
    <col min="3342" max="3342" width="7.5703125" style="305" customWidth="1"/>
    <col min="3343" max="3343" width="7.7109375" style="305" customWidth="1"/>
    <col min="3344" max="3344" width="5.5703125" style="305" customWidth="1"/>
    <col min="3345" max="3345" width="7.42578125" style="305" customWidth="1"/>
    <col min="3346" max="3346" width="7" style="305" customWidth="1"/>
    <col min="3347" max="3347" width="4.5703125" style="305" customWidth="1"/>
    <col min="3348" max="3348" width="6.42578125" style="305" customWidth="1"/>
    <col min="3349" max="3349" width="6.5703125" style="305" customWidth="1"/>
    <col min="3350" max="3350" width="5.28515625" style="305" customWidth="1"/>
    <col min="3351" max="3351" width="7.7109375" style="305" customWidth="1"/>
    <col min="3352" max="3352" width="7.5703125" style="305" customWidth="1"/>
    <col min="3353" max="3588" width="9.140625" style="305"/>
    <col min="3589" max="3589" width="4.7109375" style="305" customWidth="1"/>
    <col min="3590" max="3590" width="32.5703125" style="305" customWidth="1"/>
    <col min="3591" max="3594" width="0" style="305" hidden="1" customWidth="1"/>
    <col min="3595" max="3595" width="6.7109375" style="305" customWidth="1"/>
    <col min="3596" max="3596" width="7.140625" style="305" customWidth="1"/>
    <col min="3597" max="3597" width="4.85546875" style="305" customWidth="1"/>
    <col min="3598" max="3598" width="7.5703125" style="305" customWidth="1"/>
    <col min="3599" max="3599" width="7.7109375" style="305" customWidth="1"/>
    <col min="3600" max="3600" width="5.5703125" style="305" customWidth="1"/>
    <col min="3601" max="3601" width="7.42578125" style="305" customWidth="1"/>
    <col min="3602" max="3602" width="7" style="305" customWidth="1"/>
    <col min="3603" max="3603" width="4.5703125" style="305" customWidth="1"/>
    <col min="3604" max="3604" width="6.42578125" style="305" customWidth="1"/>
    <col min="3605" max="3605" width="6.5703125" style="305" customWidth="1"/>
    <col min="3606" max="3606" width="5.28515625" style="305" customWidth="1"/>
    <col min="3607" max="3607" width="7.7109375" style="305" customWidth="1"/>
    <col min="3608" max="3608" width="7.5703125" style="305" customWidth="1"/>
    <col min="3609" max="3844" width="9.140625" style="305"/>
    <col min="3845" max="3845" width="4.7109375" style="305" customWidth="1"/>
    <col min="3846" max="3846" width="32.5703125" style="305" customWidth="1"/>
    <col min="3847" max="3850" width="0" style="305" hidden="1" customWidth="1"/>
    <col min="3851" max="3851" width="6.7109375" style="305" customWidth="1"/>
    <col min="3852" max="3852" width="7.140625" style="305" customWidth="1"/>
    <col min="3853" max="3853" width="4.85546875" style="305" customWidth="1"/>
    <col min="3854" max="3854" width="7.5703125" style="305" customWidth="1"/>
    <col min="3855" max="3855" width="7.7109375" style="305" customWidth="1"/>
    <col min="3856" max="3856" width="5.5703125" style="305" customWidth="1"/>
    <col min="3857" max="3857" width="7.42578125" style="305" customWidth="1"/>
    <col min="3858" max="3858" width="7" style="305" customWidth="1"/>
    <col min="3859" max="3859" width="4.5703125" style="305" customWidth="1"/>
    <col min="3860" max="3860" width="6.42578125" style="305" customWidth="1"/>
    <col min="3861" max="3861" width="6.5703125" style="305" customWidth="1"/>
    <col min="3862" max="3862" width="5.28515625" style="305" customWidth="1"/>
    <col min="3863" max="3863" width="7.7109375" style="305" customWidth="1"/>
    <col min="3864" max="3864" width="7.5703125" style="305" customWidth="1"/>
    <col min="3865" max="4100" width="9.140625" style="305"/>
    <col min="4101" max="4101" width="4.7109375" style="305" customWidth="1"/>
    <col min="4102" max="4102" width="32.5703125" style="305" customWidth="1"/>
    <col min="4103" max="4106" width="0" style="305" hidden="1" customWidth="1"/>
    <col min="4107" max="4107" width="6.7109375" style="305" customWidth="1"/>
    <col min="4108" max="4108" width="7.140625" style="305" customWidth="1"/>
    <col min="4109" max="4109" width="4.85546875" style="305" customWidth="1"/>
    <col min="4110" max="4110" width="7.5703125" style="305" customWidth="1"/>
    <col min="4111" max="4111" width="7.7109375" style="305" customWidth="1"/>
    <col min="4112" max="4112" width="5.5703125" style="305" customWidth="1"/>
    <col min="4113" max="4113" width="7.42578125" style="305" customWidth="1"/>
    <col min="4114" max="4114" width="7" style="305" customWidth="1"/>
    <col min="4115" max="4115" width="4.5703125" style="305" customWidth="1"/>
    <col min="4116" max="4116" width="6.42578125" style="305" customWidth="1"/>
    <col min="4117" max="4117" width="6.5703125" style="305" customWidth="1"/>
    <col min="4118" max="4118" width="5.28515625" style="305" customWidth="1"/>
    <col min="4119" max="4119" width="7.7109375" style="305" customWidth="1"/>
    <col min="4120" max="4120" width="7.5703125" style="305" customWidth="1"/>
    <col min="4121" max="4356" width="9.140625" style="305"/>
    <col min="4357" max="4357" width="4.7109375" style="305" customWidth="1"/>
    <col min="4358" max="4358" width="32.5703125" style="305" customWidth="1"/>
    <col min="4359" max="4362" width="0" style="305" hidden="1" customWidth="1"/>
    <col min="4363" max="4363" width="6.7109375" style="305" customWidth="1"/>
    <col min="4364" max="4364" width="7.140625" style="305" customWidth="1"/>
    <col min="4365" max="4365" width="4.85546875" style="305" customWidth="1"/>
    <col min="4366" max="4366" width="7.5703125" style="305" customWidth="1"/>
    <col min="4367" max="4367" width="7.7109375" style="305" customWidth="1"/>
    <col min="4368" max="4368" width="5.5703125" style="305" customWidth="1"/>
    <col min="4369" max="4369" width="7.42578125" style="305" customWidth="1"/>
    <col min="4370" max="4370" width="7" style="305" customWidth="1"/>
    <col min="4371" max="4371" width="4.5703125" style="305" customWidth="1"/>
    <col min="4372" max="4372" width="6.42578125" style="305" customWidth="1"/>
    <col min="4373" max="4373" width="6.5703125" style="305" customWidth="1"/>
    <col min="4374" max="4374" width="5.28515625" style="305" customWidth="1"/>
    <col min="4375" max="4375" width="7.7109375" style="305" customWidth="1"/>
    <col min="4376" max="4376" width="7.5703125" style="305" customWidth="1"/>
    <col min="4377" max="4612" width="9.140625" style="305"/>
    <col min="4613" max="4613" width="4.7109375" style="305" customWidth="1"/>
    <col min="4614" max="4614" width="32.5703125" style="305" customWidth="1"/>
    <col min="4615" max="4618" width="0" style="305" hidden="1" customWidth="1"/>
    <col min="4619" max="4619" width="6.7109375" style="305" customWidth="1"/>
    <col min="4620" max="4620" width="7.140625" style="305" customWidth="1"/>
    <col min="4621" max="4621" width="4.85546875" style="305" customWidth="1"/>
    <col min="4622" max="4622" width="7.5703125" style="305" customWidth="1"/>
    <col min="4623" max="4623" width="7.7109375" style="305" customWidth="1"/>
    <col min="4624" max="4624" width="5.5703125" style="305" customWidth="1"/>
    <col min="4625" max="4625" width="7.42578125" style="305" customWidth="1"/>
    <col min="4626" max="4626" width="7" style="305" customWidth="1"/>
    <col min="4627" max="4627" width="4.5703125" style="305" customWidth="1"/>
    <col min="4628" max="4628" width="6.42578125" style="305" customWidth="1"/>
    <col min="4629" max="4629" width="6.5703125" style="305" customWidth="1"/>
    <col min="4630" max="4630" width="5.28515625" style="305" customWidth="1"/>
    <col min="4631" max="4631" width="7.7109375" style="305" customWidth="1"/>
    <col min="4632" max="4632" width="7.5703125" style="305" customWidth="1"/>
    <col min="4633" max="4868" width="9.140625" style="305"/>
    <col min="4869" max="4869" width="4.7109375" style="305" customWidth="1"/>
    <col min="4870" max="4870" width="32.5703125" style="305" customWidth="1"/>
    <col min="4871" max="4874" width="0" style="305" hidden="1" customWidth="1"/>
    <col min="4875" max="4875" width="6.7109375" style="305" customWidth="1"/>
    <col min="4876" max="4876" width="7.140625" style="305" customWidth="1"/>
    <col min="4877" max="4877" width="4.85546875" style="305" customWidth="1"/>
    <col min="4878" max="4878" width="7.5703125" style="305" customWidth="1"/>
    <col min="4879" max="4879" width="7.7109375" style="305" customWidth="1"/>
    <col min="4880" max="4880" width="5.5703125" style="305" customWidth="1"/>
    <col min="4881" max="4881" width="7.42578125" style="305" customWidth="1"/>
    <col min="4882" max="4882" width="7" style="305" customWidth="1"/>
    <col min="4883" max="4883" width="4.5703125" style="305" customWidth="1"/>
    <col min="4884" max="4884" width="6.42578125" style="305" customWidth="1"/>
    <col min="4885" max="4885" width="6.5703125" style="305" customWidth="1"/>
    <col min="4886" max="4886" width="5.28515625" style="305" customWidth="1"/>
    <col min="4887" max="4887" width="7.7109375" style="305" customWidth="1"/>
    <col min="4888" max="4888" width="7.5703125" style="305" customWidth="1"/>
    <col min="4889" max="5124" width="9.140625" style="305"/>
    <col min="5125" max="5125" width="4.7109375" style="305" customWidth="1"/>
    <col min="5126" max="5126" width="32.5703125" style="305" customWidth="1"/>
    <col min="5127" max="5130" width="0" style="305" hidden="1" customWidth="1"/>
    <col min="5131" max="5131" width="6.7109375" style="305" customWidth="1"/>
    <col min="5132" max="5132" width="7.140625" style="305" customWidth="1"/>
    <col min="5133" max="5133" width="4.85546875" style="305" customWidth="1"/>
    <col min="5134" max="5134" width="7.5703125" style="305" customWidth="1"/>
    <col min="5135" max="5135" width="7.7109375" style="305" customWidth="1"/>
    <col min="5136" max="5136" width="5.5703125" style="305" customWidth="1"/>
    <col min="5137" max="5137" width="7.42578125" style="305" customWidth="1"/>
    <col min="5138" max="5138" width="7" style="305" customWidth="1"/>
    <col min="5139" max="5139" width="4.5703125" style="305" customWidth="1"/>
    <col min="5140" max="5140" width="6.42578125" style="305" customWidth="1"/>
    <col min="5141" max="5141" width="6.5703125" style="305" customWidth="1"/>
    <col min="5142" max="5142" width="5.28515625" style="305" customWidth="1"/>
    <col min="5143" max="5143" width="7.7109375" style="305" customWidth="1"/>
    <col min="5144" max="5144" width="7.5703125" style="305" customWidth="1"/>
    <col min="5145" max="5380" width="9.140625" style="305"/>
    <col min="5381" max="5381" width="4.7109375" style="305" customWidth="1"/>
    <col min="5382" max="5382" width="32.5703125" style="305" customWidth="1"/>
    <col min="5383" max="5386" width="0" style="305" hidden="1" customWidth="1"/>
    <col min="5387" max="5387" width="6.7109375" style="305" customWidth="1"/>
    <col min="5388" max="5388" width="7.140625" style="305" customWidth="1"/>
    <col min="5389" max="5389" width="4.85546875" style="305" customWidth="1"/>
    <col min="5390" max="5390" width="7.5703125" style="305" customWidth="1"/>
    <col min="5391" max="5391" width="7.7109375" style="305" customWidth="1"/>
    <col min="5392" max="5392" width="5.5703125" style="305" customWidth="1"/>
    <col min="5393" max="5393" width="7.42578125" style="305" customWidth="1"/>
    <col min="5394" max="5394" width="7" style="305" customWidth="1"/>
    <col min="5395" max="5395" width="4.5703125" style="305" customWidth="1"/>
    <col min="5396" max="5396" width="6.42578125" style="305" customWidth="1"/>
    <col min="5397" max="5397" width="6.5703125" style="305" customWidth="1"/>
    <col min="5398" max="5398" width="5.28515625" style="305" customWidth="1"/>
    <col min="5399" max="5399" width="7.7109375" style="305" customWidth="1"/>
    <col min="5400" max="5400" width="7.5703125" style="305" customWidth="1"/>
    <col min="5401" max="5636" width="9.140625" style="305"/>
    <col min="5637" max="5637" width="4.7109375" style="305" customWidth="1"/>
    <col min="5638" max="5638" width="32.5703125" style="305" customWidth="1"/>
    <col min="5639" max="5642" width="0" style="305" hidden="1" customWidth="1"/>
    <col min="5643" max="5643" width="6.7109375" style="305" customWidth="1"/>
    <col min="5644" max="5644" width="7.140625" style="305" customWidth="1"/>
    <col min="5645" max="5645" width="4.85546875" style="305" customWidth="1"/>
    <col min="5646" max="5646" width="7.5703125" style="305" customWidth="1"/>
    <col min="5647" max="5647" width="7.7109375" style="305" customWidth="1"/>
    <col min="5648" max="5648" width="5.5703125" style="305" customWidth="1"/>
    <col min="5649" max="5649" width="7.42578125" style="305" customWidth="1"/>
    <col min="5650" max="5650" width="7" style="305" customWidth="1"/>
    <col min="5651" max="5651" width="4.5703125" style="305" customWidth="1"/>
    <col min="5652" max="5652" width="6.42578125" style="305" customWidth="1"/>
    <col min="5653" max="5653" width="6.5703125" style="305" customWidth="1"/>
    <col min="5654" max="5654" width="5.28515625" style="305" customWidth="1"/>
    <col min="5655" max="5655" width="7.7109375" style="305" customWidth="1"/>
    <col min="5656" max="5656" width="7.5703125" style="305" customWidth="1"/>
    <col min="5657" max="5892" width="9.140625" style="305"/>
    <col min="5893" max="5893" width="4.7109375" style="305" customWidth="1"/>
    <col min="5894" max="5894" width="32.5703125" style="305" customWidth="1"/>
    <col min="5895" max="5898" width="0" style="305" hidden="1" customWidth="1"/>
    <col min="5899" max="5899" width="6.7109375" style="305" customWidth="1"/>
    <col min="5900" max="5900" width="7.140625" style="305" customWidth="1"/>
    <col min="5901" max="5901" width="4.85546875" style="305" customWidth="1"/>
    <col min="5902" max="5902" width="7.5703125" style="305" customWidth="1"/>
    <col min="5903" max="5903" width="7.7109375" style="305" customWidth="1"/>
    <col min="5904" max="5904" width="5.5703125" style="305" customWidth="1"/>
    <col min="5905" max="5905" width="7.42578125" style="305" customWidth="1"/>
    <col min="5906" max="5906" width="7" style="305" customWidth="1"/>
    <col min="5907" max="5907" width="4.5703125" style="305" customWidth="1"/>
    <col min="5908" max="5908" width="6.42578125" style="305" customWidth="1"/>
    <col min="5909" max="5909" width="6.5703125" style="305" customWidth="1"/>
    <col min="5910" max="5910" width="5.28515625" style="305" customWidth="1"/>
    <col min="5911" max="5911" width="7.7109375" style="305" customWidth="1"/>
    <col min="5912" max="5912" width="7.5703125" style="305" customWidth="1"/>
    <col min="5913" max="6148" width="9.140625" style="305"/>
    <col min="6149" max="6149" width="4.7109375" style="305" customWidth="1"/>
    <col min="6150" max="6150" width="32.5703125" style="305" customWidth="1"/>
    <col min="6151" max="6154" width="0" style="305" hidden="1" customWidth="1"/>
    <col min="6155" max="6155" width="6.7109375" style="305" customWidth="1"/>
    <col min="6156" max="6156" width="7.140625" style="305" customWidth="1"/>
    <col min="6157" max="6157" width="4.85546875" style="305" customWidth="1"/>
    <col min="6158" max="6158" width="7.5703125" style="305" customWidth="1"/>
    <col min="6159" max="6159" width="7.7109375" style="305" customWidth="1"/>
    <col min="6160" max="6160" width="5.5703125" style="305" customWidth="1"/>
    <col min="6161" max="6161" width="7.42578125" style="305" customWidth="1"/>
    <col min="6162" max="6162" width="7" style="305" customWidth="1"/>
    <col min="6163" max="6163" width="4.5703125" style="305" customWidth="1"/>
    <col min="6164" max="6164" width="6.42578125" style="305" customWidth="1"/>
    <col min="6165" max="6165" width="6.5703125" style="305" customWidth="1"/>
    <col min="6166" max="6166" width="5.28515625" style="305" customWidth="1"/>
    <col min="6167" max="6167" width="7.7109375" style="305" customWidth="1"/>
    <col min="6168" max="6168" width="7.5703125" style="305" customWidth="1"/>
    <col min="6169" max="6404" width="9.140625" style="305"/>
    <col min="6405" max="6405" width="4.7109375" style="305" customWidth="1"/>
    <col min="6406" max="6406" width="32.5703125" style="305" customWidth="1"/>
    <col min="6407" max="6410" width="0" style="305" hidden="1" customWidth="1"/>
    <col min="6411" max="6411" width="6.7109375" style="305" customWidth="1"/>
    <col min="6412" max="6412" width="7.140625" style="305" customWidth="1"/>
    <col min="6413" max="6413" width="4.85546875" style="305" customWidth="1"/>
    <col min="6414" max="6414" width="7.5703125" style="305" customWidth="1"/>
    <col min="6415" max="6415" width="7.7109375" style="305" customWidth="1"/>
    <col min="6416" max="6416" width="5.5703125" style="305" customWidth="1"/>
    <col min="6417" max="6417" width="7.42578125" style="305" customWidth="1"/>
    <col min="6418" max="6418" width="7" style="305" customWidth="1"/>
    <col min="6419" max="6419" width="4.5703125" style="305" customWidth="1"/>
    <col min="6420" max="6420" width="6.42578125" style="305" customWidth="1"/>
    <col min="6421" max="6421" width="6.5703125" style="305" customWidth="1"/>
    <col min="6422" max="6422" width="5.28515625" style="305" customWidth="1"/>
    <col min="6423" max="6423" width="7.7109375" style="305" customWidth="1"/>
    <col min="6424" max="6424" width="7.5703125" style="305" customWidth="1"/>
    <col min="6425" max="6660" width="9.140625" style="305"/>
    <col min="6661" max="6661" width="4.7109375" style="305" customWidth="1"/>
    <col min="6662" max="6662" width="32.5703125" style="305" customWidth="1"/>
    <col min="6663" max="6666" width="0" style="305" hidden="1" customWidth="1"/>
    <col min="6667" max="6667" width="6.7109375" style="305" customWidth="1"/>
    <col min="6668" max="6668" width="7.140625" style="305" customWidth="1"/>
    <col min="6669" max="6669" width="4.85546875" style="305" customWidth="1"/>
    <col min="6670" max="6670" width="7.5703125" style="305" customWidth="1"/>
    <col min="6671" max="6671" width="7.7109375" style="305" customWidth="1"/>
    <col min="6672" max="6672" width="5.5703125" style="305" customWidth="1"/>
    <col min="6673" max="6673" width="7.42578125" style="305" customWidth="1"/>
    <col min="6674" max="6674" width="7" style="305" customWidth="1"/>
    <col min="6675" max="6675" width="4.5703125" style="305" customWidth="1"/>
    <col min="6676" max="6676" width="6.42578125" style="305" customWidth="1"/>
    <col min="6677" max="6677" width="6.5703125" style="305" customWidth="1"/>
    <col min="6678" max="6678" width="5.28515625" style="305" customWidth="1"/>
    <col min="6679" max="6679" width="7.7109375" style="305" customWidth="1"/>
    <col min="6680" max="6680" width="7.5703125" style="305" customWidth="1"/>
    <col min="6681" max="6916" width="9.140625" style="305"/>
    <col min="6917" max="6917" width="4.7109375" style="305" customWidth="1"/>
    <col min="6918" max="6918" width="32.5703125" style="305" customWidth="1"/>
    <col min="6919" max="6922" width="0" style="305" hidden="1" customWidth="1"/>
    <col min="6923" max="6923" width="6.7109375" style="305" customWidth="1"/>
    <col min="6924" max="6924" width="7.140625" style="305" customWidth="1"/>
    <col min="6925" max="6925" width="4.85546875" style="305" customWidth="1"/>
    <col min="6926" max="6926" width="7.5703125" style="305" customWidth="1"/>
    <col min="6927" max="6927" width="7.7109375" style="305" customWidth="1"/>
    <col min="6928" max="6928" width="5.5703125" style="305" customWidth="1"/>
    <col min="6929" max="6929" width="7.42578125" style="305" customWidth="1"/>
    <col min="6930" max="6930" width="7" style="305" customWidth="1"/>
    <col min="6931" max="6931" width="4.5703125" style="305" customWidth="1"/>
    <col min="6932" max="6932" width="6.42578125" style="305" customWidth="1"/>
    <col min="6933" max="6933" width="6.5703125" style="305" customWidth="1"/>
    <col min="6934" max="6934" width="5.28515625" style="305" customWidth="1"/>
    <col min="6935" max="6935" width="7.7109375" style="305" customWidth="1"/>
    <col min="6936" max="6936" width="7.5703125" style="305" customWidth="1"/>
    <col min="6937" max="7172" width="9.140625" style="305"/>
    <col min="7173" max="7173" width="4.7109375" style="305" customWidth="1"/>
    <col min="7174" max="7174" width="32.5703125" style="305" customWidth="1"/>
    <col min="7175" max="7178" width="0" style="305" hidden="1" customWidth="1"/>
    <col min="7179" max="7179" width="6.7109375" style="305" customWidth="1"/>
    <col min="7180" max="7180" width="7.140625" style="305" customWidth="1"/>
    <col min="7181" max="7181" width="4.85546875" style="305" customWidth="1"/>
    <col min="7182" max="7182" width="7.5703125" style="305" customWidth="1"/>
    <col min="7183" max="7183" width="7.7109375" style="305" customWidth="1"/>
    <col min="7184" max="7184" width="5.5703125" style="305" customWidth="1"/>
    <col min="7185" max="7185" width="7.42578125" style="305" customWidth="1"/>
    <col min="7186" max="7186" width="7" style="305" customWidth="1"/>
    <col min="7187" max="7187" width="4.5703125" style="305" customWidth="1"/>
    <col min="7188" max="7188" width="6.42578125" style="305" customWidth="1"/>
    <col min="7189" max="7189" width="6.5703125" style="305" customWidth="1"/>
    <col min="7190" max="7190" width="5.28515625" style="305" customWidth="1"/>
    <col min="7191" max="7191" width="7.7109375" style="305" customWidth="1"/>
    <col min="7192" max="7192" width="7.5703125" style="305" customWidth="1"/>
    <col min="7193" max="7428" width="9.140625" style="305"/>
    <col min="7429" max="7429" width="4.7109375" style="305" customWidth="1"/>
    <col min="7430" max="7430" width="32.5703125" style="305" customWidth="1"/>
    <col min="7431" max="7434" width="0" style="305" hidden="1" customWidth="1"/>
    <col min="7435" max="7435" width="6.7109375" style="305" customWidth="1"/>
    <col min="7436" max="7436" width="7.140625" style="305" customWidth="1"/>
    <col min="7437" max="7437" width="4.85546875" style="305" customWidth="1"/>
    <col min="7438" max="7438" width="7.5703125" style="305" customWidth="1"/>
    <col min="7439" max="7439" width="7.7109375" style="305" customWidth="1"/>
    <col min="7440" max="7440" width="5.5703125" style="305" customWidth="1"/>
    <col min="7441" max="7441" width="7.42578125" style="305" customWidth="1"/>
    <col min="7442" max="7442" width="7" style="305" customWidth="1"/>
    <col min="7443" max="7443" width="4.5703125" style="305" customWidth="1"/>
    <col min="7444" max="7444" width="6.42578125" style="305" customWidth="1"/>
    <col min="7445" max="7445" width="6.5703125" style="305" customWidth="1"/>
    <col min="7446" max="7446" width="5.28515625" style="305" customWidth="1"/>
    <col min="7447" max="7447" width="7.7109375" style="305" customWidth="1"/>
    <col min="7448" max="7448" width="7.5703125" style="305" customWidth="1"/>
    <col min="7449" max="7684" width="9.140625" style="305"/>
    <col min="7685" max="7685" width="4.7109375" style="305" customWidth="1"/>
    <col min="7686" max="7686" width="32.5703125" style="305" customWidth="1"/>
    <col min="7687" max="7690" width="0" style="305" hidden="1" customWidth="1"/>
    <col min="7691" max="7691" width="6.7109375" style="305" customWidth="1"/>
    <col min="7692" max="7692" width="7.140625" style="305" customWidth="1"/>
    <col min="7693" max="7693" width="4.85546875" style="305" customWidth="1"/>
    <col min="7694" max="7694" width="7.5703125" style="305" customWidth="1"/>
    <col min="7695" max="7695" width="7.7109375" style="305" customWidth="1"/>
    <col min="7696" max="7696" width="5.5703125" style="305" customWidth="1"/>
    <col min="7697" max="7697" width="7.42578125" style="305" customWidth="1"/>
    <col min="7698" max="7698" width="7" style="305" customWidth="1"/>
    <col min="7699" max="7699" width="4.5703125" style="305" customWidth="1"/>
    <col min="7700" max="7700" width="6.42578125" style="305" customWidth="1"/>
    <col min="7701" max="7701" width="6.5703125" style="305" customWidth="1"/>
    <col min="7702" max="7702" width="5.28515625" style="305" customWidth="1"/>
    <col min="7703" max="7703" width="7.7109375" style="305" customWidth="1"/>
    <col min="7704" max="7704" width="7.5703125" style="305" customWidth="1"/>
    <col min="7705" max="7940" width="9.140625" style="305"/>
    <col min="7941" max="7941" width="4.7109375" style="305" customWidth="1"/>
    <col min="7942" max="7942" width="32.5703125" style="305" customWidth="1"/>
    <col min="7943" max="7946" width="0" style="305" hidden="1" customWidth="1"/>
    <col min="7947" max="7947" width="6.7109375" style="305" customWidth="1"/>
    <col min="7948" max="7948" width="7.140625" style="305" customWidth="1"/>
    <col min="7949" max="7949" width="4.85546875" style="305" customWidth="1"/>
    <col min="7950" max="7950" width="7.5703125" style="305" customWidth="1"/>
    <col min="7951" max="7951" width="7.7109375" style="305" customWidth="1"/>
    <col min="7952" max="7952" width="5.5703125" style="305" customWidth="1"/>
    <col min="7953" max="7953" width="7.42578125" style="305" customWidth="1"/>
    <col min="7954" max="7954" width="7" style="305" customWidth="1"/>
    <col min="7955" max="7955" width="4.5703125" style="305" customWidth="1"/>
    <col min="7956" max="7956" width="6.42578125" style="305" customWidth="1"/>
    <col min="7957" max="7957" width="6.5703125" style="305" customWidth="1"/>
    <col min="7958" max="7958" width="5.28515625" style="305" customWidth="1"/>
    <col min="7959" max="7959" width="7.7109375" style="305" customWidth="1"/>
    <col min="7960" max="7960" width="7.5703125" style="305" customWidth="1"/>
    <col min="7961" max="8196" width="9.140625" style="305"/>
    <col min="8197" max="8197" width="4.7109375" style="305" customWidth="1"/>
    <col min="8198" max="8198" width="32.5703125" style="305" customWidth="1"/>
    <col min="8199" max="8202" width="0" style="305" hidden="1" customWidth="1"/>
    <col min="8203" max="8203" width="6.7109375" style="305" customWidth="1"/>
    <col min="8204" max="8204" width="7.140625" style="305" customWidth="1"/>
    <col min="8205" max="8205" width="4.85546875" style="305" customWidth="1"/>
    <col min="8206" max="8206" width="7.5703125" style="305" customWidth="1"/>
    <col min="8207" max="8207" width="7.7109375" style="305" customWidth="1"/>
    <col min="8208" max="8208" width="5.5703125" style="305" customWidth="1"/>
    <col min="8209" max="8209" width="7.42578125" style="305" customWidth="1"/>
    <col min="8210" max="8210" width="7" style="305" customWidth="1"/>
    <col min="8211" max="8211" width="4.5703125" style="305" customWidth="1"/>
    <col min="8212" max="8212" width="6.42578125" style="305" customWidth="1"/>
    <col min="8213" max="8213" width="6.5703125" style="305" customWidth="1"/>
    <col min="8214" max="8214" width="5.28515625" style="305" customWidth="1"/>
    <col min="8215" max="8215" width="7.7109375" style="305" customWidth="1"/>
    <col min="8216" max="8216" width="7.5703125" style="305" customWidth="1"/>
    <col min="8217" max="8452" width="9.140625" style="305"/>
    <col min="8453" max="8453" width="4.7109375" style="305" customWidth="1"/>
    <col min="8454" max="8454" width="32.5703125" style="305" customWidth="1"/>
    <col min="8455" max="8458" width="0" style="305" hidden="1" customWidth="1"/>
    <col min="8459" max="8459" width="6.7109375" style="305" customWidth="1"/>
    <col min="8460" max="8460" width="7.140625" style="305" customWidth="1"/>
    <col min="8461" max="8461" width="4.85546875" style="305" customWidth="1"/>
    <col min="8462" max="8462" width="7.5703125" style="305" customWidth="1"/>
    <col min="8463" max="8463" width="7.7109375" style="305" customWidth="1"/>
    <col min="8464" max="8464" width="5.5703125" style="305" customWidth="1"/>
    <col min="8465" max="8465" width="7.42578125" style="305" customWidth="1"/>
    <col min="8466" max="8466" width="7" style="305" customWidth="1"/>
    <col min="8467" max="8467" width="4.5703125" style="305" customWidth="1"/>
    <col min="8468" max="8468" width="6.42578125" style="305" customWidth="1"/>
    <col min="8469" max="8469" width="6.5703125" style="305" customWidth="1"/>
    <col min="8470" max="8470" width="5.28515625" style="305" customWidth="1"/>
    <col min="8471" max="8471" width="7.7109375" style="305" customWidth="1"/>
    <col min="8472" max="8472" width="7.5703125" style="305" customWidth="1"/>
    <col min="8473" max="8708" width="9.140625" style="305"/>
    <col min="8709" max="8709" width="4.7109375" style="305" customWidth="1"/>
    <col min="8710" max="8710" width="32.5703125" style="305" customWidth="1"/>
    <col min="8711" max="8714" width="0" style="305" hidden="1" customWidth="1"/>
    <col min="8715" max="8715" width="6.7109375" style="305" customWidth="1"/>
    <col min="8716" max="8716" width="7.140625" style="305" customWidth="1"/>
    <col min="8717" max="8717" width="4.85546875" style="305" customWidth="1"/>
    <col min="8718" max="8718" width="7.5703125" style="305" customWidth="1"/>
    <col min="8719" max="8719" width="7.7109375" style="305" customWidth="1"/>
    <col min="8720" max="8720" width="5.5703125" style="305" customWidth="1"/>
    <col min="8721" max="8721" width="7.42578125" style="305" customWidth="1"/>
    <col min="8722" max="8722" width="7" style="305" customWidth="1"/>
    <col min="8723" max="8723" width="4.5703125" style="305" customWidth="1"/>
    <col min="8724" max="8724" width="6.42578125" style="305" customWidth="1"/>
    <col min="8725" max="8725" width="6.5703125" style="305" customWidth="1"/>
    <col min="8726" max="8726" width="5.28515625" style="305" customWidth="1"/>
    <col min="8727" max="8727" width="7.7109375" style="305" customWidth="1"/>
    <col min="8728" max="8728" width="7.5703125" style="305" customWidth="1"/>
    <col min="8729" max="8964" width="9.140625" style="305"/>
    <col min="8965" max="8965" width="4.7109375" style="305" customWidth="1"/>
    <col min="8966" max="8966" width="32.5703125" style="305" customWidth="1"/>
    <col min="8967" max="8970" width="0" style="305" hidden="1" customWidth="1"/>
    <col min="8971" max="8971" width="6.7109375" style="305" customWidth="1"/>
    <col min="8972" max="8972" width="7.140625" style="305" customWidth="1"/>
    <col min="8973" max="8973" width="4.85546875" style="305" customWidth="1"/>
    <col min="8974" max="8974" width="7.5703125" style="305" customWidth="1"/>
    <col min="8975" max="8975" width="7.7109375" style="305" customWidth="1"/>
    <col min="8976" max="8976" width="5.5703125" style="305" customWidth="1"/>
    <col min="8977" max="8977" width="7.42578125" style="305" customWidth="1"/>
    <col min="8978" max="8978" width="7" style="305" customWidth="1"/>
    <col min="8979" max="8979" width="4.5703125" style="305" customWidth="1"/>
    <col min="8980" max="8980" width="6.42578125" style="305" customWidth="1"/>
    <col min="8981" max="8981" width="6.5703125" style="305" customWidth="1"/>
    <col min="8982" max="8982" width="5.28515625" style="305" customWidth="1"/>
    <col min="8983" max="8983" width="7.7109375" style="305" customWidth="1"/>
    <col min="8984" max="8984" width="7.5703125" style="305" customWidth="1"/>
    <col min="8985" max="9220" width="9.140625" style="305"/>
    <col min="9221" max="9221" width="4.7109375" style="305" customWidth="1"/>
    <col min="9222" max="9222" width="32.5703125" style="305" customWidth="1"/>
    <col min="9223" max="9226" width="0" style="305" hidden="1" customWidth="1"/>
    <col min="9227" max="9227" width="6.7109375" style="305" customWidth="1"/>
    <col min="9228" max="9228" width="7.140625" style="305" customWidth="1"/>
    <col min="9229" max="9229" width="4.85546875" style="305" customWidth="1"/>
    <col min="9230" max="9230" width="7.5703125" style="305" customWidth="1"/>
    <col min="9231" max="9231" width="7.7109375" style="305" customWidth="1"/>
    <col min="9232" max="9232" width="5.5703125" style="305" customWidth="1"/>
    <col min="9233" max="9233" width="7.42578125" style="305" customWidth="1"/>
    <col min="9234" max="9234" width="7" style="305" customWidth="1"/>
    <col min="9235" max="9235" width="4.5703125" style="305" customWidth="1"/>
    <col min="9236" max="9236" width="6.42578125" style="305" customWidth="1"/>
    <col min="9237" max="9237" width="6.5703125" style="305" customWidth="1"/>
    <col min="9238" max="9238" width="5.28515625" style="305" customWidth="1"/>
    <col min="9239" max="9239" width="7.7109375" style="305" customWidth="1"/>
    <col min="9240" max="9240" width="7.5703125" style="305" customWidth="1"/>
    <col min="9241" max="9476" width="9.140625" style="305"/>
    <col min="9477" max="9477" width="4.7109375" style="305" customWidth="1"/>
    <col min="9478" max="9478" width="32.5703125" style="305" customWidth="1"/>
    <col min="9479" max="9482" width="0" style="305" hidden="1" customWidth="1"/>
    <col min="9483" max="9483" width="6.7109375" style="305" customWidth="1"/>
    <col min="9484" max="9484" width="7.140625" style="305" customWidth="1"/>
    <col min="9485" max="9485" width="4.85546875" style="305" customWidth="1"/>
    <col min="9486" max="9486" width="7.5703125" style="305" customWidth="1"/>
    <col min="9487" max="9487" width="7.7109375" style="305" customWidth="1"/>
    <col min="9488" max="9488" width="5.5703125" style="305" customWidth="1"/>
    <col min="9489" max="9489" width="7.42578125" style="305" customWidth="1"/>
    <col min="9490" max="9490" width="7" style="305" customWidth="1"/>
    <col min="9491" max="9491" width="4.5703125" style="305" customWidth="1"/>
    <col min="9492" max="9492" width="6.42578125" style="305" customWidth="1"/>
    <col min="9493" max="9493" width="6.5703125" style="305" customWidth="1"/>
    <col min="9494" max="9494" width="5.28515625" style="305" customWidth="1"/>
    <col min="9495" max="9495" width="7.7109375" style="305" customWidth="1"/>
    <col min="9496" max="9496" width="7.5703125" style="305" customWidth="1"/>
    <col min="9497" max="9732" width="9.140625" style="305"/>
    <col min="9733" max="9733" width="4.7109375" style="305" customWidth="1"/>
    <col min="9734" max="9734" width="32.5703125" style="305" customWidth="1"/>
    <col min="9735" max="9738" width="0" style="305" hidden="1" customWidth="1"/>
    <col min="9739" max="9739" width="6.7109375" style="305" customWidth="1"/>
    <col min="9740" max="9740" width="7.140625" style="305" customWidth="1"/>
    <col min="9741" max="9741" width="4.85546875" style="305" customWidth="1"/>
    <col min="9742" max="9742" width="7.5703125" style="305" customWidth="1"/>
    <col min="9743" max="9743" width="7.7109375" style="305" customWidth="1"/>
    <col min="9744" max="9744" width="5.5703125" style="305" customWidth="1"/>
    <col min="9745" max="9745" width="7.42578125" style="305" customWidth="1"/>
    <col min="9746" max="9746" width="7" style="305" customWidth="1"/>
    <col min="9747" max="9747" width="4.5703125" style="305" customWidth="1"/>
    <col min="9748" max="9748" width="6.42578125" style="305" customWidth="1"/>
    <col min="9749" max="9749" width="6.5703125" style="305" customWidth="1"/>
    <col min="9750" max="9750" width="5.28515625" style="305" customWidth="1"/>
    <col min="9751" max="9751" width="7.7109375" style="305" customWidth="1"/>
    <col min="9752" max="9752" width="7.5703125" style="305" customWidth="1"/>
    <col min="9753" max="9988" width="9.140625" style="305"/>
    <col min="9989" max="9989" width="4.7109375" style="305" customWidth="1"/>
    <col min="9990" max="9990" width="32.5703125" style="305" customWidth="1"/>
    <col min="9991" max="9994" width="0" style="305" hidden="1" customWidth="1"/>
    <col min="9995" max="9995" width="6.7109375" style="305" customWidth="1"/>
    <col min="9996" max="9996" width="7.140625" style="305" customWidth="1"/>
    <col min="9997" max="9997" width="4.85546875" style="305" customWidth="1"/>
    <col min="9998" max="9998" width="7.5703125" style="305" customWidth="1"/>
    <col min="9999" max="9999" width="7.7109375" style="305" customWidth="1"/>
    <col min="10000" max="10000" width="5.5703125" style="305" customWidth="1"/>
    <col min="10001" max="10001" width="7.42578125" style="305" customWidth="1"/>
    <col min="10002" max="10002" width="7" style="305" customWidth="1"/>
    <col min="10003" max="10003" width="4.5703125" style="305" customWidth="1"/>
    <col min="10004" max="10004" width="6.42578125" style="305" customWidth="1"/>
    <col min="10005" max="10005" width="6.5703125" style="305" customWidth="1"/>
    <col min="10006" max="10006" width="5.28515625" style="305" customWidth="1"/>
    <col min="10007" max="10007" width="7.7109375" style="305" customWidth="1"/>
    <col min="10008" max="10008" width="7.5703125" style="305" customWidth="1"/>
    <col min="10009" max="10244" width="9.140625" style="305"/>
    <col min="10245" max="10245" width="4.7109375" style="305" customWidth="1"/>
    <col min="10246" max="10246" width="32.5703125" style="305" customWidth="1"/>
    <col min="10247" max="10250" width="0" style="305" hidden="1" customWidth="1"/>
    <col min="10251" max="10251" width="6.7109375" style="305" customWidth="1"/>
    <col min="10252" max="10252" width="7.140625" style="305" customWidth="1"/>
    <col min="10253" max="10253" width="4.85546875" style="305" customWidth="1"/>
    <col min="10254" max="10254" width="7.5703125" style="305" customWidth="1"/>
    <col min="10255" max="10255" width="7.7109375" style="305" customWidth="1"/>
    <col min="10256" max="10256" width="5.5703125" style="305" customWidth="1"/>
    <col min="10257" max="10257" width="7.42578125" style="305" customWidth="1"/>
    <col min="10258" max="10258" width="7" style="305" customWidth="1"/>
    <col min="10259" max="10259" width="4.5703125" style="305" customWidth="1"/>
    <col min="10260" max="10260" width="6.42578125" style="305" customWidth="1"/>
    <col min="10261" max="10261" width="6.5703125" style="305" customWidth="1"/>
    <col min="10262" max="10262" width="5.28515625" style="305" customWidth="1"/>
    <col min="10263" max="10263" width="7.7109375" style="305" customWidth="1"/>
    <col min="10264" max="10264" width="7.5703125" style="305" customWidth="1"/>
    <col min="10265" max="10500" width="9.140625" style="305"/>
    <col min="10501" max="10501" width="4.7109375" style="305" customWidth="1"/>
    <col min="10502" max="10502" width="32.5703125" style="305" customWidth="1"/>
    <col min="10503" max="10506" width="0" style="305" hidden="1" customWidth="1"/>
    <col min="10507" max="10507" width="6.7109375" style="305" customWidth="1"/>
    <col min="10508" max="10508" width="7.140625" style="305" customWidth="1"/>
    <col min="10509" max="10509" width="4.85546875" style="305" customWidth="1"/>
    <col min="10510" max="10510" width="7.5703125" style="305" customWidth="1"/>
    <col min="10511" max="10511" width="7.7109375" style="305" customWidth="1"/>
    <col min="10512" max="10512" width="5.5703125" style="305" customWidth="1"/>
    <col min="10513" max="10513" width="7.42578125" style="305" customWidth="1"/>
    <col min="10514" max="10514" width="7" style="305" customWidth="1"/>
    <col min="10515" max="10515" width="4.5703125" style="305" customWidth="1"/>
    <col min="10516" max="10516" width="6.42578125" style="305" customWidth="1"/>
    <col min="10517" max="10517" width="6.5703125" style="305" customWidth="1"/>
    <col min="10518" max="10518" width="5.28515625" style="305" customWidth="1"/>
    <col min="10519" max="10519" width="7.7109375" style="305" customWidth="1"/>
    <col min="10520" max="10520" width="7.5703125" style="305" customWidth="1"/>
    <col min="10521" max="10756" width="9.140625" style="305"/>
    <col min="10757" max="10757" width="4.7109375" style="305" customWidth="1"/>
    <col min="10758" max="10758" width="32.5703125" style="305" customWidth="1"/>
    <col min="10759" max="10762" width="0" style="305" hidden="1" customWidth="1"/>
    <col min="10763" max="10763" width="6.7109375" style="305" customWidth="1"/>
    <col min="10764" max="10764" width="7.140625" style="305" customWidth="1"/>
    <col min="10765" max="10765" width="4.85546875" style="305" customWidth="1"/>
    <col min="10766" max="10766" width="7.5703125" style="305" customWidth="1"/>
    <col min="10767" max="10767" width="7.7109375" style="305" customWidth="1"/>
    <col min="10768" max="10768" width="5.5703125" style="305" customWidth="1"/>
    <col min="10769" max="10769" width="7.42578125" style="305" customWidth="1"/>
    <col min="10770" max="10770" width="7" style="305" customWidth="1"/>
    <col min="10771" max="10771" width="4.5703125" style="305" customWidth="1"/>
    <col min="10772" max="10772" width="6.42578125" style="305" customWidth="1"/>
    <col min="10773" max="10773" width="6.5703125" style="305" customWidth="1"/>
    <col min="10774" max="10774" width="5.28515625" style="305" customWidth="1"/>
    <col min="10775" max="10775" width="7.7109375" style="305" customWidth="1"/>
    <col min="10776" max="10776" width="7.5703125" style="305" customWidth="1"/>
    <col min="10777" max="11012" width="9.140625" style="305"/>
    <col min="11013" max="11013" width="4.7109375" style="305" customWidth="1"/>
    <col min="11014" max="11014" width="32.5703125" style="305" customWidth="1"/>
    <col min="11015" max="11018" width="0" style="305" hidden="1" customWidth="1"/>
    <col min="11019" max="11019" width="6.7109375" style="305" customWidth="1"/>
    <col min="11020" max="11020" width="7.140625" style="305" customWidth="1"/>
    <col min="11021" max="11021" width="4.85546875" style="305" customWidth="1"/>
    <col min="11022" max="11022" width="7.5703125" style="305" customWidth="1"/>
    <col min="11023" max="11023" width="7.7109375" style="305" customWidth="1"/>
    <col min="11024" max="11024" width="5.5703125" style="305" customWidth="1"/>
    <col min="11025" max="11025" width="7.42578125" style="305" customWidth="1"/>
    <col min="11026" max="11026" width="7" style="305" customWidth="1"/>
    <col min="11027" max="11027" width="4.5703125" style="305" customWidth="1"/>
    <col min="11028" max="11028" width="6.42578125" style="305" customWidth="1"/>
    <col min="11029" max="11029" width="6.5703125" style="305" customWidth="1"/>
    <col min="11030" max="11030" width="5.28515625" style="305" customWidth="1"/>
    <col min="11031" max="11031" width="7.7109375" style="305" customWidth="1"/>
    <col min="11032" max="11032" width="7.5703125" style="305" customWidth="1"/>
    <col min="11033" max="11268" width="9.140625" style="305"/>
    <col min="11269" max="11269" width="4.7109375" style="305" customWidth="1"/>
    <col min="11270" max="11270" width="32.5703125" style="305" customWidth="1"/>
    <col min="11271" max="11274" width="0" style="305" hidden="1" customWidth="1"/>
    <col min="11275" max="11275" width="6.7109375" style="305" customWidth="1"/>
    <col min="11276" max="11276" width="7.140625" style="305" customWidth="1"/>
    <col min="11277" max="11277" width="4.85546875" style="305" customWidth="1"/>
    <col min="11278" max="11278" width="7.5703125" style="305" customWidth="1"/>
    <col min="11279" max="11279" width="7.7109375" style="305" customWidth="1"/>
    <col min="11280" max="11280" width="5.5703125" style="305" customWidth="1"/>
    <col min="11281" max="11281" width="7.42578125" style="305" customWidth="1"/>
    <col min="11282" max="11282" width="7" style="305" customWidth="1"/>
    <col min="11283" max="11283" width="4.5703125" style="305" customWidth="1"/>
    <col min="11284" max="11284" width="6.42578125" style="305" customWidth="1"/>
    <col min="11285" max="11285" width="6.5703125" style="305" customWidth="1"/>
    <col min="11286" max="11286" width="5.28515625" style="305" customWidth="1"/>
    <col min="11287" max="11287" width="7.7109375" style="305" customWidth="1"/>
    <col min="11288" max="11288" width="7.5703125" style="305" customWidth="1"/>
    <col min="11289" max="11524" width="9.140625" style="305"/>
    <col min="11525" max="11525" width="4.7109375" style="305" customWidth="1"/>
    <col min="11526" max="11526" width="32.5703125" style="305" customWidth="1"/>
    <col min="11527" max="11530" width="0" style="305" hidden="1" customWidth="1"/>
    <col min="11531" max="11531" width="6.7109375" style="305" customWidth="1"/>
    <col min="11532" max="11532" width="7.140625" style="305" customWidth="1"/>
    <col min="11533" max="11533" width="4.85546875" style="305" customWidth="1"/>
    <col min="11534" max="11534" width="7.5703125" style="305" customWidth="1"/>
    <col min="11535" max="11535" width="7.7109375" style="305" customWidth="1"/>
    <col min="11536" max="11536" width="5.5703125" style="305" customWidth="1"/>
    <col min="11537" max="11537" width="7.42578125" style="305" customWidth="1"/>
    <col min="11538" max="11538" width="7" style="305" customWidth="1"/>
    <col min="11539" max="11539" width="4.5703125" style="305" customWidth="1"/>
    <col min="11540" max="11540" width="6.42578125" style="305" customWidth="1"/>
    <col min="11541" max="11541" width="6.5703125" style="305" customWidth="1"/>
    <col min="11542" max="11542" width="5.28515625" style="305" customWidth="1"/>
    <col min="11543" max="11543" width="7.7109375" style="305" customWidth="1"/>
    <col min="11544" max="11544" width="7.5703125" style="305" customWidth="1"/>
    <col min="11545" max="11780" width="9.140625" style="305"/>
    <col min="11781" max="11781" width="4.7109375" style="305" customWidth="1"/>
    <col min="11782" max="11782" width="32.5703125" style="305" customWidth="1"/>
    <col min="11783" max="11786" width="0" style="305" hidden="1" customWidth="1"/>
    <col min="11787" max="11787" width="6.7109375" style="305" customWidth="1"/>
    <col min="11788" max="11788" width="7.140625" style="305" customWidth="1"/>
    <col min="11789" max="11789" width="4.85546875" style="305" customWidth="1"/>
    <col min="11790" max="11790" width="7.5703125" style="305" customWidth="1"/>
    <col min="11791" max="11791" width="7.7109375" style="305" customWidth="1"/>
    <col min="11792" max="11792" width="5.5703125" style="305" customWidth="1"/>
    <col min="11793" max="11793" width="7.42578125" style="305" customWidth="1"/>
    <col min="11794" max="11794" width="7" style="305" customWidth="1"/>
    <col min="11795" max="11795" width="4.5703125" style="305" customWidth="1"/>
    <col min="11796" max="11796" width="6.42578125" style="305" customWidth="1"/>
    <col min="11797" max="11797" width="6.5703125" style="305" customWidth="1"/>
    <col min="11798" max="11798" width="5.28515625" style="305" customWidth="1"/>
    <col min="11799" max="11799" width="7.7109375" style="305" customWidth="1"/>
    <col min="11800" max="11800" width="7.5703125" style="305" customWidth="1"/>
    <col min="11801" max="12036" width="9.140625" style="305"/>
    <col min="12037" max="12037" width="4.7109375" style="305" customWidth="1"/>
    <col min="12038" max="12038" width="32.5703125" style="305" customWidth="1"/>
    <col min="12039" max="12042" width="0" style="305" hidden="1" customWidth="1"/>
    <col min="12043" max="12043" width="6.7109375" style="305" customWidth="1"/>
    <col min="12044" max="12044" width="7.140625" style="305" customWidth="1"/>
    <col min="12045" max="12045" width="4.85546875" style="305" customWidth="1"/>
    <col min="12046" max="12046" width="7.5703125" style="305" customWidth="1"/>
    <col min="12047" max="12047" width="7.7109375" style="305" customWidth="1"/>
    <col min="12048" max="12048" width="5.5703125" style="305" customWidth="1"/>
    <col min="12049" max="12049" width="7.42578125" style="305" customWidth="1"/>
    <col min="12050" max="12050" width="7" style="305" customWidth="1"/>
    <col min="12051" max="12051" width="4.5703125" style="305" customWidth="1"/>
    <col min="12052" max="12052" width="6.42578125" style="305" customWidth="1"/>
    <col min="12053" max="12053" width="6.5703125" style="305" customWidth="1"/>
    <col min="12054" max="12054" width="5.28515625" style="305" customWidth="1"/>
    <col min="12055" max="12055" width="7.7109375" style="305" customWidth="1"/>
    <col min="12056" max="12056" width="7.5703125" style="305" customWidth="1"/>
    <col min="12057" max="12292" width="9.140625" style="305"/>
    <col min="12293" max="12293" width="4.7109375" style="305" customWidth="1"/>
    <col min="12294" max="12294" width="32.5703125" style="305" customWidth="1"/>
    <col min="12295" max="12298" width="0" style="305" hidden="1" customWidth="1"/>
    <col min="12299" max="12299" width="6.7109375" style="305" customWidth="1"/>
    <col min="12300" max="12300" width="7.140625" style="305" customWidth="1"/>
    <col min="12301" max="12301" width="4.85546875" style="305" customWidth="1"/>
    <col min="12302" max="12302" width="7.5703125" style="305" customWidth="1"/>
    <col min="12303" max="12303" width="7.7109375" style="305" customWidth="1"/>
    <col min="12304" max="12304" width="5.5703125" style="305" customWidth="1"/>
    <col min="12305" max="12305" width="7.42578125" style="305" customWidth="1"/>
    <col min="12306" max="12306" width="7" style="305" customWidth="1"/>
    <col min="12307" max="12307" width="4.5703125" style="305" customWidth="1"/>
    <col min="12308" max="12308" width="6.42578125" style="305" customWidth="1"/>
    <col min="12309" max="12309" width="6.5703125" style="305" customWidth="1"/>
    <col min="12310" max="12310" width="5.28515625" style="305" customWidth="1"/>
    <col min="12311" max="12311" width="7.7109375" style="305" customWidth="1"/>
    <col min="12312" max="12312" width="7.5703125" style="305" customWidth="1"/>
    <col min="12313" max="12548" width="9.140625" style="305"/>
    <col min="12549" max="12549" width="4.7109375" style="305" customWidth="1"/>
    <col min="12550" max="12550" width="32.5703125" style="305" customWidth="1"/>
    <col min="12551" max="12554" width="0" style="305" hidden="1" customWidth="1"/>
    <col min="12555" max="12555" width="6.7109375" style="305" customWidth="1"/>
    <col min="12556" max="12556" width="7.140625" style="305" customWidth="1"/>
    <col min="12557" max="12557" width="4.85546875" style="305" customWidth="1"/>
    <col min="12558" max="12558" width="7.5703125" style="305" customWidth="1"/>
    <col min="12559" max="12559" width="7.7109375" style="305" customWidth="1"/>
    <col min="12560" max="12560" width="5.5703125" style="305" customWidth="1"/>
    <col min="12561" max="12561" width="7.42578125" style="305" customWidth="1"/>
    <col min="12562" max="12562" width="7" style="305" customWidth="1"/>
    <col min="12563" max="12563" width="4.5703125" style="305" customWidth="1"/>
    <col min="12564" max="12564" width="6.42578125" style="305" customWidth="1"/>
    <col min="12565" max="12565" width="6.5703125" style="305" customWidth="1"/>
    <col min="12566" max="12566" width="5.28515625" style="305" customWidth="1"/>
    <col min="12567" max="12567" width="7.7109375" style="305" customWidth="1"/>
    <col min="12568" max="12568" width="7.5703125" style="305" customWidth="1"/>
    <col min="12569" max="12804" width="9.140625" style="305"/>
    <col min="12805" max="12805" width="4.7109375" style="305" customWidth="1"/>
    <col min="12806" max="12806" width="32.5703125" style="305" customWidth="1"/>
    <col min="12807" max="12810" width="0" style="305" hidden="1" customWidth="1"/>
    <col min="12811" max="12811" width="6.7109375" style="305" customWidth="1"/>
    <col min="12812" max="12812" width="7.140625" style="305" customWidth="1"/>
    <col min="12813" max="12813" width="4.85546875" style="305" customWidth="1"/>
    <col min="12814" max="12814" width="7.5703125" style="305" customWidth="1"/>
    <col min="12815" max="12815" width="7.7109375" style="305" customWidth="1"/>
    <col min="12816" max="12816" width="5.5703125" style="305" customWidth="1"/>
    <col min="12817" max="12817" width="7.42578125" style="305" customWidth="1"/>
    <col min="12818" max="12818" width="7" style="305" customWidth="1"/>
    <col min="12819" max="12819" width="4.5703125" style="305" customWidth="1"/>
    <col min="12820" max="12820" width="6.42578125" style="305" customWidth="1"/>
    <col min="12821" max="12821" width="6.5703125" style="305" customWidth="1"/>
    <col min="12822" max="12822" width="5.28515625" style="305" customWidth="1"/>
    <col min="12823" max="12823" width="7.7109375" style="305" customWidth="1"/>
    <col min="12824" max="12824" width="7.5703125" style="305" customWidth="1"/>
    <col min="12825" max="13060" width="9.140625" style="305"/>
    <col min="13061" max="13061" width="4.7109375" style="305" customWidth="1"/>
    <col min="13062" max="13062" width="32.5703125" style="305" customWidth="1"/>
    <col min="13063" max="13066" width="0" style="305" hidden="1" customWidth="1"/>
    <col min="13067" max="13067" width="6.7109375" style="305" customWidth="1"/>
    <col min="13068" max="13068" width="7.140625" style="305" customWidth="1"/>
    <col min="13069" max="13069" width="4.85546875" style="305" customWidth="1"/>
    <col min="13070" max="13070" width="7.5703125" style="305" customWidth="1"/>
    <col min="13071" max="13071" width="7.7109375" style="305" customWidth="1"/>
    <col min="13072" max="13072" width="5.5703125" style="305" customWidth="1"/>
    <col min="13073" max="13073" width="7.42578125" style="305" customWidth="1"/>
    <col min="13074" max="13074" width="7" style="305" customWidth="1"/>
    <col min="13075" max="13075" width="4.5703125" style="305" customWidth="1"/>
    <col min="13076" max="13076" width="6.42578125" style="305" customWidth="1"/>
    <col min="13077" max="13077" width="6.5703125" style="305" customWidth="1"/>
    <col min="13078" max="13078" width="5.28515625" style="305" customWidth="1"/>
    <col min="13079" max="13079" width="7.7109375" style="305" customWidth="1"/>
    <col min="13080" max="13080" width="7.5703125" style="305" customWidth="1"/>
    <col min="13081" max="13316" width="9.140625" style="305"/>
    <col min="13317" max="13317" width="4.7109375" style="305" customWidth="1"/>
    <col min="13318" max="13318" width="32.5703125" style="305" customWidth="1"/>
    <col min="13319" max="13322" width="0" style="305" hidden="1" customWidth="1"/>
    <col min="13323" max="13323" width="6.7109375" style="305" customWidth="1"/>
    <col min="13324" max="13324" width="7.140625" style="305" customWidth="1"/>
    <col min="13325" max="13325" width="4.85546875" style="305" customWidth="1"/>
    <col min="13326" max="13326" width="7.5703125" style="305" customWidth="1"/>
    <col min="13327" max="13327" width="7.7109375" style="305" customWidth="1"/>
    <col min="13328" max="13328" width="5.5703125" style="305" customWidth="1"/>
    <col min="13329" max="13329" width="7.42578125" style="305" customWidth="1"/>
    <col min="13330" max="13330" width="7" style="305" customWidth="1"/>
    <col min="13331" max="13331" width="4.5703125" style="305" customWidth="1"/>
    <col min="13332" max="13332" width="6.42578125" style="305" customWidth="1"/>
    <col min="13333" max="13333" width="6.5703125" style="305" customWidth="1"/>
    <col min="13334" max="13334" width="5.28515625" style="305" customWidth="1"/>
    <col min="13335" max="13335" width="7.7109375" style="305" customWidth="1"/>
    <col min="13336" max="13336" width="7.5703125" style="305" customWidth="1"/>
    <col min="13337" max="13572" width="9.140625" style="305"/>
    <col min="13573" max="13573" width="4.7109375" style="305" customWidth="1"/>
    <col min="13574" max="13574" width="32.5703125" style="305" customWidth="1"/>
    <col min="13575" max="13578" width="0" style="305" hidden="1" customWidth="1"/>
    <col min="13579" max="13579" width="6.7109375" style="305" customWidth="1"/>
    <col min="13580" max="13580" width="7.140625" style="305" customWidth="1"/>
    <col min="13581" max="13581" width="4.85546875" style="305" customWidth="1"/>
    <col min="13582" max="13582" width="7.5703125" style="305" customWidth="1"/>
    <col min="13583" max="13583" width="7.7109375" style="305" customWidth="1"/>
    <col min="13584" max="13584" width="5.5703125" style="305" customWidth="1"/>
    <col min="13585" max="13585" width="7.42578125" style="305" customWidth="1"/>
    <col min="13586" max="13586" width="7" style="305" customWidth="1"/>
    <col min="13587" max="13587" width="4.5703125" style="305" customWidth="1"/>
    <col min="13588" max="13588" width="6.42578125" style="305" customWidth="1"/>
    <col min="13589" max="13589" width="6.5703125" style="305" customWidth="1"/>
    <col min="13590" max="13590" width="5.28515625" style="305" customWidth="1"/>
    <col min="13591" max="13591" width="7.7109375" style="305" customWidth="1"/>
    <col min="13592" max="13592" width="7.5703125" style="305" customWidth="1"/>
    <col min="13593" max="13828" width="9.140625" style="305"/>
    <col min="13829" max="13829" width="4.7109375" style="305" customWidth="1"/>
    <col min="13830" max="13830" width="32.5703125" style="305" customWidth="1"/>
    <col min="13831" max="13834" width="0" style="305" hidden="1" customWidth="1"/>
    <col min="13835" max="13835" width="6.7109375" style="305" customWidth="1"/>
    <col min="13836" max="13836" width="7.140625" style="305" customWidth="1"/>
    <col min="13837" max="13837" width="4.85546875" style="305" customWidth="1"/>
    <col min="13838" max="13838" width="7.5703125" style="305" customWidth="1"/>
    <col min="13839" max="13839" width="7.7109375" style="305" customWidth="1"/>
    <col min="13840" max="13840" width="5.5703125" style="305" customWidth="1"/>
    <col min="13841" max="13841" width="7.42578125" style="305" customWidth="1"/>
    <col min="13842" max="13842" width="7" style="305" customWidth="1"/>
    <col min="13843" max="13843" width="4.5703125" style="305" customWidth="1"/>
    <col min="13844" max="13844" width="6.42578125" style="305" customWidth="1"/>
    <col min="13845" max="13845" width="6.5703125" style="305" customWidth="1"/>
    <col min="13846" max="13846" width="5.28515625" style="305" customWidth="1"/>
    <col min="13847" max="13847" width="7.7109375" style="305" customWidth="1"/>
    <col min="13848" max="13848" width="7.5703125" style="305" customWidth="1"/>
    <col min="13849" max="14084" width="9.140625" style="305"/>
    <col min="14085" max="14085" width="4.7109375" style="305" customWidth="1"/>
    <col min="14086" max="14086" width="32.5703125" style="305" customWidth="1"/>
    <col min="14087" max="14090" width="0" style="305" hidden="1" customWidth="1"/>
    <col min="14091" max="14091" width="6.7109375" style="305" customWidth="1"/>
    <col min="14092" max="14092" width="7.140625" style="305" customWidth="1"/>
    <col min="14093" max="14093" width="4.85546875" style="305" customWidth="1"/>
    <col min="14094" max="14094" width="7.5703125" style="305" customWidth="1"/>
    <col min="14095" max="14095" width="7.7109375" style="305" customWidth="1"/>
    <col min="14096" max="14096" width="5.5703125" style="305" customWidth="1"/>
    <col min="14097" max="14097" width="7.42578125" style="305" customWidth="1"/>
    <col min="14098" max="14098" width="7" style="305" customWidth="1"/>
    <col min="14099" max="14099" width="4.5703125" style="305" customWidth="1"/>
    <col min="14100" max="14100" width="6.42578125" style="305" customWidth="1"/>
    <col min="14101" max="14101" width="6.5703125" style="305" customWidth="1"/>
    <col min="14102" max="14102" width="5.28515625" style="305" customWidth="1"/>
    <col min="14103" max="14103" width="7.7109375" style="305" customWidth="1"/>
    <col min="14104" max="14104" width="7.5703125" style="305" customWidth="1"/>
    <col min="14105" max="14340" width="9.140625" style="305"/>
    <col min="14341" max="14341" width="4.7109375" style="305" customWidth="1"/>
    <col min="14342" max="14342" width="32.5703125" style="305" customWidth="1"/>
    <col min="14343" max="14346" width="0" style="305" hidden="1" customWidth="1"/>
    <col min="14347" max="14347" width="6.7109375" style="305" customWidth="1"/>
    <col min="14348" max="14348" width="7.140625" style="305" customWidth="1"/>
    <col min="14349" max="14349" width="4.85546875" style="305" customWidth="1"/>
    <col min="14350" max="14350" width="7.5703125" style="305" customWidth="1"/>
    <col min="14351" max="14351" width="7.7109375" style="305" customWidth="1"/>
    <col min="14352" max="14352" width="5.5703125" style="305" customWidth="1"/>
    <col min="14353" max="14353" width="7.42578125" style="305" customWidth="1"/>
    <col min="14354" max="14354" width="7" style="305" customWidth="1"/>
    <col min="14355" max="14355" width="4.5703125" style="305" customWidth="1"/>
    <col min="14356" max="14356" width="6.42578125" style="305" customWidth="1"/>
    <col min="14357" max="14357" width="6.5703125" style="305" customWidth="1"/>
    <col min="14358" max="14358" width="5.28515625" style="305" customWidth="1"/>
    <col min="14359" max="14359" width="7.7109375" style="305" customWidth="1"/>
    <col min="14360" max="14360" width="7.5703125" style="305" customWidth="1"/>
    <col min="14361" max="14596" width="9.140625" style="305"/>
    <col min="14597" max="14597" width="4.7109375" style="305" customWidth="1"/>
    <col min="14598" max="14598" width="32.5703125" style="305" customWidth="1"/>
    <col min="14599" max="14602" width="0" style="305" hidden="1" customWidth="1"/>
    <col min="14603" max="14603" width="6.7109375" style="305" customWidth="1"/>
    <col min="14604" max="14604" width="7.140625" style="305" customWidth="1"/>
    <col min="14605" max="14605" width="4.85546875" style="305" customWidth="1"/>
    <col min="14606" max="14606" width="7.5703125" style="305" customWidth="1"/>
    <col min="14607" max="14607" width="7.7109375" style="305" customWidth="1"/>
    <col min="14608" max="14608" width="5.5703125" style="305" customWidth="1"/>
    <col min="14609" max="14609" width="7.42578125" style="305" customWidth="1"/>
    <col min="14610" max="14610" width="7" style="305" customWidth="1"/>
    <col min="14611" max="14611" width="4.5703125" style="305" customWidth="1"/>
    <col min="14612" max="14612" width="6.42578125" style="305" customWidth="1"/>
    <col min="14613" max="14613" width="6.5703125" style="305" customWidth="1"/>
    <col min="14614" max="14614" width="5.28515625" style="305" customWidth="1"/>
    <col min="14615" max="14615" width="7.7109375" style="305" customWidth="1"/>
    <col min="14616" max="14616" width="7.5703125" style="305" customWidth="1"/>
    <col min="14617" max="14852" width="9.140625" style="305"/>
    <col min="14853" max="14853" width="4.7109375" style="305" customWidth="1"/>
    <col min="14854" max="14854" width="32.5703125" style="305" customWidth="1"/>
    <col min="14855" max="14858" width="0" style="305" hidden="1" customWidth="1"/>
    <col min="14859" max="14859" width="6.7109375" style="305" customWidth="1"/>
    <col min="14860" max="14860" width="7.140625" style="305" customWidth="1"/>
    <col min="14861" max="14861" width="4.85546875" style="305" customWidth="1"/>
    <col min="14862" max="14862" width="7.5703125" style="305" customWidth="1"/>
    <col min="14863" max="14863" width="7.7109375" style="305" customWidth="1"/>
    <col min="14864" max="14864" width="5.5703125" style="305" customWidth="1"/>
    <col min="14865" max="14865" width="7.42578125" style="305" customWidth="1"/>
    <col min="14866" max="14866" width="7" style="305" customWidth="1"/>
    <col min="14867" max="14867" width="4.5703125" style="305" customWidth="1"/>
    <col min="14868" max="14868" width="6.42578125" style="305" customWidth="1"/>
    <col min="14869" max="14869" width="6.5703125" style="305" customWidth="1"/>
    <col min="14870" max="14870" width="5.28515625" style="305" customWidth="1"/>
    <col min="14871" max="14871" width="7.7109375" style="305" customWidth="1"/>
    <col min="14872" max="14872" width="7.5703125" style="305" customWidth="1"/>
    <col min="14873" max="15108" width="9.140625" style="305"/>
    <col min="15109" max="15109" width="4.7109375" style="305" customWidth="1"/>
    <col min="15110" max="15110" width="32.5703125" style="305" customWidth="1"/>
    <col min="15111" max="15114" width="0" style="305" hidden="1" customWidth="1"/>
    <col min="15115" max="15115" width="6.7109375" style="305" customWidth="1"/>
    <col min="15116" max="15116" width="7.140625" style="305" customWidth="1"/>
    <col min="15117" max="15117" width="4.85546875" style="305" customWidth="1"/>
    <col min="15118" max="15118" width="7.5703125" style="305" customWidth="1"/>
    <col min="15119" max="15119" width="7.7109375" style="305" customWidth="1"/>
    <col min="15120" max="15120" width="5.5703125" style="305" customWidth="1"/>
    <col min="15121" max="15121" width="7.42578125" style="305" customWidth="1"/>
    <col min="15122" max="15122" width="7" style="305" customWidth="1"/>
    <col min="15123" max="15123" width="4.5703125" style="305" customWidth="1"/>
    <col min="15124" max="15124" width="6.42578125" style="305" customWidth="1"/>
    <col min="15125" max="15125" width="6.5703125" style="305" customWidth="1"/>
    <col min="15126" max="15126" width="5.28515625" style="305" customWidth="1"/>
    <col min="15127" max="15127" width="7.7109375" style="305" customWidth="1"/>
    <col min="15128" max="15128" width="7.5703125" style="305" customWidth="1"/>
    <col min="15129" max="15364" width="9.140625" style="305"/>
    <col min="15365" max="15365" width="4.7109375" style="305" customWidth="1"/>
    <col min="15366" max="15366" width="32.5703125" style="305" customWidth="1"/>
    <col min="15367" max="15370" width="0" style="305" hidden="1" customWidth="1"/>
    <col min="15371" max="15371" width="6.7109375" style="305" customWidth="1"/>
    <col min="15372" max="15372" width="7.140625" style="305" customWidth="1"/>
    <col min="15373" max="15373" width="4.85546875" style="305" customWidth="1"/>
    <col min="15374" max="15374" width="7.5703125" style="305" customWidth="1"/>
    <col min="15375" max="15375" width="7.7109375" style="305" customWidth="1"/>
    <col min="15376" max="15376" width="5.5703125" style="305" customWidth="1"/>
    <col min="15377" max="15377" width="7.42578125" style="305" customWidth="1"/>
    <col min="15378" max="15378" width="7" style="305" customWidth="1"/>
    <col min="15379" max="15379" width="4.5703125" style="305" customWidth="1"/>
    <col min="15380" max="15380" width="6.42578125" style="305" customWidth="1"/>
    <col min="15381" max="15381" width="6.5703125" style="305" customWidth="1"/>
    <col min="15382" max="15382" width="5.28515625" style="305" customWidth="1"/>
    <col min="15383" max="15383" width="7.7109375" style="305" customWidth="1"/>
    <col min="15384" max="15384" width="7.5703125" style="305" customWidth="1"/>
    <col min="15385" max="15620" width="9.140625" style="305"/>
    <col min="15621" max="15621" width="4.7109375" style="305" customWidth="1"/>
    <col min="15622" max="15622" width="32.5703125" style="305" customWidth="1"/>
    <col min="15623" max="15626" width="0" style="305" hidden="1" customWidth="1"/>
    <col min="15627" max="15627" width="6.7109375" style="305" customWidth="1"/>
    <col min="15628" max="15628" width="7.140625" style="305" customWidth="1"/>
    <col min="15629" max="15629" width="4.85546875" style="305" customWidth="1"/>
    <col min="15630" max="15630" width="7.5703125" style="305" customWidth="1"/>
    <col min="15631" max="15631" width="7.7109375" style="305" customWidth="1"/>
    <col min="15632" max="15632" width="5.5703125" style="305" customWidth="1"/>
    <col min="15633" max="15633" width="7.42578125" style="305" customWidth="1"/>
    <col min="15634" max="15634" width="7" style="305" customWidth="1"/>
    <col min="15635" max="15635" width="4.5703125" style="305" customWidth="1"/>
    <col min="15636" max="15636" width="6.42578125" style="305" customWidth="1"/>
    <col min="15637" max="15637" width="6.5703125" style="305" customWidth="1"/>
    <col min="15638" max="15638" width="5.28515625" style="305" customWidth="1"/>
    <col min="15639" max="15639" width="7.7109375" style="305" customWidth="1"/>
    <col min="15640" max="15640" width="7.5703125" style="305" customWidth="1"/>
    <col min="15641" max="15876" width="9.140625" style="305"/>
    <col min="15877" max="15877" width="4.7109375" style="305" customWidth="1"/>
    <col min="15878" max="15878" width="32.5703125" style="305" customWidth="1"/>
    <col min="15879" max="15882" width="0" style="305" hidden="1" customWidth="1"/>
    <col min="15883" max="15883" width="6.7109375" style="305" customWidth="1"/>
    <col min="15884" max="15884" width="7.140625" style="305" customWidth="1"/>
    <col min="15885" max="15885" width="4.85546875" style="305" customWidth="1"/>
    <col min="15886" max="15886" width="7.5703125" style="305" customWidth="1"/>
    <col min="15887" max="15887" width="7.7109375" style="305" customWidth="1"/>
    <col min="15888" max="15888" width="5.5703125" style="305" customWidth="1"/>
    <col min="15889" max="15889" width="7.42578125" style="305" customWidth="1"/>
    <col min="15890" max="15890" width="7" style="305" customWidth="1"/>
    <col min="15891" max="15891" width="4.5703125" style="305" customWidth="1"/>
    <col min="15892" max="15892" width="6.42578125" style="305" customWidth="1"/>
    <col min="15893" max="15893" width="6.5703125" style="305" customWidth="1"/>
    <col min="15894" max="15894" width="5.28515625" style="305" customWidth="1"/>
    <col min="15895" max="15895" width="7.7109375" style="305" customWidth="1"/>
    <col min="15896" max="15896" width="7.5703125" style="305" customWidth="1"/>
    <col min="15897" max="16132" width="9.140625" style="305"/>
    <col min="16133" max="16133" width="4.7109375" style="305" customWidth="1"/>
    <col min="16134" max="16134" width="32.5703125" style="305" customWidth="1"/>
    <col min="16135" max="16138" width="0" style="305" hidden="1" customWidth="1"/>
    <col min="16139" max="16139" width="6.7109375" style="305" customWidth="1"/>
    <col min="16140" max="16140" width="7.140625" style="305" customWidth="1"/>
    <col min="16141" max="16141" width="4.85546875" style="305" customWidth="1"/>
    <col min="16142" max="16142" width="7.5703125" style="305" customWidth="1"/>
    <col min="16143" max="16143" width="7.7109375" style="305" customWidth="1"/>
    <col min="16144" max="16144" width="5.5703125" style="305" customWidth="1"/>
    <col min="16145" max="16145" width="7.42578125" style="305" customWidth="1"/>
    <col min="16146" max="16146" width="7" style="305" customWidth="1"/>
    <col min="16147" max="16147" width="4.5703125" style="305" customWidth="1"/>
    <col min="16148" max="16148" width="6.42578125" style="305" customWidth="1"/>
    <col min="16149" max="16149" width="6.5703125" style="305" customWidth="1"/>
    <col min="16150" max="16150" width="5.28515625" style="305" customWidth="1"/>
    <col min="16151" max="16151" width="7.7109375" style="305" customWidth="1"/>
    <col min="16152" max="16152" width="7.5703125" style="305" customWidth="1"/>
    <col min="16153" max="16384" width="9.140625" style="305"/>
  </cols>
  <sheetData>
    <row r="1" spans="1:29" ht="12" customHeight="1">
      <c r="D1" s="653"/>
      <c r="E1" s="653"/>
      <c r="F1" s="653"/>
      <c r="G1" s="306" t="s">
        <v>53</v>
      </c>
      <c r="Z1" s="306" t="s">
        <v>53</v>
      </c>
    </row>
    <row r="2" spans="1:29" ht="15.75">
      <c r="A2" s="654" t="s">
        <v>51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</row>
    <row r="3" spans="1:29" s="307" customFormat="1" ht="20.25">
      <c r="A3" s="655" t="s">
        <v>623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</row>
    <row r="5" spans="1:29" ht="15.75">
      <c r="A5" s="656" t="s">
        <v>625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</row>
    <row r="6" spans="1:29" ht="15.75">
      <c r="A6" s="308"/>
      <c r="B6" s="308"/>
      <c r="C6" s="308"/>
      <c r="D6" s="308"/>
      <c r="E6" s="308"/>
      <c r="F6" s="308"/>
      <c r="G6" s="308"/>
      <c r="H6" s="308"/>
    </row>
    <row r="7" spans="1:29" ht="15.75">
      <c r="A7" s="657" t="s">
        <v>872</v>
      </c>
      <c r="B7" s="657"/>
      <c r="C7" s="657"/>
      <c r="D7" s="308"/>
      <c r="E7" s="308"/>
      <c r="F7" s="308"/>
      <c r="G7" s="308"/>
      <c r="H7" s="308"/>
    </row>
    <row r="8" spans="1:29" s="309" customFormat="1">
      <c r="A8" s="305"/>
      <c r="B8" s="305"/>
      <c r="C8" s="305"/>
      <c r="D8" s="305"/>
      <c r="E8" s="305"/>
      <c r="F8" s="305"/>
      <c r="G8" s="309" t="s">
        <v>873</v>
      </c>
      <c r="H8" s="305"/>
      <c r="I8" s="305"/>
      <c r="N8" s="640"/>
      <c r="O8" s="640"/>
      <c r="P8" s="640"/>
      <c r="Q8" s="640"/>
      <c r="Y8" s="309" t="s">
        <v>873</v>
      </c>
    </row>
    <row r="9" spans="1:29" s="310" customFormat="1" ht="12.75" customHeight="1">
      <c r="A9" s="641" t="s">
        <v>68</v>
      </c>
      <c r="B9" s="644" t="s">
        <v>104</v>
      </c>
      <c r="C9" s="647" t="s">
        <v>874</v>
      </c>
      <c r="D9" s="649" t="s">
        <v>791</v>
      </c>
      <c r="E9" s="649"/>
      <c r="F9" s="649"/>
      <c r="G9" s="650" t="s">
        <v>875</v>
      </c>
      <c r="H9" s="659" t="s">
        <v>149</v>
      </c>
      <c r="I9" s="660"/>
      <c r="J9" s="660"/>
      <c r="K9" s="661"/>
      <c r="L9" s="652" t="s">
        <v>791</v>
      </c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8" t="s">
        <v>245</v>
      </c>
      <c r="Y9" s="658"/>
      <c r="Z9" s="658"/>
      <c r="AA9" s="658"/>
    </row>
    <row r="10" spans="1:29" s="310" customFormat="1" ht="12.75" customHeight="1">
      <c r="A10" s="642"/>
      <c r="B10" s="645"/>
      <c r="C10" s="648"/>
      <c r="D10" s="311" t="s">
        <v>168</v>
      </c>
      <c r="E10" s="311" t="s">
        <v>169</v>
      </c>
      <c r="F10" s="311" t="s">
        <v>14</v>
      </c>
      <c r="G10" s="651"/>
      <c r="H10" s="662"/>
      <c r="I10" s="663"/>
      <c r="J10" s="663"/>
      <c r="K10" s="664"/>
      <c r="L10" s="652" t="s">
        <v>168</v>
      </c>
      <c r="M10" s="652"/>
      <c r="N10" s="652"/>
      <c r="O10" s="652"/>
      <c r="P10" s="652" t="s">
        <v>169</v>
      </c>
      <c r="Q10" s="652"/>
      <c r="R10" s="652"/>
      <c r="S10" s="652"/>
      <c r="T10" s="652" t="s">
        <v>14</v>
      </c>
      <c r="U10" s="652"/>
      <c r="V10" s="652"/>
      <c r="W10" s="652"/>
      <c r="X10" s="658"/>
      <c r="Y10" s="658"/>
      <c r="Z10" s="658"/>
      <c r="AA10" s="658"/>
    </row>
    <row r="11" spans="1:29" s="309" customFormat="1" ht="36.75" customHeight="1">
      <c r="A11" s="643"/>
      <c r="B11" s="646"/>
      <c r="C11" s="312">
        <v>3</v>
      </c>
      <c r="D11" s="313">
        <v>4</v>
      </c>
      <c r="E11" s="313">
        <v>5</v>
      </c>
      <c r="F11" s="313">
        <v>6</v>
      </c>
      <c r="G11" s="313">
        <v>7</v>
      </c>
      <c r="H11" s="314" t="s">
        <v>41</v>
      </c>
      <c r="I11" s="314" t="s">
        <v>37</v>
      </c>
      <c r="J11" s="314" t="s">
        <v>38</v>
      </c>
      <c r="K11" s="314" t="s">
        <v>14</v>
      </c>
      <c r="L11" s="315" t="s">
        <v>41</v>
      </c>
      <c r="M11" s="315" t="s">
        <v>37</v>
      </c>
      <c r="N11" s="315" t="s">
        <v>38</v>
      </c>
      <c r="O11" s="315" t="s">
        <v>14</v>
      </c>
      <c r="P11" s="315" t="s">
        <v>41</v>
      </c>
      <c r="Q11" s="315" t="s">
        <v>37</v>
      </c>
      <c r="R11" s="315" t="s">
        <v>38</v>
      </c>
      <c r="S11" s="315" t="s">
        <v>14</v>
      </c>
      <c r="T11" s="315" t="s">
        <v>41</v>
      </c>
      <c r="U11" s="315" t="s">
        <v>37</v>
      </c>
      <c r="V11" s="315" t="s">
        <v>38</v>
      </c>
      <c r="W11" s="315" t="s">
        <v>14</v>
      </c>
      <c r="X11" s="316" t="s">
        <v>876</v>
      </c>
      <c r="Y11" s="316" t="s">
        <v>454</v>
      </c>
      <c r="Z11" s="316" t="s">
        <v>455</v>
      </c>
      <c r="AA11" s="317" t="s">
        <v>456</v>
      </c>
    </row>
    <row r="12" spans="1:29" s="309" customFormat="1" ht="13.15" customHeight="1">
      <c r="A12" s="318">
        <v>1</v>
      </c>
      <c r="B12" s="319">
        <v>2</v>
      </c>
      <c r="C12" s="320"/>
      <c r="D12" s="320"/>
      <c r="E12" s="320"/>
      <c r="F12" s="320"/>
      <c r="G12" s="320"/>
      <c r="H12" s="321">
        <v>3</v>
      </c>
      <c r="I12" s="322">
        <v>4</v>
      </c>
      <c r="J12" s="323">
        <v>5</v>
      </c>
      <c r="K12" s="323">
        <v>6</v>
      </c>
      <c r="L12" s="318">
        <v>7</v>
      </c>
      <c r="M12" s="319">
        <v>8</v>
      </c>
      <c r="N12" s="318">
        <v>9</v>
      </c>
      <c r="O12" s="318">
        <v>10</v>
      </c>
      <c r="P12" s="318">
        <v>11</v>
      </c>
      <c r="Q12" s="319">
        <v>12</v>
      </c>
      <c r="R12" s="318">
        <v>13</v>
      </c>
      <c r="S12" s="318">
        <v>14</v>
      </c>
      <c r="T12" s="318">
        <v>15</v>
      </c>
      <c r="U12" s="319">
        <v>16</v>
      </c>
      <c r="V12" s="318">
        <v>17</v>
      </c>
      <c r="W12" s="318">
        <v>18</v>
      </c>
      <c r="X12" s="318">
        <v>19</v>
      </c>
      <c r="Y12" s="319">
        <v>20</v>
      </c>
      <c r="Z12" s="318">
        <v>21</v>
      </c>
      <c r="AA12" s="318">
        <v>22</v>
      </c>
    </row>
    <row r="13" spans="1:29" s="309" customFormat="1" ht="13.15" customHeight="1">
      <c r="A13" s="324"/>
      <c r="B13" s="325" t="s">
        <v>233</v>
      </c>
      <c r="C13" s="312"/>
      <c r="D13" s="313"/>
      <c r="E13" s="313"/>
      <c r="F13" s="313"/>
      <c r="G13" s="313"/>
      <c r="H13" s="326"/>
      <c r="I13" s="326"/>
      <c r="J13" s="327"/>
      <c r="K13" s="327"/>
      <c r="L13" s="328"/>
      <c r="M13" s="329"/>
      <c r="N13" s="328"/>
      <c r="O13" s="328"/>
      <c r="P13" s="328"/>
      <c r="Q13" s="329"/>
      <c r="R13" s="328"/>
      <c r="S13" s="328"/>
      <c r="T13" s="328"/>
      <c r="U13" s="329"/>
      <c r="V13" s="328"/>
      <c r="W13" s="328"/>
      <c r="X13" s="328"/>
      <c r="Y13" s="329"/>
      <c r="Z13" s="328"/>
      <c r="AA13" s="328"/>
    </row>
    <row r="14" spans="1:29" s="309" customFormat="1" ht="13.15" customHeight="1">
      <c r="A14" s="330">
        <v>1</v>
      </c>
      <c r="B14" s="331" t="s">
        <v>174</v>
      </c>
      <c r="C14" s="332">
        <v>108.92</v>
      </c>
      <c r="D14" s="333">
        <v>108.92</v>
      </c>
      <c r="E14" s="333">
        <v>0</v>
      </c>
      <c r="F14" s="313">
        <f>D14+E14</f>
        <v>108.92</v>
      </c>
      <c r="G14" s="313">
        <f>C14-F14</f>
        <v>0</v>
      </c>
      <c r="H14" s="334">
        <f>ROUND(0.249*C14, 2)</f>
        <v>27.12</v>
      </c>
      <c r="I14" s="335">
        <f>ROUND(0.0058*C14, 2)</f>
        <v>0.63</v>
      </c>
      <c r="J14" s="334">
        <f>ROUND(0.7452*C14, 2)</f>
        <v>81.17</v>
      </c>
      <c r="K14" s="334">
        <f>SUM(H14:J14)</f>
        <v>108.92</v>
      </c>
      <c r="L14" s="336">
        <f>ROUND(0.249*D14, 2)</f>
        <v>27.12</v>
      </c>
      <c r="M14" s="324">
        <f>ROUND(0.0058*D14, 2)</f>
        <v>0.63</v>
      </c>
      <c r="N14" s="336">
        <f>ROUND(0.7452*D14, 2)</f>
        <v>81.17</v>
      </c>
      <c r="O14" s="336">
        <f>SUM(L14:N14)</f>
        <v>108.92</v>
      </c>
      <c r="P14" s="336">
        <f>ROUND(0.249*E14, 2)</f>
        <v>0</v>
      </c>
      <c r="Q14" s="336">
        <f>ROUND(0.0058*E14, 2)</f>
        <v>0</v>
      </c>
      <c r="R14" s="336">
        <f>ROUND(0.7452*E14, 2)</f>
        <v>0</v>
      </c>
      <c r="S14" s="336">
        <f>SUM(P14:R14)</f>
        <v>0</v>
      </c>
      <c r="T14" s="337">
        <f t="shared" ref="T14:V18" si="0">L14+P14</f>
        <v>27.12</v>
      </c>
      <c r="U14" s="337">
        <f t="shared" si="0"/>
        <v>0.63</v>
      </c>
      <c r="V14" s="337">
        <f t="shared" si="0"/>
        <v>81.17</v>
      </c>
      <c r="W14" s="337">
        <f>SUM(T14:V14)</f>
        <v>108.92</v>
      </c>
      <c r="X14" s="337">
        <f>H14-T14</f>
        <v>0</v>
      </c>
      <c r="Y14" s="337">
        <f t="shared" ref="X14:Z18" si="1">I14-U14</f>
        <v>0</v>
      </c>
      <c r="Z14" s="337">
        <f t="shared" si="1"/>
        <v>0</v>
      </c>
      <c r="AA14" s="337">
        <f>SUM(X14:Z14)</f>
        <v>0</v>
      </c>
    </row>
    <row r="15" spans="1:29">
      <c r="A15" s="330">
        <v>2</v>
      </c>
      <c r="B15" s="338" t="s">
        <v>121</v>
      </c>
      <c r="C15" s="339">
        <v>2200.83</v>
      </c>
      <c r="D15" s="339">
        <v>1847.94</v>
      </c>
      <c r="E15" s="339">
        <v>204.73</v>
      </c>
      <c r="F15" s="313">
        <f t="shared" ref="F15:F21" si="2">D15+E15</f>
        <v>2052.67</v>
      </c>
      <c r="G15" s="313">
        <f>C15-F15</f>
        <v>148.15999999999985</v>
      </c>
      <c r="H15" s="334">
        <f>ROUND(0.249*C15, 2)</f>
        <v>548.01</v>
      </c>
      <c r="I15" s="335">
        <f>ROUND(0.0058*C15, 2)</f>
        <v>12.76</v>
      </c>
      <c r="J15" s="334">
        <f>ROUND(0.7452*C15, 2)</f>
        <v>1640.06</v>
      </c>
      <c r="K15" s="334">
        <f>SUM(H15:J15)</f>
        <v>2200.83</v>
      </c>
      <c r="L15" s="336">
        <f>ROUND(0.249*D15, 2)</f>
        <v>460.14</v>
      </c>
      <c r="M15" s="324">
        <f>ROUND(0.0058*D15, 2)</f>
        <v>10.72</v>
      </c>
      <c r="N15" s="336">
        <f>ROUND(0.7452*D15, 2)</f>
        <v>1377.08</v>
      </c>
      <c r="O15" s="336">
        <f>SUM(L15:N15)</f>
        <v>1847.94</v>
      </c>
      <c r="P15" s="336">
        <f>ROUND(0.249*E15, 2)</f>
        <v>50.98</v>
      </c>
      <c r="Q15" s="336">
        <f>ROUND(0.0058*E15, 2)</f>
        <v>1.19</v>
      </c>
      <c r="R15" s="336">
        <f>ROUND(0.7452*E15, 2)</f>
        <v>152.56</v>
      </c>
      <c r="S15" s="336">
        <f>SUM(P15:R15)</f>
        <v>204.73</v>
      </c>
      <c r="T15" s="337">
        <f t="shared" si="0"/>
        <v>511.12</v>
      </c>
      <c r="U15" s="337">
        <f t="shared" si="0"/>
        <v>11.91</v>
      </c>
      <c r="V15" s="337">
        <f t="shared" si="0"/>
        <v>1529.6399999999999</v>
      </c>
      <c r="W15" s="337">
        <f>SUM(T15:V15)</f>
        <v>2052.67</v>
      </c>
      <c r="X15" s="337">
        <f t="shared" si="1"/>
        <v>36.889999999999986</v>
      </c>
      <c r="Y15" s="337">
        <f t="shared" si="1"/>
        <v>0.84999999999999964</v>
      </c>
      <c r="Z15" s="337">
        <f t="shared" si="1"/>
        <v>110.42000000000007</v>
      </c>
      <c r="AA15" s="337">
        <f>SUM(X15:Z15)</f>
        <v>148.16000000000005</v>
      </c>
      <c r="AC15" s="309"/>
    </row>
    <row r="16" spans="1:29">
      <c r="A16" s="330">
        <v>3</v>
      </c>
      <c r="B16" s="331" t="s">
        <v>122</v>
      </c>
      <c r="C16" s="340">
        <v>94.4</v>
      </c>
      <c r="D16" s="340">
        <v>94.29</v>
      </c>
      <c r="E16" s="339">
        <v>0</v>
      </c>
      <c r="F16" s="313">
        <f t="shared" si="2"/>
        <v>94.29</v>
      </c>
      <c r="G16" s="313">
        <f>C16-F16</f>
        <v>0.10999999999999943</v>
      </c>
      <c r="H16" s="334">
        <f>ROUND(0.249*C16, 2)</f>
        <v>23.51</v>
      </c>
      <c r="I16" s="335">
        <f>ROUND(0.0058*C16, 2)</f>
        <v>0.55000000000000004</v>
      </c>
      <c r="J16" s="334">
        <f>ROUND(0.7452*C16, 2)</f>
        <v>70.349999999999994</v>
      </c>
      <c r="K16" s="334">
        <f>SUM(H16:J16)</f>
        <v>94.41</v>
      </c>
      <c r="L16" s="336">
        <f>ROUND(0.249*D16, 2)</f>
        <v>23.48</v>
      </c>
      <c r="M16" s="324">
        <f>ROUND(0.0058*D16, 2)</f>
        <v>0.55000000000000004</v>
      </c>
      <c r="N16" s="336">
        <f>ROUND(0.7452*D16, 2)</f>
        <v>70.260000000000005</v>
      </c>
      <c r="O16" s="336">
        <f>SUM(L16:N16)</f>
        <v>94.29</v>
      </c>
      <c r="P16" s="336">
        <f>ROUND(0.249*E16, 2)</f>
        <v>0</v>
      </c>
      <c r="Q16" s="336">
        <f>ROUND(0.0058*E16, 2)</f>
        <v>0</v>
      </c>
      <c r="R16" s="336">
        <f>ROUND(0.7452*E16, 2)</f>
        <v>0</v>
      </c>
      <c r="S16" s="336">
        <f>SUM(P16:R16)</f>
        <v>0</v>
      </c>
      <c r="T16" s="337">
        <f t="shared" si="0"/>
        <v>23.48</v>
      </c>
      <c r="U16" s="337">
        <f t="shared" si="0"/>
        <v>0.55000000000000004</v>
      </c>
      <c r="V16" s="337">
        <f t="shared" si="0"/>
        <v>70.260000000000005</v>
      </c>
      <c r="W16" s="337">
        <f>SUM(T16:V16)</f>
        <v>94.29</v>
      </c>
      <c r="X16" s="337">
        <f t="shared" si="1"/>
        <v>3.0000000000001137E-2</v>
      </c>
      <c r="Y16" s="337">
        <f t="shared" si="1"/>
        <v>0</v>
      </c>
      <c r="Z16" s="337">
        <f t="shared" si="1"/>
        <v>8.99999999999892E-2</v>
      </c>
      <c r="AA16" s="337">
        <f>SUM(X16:Z16)</f>
        <v>0.11999999999999034</v>
      </c>
      <c r="AC16" s="309"/>
    </row>
    <row r="17" spans="1:29">
      <c r="A17" s="330">
        <v>4</v>
      </c>
      <c r="B17" s="338" t="s">
        <v>123</v>
      </c>
      <c r="C17" s="339">
        <f>0.3+47.56</f>
        <v>47.86</v>
      </c>
      <c r="D17" s="339">
        <v>47.56</v>
      </c>
      <c r="E17" s="339">
        <v>0</v>
      </c>
      <c r="F17" s="313">
        <f t="shared" si="2"/>
        <v>47.56</v>
      </c>
      <c r="G17" s="313">
        <f>C17-F17</f>
        <v>0.29999999999999716</v>
      </c>
      <c r="H17" s="334">
        <f>ROUND(0.249*C17, 2)</f>
        <v>11.92</v>
      </c>
      <c r="I17" s="335">
        <f>ROUND(0.0058*C17, 2)</f>
        <v>0.28000000000000003</v>
      </c>
      <c r="J17" s="334">
        <f>ROUND(0.7452*C17, 2)</f>
        <v>35.67</v>
      </c>
      <c r="K17" s="334">
        <f>SUM(H17:J17)</f>
        <v>47.870000000000005</v>
      </c>
      <c r="L17" s="336">
        <f>ROUND(0.249*D17, 2)</f>
        <v>11.84</v>
      </c>
      <c r="M17" s="324">
        <f>ROUND(0.0058*D17, 2)</f>
        <v>0.28000000000000003</v>
      </c>
      <c r="N17" s="336">
        <f>ROUND(0.7452*D17, 2)</f>
        <v>35.44</v>
      </c>
      <c r="O17" s="336">
        <f>SUM(L17:N17)</f>
        <v>47.559999999999995</v>
      </c>
      <c r="P17" s="336">
        <f>ROUND(0.249*E17, 2)</f>
        <v>0</v>
      </c>
      <c r="Q17" s="336">
        <f>ROUND(0.0058*E17, 2)</f>
        <v>0</v>
      </c>
      <c r="R17" s="336">
        <f>ROUND(0.7452*E17, 2)</f>
        <v>0</v>
      </c>
      <c r="S17" s="336">
        <f>SUM(P17:R17)</f>
        <v>0</v>
      </c>
      <c r="T17" s="337">
        <f t="shared" si="0"/>
        <v>11.84</v>
      </c>
      <c r="U17" s="337">
        <f t="shared" si="0"/>
        <v>0.28000000000000003</v>
      </c>
      <c r="V17" s="337">
        <f t="shared" si="0"/>
        <v>35.44</v>
      </c>
      <c r="W17" s="337">
        <f>SUM(T17:V17)</f>
        <v>47.559999999999995</v>
      </c>
      <c r="X17" s="337">
        <f t="shared" si="1"/>
        <v>8.0000000000000071E-2</v>
      </c>
      <c r="Y17" s="337">
        <f t="shared" si="1"/>
        <v>0</v>
      </c>
      <c r="Z17" s="337">
        <f t="shared" si="1"/>
        <v>0.23000000000000398</v>
      </c>
      <c r="AA17" s="337">
        <f>SUM(X17:Z17)</f>
        <v>0.31000000000000405</v>
      </c>
      <c r="AC17" s="309"/>
    </row>
    <row r="18" spans="1:29" ht="14.25" customHeight="1">
      <c r="A18" s="330">
        <v>5</v>
      </c>
      <c r="B18" s="331" t="s">
        <v>124</v>
      </c>
      <c r="C18" s="339">
        <v>674.9</v>
      </c>
      <c r="D18" s="339">
        <v>601.20000000000005</v>
      </c>
      <c r="E18" s="339">
        <v>67.489999999999995</v>
      </c>
      <c r="F18" s="313">
        <f>D18+E18</f>
        <v>668.69</v>
      </c>
      <c r="G18" s="313">
        <f>C18-F18</f>
        <v>6.2099999999999227</v>
      </c>
      <c r="H18" s="334">
        <f>ROUND(0.249*C18, 2)</f>
        <v>168.05</v>
      </c>
      <c r="I18" s="335">
        <f>ROUND(0.0058*C18, 2)</f>
        <v>3.91</v>
      </c>
      <c r="J18" s="334">
        <f>ROUND(0.7452*C18, 2)</f>
        <v>502.94</v>
      </c>
      <c r="K18" s="334">
        <f>SUM(H18:J18)</f>
        <v>674.9</v>
      </c>
      <c r="L18" s="336">
        <f>ROUND(0.249*D18, 2)</f>
        <v>149.69999999999999</v>
      </c>
      <c r="M18" s="324">
        <f>ROUND(0.0058*D18, 2)</f>
        <v>3.49</v>
      </c>
      <c r="N18" s="336">
        <f>ROUND(0.7452*D18, 2)</f>
        <v>448.01</v>
      </c>
      <c r="O18" s="336">
        <f>SUM(L18:N18)</f>
        <v>601.20000000000005</v>
      </c>
      <c r="P18" s="336">
        <f>ROUND(0.249*E18, 2)</f>
        <v>16.809999999999999</v>
      </c>
      <c r="Q18" s="336">
        <f>ROUND(0.0058*E18, 2)</f>
        <v>0.39</v>
      </c>
      <c r="R18" s="336">
        <f>ROUND(0.7452*E18, 2)</f>
        <v>50.29</v>
      </c>
      <c r="S18" s="336">
        <f>SUM(P18:R18)</f>
        <v>67.489999999999995</v>
      </c>
      <c r="T18" s="337">
        <f t="shared" si="0"/>
        <v>166.51</v>
      </c>
      <c r="U18" s="337">
        <f t="shared" si="0"/>
        <v>3.8800000000000003</v>
      </c>
      <c r="V18" s="337">
        <f t="shared" si="0"/>
        <v>498.3</v>
      </c>
      <c r="W18" s="337">
        <f>SUM(T18:V18)</f>
        <v>668.69</v>
      </c>
      <c r="X18" s="337">
        <f t="shared" si="1"/>
        <v>1.5400000000000205</v>
      </c>
      <c r="Y18" s="337">
        <f t="shared" si="1"/>
        <v>2.9999999999999805E-2</v>
      </c>
      <c r="Z18" s="337">
        <f t="shared" si="1"/>
        <v>4.6399999999999864</v>
      </c>
      <c r="AA18" s="337">
        <f>SUM(X18:Z18)</f>
        <v>6.2100000000000062</v>
      </c>
      <c r="AC18" s="309"/>
    </row>
    <row r="19" spans="1:29" ht="14.25" customHeight="1">
      <c r="A19" s="330"/>
      <c r="B19" s="325" t="s">
        <v>234</v>
      </c>
      <c r="C19" s="339"/>
      <c r="D19" s="339"/>
      <c r="E19" s="339"/>
      <c r="F19" s="313"/>
      <c r="G19" s="313"/>
      <c r="H19" s="334"/>
      <c r="I19" s="341"/>
      <c r="J19" s="334"/>
      <c r="K19" s="334"/>
      <c r="L19" s="336"/>
      <c r="M19" s="342"/>
      <c r="N19" s="336"/>
      <c r="O19" s="336"/>
      <c r="P19" s="336"/>
      <c r="Q19" s="342"/>
      <c r="R19" s="336"/>
      <c r="S19" s="336"/>
      <c r="T19" s="337"/>
      <c r="U19" s="342"/>
      <c r="V19" s="342"/>
      <c r="W19" s="342"/>
      <c r="X19" s="337"/>
      <c r="Y19" s="337"/>
      <c r="Z19" s="337"/>
      <c r="AA19" s="337"/>
    </row>
    <row r="20" spans="1:29">
      <c r="A20" s="330">
        <v>6</v>
      </c>
      <c r="B20" s="331" t="s">
        <v>176</v>
      </c>
      <c r="C20" s="339">
        <v>0</v>
      </c>
      <c r="D20" s="339">
        <v>0</v>
      </c>
      <c r="E20" s="339">
        <v>0</v>
      </c>
      <c r="F20" s="313">
        <f t="shared" si="2"/>
        <v>0</v>
      </c>
      <c r="G20" s="313">
        <f>C20-F20</f>
        <v>0</v>
      </c>
      <c r="H20" s="334">
        <f>ROUND(0.004*C20, 2)</f>
        <v>0</v>
      </c>
      <c r="I20" s="335" t="s">
        <v>877</v>
      </c>
      <c r="J20" s="334">
        <f>ROUND(0.996*C20, 2)</f>
        <v>0</v>
      </c>
      <c r="K20" s="334">
        <v>0</v>
      </c>
      <c r="L20" s="336">
        <f>ROUND(0.004*D20, 2)</f>
        <v>0</v>
      </c>
      <c r="M20" s="324" t="s">
        <v>877</v>
      </c>
      <c r="N20" s="336">
        <f>ROUND(0.996*D20, 2)</f>
        <v>0</v>
      </c>
      <c r="O20" s="336">
        <v>0</v>
      </c>
      <c r="P20" s="336">
        <f>ROUND(0.004*E20, 2)</f>
        <v>0</v>
      </c>
      <c r="Q20" s="324" t="s">
        <v>877</v>
      </c>
      <c r="R20" s="336">
        <f>ROUND(0.996*E20, 2)</f>
        <v>0</v>
      </c>
      <c r="S20" s="336">
        <v>0</v>
      </c>
      <c r="T20" s="337">
        <f>L20+P20</f>
        <v>0</v>
      </c>
      <c r="U20" s="324" t="s">
        <v>877</v>
      </c>
      <c r="V20" s="337">
        <f>N20+R20</f>
        <v>0</v>
      </c>
      <c r="W20" s="337">
        <v>0</v>
      </c>
      <c r="X20" s="337">
        <f>H20-T20</f>
        <v>0</v>
      </c>
      <c r="Y20" s="336" t="s">
        <v>877</v>
      </c>
      <c r="Z20" s="337">
        <f>J20-V20</f>
        <v>0</v>
      </c>
      <c r="AA20" s="337">
        <f>X20+Z20</f>
        <v>0</v>
      </c>
    </row>
    <row r="21" spans="1:29">
      <c r="A21" s="330">
        <v>7</v>
      </c>
      <c r="B21" s="338" t="s">
        <v>126</v>
      </c>
      <c r="C21" s="339">
        <v>0</v>
      </c>
      <c r="D21" s="339">
        <v>0</v>
      </c>
      <c r="E21" s="339">
        <v>0</v>
      </c>
      <c r="F21" s="313">
        <f t="shared" si="2"/>
        <v>0</v>
      </c>
      <c r="G21" s="313">
        <f>C21-F21</f>
        <v>0</v>
      </c>
      <c r="H21" s="334">
        <v>0</v>
      </c>
      <c r="I21" s="335" t="s">
        <v>877</v>
      </c>
      <c r="J21" s="343">
        <v>0</v>
      </c>
      <c r="K21" s="343">
        <v>0</v>
      </c>
      <c r="L21" s="336">
        <f>ROUND(0.004*D21, 2)</f>
        <v>0</v>
      </c>
      <c r="M21" s="324" t="s">
        <v>877</v>
      </c>
      <c r="N21" s="336">
        <f>ROUND(0.996*D21, 2)</f>
        <v>0</v>
      </c>
      <c r="O21" s="336">
        <v>0</v>
      </c>
      <c r="P21" s="336">
        <f>ROUND(0.004*E21, 2)</f>
        <v>0</v>
      </c>
      <c r="Q21" s="324" t="s">
        <v>877</v>
      </c>
      <c r="R21" s="336">
        <f>ROUND(0.996*E21, 2)</f>
        <v>0</v>
      </c>
      <c r="S21" s="336">
        <v>0</v>
      </c>
      <c r="T21" s="337">
        <f>L21+P21</f>
        <v>0</v>
      </c>
      <c r="U21" s="324" t="s">
        <v>877</v>
      </c>
      <c r="V21" s="337">
        <f>N21+R21</f>
        <v>0</v>
      </c>
      <c r="W21" s="337">
        <v>0</v>
      </c>
      <c r="X21" s="337">
        <f>H21-T21</f>
        <v>0</v>
      </c>
      <c r="Y21" s="336" t="s">
        <v>877</v>
      </c>
      <c r="Z21" s="344">
        <f>J21-V21</f>
        <v>0</v>
      </c>
      <c r="AA21" s="344">
        <f>X21+Z21</f>
        <v>0</v>
      </c>
    </row>
    <row r="23" spans="1:29">
      <c r="A23" s="309"/>
    </row>
    <row r="25" spans="1:29">
      <c r="A25" s="290" t="s">
        <v>925</v>
      </c>
      <c r="K25" s="345"/>
      <c r="L25" s="345"/>
      <c r="M25" s="345"/>
    </row>
    <row r="26" spans="1:29">
      <c r="A26" s="290" t="s">
        <v>930</v>
      </c>
      <c r="C26" s="305">
        <f>SUM(C14:C18)</f>
        <v>3126.9100000000003</v>
      </c>
      <c r="D26" s="305">
        <f>SUM(D14:D18)</f>
        <v>2699.91</v>
      </c>
      <c r="K26" s="346"/>
      <c r="L26" s="346"/>
      <c r="M26" s="346"/>
    </row>
    <row r="28" spans="1:29">
      <c r="X28" s="290" t="s">
        <v>869</v>
      </c>
    </row>
    <row r="29" spans="1:29">
      <c r="X29" s="305" t="s">
        <v>870</v>
      </c>
    </row>
    <row r="30" spans="1:29">
      <c r="X30" s="305" t="s">
        <v>871</v>
      </c>
    </row>
    <row r="35" spans="1:1">
      <c r="A35" s="309"/>
    </row>
  </sheetData>
  <mergeCells count="17">
    <mergeCell ref="X9:AA10"/>
    <mergeCell ref="L10:O10"/>
    <mergeCell ref="P10:S10"/>
    <mergeCell ref="T10:W10"/>
    <mergeCell ref="H9:K10"/>
    <mergeCell ref="D1:F1"/>
    <mergeCell ref="A2:AA2"/>
    <mergeCell ref="A3:AA3"/>
    <mergeCell ref="A5:AA5"/>
    <mergeCell ref="A7:C7"/>
    <mergeCell ref="N8:Q8"/>
    <mergeCell ref="A9:A11"/>
    <mergeCell ref="B9:B11"/>
    <mergeCell ref="C9:C10"/>
    <mergeCell ref="D9:F9"/>
    <mergeCell ref="G9:G10"/>
    <mergeCell ref="L9:W9"/>
  </mergeCells>
  <printOptions horizontalCentered="1"/>
  <pageMargins left="0.25" right="0" top="1.25" bottom="0" header="0.3" footer="0.3"/>
  <pageSetup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topLeftCell="A15" zoomScaleSheetLayoutView="100" workbookViewId="0">
      <selection activeCell="A5" sqref="A5"/>
    </sheetView>
  </sheetViews>
  <sheetFormatPr defaultRowHeight="12.75"/>
  <cols>
    <col min="1" max="1" width="8.28515625" customWidth="1"/>
    <col min="2" max="2" width="23.5703125" customWidth="1"/>
    <col min="3" max="3" width="20.140625" bestFit="1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678" t="s">
        <v>0</v>
      </c>
      <c r="B1" s="678"/>
      <c r="C1" s="678"/>
      <c r="D1" s="678"/>
      <c r="E1" s="678"/>
      <c r="F1" s="678"/>
      <c r="G1" s="678"/>
      <c r="H1" s="187" t="s">
        <v>507</v>
      </c>
    </row>
    <row r="2" spans="1:8" ht="21">
      <c r="A2" s="679" t="s">
        <v>623</v>
      </c>
      <c r="B2" s="679"/>
      <c r="C2" s="679"/>
      <c r="D2" s="679"/>
      <c r="E2" s="679"/>
      <c r="F2" s="679"/>
      <c r="G2" s="679"/>
    </row>
    <row r="3" spans="1:8" ht="15">
      <c r="A3" s="157"/>
      <c r="B3" s="157"/>
      <c r="C3" s="157"/>
      <c r="D3" s="157"/>
      <c r="E3" s="157"/>
      <c r="F3" s="157"/>
      <c r="G3" s="157"/>
    </row>
    <row r="4" spans="1:8" ht="18">
      <c r="A4" s="678" t="s">
        <v>506</v>
      </c>
      <c r="B4" s="678"/>
      <c r="C4" s="678"/>
      <c r="D4" s="678"/>
      <c r="E4" s="678"/>
      <c r="F4" s="678"/>
      <c r="G4" s="678"/>
    </row>
    <row r="5" spans="1:8" ht="15">
      <c r="A5" s="35" t="s">
        <v>932</v>
      </c>
      <c r="B5" s="158"/>
      <c r="C5" s="158"/>
      <c r="D5" s="158"/>
      <c r="E5" s="158"/>
      <c r="F5" s="158"/>
      <c r="G5" s="158" t="s">
        <v>787</v>
      </c>
    </row>
    <row r="6" spans="1:8" ht="21.75" customHeight="1">
      <c r="A6" s="751" t="s">
        <v>2</v>
      </c>
      <c r="B6" s="751" t="s">
        <v>488</v>
      </c>
      <c r="C6" s="609" t="s">
        <v>31</v>
      </c>
      <c r="D6" s="609" t="s">
        <v>493</v>
      </c>
      <c r="E6" s="609"/>
      <c r="F6" s="607" t="s">
        <v>494</v>
      </c>
      <c r="G6" s="607"/>
      <c r="H6" s="751" t="s">
        <v>220</v>
      </c>
    </row>
    <row r="7" spans="1:8" ht="25.5" customHeight="1">
      <c r="A7" s="752"/>
      <c r="B7" s="752"/>
      <c r="C7" s="609"/>
      <c r="D7" s="5" t="s">
        <v>489</v>
      </c>
      <c r="E7" s="5" t="s">
        <v>490</v>
      </c>
      <c r="F7" s="64" t="s">
        <v>491</v>
      </c>
      <c r="G7" s="5" t="s">
        <v>492</v>
      </c>
      <c r="H7" s="752"/>
    </row>
    <row r="8" spans="1:8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  <c r="H8" s="161">
        <v>8</v>
      </c>
    </row>
    <row r="9" spans="1:8" ht="15">
      <c r="A9" s="233">
        <v>1</v>
      </c>
      <c r="B9" s="793" t="s">
        <v>909</v>
      </c>
      <c r="C9" s="263" t="s">
        <v>828</v>
      </c>
      <c r="D9" s="233">
        <v>0</v>
      </c>
      <c r="E9" s="233">
        <v>0</v>
      </c>
      <c r="F9" s="233">
        <v>0</v>
      </c>
      <c r="G9" s="233">
        <v>0</v>
      </c>
      <c r="H9" s="161"/>
    </row>
    <row r="10" spans="1:8" ht="15">
      <c r="A10" s="233">
        <v>2</v>
      </c>
      <c r="B10" s="794"/>
      <c r="C10" s="47" t="s">
        <v>829</v>
      </c>
      <c r="D10" s="233">
        <v>0</v>
      </c>
      <c r="E10" s="233">
        <v>0</v>
      </c>
      <c r="F10" s="233">
        <v>0</v>
      </c>
      <c r="G10" s="233">
        <v>0</v>
      </c>
      <c r="H10" s="161"/>
    </row>
    <row r="11" spans="1:8" ht="15">
      <c r="A11" s="233">
        <v>3</v>
      </c>
      <c r="B11" s="794"/>
      <c r="C11" s="263" t="s">
        <v>830</v>
      </c>
      <c r="D11" s="233">
        <v>0</v>
      </c>
      <c r="E11" s="233">
        <v>0</v>
      </c>
      <c r="F11" s="233">
        <v>0</v>
      </c>
      <c r="G11" s="233">
        <v>0</v>
      </c>
      <c r="H11" s="161"/>
    </row>
    <row r="12" spans="1:8" ht="15">
      <c r="A12" s="233">
        <v>4</v>
      </c>
      <c r="B12" s="794"/>
      <c r="C12" s="47" t="s">
        <v>831</v>
      </c>
      <c r="D12" s="233">
        <v>0</v>
      </c>
      <c r="E12" s="233">
        <v>0</v>
      </c>
      <c r="F12" s="233">
        <v>0</v>
      </c>
      <c r="G12" s="233">
        <v>0</v>
      </c>
      <c r="H12" s="161"/>
    </row>
    <row r="13" spans="1:8" ht="15">
      <c r="A13" s="233">
        <v>5</v>
      </c>
      <c r="B13" s="794"/>
      <c r="C13" s="47" t="s">
        <v>832</v>
      </c>
      <c r="D13" s="233">
        <v>0</v>
      </c>
      <c r="E13" s="233">
        <v>0</v>
      </c>
      <c r="F13" s="233">
        <v>0</v>
      </c>
      <c r="G13" s="233">
        <v>0</v>
      </c>
      <c r="H13" s="161"/>
    </row>
    <row r="14" spans="1:8" ht="15">
      <c r="A14" s="233">
        <v>6</v>
      </c>
      <c r="B14" s="794"/>
      <c r="C14" s="47" t="s">
        <v>833</v>
      </c>
      <c r="D14" s="233">
        <v>0</v>
      </c>
      <c r="E14" s="233">
        <v>0</v>
      </c>
      <c r="F14" s="233">
        <v>0</v>
      </c>
      <c r="G14" s="233">
        <v>0</v>
      </c>
      <c r="H14" s="161"/>
    </row>
    <row r="15" spans="1:8" ht="15">
      <c r="A15" s="233">
        <v>7</v>
      </c>
      <c r="B15" s="794"/>
      <c r="C15" s="263" t="s">
        <v>834</v>
      </c>
      <c r="D15" s="233">
        <v>0</v>
      </c>
      <c r="E15" s="233">
        <v>0</v>
      </c>
      <c r="F15" s="233">
        <v>0</v>
      </c>
      <c r="G15" s="233">
        <v>0</v>
      </c>
      <c r="H15" s="161"/>
    </row>
    <row r="16" spans="1:8" ht="15">
      <c r="A16" s="233">
        <v>8</v>
      </c>
      <c r="B16" s="794"/>
      <c r="C16" s="47" t="s">
        <v>835</v>
      </c>
      <c r="D16" s="233">
        <v>0</v>
      </c>
      <c r="E16" s="233">
        <v>0</v>
      </c>
      <c r="F16" s="233">
        <v>0</v>
      </c>
      <c r="G16" s="233">
        <v>0</v>
      </c>
      <c r="H16" s="161"/>
    </row>
    <row r="17" spans="1:9" ht="15">
      <c r="A17" s="233">
        <v>9</v>
      </c>
      <c r="B17" s="794"/>
      <c r="C17" s="47" t="s">
        <v>836</v>
      </c>
      <c r="D17" s="233">
        <v>0</v>
      </c>
      <c r="E17" s="233">
        <v>0</v>
      </c>
      <c r="F17" s="233">
        <v>0</v>
      </c>
      <c r="G17" s="233">
        <v>0</v>
      </c>
      <c r="H17" s="9"/>
    </row>
    <row r="18" spans="1:9" ht="15">
      <c r="A18" s="233">
        <v>10</v>
      </c>
      <c r="B18" s="794"/>
      <c r="C18" s="47" t="s">
        <v>837</v>
      </c>
      <c r="D18" s="233">
        <v>0</v>
      </c>
      <c r="E18" s="233">
        <v>0</v>
      </c>
      <c r="F18" s="233">
        <v>0</v>
      </c>
      <c r="G18" s="233">
        <v>0</v>
      </c>
      <c r="H18" s="9"/>
    </row>
    <row r="19" spans="1:9" ht="15">
      <c r="A19" s="233">
        <v>11</v>
      </c>
      <c r="B19" s="794"/>
      <c r="C19" s="47" t="s">
        <v>838</v>
      </c>
      <c r="D19" s="233">
        <v>0</v>
      </c>
      <c r="E19" s="233">
        <v>0</v>
      </c>
      <c r="F19" s="233">
        <v>0</v>
      </c>
      <c r="G19" s="233">
        <v>0</v>
      </c>
      <c r="H19" s="9"/>
    </row>
    <row r="20" spans="1:9" ht="15">
      <c r="A20" s="233">
        <v>12</v>
      </c>
      <c r="B20" s="794"/>
      <c r="C20" s="47" t="s">
        <v>839</v>
      </c>
      <c r="D20" s="233">
        <v>0</v>
      </c>
      <c r="E20" s="233">
        <v>0</v>
      </c>
      <c r="F20" s="233">
        <v>0</v>
      </c>
      <c r="G20" s="233">
        <v>0</v>
      </c>
      <c r="H20" s="9"/>
    </row>
    <row r="21" spans="1:9" ht="15">
      <c r="A21" s="233">
        <v>13</v>
      </c>
      <c r="B21" s="794"/>
      <c r="C21" s="47" t="s">
        <v>840</v>
      </c>
      <c r="D21" s="233">
        <v>0</v>
      </c>
      <c r="E21" s="233">
        <v>0</v>
      </c>
      <c r="F21" s="233">
        <v>0</v>
      </c>
      <c r="G21" s="233">
        <v>0</v>
      </c>
      <c r="H21" s="9"/>
      <c r="I21" s="16" t="s">
        <v>397</v>
      </c>
    </row>
    <row r="22" spans="1:9" ht="15">
      <c r="A22" s="233">
        <v>14</v>
      </c>
      <c r="B22" s="794"/>
      <c r="C22" s="47" t="s">
        <v>841</v>
      </c>
      <c r="D22" s="233">
        <v>0</v>
      </c>
      <c r="E22" s="233">
        <v>0</v>
      </c>
      <c r="F22" s="233">
        <v>0</v>
      </c>
      <c r="G22" s="233">
        <v>0</v>
      </c>
      <c r="H22" s="9"/>
    </row>
    <row r="23" spans="1:9" ht="15">
      <c r="A23" s="233">
        <v>15</v>
      </c>
      <c r="B23" s="794"/>
      <c r="C23" s="263" t="s">
        <v>842</v>
      </c>
      <c r="D23" s="233">
        <v>0</v>
      </c>
      <c r="E23" s="233">
        <v>0</v>
      </c>
      <c r="F23" s="233">
        <v>0</v>
      </c>
      <c r="G23" s="233">
        <v>0</v>
      </c>
      <c r="H23" s="9"/>
    </row>
    <row r="24" spans="1:9" ht="15">
      <c r="A24" s="233">
        <v>16</v>
      </c>
      <c r="B24" s="794"/>
      <c r="C24" s="263" t="s">
        <v>843</v>
      </c>
      <c r="D24" s="233">
        <v>0</v>
      </c>
      <c r="E24" s="233">
        <v>0</v>
      </c>
      <c r="F24" s="233">
        <v>0</v>
      </c>
      <c r="G24" s="233">
        <v>0</v>
      </c>
      <c r="H24" s="9"/>
    </row>
    <row r="25" spans="1:9" ht="15">
      <c r="A25" s="233">
        <v>17</v>
      </c>
      <c r="B25" s="794"/>
      <c r="C25" s="47" t="s">
        <v>844</v>
      </c>
      <c r="D25" s="233">
        <v>0</v>
      </c>
      <c r="E25" s="233">
        <v>0</v>
      </c>
      <c r="F25" s="233">
        <v>0</v>
      </c>
      <c r="G25" s="233">
        <v>0</v>
      </c>
      <c r="H25" s="9"/>
    </row>
    <row r="26" spans="1:9" ht="15">
      <c r="A26" s="233">
        <v>18</v>
      </c>
      <c r="B26" s="794"/>
      <c r="C26" s="263" t="s">
        <v>845</v>
      </c>
      <c r="D26" s="233">
        <v>0</v>
      </c>
      <c r="E26" s="233">
        <v>0</v>
      </c>
      <c r="F26" s="233">
        <v>0</v>
      </c>
      <c r="G26" s="233">
        <v>0</v>
      </c>
      <c r="H26" s="9"/>
    </row>
    <row r="27" spans="1:9" ht="15">
      <c r="A27" s="233">
        <v>19</v>
      </c>
      <c r="B27" s="794"/>
      <c r="C27" s="47" t="s">
        <v>846</v>
      </c>
      <c r="D27" s="233">
        <v>0</v>
      </c>
      <c r="E27" s="233">
        <v>0</v>
      </c>
      <c r="F27" s="233">
        <v>0</v>
      </c>
      <c r="G27" s="233">
        <v>0</v>
      </c>
      <c r="H27" s="9"/>
    </row>
    <row r="28" spans="1:9" ht="15">
      <c r="A28" s="233">
        <v>20</v>
      </c>
      <c r="B28" s="794"/>
      <c r="C28" s="47" t="s">
        <v>847</v>
      </c>
      <c r="D28" s="233">
        <v>0</v>
      </c>
      <c r="E28" s="233">
        <v>0</v>
      </c>
      <c r="F28" s="233">
        <v>0</v>
      </c>
      <c r="G28" s="233">
        <v>0</v>
      </c>
      <c r="H28" s="9"/>
    </row>
    <row r="29" spans="1:9" ht="15">
      <c r="A29" s="233">
        <v>21</v>
      </c>
      <c r="B29" s="794"/>
      <c r="C29" s="47" t="s">
        <v>848</v>
      </c>
      <c r="D29" s="233">
        <v>0</v>
      </c>
      <c r="E29" s="233">
        <v>0</v>
      </c>
      <c r="F29" s="233">
        <v>0</v>
      </c>
      <c r="G29" s="233">
        <v>0</v>
      </c>
      <c r="H29" s="9"/>
    </row>
    <row r="30" spans="1:9" ht="15">
      <c r="A30" s="233">
        <v>22</v>
      </c>
      <c r="B30" s="794"/>
      <c r="C30" s="47" t="s">
        <v>849</v>
      </c>
      <c r="D30" s="233">
        <v>0</v>
      </c>
      <c r="E30" s="233">
        <v>0</v>
      </c>
      <c r="F30" s="233">
        <v>0</v>
      </c>
      <c r="G30" s="233">
        <v>0</v>
      </c>
      <c r="H30" s="9"/>
    </row>
    <row r="31" spans="1:9" ht="15">
      <c r="A31" s="233">
        <v>23</v>
      </c>
      <c r="B31" s="795"/>
      <c r="C31" s="47" t="s">
        <v>850</v>
      </c>
      <c r="D31" s="233">
        <v>0</v>
      </c>
      <c r="E31" s="233">
        <v>0</v>
      </c>
      <c r="F31" s="233">
        <v>0</v>
      </c>
      <c r="G31" s="233">
        <v>0</v>
      </c>
      <c r="H31" s="9"/>
    </row>
    <row r="32" spans="1:9">
      <c r="A32" s="30" t="s">
        <v>14</v>
      </c>
      <c r="B32" s="435"/>
      <c r="C32" s="9"/>
      <c r="D32" s="8">
        <v>0</v>
      </c>
      <c r="E32" s="8">
        <v>0</v>
      </c>
      <c r="F32" s="8">
        <v>0</v>
      </c>
      <c r="G32" s="8">
        <v>0</v>
      </c>
      <c r="H32" s="9"/>
    </row>
    <row r="35" spans="1:7">
      <c r="A35" s="290" t="s">
        <v>925</v>
      </c>
    </row>
    <row r="36" spans="1:7">
      <c r="A36" s="290" t="s">
        <v>930</v>
      </c>
    </row>
    <row r="38" spans="1:7">
      <c r="G38" s="290" t="s">
        <v>869</v>
      </c>
    </row>
    <row r="39" spans="1:7">
      <c r="G39" s="305" t="s">
        <v>870</v>
      </c>
    </row>
    <row r="40" spans="1:7">
      <c r="G40" s="305" t="s">
        <v>871</v>
      </c>
    </row>
  </sheetData>
  <mergeCells count="10">
    <mergeCell ref="B9:B31"/>
    <mergeCell ref="D6:E6"/>
    <mergeCell ref="H6:H7"/>
    <mergeCell ref="A1:G1"/>
    <mergeCell ref="A2:G2"/>
    <mergeCell ref="A4:G4"/>
    <mergeCell ref="A6:A7"/>
    <mergeCell ref="B6:B7"/>
    <mergeCell ref="C6:C7"/>
    <mergeCell ref="F6:G6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16" zoomScaleSheetLayoutView="100" workbookViewId="0">
      <selection activeCell="A35" sqref="A35:A36"/>
    </sheetView>
  </sheetViews>
  <sheetFormatPr defaultRowHeight="12.75"/>
  <cols>
    <col min="1" max="1" width="6.42578125" style="438" customWidth="1"/>
    <col min="2" max="2" width="17" style="438" customWidth="1"/>
    <col min="3" max="3" width="13.140625" style="438" customWidth="1"/>
    <col min="4" max="4" width="12.7109375" style="438" customWidth="1"/>
    <col min="5" max="5" width="11.28515625" style="438" customWidth="1"/>
    <col min="6" max="6" width="13.5703125" style="438" customWidth="1"/>
    <col min="7" max="8" width="15.5703125" style="438" customWidth="1"/>
    <col min="9" max="9" width="12.85546875" style="438" customWidth="1"/>
    <col min="10" max="10" width="11.85546875" style="438" customWidth="1"/>
    <col min="11" max="11" width="16.7109375" style="438" customWidth="1"/>
    <col min="12" max="12" width="11.85546875" style="438" customWidth="1"/>
    <col min="13" max="256" width="9.140625" style="438"/>
    <col min="257" max="257" width="6.42578125" style="438" customWidth="1"/>
    <col min="258" max="258" width="15.42578125" style="438" customWidth="1"/>
    <col min="259" max="259" width="15.28515625" style="438" customWidth="1"/>
    <col min="260" max="261" width="15.42578125" style="438" customWidth="1"/>
    <col min="262" max="265" width="15.5703125" style="438" customWidth="1"/>
    <col min="266" max="266" width="15.42578125" style="438" customWidth="1"/>
    <col min="267" max="267" width="20" style="438" customWidth="1"/>
    <col min="268" max="268" width="14.28515625" style="438" customWidth="1"/>
    <col min="269" max="512" width="9.140625" style="438"/>
    <col min="513" max="513" width="6.42578125" style="438" customWidth="1"/>
    <col min="514" max="514" width="15.42578125" style="438" customWidth="1"/>
    <col min="515" max="515" width="15.28515625" style="438" customWidth="1"/>
    <col min="516" max="517" width="15.42578125" style="438" customWidth="1"/>
    <col min="518" max="521" width="15.5703125" style="438" customWidth="1"/>
    <col min="522" max="522" width="15.42578125" style="438" customWidth="1"/>
    <col min="523" max="523" width="20" style="438" customWidth="1"/>
    <col min="524" max="524" width="14.28515625" style="438" customWidth="1"/>
    <col min="525" max="768" width="9.140625" style="438"/>
    <col min="769" max="769" width="6.42578125" style="438" customWidth="1"/>
    <col min="770" max="770" width="15.42578125" style="438" customWidth="1"/>
    <col min="771" max="771" width="15.28515625" style="438" customWidth="1"/>
    <col min="772" max="773" width="15.42578125" style="438" customWidth="1"/>
    <col min="774" max="777" width="15.5703125" style="438" customWidth="1"/>
    <col min="778" max="778" width="15.42578125" style="438" customWidth="1"/>
    <col min="779" max="779" width="20" style="438" customWidth="1"/>
    <col min="780" max="780" width="14.28515625" style="438" customWidth="1"/>
    <col min="781" max="1024" width="9.140625" style="438"/>
    <col min="1025" max="1025" width="6.42578125" style="438" customWidth="1"/>
    <col min="1026" max="1026" width="15.42578125" style="438" customWidth="1"/>
    <col min="1027" max="1027" width="15.28515625" style="438" customWidth="1"/>
    <col min="1028" max="1029" width="15.42578125" style="438" customWidth="1"/>
    <col min="1030" max="1033" width="15.5703125" style="438" customWidth="1"/>
    <col min="1034" max="1034" width="15.42578125" style="438" customWidth="1"/>
    <col min="1035" max="1035" width="20" style="438" customWidth="1"/>
    <col min="1036" max="1036" width="14.28515625" style="438" customWidth="1"/>
    <col min="1037" max="1280" width="9.140625" style="438"/>
    <col min="1281" max="1281" width="6.42578125" style="438" customWidth="1"/>
    <col min="1282" max="1282" width="15.42578125" style="438" customWidth="1"/>
    <col min="1283" max="1283" width="15.28515625" style="438" customWidth="1"/>
    <col min="1284" max="1285" width="15.42578125" style="438" customWidth="1"/>
    <col min="1286" max="1289" width="15.5703125" style="438" customWidth="1"/>
    <col min="1290" max="1290" width="15.42578125" style="438" customWidth="1"/>
    <col min="1291" max="1291" width="20" style="438" customWidth="1"/>
    <col min="1292" max="1292" width="14.28515625" style="438" customWidth="1"/>
    <col min="1293" max="1536" width="9.140625" style="438"/>
    <col min="1537" max="1537" width="6.42578125" style="438" customWidth="1"/>
    <col min="1538" max="1538" width="15.42578125" style="438" customWidth="1"/>
    <col min="1539" max="1539" width="15.28515625" style="438" customWidth="1"/>
    <col min="1540" max="1541" width="15.42578125" style="438" customWidth="1"/>
    <col min="1542" max="1545" width="15.5703125" style="438" customWidth="1"/>
    <col min="1546" max="1546" width="15.42578125" style="438" customWidth="1"/>
    <col min="1547" max="1547" width="20" style="438" customWidth="1"/>
    <col min="1548" max="1548" width="14.28515625" style="438" customWidth="1"/>
    <col min="1549" max="1792" width="9.140625" style="438"/>
    <col min="1793" max="1793" width="6.42578125" style="438" customWidth="1"/>
    <col min="1794" max="1794" width="15.42578125" style="438" customWidth="1"/>
    <col min="1795" max="1795" width="15.28515625" style="438" customWidth="1"/>
    <col min="1796" max="1797" width="15.42578125" style="438" customWidth="1"/>
    <col min="1798" max="1801" width="15.5703125" style="438" customWidth="1"/>
    <col min="1802" max="1802" width="15.42578125" style="438" customWidth="1"/>
    <col min="1803" max="1803" width="20" style="438" customWidth="1"/>
    <col min="1804" max="1804" width="14.28515625" style="438" customWidth="1"/>
    <col min="1805" max="2048" width="9.140625" style="438"/>
    <col min="2049" max="2049" width="6.42578125" style="438" customWidth="1"/>
    <col min="2050" max="2050" width="15.42578125" style="438" customWidth="1"/>
    <col min="2051" max="2051" width="15.28515625" style="438" customWidth="1"/>
    <col min="2052" max="2053" width="15.42578125" style="438" customWidth="1"/>
    <col min="2054" max="2057" width="15.5703125" style="438" customWidth="1"/>
    <col min="2058" max="2058" width="15.42578125" style="438" customWidth="1"/>
    <col min="2059" max="2059" width="20" style="438" customWidth="1"/>
    <col min="2060" max="2060" width="14.28515625" style="438" customWidth="1"/>
    <col min="2061" max="2304" width="9.140625" style="438"/>
    <col min="2305" max="2305" width="6.42578125" style="438" customWidth="1"/>
    <col min="2306" max="2306" width="15.42578125" style="438" customWidth="1"/>
    <col min="2307" max="2307" width="15.28515625" style="438" customWidth="1"/>
    <col min="2308" max="2309" width="15.42578125" style="438" customWidth="1"/>
    <col min="2310" max="2313" width="15.5703125" style="438" customWidth="1"/>
    <col min="2314" max="2314" width="15.42578125" style="438" customWidth="1"/>
    <col min="2315" max="2315" width="20" style="438" customWidth="1"/>
    <col min="2316" max="2316" width="14.28515625" style="438" customWidth="1"/>
    <col min="2317" max="2560" width="9.140625" style="438"/>
    <col min="2561" max="2561" width="6.42578125" style="438" customWidth="1"/>
    <col min="2562" max="2562" width="15.42578125" style="438" customWidth="1"/>
    <col min="2563" max="2563" width="15.28515625" style="438" customWidth="1"/>
    <col min="2564" max="2565" width="15.42578125" style="438" customWidth="1"/>
    <col min="2566" max="2569" width="15.5703125" style="438" customWidth="1"/>
    <col min="2570" max="2570" width="15.42578125" style="438" customWidth="1"/>
    <col min="2571" max="2571" width="20" style="438" customWidth="1"/>
    <col min="2572" max="2572" width="14.28515625" style="438" customWidth="1"/>
    <col min="2573" max="2816" width="9.140625" style="438"/>
    <col min="2817" max="2817" width="6.42578125" style="438" customWidth="1"/>
    <col min="2818" max="2818" width="15.42578125" style="438" customWidth="1"/>
    <col min="2819" max="2819" width="15.28515625" style="438" customWidth="1"/>
    <col min="2820" max="2821" width="15.42578125" style="438" customWidth="1"/>
    <col min="2822" max="2825" width="15.5703125" style="438" customWidth="1"/>
    <col min="2826" max="2826" width="15.42578125" style="438" customWidth="1"/>
    <col min="2827" max="2827" width="20" style="438" customWidth="1"/>
    <col min="2828" max="2828" width="14.28515625" style="438" customWidth="1"/>
    <col min="2829" max="3072" width="9.140625" style="438"/>
    <col min="3073" max="3073" width="6.42578125" style="438" customWidth="1"/>
    <col min="3074" max="3074" width="15.42578125" style="438" customWidth="1"/>
    <col min="3075" max="3075" width="15.28515625" style="438" customWidth="1"/>
    <col min="3076" max="3077" width="15.42578125" style="438" customWidth="1"/>
    <col min="3078" max="3081" width="15.5703125" style="438" customWidth="1"/>
    <col min="3082" max="3082" width="15.42578125" style="438" customWidth="1"/>
    <col min="3083" max="3083" width="20" style="438" customWidth="1"/>
    <col min="3084" max="3084" width="14.28515625" style="438" customWidth="1"/>
    <col min="3085" max="3328" width="9.140625" style="438"/>
    <col min="3329" max="3329" width="6.42578125" style="438" customWidth="1"/>
    <col min="3330" max="3330" width="15.42578125" style="438" customWidth="1"/>
    <col min="3331" max="3331" width="15.28515625" style="438" customWidth="1"/>
    <col min="3332" max="3333" width="15.42578125" style="438" customWidth="1"/>
    <col min="3334" max="3337" width="15.5703125" style="438" customWidth="1"/>
    <col min="3338" max="3338" width="15.42578125" style="438" customWidth="1"/>
    <col min="3339" max="3339" width="20" style="438" customWidth="1"/>
    <col min="3340" max="3340" width="14.28515625" style="438" customWidth="1"/>
    <col min="3341" max="3584" width="9.140625" style="438"/>
    <col min="3585" max="3585" width="6.42578125" style="438" customWidth="1"/>
    <col min="3586" max="3586" width="15.42578125" style="438" customWidth="1"/>
    <col min="3587" max="3587" width="15.28515625" style="438" customWidth="1"/>
    <col min="3588" max="3589" width="15.42578125" style="438" customWidth="1"/>
    <col min="3590" max="3593" width="15.5703125" style="438" customWidth="1"/>
    <col min="3594" max="3594" width="15.42578125" style="438" customWidth="1"/>
    <col min="3595" max="3595" width="20" style="438" customWidth="1"/>
    <col min="3596" max="3596" width="14.28515625" style="438" customWidth="1"/>
    <col min="3597" max="3840" width="9.140625" style="438"/>
    <col min="3841" max="3841" width="6.42578125" style="438" customWidth="1"/>
    <col min="3842" max="3842" width="15.42578125" style="438" customWidth="1"/>
    <col min="3843" max="3843" width="15.28515625" style="438" customWidth="1"/>
    <col min="3844" max="3845" width="15.42578125" style="438" customWidth="1"/>
    <col min="3846" max="3849" width="15.5703125" style="438" customWidth="1"/>
    <col min="3850" max="3850" width="15.42578125" style="438" customWidth="1"/>
    <col min="3851" max="3851" width="20" style="438" customWidth="1"/>
    <col min="3852" max="3852" width="14.28515625" style="438" customWidth="1"/>
    <col min="3853" max="4096" width="9.140625" style="438"/>
    <col min="4097" max="4097" width="6.42578125" style="438" customWidth="1"/>
    <col min="4098" max="4098" width="15.42578125" style="438" customWidth="1"/>
    <col min="4099" max="4099" width="15.28515625" style="438" customWidth="1"/>
    <col min="4100" max="4101" width="15.42578125" style="438" customWidth="1"/>
    <col min="4102" max="4105" width="15.5703125" style="438" customWidth="1"/>
    <col min="4106" max="4106" width="15.42578125" style="438" customWidth="1"/>
    <col min="4107" max="4107" width="20" style="438" customWidth="1"/>
    <col min="4108" max="4108" width="14.28515625" style="438" customWidth="1"/>
    <col min="4109" max="4352" width="9.140625" style="438"/>
    <col min="4353" max="4353" width="6.42578125" style="438" customWidth="1"/>
    <col min="4354" max="4354" width="15.42578125" style="438" customWidth="1"/>
    <col min="4355" max="4355" width="15.28515625" style="438" customWidth="1"/>
    <col min="4356" max="4357" width="15.42578125" style="438" customWidth="1"/>
    <col min="4358" max="4361" width="15.5703125" style="438" customWidth="1"/>
    <col min="4362" max="4362" width="15.42578125" style="438" customWidth="1"/>
    <col min="4363" max="4363" width="20" style="438" customWidth="1"/>
    <col min="4364" max="4364" width="14.28515625" style="438" customWidth="1"/>
    <col min="4365" max="4608" width="9.140625" style="438"/>
    <col min="4609" max="4609" width="6.42578125" style="438" customWidth="1"/>
    <col min="4610" max="4610" width="15.42578125" style="438" customWidth="1"/>
    <col min="4611" max="4611" width="15.28515625" style="438" customWidth="1"/>
    <col min="4612" max="4613" width="15.42578125" style="438" customWidth="1"/>
    <col min="4614" max="4617" width="15.5703125" style="438" customWidth="1"/>
    <col min="4618" max="4618" width="15.42578125" style="438" customWidth="1"/>
    <col min="4619" max="4619" width="20" style="438" customWidth="1"/>
    <col min="4620" max="4620" width="14.28515625" style="438" customWidth="1"/>
    <col min="4621" max="4864" width="9.140625" style="438"/>
    <col min="4865" max="4865" width="6.42578125" style="438" customWidth="1"/>
    <col min="4866" max="4866" width="15.42578125" style="438" customWidth="1"/>
    <col min="4867" max="4867" width="15.28515625" style="438" customWidth="1"/>
    <col min="4868" max="4869" width="15.42578125" style="438" customWidth="1"/>
    <col min="4870" max="4873" width="15.5703125" style="438" customWidth="1"/>
    <col min="4874" max="4874" width="15.42578125" style="438" customWidth="1"/>
    <col min="4875" max="4875" width="20" style="438" customWidth="1"/>
    <col min="4876" max="4876" width="14.28515625" style="438" customWidth="1"/>
    <col min="4877" max="5120" width="9.140625" style="438"/>
    <col min="5121" max="5121" width="6.42578125" style="438" customWidth="1"/>
    <col min="5122" max="5122" width="15.42578125" style="438" customWidth="1"/>
    <col min="5123" max="5123" width="15.28515625" style="438" customWidth="1"/>
    <col min="5124" max="5125" width="15.42578125" style="438" customWidth="1"/>
    <col min="5126" max="5129" width="15.5703125" style="438" customWidth="1"/>
    <col min="5130" max="5130" width="15.42578125" style="438" customWidth="1"/>
    <col min="5131" max="5131" width="20" style="438" customWidth="1"/>
    <col min="5132" max="5132" width="14.28515625" style="438" customWidth="1"/>
    <col min="5133" max="5376" width="9.140625" style="438"/>
    <col min="5377" max="5377" width="6.42578125" style="438" customWidth="1"/>
    <col min="5378" max="5378" width="15.42578125" style="438" customWidth="1"/>
    <col min="5379" max="5379" width="15.28515625" style="438" customWidth="1"/>
    <col min="5380" max="5381" width="15.42578125" style="438" customWidth="1"/>
    <col min="5382" max="5385" width="15.5703125" style="438" customWidth="1"/>
    <col min="5386" max="5386" width="15.42578125" style="438" customWidth="1"/>
    <col min="5387" max="5387" width="20" style="438" customWidth="1"/>
    <col min="5388" max="5388" width="14.28515625" style="438" customWidth="1"/>
    <col min="5389" max="5632" width="9.140625" style="438"/>
    <col min="5633" max="5633" width="6.42578125" style="438" customWidth="1"/>
    <col min="5634" max="5634" width="15.42578125" style="438" customWidth="1"/>
    <col min="5635" max="5635" width="15.28515625" style="438" customWidth="1"/>
    <col min="5636" max="5637" width="15.42578125" style="438" customWidth="1"/>
    <col min="5638" max="5641" width="15.5703125" style="438" customWidth="1"/>
    <col min="5642" max="5642" width="15.42578125" style="438" customWidth="1"/>
    <col min="5643" max="5643" width="20" style="438" customWidth="1"/>
    <col min="5644" max="5644" width="14.28515625" style="438" customWidth="1"/>
    <col min="5645" max="5888" width="9.140625" style="438"/>
    <col min="5889" max="5889" width="6.42578125" style="438" customWidth="1"/>
    <col min="5890" max="5890" width="15.42578125" style="438" customWidth="1"/>
    <col min="5891" max="5891" width="15.28515625" style="438" customWidth="1"/>
    <col min="5892" max="5893" width="15.42578125" style="438" customWidth="1"/>
    <col min="5894" max="5897" width="15.5703125" style="438" customWidth="1"/>
    <col min="5898" max="5898" width="15.42578125" style="438" customWidth="1"/>
    <col min="5899" max="5899" width="20" style="438" customWidth="1"/>
    <col min="5900" max="5900" width="14.28515625" style="438" customWidth="1"/>
    <col min="5901" max="6144" width="9.140625" style="438"/>
    <col min="6145" max="6145" width="6.42578125" style="438" customWidth="1"/>
    <col min="6146" max="6146" width="15.42578125" style="438" customWidth="1"/>
    <col min="6147" max="6147" width="15.28515625" style="438" customWidth="1"/>
    <col min="6148" max="6149" width="15.42578125" style="438" customWidth="1"/>
    <col min="6150" max="6153" width="15.5703125" style="438" customWidth="1"/>
    <col min="6154" max="6154" width="15.42578125" style="438" customWidth="1"/>
    <col min="6155" max="6155" width="20" style="438" customWidth="1"/>
    <col min="6156" max="6156" width="14.28515625" style="438" customWidth="1"/>
    <col min="6157" max="6400" width="9.140625" style="438"/>
    <col min="6401" max="6401" width="6.42578125" style="438" customWidth="1"/>
    <col min="6402" max="6402" width="15.42578125" style="438" customWidth="1"/>
    <col min="6403" max="6403" width="15.28515625" style="438" customWidth="1"/>
    <col min="6404" max="6405" width="15.42578125" style="438" customWidth="1"/>
    <col min="6406" max="6409" width="15.5703125" style="438" customWidth="1"/>
    <col min="6410" max="6410" width="15.42578125" style="438" customWidth="1"/>
    <col min="6411" max="6411" width="20" style="438" customWidth="1"/>
    <col min="6412" max="6412" width="14.28515625" style="438" customWidth="1"/>
    <col min="6413" max="6656" width="9.140625" style="438"/>
    <col min="6657" max="6657" width="6.42578125" style="438" customWidth="1"/>
    <col min="6658" max="6658" width="15.42578125" style="438" customWidth="1"/>
    <col min="6659" max="6659" width="15.28515625" style="438" customWidth="1"/>
    <col min="6660" max="6661" width="15.42578125" style="438" customWidth="1"/>
    <col min="6662" max="6665" width="15.5703125" style="438" customWidth="1"/>
    <col min="6666" max="6666" width="15.42578125" style="438" customWidth="1"/>
    <col min="6667" max="6667" width="20" style="438" customWidth="1"/>
    <col min="6668" max="6668" width="14.28515625" style="438" customWidth="1"/>
    <col min="6669" max="6912" width="9.140625" style="438"/>
    <col min="6913" max="6913" width="6.42578125" style="438" customWidth="1"/>
    <col min="6914" max="6914" width="15.42578125" style="438" customWidth="1"/>
    <col min="6915" max="6915" width="15.28515625" style="438" customWidth="1"/>
    <col min="6916" max="6917" width="15.42578125" style="438" customWidth="1"/>
    <col min="6918" max="6921" width="15.5703125" style="438" customWidth="1"/>
    <col min="6922" max="6922" width="15.42578125" style="438" customWidth="1"/>
    <col min="6923" max="6923" width="20" style="438" customWidth="1"/>
    <col min="6924" max="6924" width="14.28515625" style="438" customWidth="1"/>
    <col min="6925" max="7168" width="9.140625" style="438"/>
    <col min="7169" max="7169" width="6.42578125" style="438" customWidth="1"/>
    <col min="7170" max="7170" width="15.42578125" style="438" customWidth="1"/>
    <col min="7171" max="7171" width="15.28515625" style="438" customWidth="1"/>
    <col min="7172" max="7173" width="15.42578125" style="438" customWidth="1"/>
    <col min="7174" max="7177" width="15.5703125" style="438" customWidth="1"/>
    <col min="7178" max="7178" width="15.42578125" style="438" customWidth="1"/>
    <col min="7179" max="7179" width="20" style="438" customWidth="1"/>
    <col min="7180" max="7180" width="14.28515625" style="438" customWidth="1"/>
    <col min="7181" max="7424" width="9.140625" style="438"/>
    <col min="7425" max="7425" width="6.42578125" style="438" customWidth="1"/>
    <col min="7426" max="7426" width="15.42578125" style="438" customWidth="1"/>
    <col min="7427" max="7427" width="15.28515625" style="438" customWidth="1"/>
    <col min="7428" max="7429" width="15.42578125" style="438" customWidth="1"/>
    <col min="7430" max="7433" width="15.5703125" style="438" customWidth="1"/>
    <col min="7434" max="7434" width="15.42578125" style="438" customWidth="1"/>
    <col min="7435" max="7435" width="20" style="438" customWidth="1"/>
    <col min="7436" max="7436" width="14.28515625" style="438" customWidth="1"/>
    <col min="7437" max="7680" width="9.140625" style="438"/>
    <col min="7681" max="7681" width="6.42578125" style="438" customWidth="1"/>
    <col min="7682" max="7682" width="15.42578125" style="438" customWidth="1"/>
    <col min="7683" max="7683" width="15.28515625" style="438" customWidth="1"/>
    <col min="7684" max="7685" width="15.42578125" style="438" customWidth="1"/>
    <col min="7686" max="7689" width="15.5703125" style="438" customWidth="1"/>
    <col min="7690" max="7690" width="15.42578125" style="438" customWidth="1"/>
    <col min="7691" max="7691" width="20" style="438" customWidth="1"/>
    <col min="7692" max="7692" width="14.28515625" style="438" customWidth="1"/>
    <col min="7693" max="7936" width="9.140625" style="438"/>
    <col min="7937" max="7937" width="6.42578125" style="438" customWidth="1"/>
    <col min="7938" max="7938" width="15.42578125" style="438" customWidth="1"/>
    <col min="7939" max="7939" width="15.28515625" style="438" customWidth="1"/>
    <col min="7940" max="7941" width="15.42578125" style="438" customWidth="1"/>
    <col min="7942" max="7945" width="15.5703125" style="438" customWidth="1"/>
    <col min="7946" max="7946" width="15.42578125" style="438" customWidth="1"/>
    <col min="7947" max="7947" width="20" style="438" customWidth="1"/>
    <col min="7948" max="7948" width="14.28515625" style="438" customWidth="1"/>
    <col min="7949" max="8192" width="9.140625" style="438"/>
    <col min="8193" max="8193" width="6.42578125" style="438" customWidth="1"/>
    <col min="8194" max="8194" width="15.42578125" style="438" customWidth="1"/>
    <col min="8195" max="8195" width="15.28515625" style="438" customWidth="1"/>
    <col min="8196" max="8197" width="15.42578125" style="438" customWidth="1"/>
    <col min="8198" max="8201" width="15.5703125" style="438" customWidth="1"/>
    <col min="8202" max="8202" width="15.42578125" style="438" customWidth="1"/>
    <col min="8203" max="8203" width="20" style="438" customWidth="1"/>
    <col min="8204" max="8204" width="14.28515625" style="438" customWidth="1"/>
    <col min="8205" max="8448" width="9.140625" style="438"/>
    <col min="8449" max="8449" width="6.42578125" style="438" customWidth="1"/>
    <col min="8450" max="8450" width="15.42578125" style="438" customWidth="1"/>
    <col min="8451" max="8451" width="15.28515625" style="438" customWidth="1"/>
    <col min="8452" max="8453" width="15.42578125" style="438" customWidth="1"/>
    <col min="8454" max="8457" width="15.5703125" style="438" customWidth="1"/>
    <col min="8458" max="8458" width="15.42578125" style="438" customWidth="1"/>
    <col min="8459" max="8459" width="20" style="438" customWidth="1"/>
    <col min="8460" max="8460" width="14.28515625" style="438" customWidth="1"/>
    <col min="8461" max="8704" width="9.140625" style="438"/>
    <col min="8705" max="8705" width="6.42578125" style="438" customWidth="1"/>
    <col min="8706" max="8706" width="15.42578125" style="438" customWidth="1"/>
    <col min="8707" max="8707" width="15.28515625" style="438" customWidth="1"/>
    <col min="8708" max="8709" width="15.42578125" style="438" customWidth="1"/>
    <col min="8710" max="8713" width="15.5703125" style="438" customWidth="1"/>
    <col min="8714" max="8714" width="15.42578125" style="438" customWidth="1"/>
    <col min="8715" max="8715" width="20" style="438" customWidth="1"/>
    <col min="8716" max="8716" width="14.28515625" style="438" customWidth="1"/>
    <col min="8717" max="8960" width="9.140625" style="438"/>
    <col min="8961" max="8961" width="6.42578125" style="438" customWidth="1"/>
    <col min="8962" max="8962" width="15.42578125" style="438" customWidth="1"/>
    <col min="8963" max="8963" width="15.28515625" style="438" customWidth="1"/>
    <col min="8964" max="8965" width="15.42578125" style="438" customWidth="1"/>
    <col min="8966" max="8969" width="15.5703125" style="438" customWidth="1"/>
    <col min="8970" max="8970" width="15.42578125" style="438" customWidth="1"/>
    <col min="8971" max="8971" width="20" style="438" customWidth="1"/>
    <col min="8972" max="8972" width="14.28515625" style="438" customWidth="1"/>
    <col min="8973" max="9216" width="9.140625" style="438"/>
    <col min="9217" max="9217" width="6.42578125" style="438" customWidth="1"/>
    <col min="9218" max="9218" width="15.42578125" style="438" customWidth="1"/>
    <col min="9219" max="9219" width="15.28515625" style="438" customWidth="1"/>
    <col min="9220" max="9221" width="15.42578125" style="438" customWidth="1"/>
    <col min="9222" max="9225" width="15.5703125" style="438" customWidth="1"/>
    <col min="9226" max="9226" width="15.42578125" style="438" customWidth="1"/>
    <col min="9227" max="9227" width="20" style="438" customWidth="1"/>
    <col min="9228" max="9228" width="14.28515625" style="438" customWidth="1"/>
    <col min="9229" max="9472" width="9.140625" style="438"/>
    <col min="9473" max="9473" width="6.42578125" style="438" customWidth="1"/>
    <col min="9474" max="9474" width="15.42578125" style="438" customWidth="1"/>
    <col min="9475" max="9475" width="15.28515625" style="438" customWidth="1"/>
    <col min="9476" max="9477" width="15.42578125" style="438" customWidth="1"/>
    <col min="9478" max="9481" width="15.5703125" style="438" customWidth="1"/>
    <col min="9482" max="9482" width="15.42578125" style="438" customWidth="1"/>
    <col min="9483" max="9483" width="20" style="438" customWidth="1"/>
    <col min="9484" max="9484" width="14.28515625" style="438" customWidth="1"/>
    <col min="9485" max="9728" width="9.140625" style="438"/>
    <col min="9729" max="9729" width="6.42578125" style="438" customWidth="1"/>
    <col min="9730" max="9730" width="15.42578125" style="438" customWidth="1"/>
    <col min="9731" max="9731" width="15.28515625" style="438" customWidth="1"/>
    <col min="9732" max="9733" width="15.42578125" style="438" customWidth="1"/>
    <col min="9734" max="9737" width="15.5703125" style="438" customWidth="1"/>
    <col min="9738" max="9738" width="15.42578125" style="438" customWidth="1"/>
    <col min="9739" max="9739" width="20" style="438" customWidth="1"/>
    <col min="9740" max="9740" width="14.28515625" style="438" customWidth="1"/>
    <col min="9741" max="9984" width="9.140625" style="438"/>
    <col min="9985" max="9985" width="6.42578125" style="438" customWidth="1"/>
    <col min="9986" max="9986" width="15.42578125" style="438" customWidth="1"/>
    <col min="9987" max="9987" width="15.28515625" style="438" customWidth="1"/>
    <col min="9988" max="9989" width="15.42578125" style="438" customWidth="1"/>
    <col min="9990" max="9993" width="15.5703125" style="438" customWidth="1"/>
    <col min="9994" max="9994" width="15.42578125" style="438" customWidth="1"/>
    <col min="9995" max="9995" width="20" style="438" customWidth="1"/>
    <col min="9996" max="9996" width="14.28515625" style="438" customWidth="1"/>
    <col min="9997" max="10240" width="9.140625" style="438"/>
    <col min="10241" max="10241" width="6.42578125" style="438" customWidth="1"/>
    <col min="10242" max="10242" width="15.42578125" style="438" customWidth="1"/>
    <col min="10243" max="10243" width="15.28515625" style="438" customWidth="1"/>
    <col min="10244" max="10245" width="15.42578125" style="438" customWidth="1"/>
    <col min="10246" max="10249" width="15.5703125" style="438" customWidth="1"/>
    <col min="10250" max="10250" width="15.42578125" style="438" customWidth="1"/>
    <col min="10251" max="10251" width="20" style="438" customWidth="1"/>
    <col min="10252" max="10252" width="14.28515625" style="438" customWidth="1"/>
    <col min="10253" max="10496" width="9.140625" style="438"/>
    <col min="10497" max="10497" width="6.42578125" style="438" customWidth="1"/>
    <col min="10498" max="10498" width="15.42578125" style="438" customWidth="1"/>
    <col min="10499" max="10499" width="15.28515625" style="438" customWidth="1"/>
    <col min="10500" max="10501" width="15.42578125" style="438" customWidth="1"/>
    <col min="10502" max="10505" width="15.5703125" style="438" customWidth="1"/>
    <col min="10506" max="10506" width="15.42578125" style="438" customWidth="1"/>
    <col min="10507" max="10507" width="20" style="438" customWidth="1"/>
    <col min="10508" max="10508" width="14.28515625" style="438" customWidth="1"/>
    <col min="10509" max="10752" width="9.140625" style="438"/>
    <col min="10753" max="10753" width="6.42578125" style="438" customWidth="1"/>
    <col min="10754" max="10754" width="15.42578125" style="438" customWidth="1"/>
    <col min="10755" max="10755" width="15.28515625" style="438" customWidth="1"/>
    <col min="10756" max="10757" width="15.42578125" style="438" customWidth="1"/>
    <col min="10758" max="10761" width="15.5703125" style="438" customWidth="1"/>
    <col min="10762" max="10762" width="15.42578125" style="438" customWidth="1"/>
    <col min="10763" max="10763" width="20" style="438" customWidth="1"/>
    <col min="10764" max="10764" width="14.28515625" style="438" customWidth="1"/>
    <col min="10765" max="11008" width="9.140625" style="438"/>
    <col min="11009" max="11009" width="6.42578125" style="438" customWidth="1"/>
    <col min="11010" max="11010" width="15.42578125" style="438" customWidth="1"/>
    <col min="11011" max="11011" width="15.28515625" style="438" customWidth="1"/>
    <col min="11012" max="11013" width="15.42578125" style="438" customWidth="1"/>
    <col min="11014" max="11017" width="15.5703125" style="438" customWidth="1"/>
    <col min="11018" max="11018" width="15.42578125" style="438" customWidth="1"/>
    <col min="11019" max="11019" width="20" style="438" customWidth="1"/>
    <col min="11020" max="11020" width="14.28515625" style="438" customWidth="1"/>
    <col min="11021" max="11264" width="9.140625" style="438"/>
    <col min="11265" max="11265" width="6.42578125" style="438" customWidth="1"/>
    <col min="11266" max="11266" width="15.42578125" style="438" customWidth="1"/>
    <col min="11267" max="11267" width="15.28515625" style="438" customWidth="1"/>
    <col min="11268" max="11269" width="15.42578125" style="438" customWidth="1"/>
    <col min="11270" max="11273" width="15.5703125" style="438" customWidth="1"/>
    <col min="11274" max="11274" width="15.42578125" style="438" customWidth="1"/>
    <col min="11275" max="11275" width="20" style="438" customWidth="1"/>
    <col min="11276" max="11276" width="14.28515625" style="438" customWidth="1"/>
    <col min="11277" max="11520" width="9.140625" style="438"/>
    <col min="11521" max="11521" width="6.42578125" style="438" customWidth="1"/>
    <col min="11522" max="11522" width="15.42578125" style="438" customWidth="1"/>
    <col min="11523" max="11523" width="15.28515625" style="438" customWidth="1"/>
    <col min="11524" max="11525" width="15.42578125" style="438" customWidth="1"/>
    <col min="11526" max="11529" width="15.5703125" style="438" customWidth="1"/>
    <col min="11530" max="11530" width="15.42578125" style="438" customWidth="1"/>
    <col min="11531" max="11531" width="20" style="438" customWidth="1"/>
    <col min="11532" max="11532" width="14.28515625" style="438" customWidth="1"/>
    <col min="11533" max="11776" width="9.140625" style="438"/>
    <col min="11777" max="11777" width="6.42578125" style="438" customWidth="1"/>
    <col min="11778" max="11778" width="15.42578125" style="438" customWidth="1"/>
    <col min="11779" max="11779" width="15.28515625" style="438" customWidth="1"/>
    <col min="11780" max="11781" width="15.42578125" style="438" customWidth="1"/>
    <col min="11782" max="11785" width="15.5703125" style="438" customWidth="1"/>
    <col min="11786" max="11786" width="15.42578125" style="438" customWidth="1"/>
    <col min="11787" max="11787" width="20" style="438" customWidth="1"/>
    <col min="11788" max="11788" width="14.28515625" style="438" customWidth="1"/>
    <col min="11789" max="12032" width="9.140625" style="438"/>
    <col min="12033" max="12033" width="6.42578125" style="438" customWidth="1"/>
    <col min="12034" max="12034" width="15.42578125" style="438" customWidth="1"/>
    <col min="12035" max="12035" width="15.28515625" style="438" customWidth="1"/>
    <col min="12036" max="12037" width="15.42578125" style="438" customWidth="1"/>
    <col min="12038" max="12041" width="15.5703125" style="438" customWidth="1"/>
    <col min="12042" max="12042" width="15.42578125" style="438" customWidth="1"/>
    <col min="12043" max="12043" width="20" style="438" customWidth="1"/>
    <col min="12044" max="12044" width="14.28515625" style="438" customWidth="1"/>
    <col min="12045" max="12288" width="9.140625" style="438"/>
    <col min="12289" max="12289" width="6.42578125" style="438" customWidth="1"/>
    <col min="12290" max="12290" width="15.42578125" style="438" customWidth="1"/>
    <col min="12291" max="12291" width="15.28515625" style="438" customWidth="1"/>
    <col min="12292" max="12293" width="15.42578125" style="438" customWidth="1"/>
    <col min="12294" max="12297" width="15.5703125" style="438" customWidth="1"/>
    <col min="12298" max="12298" width="15.42578125" style="438" customWidth="1"/>
    <col min="12299" max="12299" width="20" style="438" customWidth="1"/>
    <col min="12300" max="12300" width="14.28515625" style="438" customWidth="1"/>
    <col min="12301" max="12544" width="9.140625" style="438"/>
    <col min="12545" max="12545" width="6.42578125" style="438" customWidth="1"/>
    <col min="12546" max="12546" width="15.42578125" style="438" customWidth="1"/>
    <col min="12547" max="12547" width="15.28515625" style="438" customWidth="1"/>
    <col min="12548" max="12549" width="15.42578125" style="438" customWidth="1"/>
    <col min="12550" max="12553" width="15.5703125" style="438" customWidth="1"/>
    <col min="12554" max="12554" width="15.42578125" style="438" customWidth="1"/>
    <col min="12555" max="12555" width="20" style="438" customWidth="1"/>
    <col min="12556" max="12556" width="14.28515625" style="438" customWidth="1"/>
    <col min="12557" max="12800" width="9.140625" style="438"/>
    <col min="12801" max="12801" width="6.42578125" style="438" customWidth="1"/>
    <col min="12802" max="12802" width="15.42578125" style="438" customWidth="1"/>
    <col min="12803" max="12803" width="15.28515625" style="438" customWidth="1"/>
    <col min="12804" max="12805" width="15.42578125" style="438" customWidth="1"/>
    <col min="12806" max="12809" width="15.5703125" style="438" customWidth="1"/>
    <col min="12810" max="12810" width="15.42578125" style="438" customWidth="1"/>
    <col min="12811" max="12811" width="20" style="438" customWidth="1"/>
    <col min="12812" max="12812" width="14.28515625" style="438" customWidth="1"/>
    <col min="12813" max="13056" width="9.140625" style="438"/>
    <col min="13057" max="13057" width="6.42578125" style="438" customWidth="1"/>
    <col min="13058" max="13058" width="15.42578125" style="438" customWidth="1"/>
    <col min="13059" max="13059" width="15.28515625" style="438" customWidth="1"/>
    <col min="13060" max="13061" width="15.42578125" style="438" customWidth="1"/>
    <col min="13062" max="13065" width="15.5703125" style="438" customWidth="1"/>
    <col min="13066" max="13066" width="15.42578125" style="438" customWidth="1"/>
    <col min="13067" max="13067" width="20" style="438" customWidth="1"/>
    <col min="13068" max="13068" width="14.28515625" style="438" customWidth="1"/>
    <col min="13069" max="13312" width="9.140625" style="438"/>
    <col min="13313" max="13313" width="6.42578125" style="438" customWidth="1"/>
    <col min="13314" max="13314" width="15.42578125" style="438" customWidth="1"/>
    <col min="13315" max="13315" width="15.28515625" style="438" customWidth="1"/>
    <col min="13316" max="13317" width="15.42578125" style="438" customWidth="1"/>
    <col min="13318" max="13321" width="15.5703125" style="438" customWidth="1"/>
    <col min="13322" max="13322" width="15.42578125" style="438" customWidth="1"/>
    <col min="13323" max="13323" width="20" style="438" customWidth="1"/>
    <col min="13324" max="13324" width="14.28515625" style="438" customWidth="1"/>
    <col min="13325" max="13568" width="9.140625" style="438"/>
    <col min="13569" max="13569" width="6.42578125" style="438" customWidth="1"/>
    <col min="13570" max="13570" width="15.42578125" style="438" customWidth="1"/>
    <col min="13571" max="13571" width="15.28515625" style="438" customWidth="1"/>
    <col min="13572" max="13573" width="15.42578125" style="438" customWidth="1"/>
    <col min="13574" max="13577" width="15.5703125" style="438" customWidth="1"/>
    <col min="13578" max="13578" width="15.42578125" style="438" customWidth="1"/>
    <col min="13579" max="13579" width="20" style="438" customWidth="1"/>
    <col min="13580" max="13580" width="14.28515625" style="438" customWidth="1"/>
    <col min="13581" max="13824" width="9.140625" style="438"/>
    <col min="13825" max="13825" width="6.42578125" style="438" customWidth="1"/>
    <col min="13826" max="13826" width="15.42578125" style="438" customWidth="1"/>
    <col min="13827" max="13827" width="15.28515625" style="438" customWidth="1"/>
    <col min="13828" max="13829" width="15.42578125" style="438" customWidth="1"/>
    <col min="13830" max="13833" width="15.5703125" style="438" customWidth="1"/>
    <col min="13834" max="13834" width="15.42578125" style="438" customWidth="1"/>
    <col min="13835" max="13835" width="20" style="438" customWidth="1"/>
    <col min="13836" max="13836" width="14.28515625" style="438" customWidth="1"/>
    <col min="13837" max="14080" width="9.140625" style="438"/>
    <col min="14081" max="14081" width="6.42578125" style="438" customWidth="1"/>
    <col min="14082" max="14082" width="15.42578125" style="438" customWidth="1"/>
    <col min="14083" max="14083" width="15.28515625" style="438" customWidth="1"/>
    <col min="14084" max="14085" width="15.42578125" style="438" customWidth="1"/>
    <col min="14086" max="14089" width="15.5703125" style="438" customWidth="1"/>
    <col min="14090" max="14090" width="15.42578125" style="438" customWidth="1"/>
    <col min="14091" max="14091" width="20" style="438" customWidth="1"/>
    <col min="14092" max="14092" width="14.28515625" style="438" customWidth="1"/>
    <col min="14093" max="14336" width="9.140625" style="438"/>
    <col min="14337" max="14337" width="6.42578125" style="438" customWidth="1"/>
    <col min="14338" max="14338" width="15.42578125" style="438" customWidth="1"/>
    <col min="14339" max="14339" width="15.28515625" style="438" customWidth="1"/>
    <col min="14340" max="14341" width="15.42578125" style="438" customWidth="1"/>
    <col min="14342" max="14345" width="15.5703125" style="438" customWidth="1"/>
    <col min="14346" max="14346" width="15.42578125" style="438" customWidth="1"/>
    <col min="14347" max="14347" width="20" style="438" customWidth="1"/>
    <col min="14348" max="14348" width="14.28515625" style="438" customWidth="1"/>
    <col min="14349" max="14592" width="9.140625" style="438"/>
    <col min="14593" max="14593" width="6.42578125" style="438" customWidth="1"/>
    <col min="14594" max="14594" width="15.42578125" style="438" customWidth="1"/>
    <col min="14595" max="14595" width="15.28515625" style="438" customWidth="1"/>
    <col min="14596" max="14597" width="15.42578125" style="438" customWidth="1"/>
    <col min="14598" max="14601" width="15.5703125" style="438" customWidth="1"/>
    <col min="14602" max="14602" width="15.42578125" style="438" customWidth="1"/>
    <col min="14603" max="14603" width="20" style="438" customWidth="1"/>
    <col min="14604" max="14604" width="14.28515625" style="438" customWidth="1"/>
    <col min="14605" max="14848" width="9.140625" style="438"/>
    <col min="14849" max="14849" width="6.42578125" style="438" customWidth="1"/>
    <col min="14850" max="14850" width="15.42578125" style="438" customWidth="1"/>
    <col min="14851" max="14851" width="15.28515625" style="438" customWidth="1"/>
    <col min="14852" max="14853" width="15.42578125" style="438" customWidth="1"/>
    <col min="14854" max="14857" width="15.5703125" style="438" customWidth="1"/>
    <col min="14858" max="14858" width="15.42578125" style="438" customWidth="1"/>
    <col min="14859" max="14859" width="20" style="438" customWidth="1"/>
    <col min="14860" max="14860" width="14.28515625" style="438" customWidth="1"/>
    <col min="14861" max="15104" width="9.140625" style="438"/>
    <col min="15105" max="15105" width="6.42578125" style="438" customWidth="1"/>
    <col min="15106" max="15106" width="15.42578125" style="438" customWidth="1"/>
    <col min="15107" max="15107" width="15.28515625" style="438" customWidth="1"/>
    <col min="15108" max="15109" width="15.42578125" style="438" customWidth="1"/>
    <col min="15110" max="15113" width="15.5703125" style="438" customWidth="1"/>
    <col min="15114" max="15114" width="15.42578125" style="438" customWidth="1"/>
    <col min="15115" max="15115" width="20" style="438" customWidth="1"/>
    <col min="15116" max="15116" width="14.28515625" style="438" customWidth="1"/>
    <col min="15117" max="15360" width="9.140625" style="438"/>
    <col min="15361" max="15361" width="6.42578125" style="438" customWidth="1"/>
    <col min="15362" max="15362" width="15.42578125" style="438" customWidth="1"/>
    <col min="15363" max="15363" width="15.28515625" style="438" customWidth="1"/>
    <col min="15364" max="15365" width="15.42578125" style="438" customWidth="1"/>
    <col min="15366" max="15369" width="15.5703125" style="438" customWidth="1"/>
    <col min="15370" max="15370" width="15.42578125" style="438" customWidth="1"/>
    <col min="15371" max="15371" width="20" style="438" customWidth="1"/>
    <col min="15372" max="15372" width="14.28515625" style="438" customWidth="1"/>
    <col min="15373" max="15616" width="9.140625" style="438"/>
    <col min="15617" max="15617" width="6.42578125" style="438" customWidth="1"/>
    <col min="15618" max="15618" width="15.42578125" style="438" customWidth="1"/>
    <col min="15619" max="15619" width="15.28515625" style="438" customWidth="1"/>
    <col min="15620" max="15621" width="15.42578125" style="438" customWidth="1"/>
    <col min="15622" max="15625" width="15.5703125" style="438" customWidth="1"/>
    <col min="15626" max="15626" width="15.42578125" style="438" customWidth="1"/>
    <col min="15627" max="15627" width="20" style="438" customWidth="1"/>
    <col min="15628" max="15628" width="14.28515625" style="438" customWidth="1"/>
    <col min="15629" max="15872" width="9.140625" style="438"/>
    <col min="15873" max="15873" width="6.42578125" style="438" customWidth="1"/>
    <col min="15874" max="15874" width="15.42578125" style="438" customWidth="1"/>
    <col min="15875" max="15875" width="15.28515625" style="438" customWidth="1"/>
    <col min="15876" max="15877" width="15.42578125" style="438" customWidth="1"/>
    <col min="15878" max="15881" width="15.5703125" style="438" customWidth="1"/>
    <col min="15882" max="15882" width="15.42578125" style="438" customWidth="1"/>
    <col min="15883" max="15883" width="20" style="438" customWidth="1"/>
    <col min="15884" max="15884" width="14.28515625" style="438" customWidth="1"/>
    <col min="15885" max="16128" width="9.140625" style="438"/>
    <col min="16129" max="16129" width="6.42578125" style="438" customWidth="1"/>
    <col min="16130" max="16130" width="15.42578125" style="438" customWidth="1"/>
    <col min="16131" max="16131" width="15.28515625" style="438" customWidth="1"/>
    <col min="16132" max="16133" width="15.42578125" style="438" customWidth="1"/>
    <col min="16134" max="16137" width="15.5703125" style="438" customWidth="1"/>
    <col min="16138" max="16138" width="15.42578125" style="438" customWidth="1"/>
    <col min="16139" max="16139" width="20" style="438" customWidth="1"/>
    <col min="16140" max="16140" width="14.28515625" style="438" customWidth="1"/>
    <col min="16141" max="16384" width="9.140625" style="438"/>
  </cols>
  <sheetData>
    <row r="1" spans="1:14" ht="18">
      <c r="A1" s="797" t="s">
        <v>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480" t="s">
        <v>509</v>
      </c>
    </row>
    <row r="2" spans="1:14" ht="21">
      <c r="A2" s="798" t="s">
        <v>623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spans="1:14" ht="1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4" ht="18">
      <c r="A4" s="797" t="s">
        <v>508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</row>
    <row r="5" spans="1:14" ht="15">
      <c r="A5" s="482" t="s">
        <v>859</v>
      </c>
      <c r="B5" s="482"/>
      <c r="C5" s="482"/>
      <c r="D5" s="482"/>
      <c r="E5" s="482"/>
      <c r="F5" s="482"/>
      <c r="G5" s="482"/>
      <c r="H5" s="482"/>
      <c r="I5" s="482"/>
      <c r="J5" s="482"/>
      <c r="K5" s="482" t="s">
        <v>787</v>
      </c>
    </row>
    <row r="6" spans="1:14" ht="21.75" customHeight="1">
      <c r="A6" s="799" t="s">
        <v>2</v>
      </c>
      <c r="B6" s="799" t="s">
        <v>31</v>
      </c>
      <c r="C6" s="779" t="s">
        <v>459</v>
      </c>
      <c r="D6" s="801"/>
      <c r="E6" s="780"/>
      <c r="F6" s="779" t="s">
        <v>465</v>
      </c>
      <c r="G6" s="801"/>
      <c r="H6" s="801"/>
      <c r="I6" s="780"/>
      <c r="J6" s="802" t="s">
        <v>467</v>
      </c>
      <c r="K6" s="802"/>
      <c r="L6" s="802"/>
    </row>
    <row r="7" spans="1:14" ht="29.25" customHeight="1">
      <c r="A7" s="800"/>
      <c r="B7" s="800"/>
      <c r="C7" s="483" t="s">
        <v>210</v>
      </c>
      <c r="D7" s="483" t="s">
        <v>461</v>
      </c>
      <c r="E7" s="483" t="s">
        <v>466</v>
      </c>
      <c r="F7" s="483" t="s">
        <v>210</v>
      </c>
      <c r="G7" s="483" t="s">
        <v>460</v>
      </c>
      <c r="H7" s="483" t="s">
        <v>462</v>
      </c>
      <c r="I7" s="483" t="s">
        <v>466</v>
      </c>
      <c r="J7" s="460" t="s">
        <v>463</v>
      </c>
      <c r="K7" s="460" t="s">
        <v>464</v>
      </c>
      <c r="L7" s="483" t="s">
        <v>466</v>
      </c>
    </row>
    <row r="8" spans="1:14" ht="15">
      <c r="A8" s="484" t="s">
        <v>257</v>
      </c>
      <c r="B8" s="484" t="s">
        <v>258</v>
      </c>
      <c r="C8" s="484" t="s">
        <v>259</v>
      </c>
      <c r="D8" s="484" t="s">
        <v>260</v>
      </c>
      <c r="E8" s="484" t="s">
        <v>261</v>
      </c>
      <c r="F8" s="484" t="s">
        <v>262</v>
      </c>
      <c r="G8" s="484" t="s">
        <v>263</v>
      </c>
      <c r="H8" s="484" t="s">
        <v>264</v>
      </c>
      <c r="I8" s="484" t="s">
        <v>283</v>
      </c>
      <c r="J8" s="484" t="s">
        <v>284</v>
      </c>
      <c r="K8" s="484" t="s">
        <v>285</v>
      </c>
      <c r="L8" s="484" t="s">
        <v>313</v>
      </c>
    </row>
    <row r="9" spans="1:14" ht="14.25">
      <c r="A9" s="485">
        <v>1</v>
      </c>
      <c r="B9" s="471" t="s">
        <v>828</v>
      </c>
      <c r="C9" s="486">
        <v>0</v>
      </c>
      <c r="D9" s="486">
        <v>0</v>
      </c>
      <c r="E9" s="486">
        <v>0</v>
      </c>
      <c r="F9" s="486">
        <v>0</v>
      </c>
      <c r="G9" s="486">
        <v>0</v>
      </c>
      <c r="H9" s="486">
        <v>0</v>
      </c>
      <c r="I9" s="486">
        <v>0</v>
      </c>
      <c r="J9" s="486">
        <v>0</v>
      </c>
      <c r="K9" s="486">
        <v>0</v>
      </c>
      <c r="L9" s="486">
        <v>0</v>
      </c>
      <c r="N9" s="438" t="s">
        <v>10</v>
      </c>
    </row>
    <row r="10" spans="1:14" ht="14.25">
      <c r="A10" s="485">
        <v>2</v>
      </c>
      <c r="B10" s="471" t="s">
        <v>829</v>
      </c>
      <c r="C10" s="486">
        <v>0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0</v>
      </c>
      <c r="K10" s="486">
        <v>0</v>
      </c>
      <c r="L10" s="486">
        <v>0</v>
      </c>
    </row>
    <row r="11" spans="1:14" ht="14.25">
      <c r="A11" s="485">
        <v>3</v>
      </c>
      <c r="B11" s="471" t="s">
        <v>830</v>
      </c>
      <c r="C11" s="486">
        <v>0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0</v>
      </c>
      <c r="J11" s="486">
        <v>0</v>
      </c>
      <c r="K11" s="486">
        <v>0</v>
      </c>
      <c r="L11" s="486">
        <v>0</v>
      </c>
    </row>
    <row r="12" spans="1:14" ht="14.25">
      <c r="A12" s="485">
        <v>4</v>
      </c>
      <c r="B12" s="471" t="s">
        <v>831</v>
      </c>
      <c r="C12" s="486">
        <v>0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</row>
    <row r="13" spans="1:14" ht="14.25">
      <c r="A13" s="485">
        <v>5</v>
      </c>
      <c r="B13" s="471" t="s">
        <v>832</v>
      </c>
      <c r="C13" s="486">
        <v>0</v>
      </c>
      <c r="D13" s="486">
        <v>0</v>
      </c>
      <c r="E13" s="486">
        <v>0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</row>
    <row r="14" spans="1:14" ht="14.25">
      <c r="A14" s="485">
        <v>6</v>
      </c>
      <c r="B14" s="471" t="s">
        <v>833</v>
      </c>
      <c r="C14" s="486">
        <v>0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</row>
    <row r="15" spans="1:14" ht="14.25">
      <c r="A15" s="485">
        <v>7</v>
      </c>
      <c r="B15" s="471" t="s">
        <v>834</v>
      </c>
      <c r="C15" s="486">
        <v>0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</row>
    <row r="16" spans="1:14" ht="14.25">
      <c r="A16" s="485">
        <v>8</v>
      </c>
      <c r="B16" s="471" t="s">
        <v>835</v>
      </c>
      <c r="C16" s="486">
        <v>0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</row>
    <row r="17" spans="1:12" ht="14.25">
      <c r="A17" s="485">
        <v>9</v>
      </c>
      <c r="B17" s="471" t="s">
        <v>836</v>
      </c>
      <c r="C17" s="486">
        <v>0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</row>
    <row r="18" spans="1:12" ht="14.25">
      <c r="A18" s="485">
        <v>10</v>
      </c>
      <c r="B18" s="471" t="s">
        <v>837</v>
      </c>
      <c r="C18" s="486">
        <v>0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</row>
    <row r="19" spans="1:12" ht="14.25">
      <c r="A19" s="485">
        <v>11</v>
      </c>
      <c r="B19" s="471" t="s">
        <v>838</v>
      </c>
      <c r="C19" s="486">
        <v>0</v>
      </c>
      <c r="D19" s="486">
        <v>0</v>
      </c>
      <c r="E19" s="486">
        <v>0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</row>
    <row r="20" spans="1:12" ht="14.25">
      <c r="A20" s="485">
        <v>12</v>
      </c>
      <c r="B20" s="471" t="s">
        <v>839</v>
      </c>
      <c r="C20" s="486">
        <v>0</v>
      </c>
      <c r="D20" s="486">
        <v>0</v>
      </c>
      <c r="E20" s="486">
        <v>0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</row>
    <row r="21" spans="1:12" ht="14.25">
      <c r="A21" s="485">
        <v>13</v>
      </c>
      <c r="B21" s="471" t="s">
        <v>856</v>
      </c>
      <c r="C21" s="486">
        <v>0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</row>
    <row r="22" spans="1:12" ht="14.25">
      <c r="A22" s="485">
        <v>14</v>
      </c>
      <c r="B22" s="471" t="s">
        <v>841</v>
      </c>
      <c r="C22" s="486">
        <v>0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</row>
    <row r="23" spans="1:12" ht="14.25">
      <c r="A23" s="485">
        <v>15</v>
      </c>
      <c r="B23" s="471" t="s">
        <v>842</v>
      </c>
      <c r="C23" s="486">
        <v>0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</row>
    <row r="24" spans="1:12" ht="14.25">
      <c r="A24" s="485">
        <v>16</v>
      </c>
      <c r="B24" s="471" t="s">
        <v>843</v>
      </c>
      <c r="C24" s="486">
        <v>0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</row>
    <row r="25" spans="1:12" ht="14.25">
      <c r="A25" s="485">
        <v>17</v>
      </c>
      <c r="B25" s="471" t="s">
        <v>844</v>
      </c>
      <c r="C25" s="486">
        <v>0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</row>
    <row r="26" spans="1:12" ht="14.25">
      <c r="A26" s="487">
        <v>18</v>
      </c>
      <c r="B26" s="471" t="s">
        <v>845</v>
      </c>
      <c r="C26" s="486">
        <v>0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</row>
    <row r="27" spans="1:12" ht="14.25">
      <c r="A27" s="487">
        <v>19</v>
      </c>
      <c r="B27" s="471" t="s">
        <v>846</v>
      </c>
      <c r="C27" s="486">
        <v>0</v>
      </c>
      <c r="D27" s="486">
        <v>0</v>
      </c>
      <c r="E27" s="486">
        <v>0</v>
      </c>
      <c r="F27" s="486">
        <v>0</v>
      </c>
      <c r="G27" s="486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</row>
    <row r="28" spans="1:12" ht="14.25">
      <c r="A28" s="487">
        <v>20</v>
      </c>
      <c r="B28" s="471" t="s">
        <v>847</v>
      </c>
      <c r="C28" s="486">
        <v>0</v>
      </c>
      <c r="D28" s="486">
        <v>0</v>
      </c>
      <c r="E28" s="486">
        <v>0</v>
      </c>
      <c r="F28" s="486">
        <v>0</v>
      </c>
      <c r="G28" s="486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</row>
    <row r="29" spans="1:12" ht="14.25">
      <c r="A29" s="436">
        <v>21</v>
      </c>
      <c r="B29" s="266" t="s">
        <v>848</v>
      </c>
      <c r="C29" s="275">
        <v>0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</row>
    <row r="30" spans="1:12" ht="14.25">
      <c r="A30" s="436">
        <v>22</v>
      </c>
      <c r="B30" s="266" t="s">
        <v>849</v>
      </c>
      <c r="C30" s="275">
        <v>0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0</v>
      </c>
      <c r="K30" s="486">
        <v>0</v>
      </c>
      <c r="L30" s="486">
        <v>0</v>
      </c>
    </row>
    <row r="31" spans="1:12" ht="14.25">
      <c r="A31" s="436">
        <v>23</v>
      </c>
      <c r="B31" s="266" t="s">
        <v>850</v>
      </c>
      <c r="C31" s="275">
        <v>0</v>
      </c>
      <c r="D31" s="486">
        <v>0</v>
      </c>
      <c r="E31" s="486">
        <v>0</v>
      </c>
      <c r="F31" s="486">
        <v>0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</row>
    <row r="32" spans="1:12" ht="15">
      <c r="A32" s="796" t="s">
        <v>14</v>
      </c>
      <c r="B32" s="796"/>
      <c r="C32" s="488">
        <f t="shared" ref="C32:L32" si="0">SUM(C9:C28)</f>
        <v>0</v>
      </c>
      <c r="D32" s="488">
        <f t="shared" si="0"/>
        <v>0</v>
      </c>
      <c r="E32" s="488">
        <f t="shared" si="0"/>
        <v>0</v>
      </c>
      <c r="F32" s="488">
        <f t="shared" si="0"/>
        <v>0</v>
      </c>
      <c r="G32" s="488">
        <f t="shared" si="0"/>
        <v>0</v>
      </c>
      <c r="H32" s="488">
        <f t="shared" si="0"/>
        <v>0</v>
      </c>
      <c r="I32" s="492">
        <f t="shared" si="0"/>
        <v>0</v>
      </c>
      <c r="J32" s="488">
        <f t="shared" si="0"/>
        <v>0</v>
      </c>
      <c r="K32" s="488">
        <f t="shared" si="0"/>
        <v>0</v>
      </c>
      <c r="L32" s="488">
        <f t="shared" si="0"/>
        <v>0</v>
      </c>
    </row>
    <row r="35" spans="1:10">
      <c r="A35" s="290" t="s">
        <v>925</v>
      </c>
    </row>
    <row r="36" spans="1:10">
      <c r="A36" s="290" t="s">
        <v>930</v>
      </c>
    </row>
    <row r="38" spans="1:10">
      <c r="J38" s="433" t="s">
        <v>869</v>
      </c>
    </row>
    <row r="39" spans="1:10">
      <c r="J39" s="438" t="s">
        <v>870</v>
      </c>
    </row>
    <row r="40" spans="1:10">
      <c r="J40" s="438" t="s">
        <v>871</v>
      </c>
    </row>
  </sheetData>
  <mergeCells count="9">
    <mergeCell ref="A32:B32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505" right="0.70866141732283505" top="1.25" bottom="0" header="0.31496062992126" footer="0.31496062992126"/>
  <pageSetup paperSize="9" scale="8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topLeftCell="A11" zoomScale="80" zoomScaleSheetLayoutView="80" workbookViewId="0">
      <selection activeCell="A5" sqref="A5"/>
    </sheetView>
  </sheetViews>
  <sheetFormatPr defaultRowHeight="12.75"/>
  <cols>
    <col min="1" max="1" width="7.7109375" customWidth="1"/>
    <col min="2" max="2" width="20.140625" bestFit="1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678" t="s">
        <v>0</v>
      </c>
      <c r="B1" s="678"/>
      <c r="C1" s="678"/>
      <c r="D1" s="678"/>
      <c r="E1" s="678"/>
      <c r="F1" s="678"/>
      <c r="G1" s="678"/>
      <c r="H1" s="678"/>
      <c r="I1" s="242"/>
      <c r="J1" s="242"/>
      <c r="K1" s="187" t="s">
        <v>511</v>
      </c>
    </row>
    <row r="2" spans="1:11" ht="21">
      <c r="A2" s="679" t="s">
        <v>623</v>
      </c>
      <c r="B2" s="679"/>
      <c r="C2" s="679"/>
      <c r="D2" s="679"/>
      <c r="E2" s="679"/>
      <c r="F2" s="679"/>
      <c r="G2" s="679"/>
      <c r="H2" s="679"/>
      <c r="I2" s="156"/>
      <c r="J2" s="156"/>
    </row>
    <row r="3" spans="1:11" ht="1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1" ht="18">
      <c r="A4" s="678" t="s">
        <v>510</v>
      </c>
      <c r="B4" s="678"/>
      <c r="C4" s="678"/>
      <c r="D4" s="678"/>
      <c r="E4" s="678"/>
      <c r="F4" s="678"/>
      <c r="G4" s="678"/>
      <c r="H4" s="678"/>
      <c r="I4" s="242"/>
      <c r="J4" s="242"/>
    </row>
    <row r="5" spans="1:11" ht="15">
      <c r="A5" s="35" t="s">
        <v>932</v>
      </c>
      <c r="B5" s="158"/>
      <c r="C5" s="158"/>
      <c r="D5" s="158"/>
      <c r="E5" s="158"/>
      <c r="F5" s="158"/>
      <c r="G5" s="803" t="s">
        <v>787</v>
      </c>
      <c r="H5" s="803"/>
      <c r="I5" s="803"/>
      <c r="J5" s="803"/>
      <c r="K5" s="803"/>
    </row>
    <row r="6" spans="1:11" ht="21.75" customHeight="1">
      <c r="A6" s="751" t="s">
        <v>2</v>
      </c>
      <c r="B6" s="751" t="s">
        <v>31</v>
      </c>
      <c r="C6" s="606" t="s">
        <v>473</v>
      </c>
      <c r="D6" s="607"/>
      <c r="E6" s="608"/>
      <c r="F6" s="606" t="s">
        <v>476</v>
      </c>
      <c r="G6" s="607"/>
      <c r="H6" s="608"/>
      <c r="I6" s="685" t="s">
        <v>681</v>
      </c>
      <c r="J6" s="685" t="s">
        <v>680</v>
      </c>
      <c r="K6" s="685" t="s">
        <v>72</v>
      </c>
    </row>
    <row r="7" spans="1:11" ht="26.25" customHeight="1">
      <c r="A7" s="752"/>
      <c r="B7" s="752"/>
      <c r="C7" s="5" t="s">
        <v>472</v>
      </c>
      <c r="D7" s="5" t="s">
        <v>474</v>
      </c>
      <c r="E7" s="5" t="s">
        <v>475</v>
      </c>
      <c r="F7" s="5" t="s">
        <v>472</v>
      </c>
      <c r="G7" s="5" t="s">
        <v>474</v>
      </c>
      <c r="H7" s="5" t="s">
        <v>475</v>
      </c>
      <c r="I7" s="686"/>
      <c r="J7" s="686"/>
      <c r="K7" s="686"/>
    </row>
    <row r="8" spans="1:11" ht="15">
      <c r="A8" s="234">
        <v>1</v>
      </c>
      <c r="B8" s="234">
        <v>2</v>
      </c>
      <c r="C8" s="234">
        <v>3</v>
      </c>
      <c r="D8" s="234">
        <v>4</v>
      </c>
      <c r="E8" s="234">
        <v>5</v>
      </c>
      <c r="F8" s="234">
        <v>6</v>
      </c>
      <c r="G8" s="234">
        <v>7</v>
      </c>
      <c r="H8" s="234">
        <v>8</v>
      </c>
      <c r="I8" s="234">
        <v>9</v>
      </c>
      <c r="J8" s="234">
        <v>10</v>
      </c>
      <c r="K8" s="234">
        <v>11</v>
      </c>
    </row>
    <row r="9" spans="1:11" ht="15">
      <c r="A9" s="233">
        <v>1</v>
      </c>
      <c r="B9" s="263" t="s">
        <v>828</v>
      </c>
      <c r="C9" s="493">
        <v>0</v>
      </c>
      <c r="D9" s="493">
        <v>0</v>
      </c>
      <c r="E9" s="493">
        <v>0</v>
      </c>
      <c r="F9" s="493">
        <v>0</v>
      </c>
      <c r="G9" s="493">
        <v>0</v>
      </c>
      <c r="H9" s="493">
        <v>0</v>
      </c>
      <c r="I9" s="493">
        <v>0</v>
      </c>
      <c r="J9" s="493">
        <v>0</v>
      </c>
      <c r="K9" s="161"/>
    </row>
    <row r="10" spans="1:11" ht="15">
      <c r="A10" s="233">
        <v>2</v>
      </c>
      <c r="B10" s="47" t="s">
        <v>829</v>
      </c>
      <c r="C10" s="493">
        <v>0</v>
      </c>
      <c r="D10" s="493">
        <v>0</v>
      </c>
      <c r="E10" s="493">
        <v>0</v>
      </c>
      <c r="F10" s="493">
        <v>0</v>
      </c>
      <c r="G10" s="493">
        <v>0</v>
      </c>
      <c r="H10" s="493">
        <v>0</v>
      </c>
      <c r="I10" s="493">
        <v>0</v>
      </c>
      <c r="J10" s="493">
        <v>0</v>
      </c>
      <c r="K10" s="161"/>
    </row>
    <row r="11" spans="1:11" ht="15">
      <c r="A11" s="233">
        <v>3</v>
      </c>
      <c r="B11" s="263" t="s">
        <v>830</v>
      </c>
      <c r="C11" s="493">
        <v>0</v>
      </c>
      <c r="D11" s="493">
        <v>0</v>
      </c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161"/>
    </row>
    <row r="12" spans="1:11" ht="15">
      <c r="A12" s="233">
        <v>4</v>
      </c>
      <c r="B12" s="47" t="s">
        <v>831</v>
      </c>
      <c r="C12" s="493">
        <v>0</v>
      </c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  <c r="K12" s="161"/>
    </row>
    <row r="13" spans="1:11" ht="15">
      <c r="A13" s="233">
        <v>5</v>
      </c>
      <c r="B13" s="47" t="s">
        <v>832</v>
      </c>
      <c r="C13" s="493">
        <v>0</v>
      </c>
      <c r="D13" s="493">
        <v>0</v>
      </c>
      <c r="E13" s="493">
        <v>0</v>
      </c>
      <c r="F13" s="493">
        <v>0</v>
      </c>
      <c r="G13" s="493">
        <v>0</v>
      </c>
      <c r="H13" s="493">
        <v>0</v>
      </c>
      <c r="I13" s="493">
        <v>0</v>
      </c>
      <c r="J13" s="493">
        <v>0</v>
      </c>
      <c r="K13" s="161"/>
    </row>
    <row r="14" spans="1:11" ht="15">
      <c r="A14" s="233">
        <v>6</v>
      </c>
      <c r="B14" s="47" t="s">
        <v>833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3">
        <v>0</v>
      </c>
      <c r="J14" s="493">
        <v>0</v>
      </c>
      <c r="K14" s="161"/>
    </row>
    <row r="15" spans="1:11" ht="15">
      <c r="A15" s="233">
        <v>7</v>
      </c>
      <c r="B15" s="263" t="s">
        <v>834</v>
      </c>
      <c r="C15" s="493">
        <v>0</v>
      </c>
      <c r="D15" s="493">
        <v>0</v>
      </c>
      <c r="E15" s="493">
        <v>0</v>
      </c>
      <c r="F15" s="493">
        <v>0</v>
      </c>
      <c r="G15" s="493">
        <v>0</v>
      </c>
      <c r="H15" s="493">
        <v>0</v>
      </c>
      <c r="I15" s="493">
        <v>0</v>
      </c>
      <c r="J15" s="493">
        <v>0</v>
      </c>
      <c r="K15" s="161"/>
    </row>
    <row r="16" spans="1:11" ht="15">
      <c r="A16" s="233">
        <v>8</v>
      </c>
      <c r="B16" s="47" t="s">
        <v>835</v>
      </c>
      <c r="C16" s="493">
        <v>0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161"/>
    </row>
    <row r="17" spans="1:13" ht="15">
      <c r="A17" s="233">
        <v>9</v>
      </c>
      <c r="B17" s="47" t="s">
        <v>836</v>
      </c>
      <c r="C17" s="493">
        <v>0</v>
      </c>
      <c r="D17" s="493">
        <v>0</v>
      </c>
      <c r="E17" s="493"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9"/>
      <c r="M17" t="s">
        <v>10</v>
      </c>
    </row>
    <row r="18" spans="1:13" ht="15">
      <c r="A18" s="233">
        <v>10</v>
      </c>
      <c r="B18" s="47" t="s">
        <v>837</v>
      </c>
      <c r="C18" s="493">
        <v>0</v>
      </c>
      <c r="D18" s="493">
        <v>0</v>
      </c>
      <c r="E18" s="493">
        <v>0</v>
      </c>
      <c r="F18" s="493">
        <v>0</v>
      </c>
      <c r="G18" s="493">
        <v>0</v>
      </c>
      <c r="H18" s="493">
        <v>0</v>
      </c>
      <c r="I18" s="493">
        <v>0</v>
      </c>
      <c r="J18" s="493">
        <v>0</v>
      </c>
      <c r="K18" s="9"/>
    </row>
    <row r="19" spans="1:13" ht="15">
      <c r="A19" s="233">
        <v>11</v>
      </c>
      <c r="B19" s="47" t="s">
        <v>838</v>
      </c>
      <c r="C19" s="493">
        <v>0</v>
      </c>
      <c r="D19" s="493">
        <v>0</v>
      </c>
      <c r="E19" s="493"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9"/>
    </row>
    <row r="20" spans="1:13" ht="15">
      <c r="A20" s="233">
        <v>12</v>
      </c>
      <c r="B20" s="47" t="s">
        <v>839</v>
      </c>
      <c r="C20" s="493">
        <v>0</v>
      </c>
      <c r="D20" s="493">
        <v>0</v>
      </c>
      <c r="E20" s="493">
        <v>0</v>
      </c>
      <c r="F20" s="493">
        <v>0</v>
      </c>
      <c r="G20" s="493">
        <v>0</v>
      </c>
      <c r="H20" s="493">
        <v>0</v>
      </c>
      <c r="I20" s="493">
        <v>0</v>
      </c>
      <c r="J20" s="493">
        <v>0</v>
      </c>
      <c r="K20" s="9"/>
    </row>
    <row r="21" spans="1:13" ht="15">
      <c r="A21" s="233">
        <v>13</v>
      </c>
      <c r="B21" s="47" t="s">
        <v>840</v>
      </c>
      <c r="C21" s="493">
        <v>0</v>
      </c>
      <c r="D21" s="493">
        <v>0</v>
      </c>
      <c r="E21" s="493">
        <v>0</v>
      </c>
      <c r="F21" s="493">
        <v>0</v>
      </c>
      <c r="G21" s="493">
        <v>0</v>
      </c>
      <c r="H21" s="493">
        <v>0</v>
      </c>
      <c r="I21" s="493">
        <v>0</v>
      </c>
      <c r="J21" s="493">
        <v>0</v>
      </c>
      <c r="K21" s="20" t="s">
        <v>397</v>
      </c>
    </row>
    <row r="22" spans="1:13" ht="15">
      <c r="A22" s="233">
        <v>14</v>
      </c>
      <c r="B22" s="47" t="s">
        <v>841</v>
      </c>
      <c r="C22" s="493">
        <v>0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0</v>
      </c>
      <c r="J22" s="493">
        <v>0</v>
      </c>
      <c r="K22" s="9"/>
    </row>
    <row r="23" spans="1:13" ht="15">
      <c r="A23" s="233">
        <v>15</v>
      </c>
      <c r="B23" s="263" t="s">
        <v>842</v>
      </c>
      <c r="C23" s="493">
        <v>0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0</v>
      </c>
      <c r="J23" s="493">
        <v>0</v>
      </c>
      <c r="K23" s="9"/>
    </row>
    <row r="24" spans="1:13" ht="15">
      <c r="A24" s="233">
        <v>16</v>
      </c>
      <c r="B24" s="263" t="s">
        <v>843</v>
      </c>
      <c r="C24" s="493">
        <v>0</v>
      </c>
      <c r="D24" s="493">
        <v>0</v>
      </c>
      <c r="E24" s="493">
        <v>0</v>
      </c>
      <c r="F24" s="493">
        <v>0</v>
      </c>
      <c r="G24" s="493">
        <v>0</v>
      </c>
      <c r="H24" s="493">
        <v>0</v>
      </c>
      <c r="I24" s="493">
        <v>0</v>
      </c>
      <c r="J24" s="493">
        <v>0</v>
      </c>
      <c r="K24" s="9"/>
    </row>
    <row r="25" spans="1:13" ht="15">
      <c r="A25" s="233">
        <v>17</v>
      </c>
      <c r="B25" s="47" t="s">
        <v>844</v>
      </c>
      <c r="C25" s="493">
        <v>0</v>
      </c>
      <c r="D25" s="493">
        <v>0</v>
      </c>
      <c r="E25" s="493">
        <v>0</v>
      </c>
      <c r="F25" s="493">
        <v>0</v>
      </c>
      <c r="G25" s="493">
        <v>0</v>
      </c>
      <c r="H25" s="493">
        <v>0</v>
      </c>
      <c r="I25" s="493">
        <v>0</v>
      </c>
      <c r="J25" s="493">
        <v>0</v>
      </c>
      <c r="K25" s="9"/>
    </row>
    <row r="26" spans="1:13" ht="15">
      <c r="A26" s="233">
        <v>18</v>
      </c>
      <c r="B26" s="263" t="s">
        <v>845</v>
      </c>
      <c r="C26" s="493">
        <v>0</v>
      </c>
      <c r="D26" s="493">
        <v>0</v>
      </c>
      <c r="E26" s="493">
        <v>0</v>
      </c>
      <c r="F26" s="493">
        <v>0</v>
      </c>
      <c r="G26" s="493">
        <v>0</v>
      </c>
      <c r="H26" s="493">
        <v>0</v>
      </c>
      <c r="I26" s="493">
        <v>0</v>
      </c>
      <c r="J26" s="493">
        <v>0</v>
      </c>
      <c r="K26" s="9"/>
    </row>
    <row r="27" spans="1:13" ht="15">
      <c r="A27" s="233">
        <v>19</v>
      </c>
      <c r="B27" s="47" t="s">
        <v>846</v>
      </c>
      <c r="C27" s="493">
        <v>0</v>
      </c>
      <c r="D27" s="493">
        <v>0</v>
      </c>
      <c r="E27" s="493">
        <v>0</v>
      </c>
      <c r="F27" s="493">
        <v>0</v>
      </c>
      <c r="G27" s="493">
        <v>0</v>
      </c>
      <c r="H27" s="493">
        <v>0</v>
      </c>
      <c r="I27" s="493">
        <v>0</v>
      </c>
      <c r="J27" s="493">
        <v>0</v>
      </c>
      <c r="K27" s="9"/>
    </row>
    <row r="28" spans="1:13" ht="15">
      <c r="A28" s="233">
        <v>20</v>
      </c>
      <c r="B28" s="47" t="s">
        <v>847</v>
      </c>
      <c r="C28" s="493">
        <v>0</v>
      </c>
      <c r="D28" s="493">
        <v>0</v>
      </c>
      <c r="E28" s="493">
        <v>0</v>
      </c>
      <c r="F28" s="493">
        <v>0</v>
      </c>
      <c r="G28" s="493">
        <v>0</v>
      </c>
      <c r="H28" s="493">
        <v>0</v>
      </c>
      <c r="I28" s="493">
        <v>0</v>
      </c>
      <c r="J28" s="493">
        <v>0</v>
      </c>
      <c r="K28" s="9"/>
    </row>
    <row r="29" spans="1:13" ht="15">
      <c r="A29" s="233">
        <v>21</v>
      </c>
      <c r="B29" s="47" t="s">
        <v>848</v>
      </c>
      <c r="C29" s="493">
        <v>0</v>
      </c>
      <c r="D29" s="493">
        <v>0</v>
      </c>
      <c r="E29" s="493">
        <v>0</v>
      </c>
      <c r="F29" s="493">
        <v>0</v>
      </c>
      <c r="G29" s="493">
        <v>0</v>
      </c>
      <c r="H29" s="493">
        <v>0</v>
      </c>
      <c r="I29" s="493">
        <v>0</v>
      </c>
      <c r="J29" s="493">
        <v>0</v>
      </c>
      <c r="K29" s="9"/>
    </row>
    <row r="30" spans="1:13" ht="15">
      <c r="A30" s="233">
        <v>22</v>
      </c>
      <c r="B30" s="47" t="s">
        <v>849</v>
      </c>
      <c r="C30" s="493">
        <v>0</v>
      </c>
      <c r="D30" s="493">
        <v>0</v>
      </c>
      <c r="E30" s="493">
        <v>0</v>
      </c>
      <c r="F30" s="493">
        <v>0</v>
      </c>
      <c r="G30" s="493">
        <v>0</v>
      </c>
      <c r="H30" s="493">
        <v>0</v>
      </c>
      <c r="I30" s="493">
        <v>0</v>
      </c>
      <c r="J30" s="493">
        <v>0</v>
      </c>
      <c r="K30" s="9"/>
    </row>
    <row r="31" spans="1:13" ht="15">
      <c r="A31" s="233">
        <v>23</v>
      </c>
      <c r="B31" s="47" t="s">
        <v>850</v>
      </c>
      <c r="C31" s="493">
        <v>0</v>
      </c>
      <c r="D31" s="493">
        <v>0</v>
      </c>
      <c r="E31" s="493">
        <v>0</v>
      </c>
      <c r="F31" s="493">
        <v>0</v>
      </c>
      <c r="G31" s="493">
        <v>0</v>
      </c>
      <c r="H31" s="493">
        <v>0</v>
      </c>
      <c r="I31" s="493">
        <v>0</v>
      </c>
      <c r="J31" s="493">
        <v>0</v>
      </c>
      <c r="K31" s="9"/>
    </row>
    <row r="32" spans="1:13">
      <c r="A32" s="30" t="s">
        <v>14</v>
      </c>
      <c r="B32" s="9"/>
      <c r="C32" s="8">
        <f>SUM(C9:C31)</f>
        <v>0</v>
      </c>
      <c r="D32" s="8">
        <f t="shared" ref="D32:J32" si="0">SUM(D9:D31)</f>
        <v>0</v>
      </c>
      <c r="E32" s="8">
        <f t="shared" si="0"/>
        <v>0</v>
      </c>
      <c r="F32" s="8">
        <f t="shared" si="0"/>
        <v>0</v>
      </c>
      <c r="G32" s="8">
        <f t="shared" si="0"/>
        <v>0</v>
      </c>
      <c r="H32" s="8">
        <f t="shared" si="0"/>
        <v>0</v>
      </c>
      <c r="I32" s="8">
        <f t="shared" si="0"/>
        <v>0</v>
      </c>
      <c r="J32" s="8">
        <f t="shared" si="0"/>
        <v>0</v>
      </c>
      <c r="K32" s="9"/>
    </row>
    <row r="33" spans="1:11">
      <c r="A33" s="31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5" spans="1:11">
      <c r="A35" s="290" t="s">
        <v>925</v>
      </c>
    </row>
    <row r="36" spans="1:11">
      <c r="A36" s="290" t="s">
        <v>930</v>
      </c>
    </row>
    <row r="38" spans="1:11">
      <c r="I38" s="290" t="s">
        <v>869</v>
      </c>
    </row>
    <row r="39" spans="1:11">
      <c r="I39" s="305" t="s">
        <v>870</v>
      </c>
    </row>
    <row r="40" spans="1:11">
      <c r="I40" s="305" t="s">
        <v>871</v>
      </c>
    </row>
  </sheetData>
  <mergeCells count="11"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  <mergeCell ref="G5:K5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topLeftCell="A22" zoomScale="90" zoomScaleSheetLayoutView="90" workbookViewId="0">
      <selection activeCell="J37" sqref="J37"/>
    </sheetView>
  </sheetViews>
  <sheetFormatPr defaultRowHeight="12.75"/>
  <cols>
    <col min="1" max="1" width="7.42578125" customWidth="1"/>
    <col min="2" max="2" width="20.28515625" bestFit="1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>
      <c r="A1" s="80"/>
      <c r="B1" s="80"/>
      <c r="C1" s="80"/>
      <c r="D1" s="80"/>
      <c r="E1" s="80"/>
      <c r="F1" s="80"/>
      <c r="G1" s="80"/>
      <c r="H1" s="80"/>
      <c r="K1" s="682" t="s">
        <v>80</v>
      </c>
      <c r="L1" s="682"/>
    </row>
    <row r="2" spans="1:12" ht="15.75">
      <c r="A2" s="807" t="s">
        <v>0</v>
      </c>
      <c r="B2" s="807"/>
      <c r="C2" s="807"/>
      <c r="D2" s="807"/>
      <c r="E2" s="807"/>
      <c r="F2" s="807"/>
      <c r="G2" s="807"/>
      <c r="H2" s="807"/>
      <c r="I2" s="80"/>
      <c r="J2" s="80"/>
      <c r="K2" s="80"/>
      <c r="L2" s="80"/>
    </row>
    <row r="3" spans="1:12" ht="20.25">
      <c r="A3" s="732" t="s">
        <v>623</v>
      </c>
      <c r="B3" s="732"/>
      <c r="C3" s="732"/>
      <c r="D3" s="732"/>
      <c r="E3" s="732"/>
      <c r="F3" s="732"/>
      <c r="G3" s="732"/>
      <c r="H3" s="732"/>
      <c r="I3" s="80"/>
      <c r="J3" s="80"/>
      <c r="K3" s="80"/>
      <c r="L3" s="80"/>
    </row>
    <row r="4" spans="1:1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>
      <c r="A5" s="808" t="s">
        <v>657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</row>
    <row r="6" spans="1:1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>
      <c r="A7" s="638" t="s">
        <v>933</v>
      </c>
      <c r="B7" s="638"/>
      <c r="C7" s="80"/>
      <c r="D7" s="80"/>
      <c r="E7" s="80"/>
      <c r="F7" s="80"/>
      <c r="G7" s="80"/>
      <c r="H7" s="236"/>
      <c r="I7" s="80"/>
      <c r="J7" s="80"/>
      <c r="K7" s="80"/>
      <c r="L7" s="80"/>
    </row>
    <row r="8" spans="1:12" ht="18">
      <c r="A8" s="82"/>
      <c r="B8" s="82"/>
      <c r="C8" s="80"/>
      <c r="D8" s="80"/>
      <c r="E8" s="80"/>
      <c r="F8" s="80"/>
      <c r="G8" s="80"/>
      <c r="H8" s="80"/>
      <c r="I8" s="104"/>
      <c r="J8" s="123"/>
      <c r="K8" s="104" t="s">
        <v>788</v>
      </c>
      <c r="L8" s="80"/>
    </row>
    <row r="9" spans="1:12" ht="27.75" customHeight="1">
      <c r="A9" s="805" t="s">
        <v>212</v>
      </c>
      <c r="B9" s="805" t="s">
        <v>211</v>
      </c>
      <c r="C9" s="609" t="s">
        <v>479</v>
      </c>
      <c r="D9" s="609" t="s">
        <v>480</v>
      </c>
      <c r="E9" s="774" t="s">
        <v>481</v>
      </c>
      <c r="F9" s="774"/>
      <c r="G9" s="774" t="s">
        <v>444</v>
      </c>
      <c r="H9" s="774"/>
      <c r="I9" s="774" t="s">
        <v>222</v>
      </c>
      <c r="J9" s="774"/>
      <c r="K9" s="804" t="s">
        <v>224</v>
      </c>
      <c r="L9" s="804"/>
    </row>
    <row r="10" spans="1:12" ht="25.5">
      <c r="A10" s="806"/>
      <c r="B10" s="806"/>
      <c r="C10" s="609"/>
      <c r="D10" s="609"/>
      <c r="E10" s="5" t="s">
        <v>210</v>
      </c>
      <c r="F10" s="5" t="s">
        <v>192</v>
      </c>
      <c r="G10" s="5" t="s">
        <v>210</v>
      </c>
      <c r="H10" s="5" t="s">
        <v>192</v>
      </c>
      <c r="I10" s="5" t="s">
        <v>210</v>
      </c>
      <c r="J10" s="5" t="s">
        <v>192</v>
      </c>
      <c r="K10" s="5" t="s">
        <v>210</v>
      </c>
      <c r="L10" s="5" t="s">
        <v>192</v>
      </c>
    </row>
    <row r="11" spans="1:12" s="15" customFormat="1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</row>
    <row r="12" spans="1:12" ht="15">
      <c r="A12" s="233">
        <v>1</v>
      </c>
      <c r="B12" s="263" t="s">
        <v>828</v>
      </c>
      <c r="C12" s="86">
        <v>112</v>
      </c>
      <c r="D12" s="86">
        <v>3970</v>
      </c>
      <c r="E12" s="86">
        <v>112</v>
      </c>
      <c r="F12" s="86">
        <v>3970</v>
      </c>
      <c r="G12" s="86">
        <v>0</v>
      </c>
      <c r="H12" s="86">
        <v>0</v>
      </c>
      <c r="I12" s="86">
        <v>112</v>
      </c>
      <c r="J12" s="86">
        <v>3970</v>
      </c>
      <c r="K12" s="86">
        <v>0</v>
      </c>
      <c r="L12" s="86">
        <v>0</v>
      </c>
    </row>
    <row r="13" spans="1:12" ht="15">
      <c r="A13" s="233">
        <v>2</v>
      </c>
      <c r="B13" s="47" t="s">
        <v>829</v>
      </c>
      <c r="C13" s="86">
        <v>67</v>
      </c>
      <c r="D13" s="86">
        <v>1426</v>
      </c>
      <c r="E13" s="86">
        <v>67</v>
      </c>
      <c r="F13" s="86">
        <v>1426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</row>
    <row r="14" spans="1:12" ht="15">
      <c r="A14" s="233">
        <v>3</v>
      </c>
      <c r="B14" s="263" t="s">
        <v>830</v>
      </c>
      <c r="C14" s="86">
        <v>219</v>
      </c>
      <c r="D14" s="86">
        <v>11564</v>
      </c>
      <c r="E14" s="86">
        <v>124</v>
      </c>
      <c r="F14" s="86">
        <v>5264</v>
      </c>
      <c r="G14" s="86">
        <v>216</v>
      </c>
      <c r="H14" s="86">
        <v>6141</v>
      </c>
      <c r="I14" s="86">
        <v>223</v>
      </c>
      <c r="J14" s="86">
        <v>6357</v>
      </c>
      <c r="K14" s="86">
        <v>0</v>
      </c>
      <c r="L14" s="86">
        <v>0</v>
      </c>
    </row>
    <row r="15" spans="1:12" ht="15">
      <c r="A15" s="233">
        <v>4</v>
      </c>
      <c r="B15" s="47" t="s">
        <v>831</v>
      </c>
      <c r="C15" s="86">
        <v>52</v>
      </c>
      <c r="D15" s="86">
        <v>638</v>
      </c>
      <c r="E15" s="86">
        <v>52</v>
      </c>
      <c r="F15" s="86">
        <v>638</v>
      </c>
      <c r="G15" s="86">
        <v>0</v>
      </c>
      <c r="H15" s="86">
        <v>0</v>
      </c>
      <c r="I15" s="86">
        <v>52</v>
      </c>
      <c r="J15" s="86">
        <v>638</v>
      </c>
      <c r="K15" s="86">
        <v>0</v>
      </c>
      <c r="L15" s="86">
        <v>0</v>
      </c>
    </row>
    <row r="16" spans="1:12" ht="15">
      <c r="A16" s="233">
        <v>5</v>
      </c>
      <c r="B16" s="47" t="s">
        <v>832</v>
      </c>
      <c r="C16" s="86">
        <v>63</v>
      </c>
      <c r="D16" s="86">
        <v>1350</v>
      </c>
      <c r="E16" s="86">
        <v>63</v>
      </c>
      <c r="F16" s="86">
        <v>1350</v>
      </c>
      <c r="G16" s="86">
        <v>63</v>
      </c>
      <c r="H16" s="86">
        <v>1350</v>
      </c>
      <c r="I16" s="86">
        <v>63</v>
      </c>
      <c r="J16" s="86">
        <v>1350</v>
      </c>
      <c r="K16" s="86">
        <v>0</v>
      </c>
      <c r="L16" s="86">
        <v>0</v>
      </c>
    </row>
    <row r="17" spans="1:12" ht="15">
      <c r="A17" s="233">
        <v>6</v>
      </c>
      <c r="B17" s="47" t="s">
        <v>833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ht="15">
      <c r="A18" s="233">
        <v>7</v>
      </c>
      <c r="B18" s="263" t="s">
        <v>834</v>
      </c>
      <c r="C18" s="86">
        <v>62</v>
      </c>
      <c r="D18" s="86">
        <v>1515</v>
      </c>
      <c r="E18" s="86">
        <v>62</v>
      </c>
      <c r="F18" s="86">
        <v>1515</v>
      </c>
      <c r="G18" s="86">
        <v>44</v>
      </c>
      <c r="H18" s="86">
        <v>1092</v>
      </c>
      <c r="I18" s="86">
        <v>0</v>
      </c>
      <c r="J18" s="86">
        <v>0</v>
      </c>
      <c r="K18" s="86">
        <v>0</v>
      </c>
      <c r="L18" s="86">
        <v>0</v>
      </c>
    </row>
    <row r="19" spans="1:12" ht="15">
      <c r="A19" s="233">
        <v>8</v>
      </c>
      <c r="B19" s="47" t="s">
        <v>835</v>
      </c>
      <c r="C19" s="86">
        <v>62</v>
      </c>
      <c r="D19" s="86">
        <v>1126</v>
      </c>
      <c r="E19" s="86">
        <v>62</v>
      </c>
      <c r="F19" s="86">
        <v>1126</v>
      </c>
      <c r="G19" s="86">
        <v>0</v>
      </c>
      <c r="H19" s="86">
        <v>0</v>
      </c>
      <c r="I19" s="86">
        <v>62</v>
      </c>
      <c r="J19" s="86">
        <v>1026</v>
      </c>
      <c r="K19" s="86">
        <v>0</v>
      </c>
      <c r="L19" s="86">
        <v>0</v>
      </c>
    </row>
    <row r="20" spans="1:12" ht="15">
      <c r="A20" s="233">
        <v>9</v>
      </c>
      <c r="B20" s="47" t="s">
        <v>836</v>
      </c>
      <c r="C20" s="86">
        <v>162</v>
      </c>
      <c r="D20" s="86">
        <v>9658</v>
      </c>
      <c r="E20" s="86">
        <v>54</v>
      </c>
      <c r="F20" s="86">
        <v>2482</v>
      </c>
      <c r="G20" s="86">
        <v>51</v>
      </c>
      <c r="H20" s="86">
        <v>171</v>
      </c>
      <c r="I20" s="86">
        <v>33</v>
      </c>
      <c r="J20" s="86">
        <v>140</v>
      </c>
      <c r="K20" s="86">
        <v>0</v>
      </c>
      <c r="L20" s="86">
        <v>0</v>
      </c>
    </row>
    <row r="21" spans="1:12" ht="15">
      <c r="A21" s="233">
        <v>10</v>
      </c>
      <c r="B21" s="47" t="s">
        <v>837</v>
      </c>
      <c r="C21" s="86">
        <v>115</v>
      </c>
      <c r="D21" s="86">
        <v>8700</v>
      </c>
      <c r="E21" s="86">
        <v>115</v>
      </c>
      <c r="F21" s="86">
        <v>8700</v>
      </c>
      <c r="G21" s="86">
        <v>115</v>
      </c>
      <c r="H21" s="86">
        <v>8700</v>
      </c>
      <c r="I21" s="86">
        <v>115</v>
      </c>
      <c r="J21" s="86">
        <v>8700</v>
      </c>
      <c r="K21" s="86">
        <v>0</v>
      </c>
      <c r="L21" s="86">
        <v>0</v>
      </c>
    </row>
    <row r="22" spans="1:12" ht="15">
      <c r="A22" s="233">
        <v>11</v>
      </c>
      <c r="B22" s="47" t="s">
        <v>838</v>
      </c>
      <c r="C22" s="86">
        <v>100</v>
      </c>
      <c r="D22" s="86">
        <v>4065</v>
      </c>
      <c r="E22" s="86">
        <v>0</v>
      </c>
      <c r="F22" s="86">
        <v>0</v>
      </c>
      <c r="G22" s="86">
        <v>0</v>
      </c>
      <c r="H22" s="86">
        <v>0</v>
      </c>
      <c r="I22" s="86">
        <v>100</v>
      </c>
      <c r="J22" s="86">
        <v>4000</v>
      </c>
      <c r="K22" s="86">
        <v>0</v>
      </c>
      <c r="L22" s="86">
        <v>0</v>
      </c>
    </row>
    <row r="23" spans="1:12" ht="15">
      <c r="A23" s="233">
        <v>12</v>
      </c>
      <c r="B23" s="47" t="s">
        <v>839</v>
      </c>
      <c r="C23" s="86">
        <v>23</v>
      </c>
      <c r="D23" s="86">
        <v>1056</v>
      </c>
      <c r="E23" s="86">
        <v>19</v>
      </c>
      <c r="F23" s="86">
        <v>1013</v>
      </c>
      <c r="G23" s="86">
        <v>0</v>
      </c>
      <c r="H23" s="86">
        <v>0</v>
      </c>
      <c r="I23" s="86">
        <v>23</v>
      </c>
      <c r="J23" s="86">
        <v>1056</v>
      </c>
      <c r="K23" s="86">
        <v>0</v>
      </c>
      <c r="L23" s="86">
        <v>0</v>
      </c>
    </row>
    <row r="24" spans="1:12" ht="15">
      <c r="A24" s="233">
        <v>13</v>
      </c>
      <c r="B24" s="47" t="s">
        <v>840</v>
      </c>
      <c r="C24" s="86">
        <v>72</v>
      </c>
      <c r="D24" s="86">
        <v>5534</v>
      </c>
      <c r="E24" s="86">
        <v>72</v>
      </c>
      <c r="F24" s="86">
        <v>5534</v>
      </c>
      <c r="G24" s="86">
        <v>72</v>
      </c>
      <c r="H24" s="86">
        <v>5534</v>
      </c>
      <c r="I24" s="86">
        <v>72</v>
      </c>
      <c r="J24" s="86">
        <v>5534</v>
      </c>
      <c r="K24" s="86">
        <v>0</v>
      </c>
      <c r="L24" s="86">
        <v>0</v>
      </c>
    </row>
    <row r="25" spans="1:12" ht="15">
      <c r="A25" s="233">
        <v>14</v>
      </c>
      <c r="B25" s="47" t="s">
        <v>841</v>
      </c>
      <c r="C25" s="86">
        <v>20</v>
      </c>
      <c r="D25" s="86">
        <v>739</v>
      </c>
      <c r="E25" s="86">
        <v>20</v>
      </c>
      <c r="F25" s="86">
        <v>739</v>
      </c>
      <c r="G25" s="86">
        <v>0</v>
      </c>
      <c r="H25" s="86">
        <v>0</v>
      </c>
      <c r="I25" s="86">
        <v>20</v>
      </c>
      <c r="J25" s="86">
        <v>739</v>
      </c>
      <c r="K25" s="86">
        <v>0</v>
      </c>
      <c r="L25" s="86">
        <v>0</v>
      </c>
    </row>
    <row r="26" spans="1:12" ht="15">
      <c r="A26" s="233">
        <v>15</v>
      </c>
      <c r="B26" s="263" t="s">
        <v>842</v>
      </c>
      <c r="C26" s="86">
        <v>83</v>
      </c>
      <c r="D26" s="86">
        <v>6367</v>
      </c>
      <c r="E26" s="86">
        <v>40</v>
      </c>
      <c r="F26" s="86">
        <v>1715</v>
      </c>
      <c r="G26" s="86">
        <v>33</v>
      </c>
      <c r="H26" s="86">
        <v>1322</v>
      </c>
      <c r="I26" s="86">
        <v>83</v>
      </c>
      <c r="J26" s="86">
        <v>3912</v>
      </c>
      <c r="K26" s="86">
        <v>0</v>
      </c>
      <c r="L26" s="86">
        <v>0</v>
      </c>
    </row>
    <row r="27" spans="1:12" ht="15">
      <c r="A27" s="233">
        <v>16</v>
      </c>
      <c r="B27" s="263" t="s">
        <v>843</v>
      </c>
      <c r="C27" s="86">
        <v>188</v>
      </c>
      <c r="D27" s="86">
        <v>11721</v>
      </c>
      <c r="E27" s="86">
        <v>0</v>
      </c>
      <c r="F27" s="86">
        <v>0</v>
      </c>
      <c r="G27" s="86">
        <v>0</v>
      </c>
      <c r="H27" s="86">
        <v>0</v>
      </c>
      <c r="I27" s="86">
        <v>188</v>
      </c>
      <c r="J27" s="86">
        <v>11721</v>
      </c>
      <c r="K27" s="86">
        <v>0</v>
      </c>
      <c r="L27" s="86">
        <v>0</v>
      </c>
    </row>
    <row r="28" spans="1:12" ht="15">
      <c r="A28" s="233">
        <v>17</v>
      </c>
      <c r="B28" s="47" t="s">
        <v>844</v>
      </c>
      <c r="C28" s="86">
        <v>71</v>
      </c>
      <c r="D28" s="86">
        <v>2992</v>
      </c>
      <c r="E28" s="86">
        <v>71</v>
      </c>
      <c r="F28" s="86">
        <v>2992</v>
      </c>
      <c r="G28" s="86">
        <v>0</v>
      </c>
      <c r="H28" s="86">
        <v>0</v>
      </c>
      <c r="I28" s="86">
        <v>71</v>
      </c>
      <c r="J28" s="86">
        <v>2992</v>
      </c>
      <c r="K28" s="86">
        <v>0</v>
      </c>
      <c r="L28" s="86">
        <v>0</v>
      </c>
    </row>
    <row r="29" spans="1:12" ht="15">
      <c r="A29" s="233">
        <v>18</v>
      </c>
      <c r="B29" s="263" t="s">
        <v>845</v>
      </c>
      <c r="C29" s="86">
        <v>292</v>
      </c>
      <c r="D29" s="86">
        <v>14450</v>
      </c>
      <c r="E29" s="86">
        <v>292</v>
      </c>
      <c r="F29" s="86">
        <v>14074</v>
      </c>
      <c r="G29" s="86">
        <v>292</v>
      </c>
      <c r="H29" s="86">
        <v>956</v>
      </c>
      <c r="I29" s="86">
        <v>292</v>
      </c>
      <c r="J29" s="86">
        <v>956</v>
      </c>
      <c r="K29" s="86">
        <v>0</v>
      </c>
      <c r="L29" s="86">
        <v>0</v>
      </c>
    </row>
    <row r="30" spans="1:12" ht="15">
      <c r="A30" s="233">
        <v>19</v>
      </c>
      <c r="B30" s="47" t="s">
        <v>846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</row>
    <row r="31" spans="1:12" ht="15">
      <c r="A31" s="233">
        <v>20</v>
      </c>
      <c r="B31" s="47" t="s">
        <v>847</v>
      </c>
      <c r="C31" s="86">
        <v>84</v>
      </c>
      <c r="D31" s="86">
        <v>10728</v>
      </c>
      <c r="E31" s="86">
        <v>12</v>
      </c>
      <c r="F31" s="86">
        <v>1129</v>
      </c>
      <c r="G31" s="86">
        <v>0</v>
      </c>
      <c r="H31" s="86">
        <v>0</v>
      </c>
      <c r="I31" s="86">
        <v>12</v>
      </c>
      <c r="J31" s="86">
        <v>887</v>
      </c>
      <c r="K31" s="86">
        <v>0</v>
      </c>
      <c r="L31" s="86">
        <v>0</v>
      </c>
    </row>
    <row r="32" spans="1:12" ht="15">
      <c r="A32" s="233">
        <v>21</v>
      </c>
      <c r="B32" s="47" t="s">
        <v>848</v>
      </c>
      <c r="C32" s="86">
        <v>57</v>
      </c>
      <c r="D32" s="86">
        <v>4020</v>
      </c>
      <c r="E32" s="86">
        <v>40</v>
      </c>
      <c r="F32" s="86">
        <v>3059</v>
      </c>
      <c r="G32" s="86">
        <v>35</v>
      </c>
      <c r="H32" s="86">
        <v>350</v>
      </c>
      <c r="I32" s="86">
        <v>50</v>
      </c>
      <c r="J32" s="86">
        <v>3400</v>
      </c>
      <c r="K32" s="86">
        <v>0</v>
      </c>
      <c r="L32" s="86">
        <v>0</v>
      </c>
    </row>
    <row r="33" spans="1:12" ht="15">
      <c r="A33" s="233">
        <v>22</v>
      </c>
      <c r="B33" s="47" t="s">
        <v>849</v>
      </c>
      <c r="C33" s="86">
        <v>17</v>
      </c>
      <c r="D33" s="86">
        <v>872</v>
      </c>
      <c r="E33" s="86">
        <v>17</v>
      </c>
      <c r="F33" s="86">
        <v>872</v>
      </c>
      <c r="G33" s="86">
        <v>9</v>
      </c>
      <c r="H33" s="86">
        <v>510</v>
      </c>
      <c r="I33" s="86">
        <v>0</v>
      </c>
      <c r="J33" s="86">
        <v>0</v>
      </c>
      <c r="K33" s="86">
        <v>0</v>
      </c>
      <c r="L33" s="86">
        <v>0</v>
      </c>
    </row>
    <row r="34" spans="1:12" ht="15">
      <c r="A34" s="233">
        <v>23</v>
      </c>
      <c r="B34" s="47" t="s">
        <v>850</v>
      </c>
      <c r="C34" s="86">
        <v>119</v>
      </c>
      <c r="D34" s="86">
        <v>4917</v>
      </c>
      <c r="E34" s="86">
        <v>81</v>
      </c>
      <c r="F34" s="86">
        <v>3275</v>
      </c>
      <c r="G34" s="86">
        <v>119</v>
      </c>
      <c r="H34" s="86">
        <v>4951</v>
      </c>
      <c r="I34" s="86">
        <v>119</v>
      </c>
      <c r="J34" s="86">
        <v>5088</v>
      </c>
      <c r="K34" s="86">
        <v>0</v>
      </c>
      <c r="L34" s="86">
        <v>0</v>
      </c>
    </row>
    <row r="35" spans="1:12">
      <c r="A35" s="30" t="s">
        <v>14</v>
      </c>
      <c r="B35" s="9"/>
      <c r="C35" s="494">
        <f>SUM(C12:C34)</f>
        <v>2040</v>
      </c>
      <c r="D35" s="494">
        <f t="shared" ref="D35:L35" si="0">SUM(D12:D34)</f>
        <v>107408</v>
      </c>
      <c r="E35" s="494">
        <f t="shared" si="0"/>
        <v>1375</v>
      </c>
      <c r="F35" s="494">
        <f t="shared" si="0"/>
        <v>60873</v>
      </c>
      <c r="G35" s="494">
        <f t="shared" si="0"/>
        <v>1049</v>
      </c>
      <c r="H35" s="494">
        <f t="shared" si="0"/>
        <v>31077</v>
      </c>
      <c r="I35" s="494">
        <f t="shared" si="0"/>
        <v>1690</v>
      </c>
      <c r="J35" s="494">
        <f t="shared" si="0"/>
        <v>62466</v>
      </c>
      <c r="K35" s="494">
        <f t="shared" si="0"/>
        <v>0</v>
      </c>
      <c r="L35" s="494">
        <f t="shared" si="0"/>
        <v>0</v>
      </c>
    </row>
    <row r="36" spans="1:12" ht="23.25">
      <c r="A36" s="88"/>
      <c r="B36" s="88"/>
      <c r="C36" s="80"/>
      <c r="D36" s="572">
        <v>182567</v>
      </c>
      <c r="E36" s="80"/>
      <c r="F36" s="80"/>
      <c r="G36" s="80"/>
      <c r="H36" s="80"/>
      <c r="I36" s="80"/>
      <c r="J36" s="80"/>
      <c r="K36" s="80"/>
      <c r="L36" s="80"/>
    </row>
    <row r="37" spans="1:12">
      <c r="A37" s="80"/>
      <c r="B37" s="80"/>
      <c r="C37" s="80"/>
      <c r="D37" s="80"/>
      <c r="E37" s="80"/>
      <c r="F37" s="80">
        <f>F35/D36</f>
        <v>0.33342827564674887</v>
      </c>
      <c r="G37" s="80"/>
      <c r="H37" s="80">
        <f>H35/D36</f>
        <v>0.17022243888545027</v>
      </c>
      <c r="I37" s="80"/>
      <c r="J37" s="80">
        <f>J35/D36</f>
        <v>0.34215383941238009</v>
      </c>
      <c r="K37" s="80"/>
      <c r="L37" s="80"/>
    </row>
    <row r="38" spans="1:12">
      <c r="A38" s="290" t="s">
        <v>925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>
      <c r="A39" s="290" t="s">
        <v>930</v>
      </c>
    </row>
    <row r="41" spans="1:12">
      <c r="J41" s="290" t="s">
        <v>869</v>
      </c>
    </row>
    <row r="42" spans="1:12">
      <c r="J42" s="305" t="s">
        <v>870</v>
      </c>
    </row>
    <row r="43" spans="1:12">
      <c r="J43" s="305" t="s">
        <v>871</v>
      </c>
    </row>
  </sheetData>
  <mergeCells count="13">
    <mergeCell ref="B9:B10"/>
    <mergeCell ref="A9:A10"/>
    <mergeCell ref="C9:C10"/>
    <mergeCell ref="A2:H2"/>
    <mergeCell ref="A3:H3"/>
    <mergeCell ref="A7:B7"/>
    <mergeCell ref="A5:L5"/>
    <mergeCell ref="K1:L1"/>
    <mergeCell ref="G9:H9"/>
    <mergeCell ref="D9:D10"/>
    <mergeCell ref="E9:F9"/>
    <mergeCell ref="I9:J9"/>
    <mergeCell ref="K9:L9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  <colBreaks count="1" manualBreakCount="1">
    <brk id="12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topLeftCell="A14" zoomScaleSheetLayoutView="100" workbookViewId="0">
      <selection activeCell="A7" sqref="A7:B7"/>
    </sheetView>
  </sheetViews>
  <sheetFormatPr defaultColWidth="8.85546875" defaultRowHeight="12.75"/>
  <cols>
    <col min="1" max="1" width="11.140625" style="80" customWidth="1"/>
    <col min="2" max="2" width="20.140625" style="80" bestFit="1" customWidth="1"/>
    <col min="3" max="3" width="20.5703125" style="80" customWidth="1"/>
    <col min="4" max="4" width="22.28515625" style="80" customWidth="1"/>
    <col min="5" max="5" width="25.42578125" style="80" customWidth="1"/>
    <col min="6" max="6" width="27.42578125" style="80" customWidth="1"/>
    <col min="7" max="16384" width="8.85546875" style="80"/>
  </cols>
  <sheetData>
    <row r="1" spans="1:7" ht="12.75" customHeight="1">
      <c r="D1" s="225"/>
      <c r="E1" s="225"/>
      <c r="F1" s="226" t="s">
        <v>92</v>
      </c>
    </row>
    <row r="2" spans="1:7" ht="15" customHeight="1">
      <c r="B2" s="807" t="s">
        <v>0</v>
      </c>
      <c r="C2" s="807"/>
      <c r="D2" s="807"/>
      <c r="E2" s="807"/>
      <c r="F2" s="807"/>
    </row>
    <row r="3" spans="1:7" ht="20.25">
      <c r="B3" s="732" t="s">
        <v>623</v>
      </c>
      <c r="C3" s="732"/>
      <c r="D3" s="732"/>
      <c r="E3" s="732"/>
      <c r="F3" s="732"/>
    </row>
    <row r="4" spans="1:7" ht="11.25" customHeight="1"/>
    <row r="5" spans="1:7">
      <c r="A5" s="809" t="s">
        <v>441</v>
      </c>
      <c r="B5" s="809"/>
      <c r="C5" s="809"/>
      <c r="D5" s="809"/>
      <c r="E5" s="809"/>
      <c r="F5" s="809"/>
    </row>
    <row r="6" spans="1:7" ht="8.4499999999999993" customHeight="1">
      <c r="A6" s="81"/>
      <c r="B6" s="81"/>
      <c r="C6" s="81"/>
      <c r="D6" s="81"/>
      <c r="E6" s="81"/>
      <c r="F6" s="81"/>
    </row>
    <row r="7" spans="1:7" ht="18" customHeight="1">
      <c r="A7" s="638" t="s">
        <v>933</v>
      </c>
      <c r="B7" s="638"/>
    </row>
    <row r="8" spans="1:7" ht="18" hidden="1" customHeight="1">
      <c r="A8" s="82" t="s">
        <v>1</v>
      </c>
    </row>
    <row r="9" spans="1:7" ht="30.6" customHeight="1">
      <c r="A9" s="805" t="s">
        <v>2</v>
      </c>
      <c r="B9" s="805" t="s">
        <v>3</v>
      </c>
      <c r="C9" s="810" t="s">
        <v>437</v>
      </c>
      <c r="D9" s="811"/>
      <c r="E9" s="812" t="s">
        <v>440</v>
      </c>
      <c r="F9" s="812"/>
    </row>
    <row r="10" spans="1:7" s="91" customFormat="1" ht="25.5">
      <c r="A10" s="805"/>
      <c r="B10" s="805"/>
      <c r="C10" s="83" t="s">
        <v>438</v>
      </c>
      <c r="D10" s="83" t="s">
        <v>439</v>
      </c>
      <c r="E10" s="83" t="s">
        <v>438</v>
      </c>
      <c r="F10" s="83" t="s">
        <v>439</v>
      </c>
      <c r="G10" s="111"/>
    </row>
    <row r="11" spans="1:7" s="153" customForma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</row>
    <row r="12" spans="1:7" ht="15">
      <c r="A12" s="233">
        <v>1</v>
      </c>
      <c r="B12" s="263" t="s">
        <v>828</v>
      </c>
      <c r="C12" s="86">
        <f>'AT3A_cvrg(Insti)_PY'!L12</f>
        <v>62</v>
      </c>
      <c r="D12" s="86">
        <f>C12</f>
        <v>62</v>
      </c>
      <c r="E12" s="86">
        <f>'AT3B_cvrg(Insti)_UPY '!L11+'AT3C_cvrg(Insti)_UPY '!L11</f>
        <v>45</v>
      </c>
      <c r="F12" s="86">
        <f>E12</f>
        <v>45</v>
      </c>
    </row>
    <row r="13" spans="1:7" ht="15">
      <c r="A13" s="233">
        <v>2</v>
      </c>
      <c r="B13" s="47" t="s">
        <v>829</v>
      </c>
      <c r="C13" s="86">
        <v>89</v>
      </c>
      <c r="D13" s="86">
        <f t="shared" ref="D13:D34" si="0">C13</f>
        <v>89</v>
      </c>
      <c r="E13" s="86">
        <v>84</v>
      </c>
      <c r="F13" s="86">
        <f t="shared" ref="F13:F34" si="1">E13</f>
        <v>84</v>
      </c>
    </row>
    <row r="14" spans="1:7" ht="15">
      <c r="A14" s="233">
        <v>3</v>
      </c>
      <c r="B14" s="263" t="s">
        <v>830</v>
      </c>
      <c r="C14" s="86">
        <f>'AT3A_cvrg(Insti)_PY'!L14</f>
        <v>163</v>
      </c>
      <c r="D14" s="86">
        <f t="shared" si="0"/>
        <v>163</v>
      </c>
      <c r="E14" s="86">
        <f>'AT3B_cvrg(Insti)_UPY '!L13+'AT3C_cvrg(Insti)_UPY '!L13</f>
        <v>72</v>
      </c>
      <c r="F14" s="86">
        <f t="shared" si="1"/>
        <v>72</v>
      </c>
    </row>
    <row r="15" spans="1:7" ht="15">
      <c r="A15" s="233">
        <v>4</v>
      </c>
      <c r="B15" s="47" t="s">
        <v>831</v>
      </c>
      <c r="C15" s="86">
        <f>'AT3A_cvrg(Insti)_PY'!L15</f>
        <v>116</v>
      </c>
      <c r="D15" s="86">
        <f t="shared" si="0"/>
        <v>116</v>
      </c>
      <c r="E15" s="86">
        <v>78</v>
      </c>
      <c r="F15" s="86">
        <f t="shared" si="1"/>
        <v>78</v>
      </c>
    </row>
    <row r="16" spans="1:7" ht="15">
      <c r="A16" s="233">
        <v>5</v>
      </c>
      <c r="B16" s="47" t="s">
        <v>832</v>
      </c>
      <c r="C16" s="86">
        <f>'AT3A_cvrg(Insti)_PY'!L16</f>
        <v>96</v>
      </c>
      <c r="D16" s="86">
        <f t="shared" si="0"/>
        <v>96</v>
      </c>
      <c r="E16" s="86">
        <v>63</v>
      </c>
      <c r="F16" s="86">
        <f t="shared" si="1"/>
        <v>63</v>
      </c>
    </row>
    <row r="17" spans="1:6" ht="15">
      <c r="A17" s="233">
        <v>6</v>
      </c>
      <c r="B17" s="47" t="s">
        <v>833</v>
      </c>
      <c r="C17" s="86">
        <v>89</v>
      </c>
      <c r="D17" s="86">
        <f t="shared" si="0"/>
        <v>89</v>
      </c>
      <c r="E17" s="86">
        <f>'AT3B_cvrg(Insti)_UPY '!L16+'AT3C_cvrg(Insti)_UPY '!L16</f>
        <v>46</v>
      </c>
      <c r="F17" s="86">
        <f t="shared" si="1"/>
        <v>46</v>
      </c>
    </row>
    <row r="18" spans="1:6" ht="15">
      <c r="A18" s="233">
        <v>7</v>
      </c>
      <c r="B18" s="263" t="s">
        <v>834</v>
      </c>
      <c r="C18" s="86">
        <f>'AT3A_cvrg(Insti)_PY'!L18</f>
        <v>49</v>
      </c>
      <c r="D18" s="86">
        <f t="shared" si="0"/>
        <v>49</v>
      </c>
      <c r="E18" s="86">
        <f>'AT3B_cvrg(Insti)_UPY '!L17+'AT3C_cvrg(Insti)_UPY '!L17</f>
        <v>58</v>
      </c>
      <c r="F18" s="86">
        <f t="shared" si="1"/>
        <v>58</v>
      </c>
    </row>
    <row r="19" spans="1:6" ht="15">
      <c r="A19" s="233">
        <v>8</v>
      </c>
      <c r="B19" s="47" t="s">
        <v>835</v>
      </c>
      <c r="C19" s="86">
        <f>'AT3A_cvrg(Insti)_PY'!L19</f>
        <v>111</v>
      </c>
      <c r="D19" s="86">
        <f t="shared" si="0"/>
        <v>111</v>
      </c>
      <c r="E19" s="86">
        <f>'AT3B_cvrg(Insti)_UPY '!L18+'AT3C_cvrg(Insti)_UPY '!L18</f>
        <v>75</v>
      </c>
      <c r="F19" s="86">
        <f t="shared" si="1"/>
        <v>75</v>
      </c>
    </row>
    <row r="20" spans="1:6" ht="15">
      <c r="A20" s="233">
        <v>9</v>
      </c>
      <c r="B20" s="47" t="s">
        <v>836</v>
      </c>
      <c r="C20" s="86">
        <f>'AT3A_cvrg(Insti)_PY'!L20</f>
        <v>102</v>
      </c>
      <c r="D20" s="86">
        <f t="shared" si="0"/>
        <v>102</v>
      </c>
      <c r="E20" s="86">
        <f>'AT3B_cvrg(Insti)_UPY '!L19+'AT3C_cvrg(Insti)_UPY '!L19</f>
        <v>42</v>
      </c>
      <c r="F20" s="86">
        <f t="shared" si="1"/>
        <v>42</v>
      </c>
    </row>
    <row r="21" spans="1:6" ht="15">
      <c r="A21" s="233">
        <v>10</v>
      </c>
      <c r="B21" s="47" t="s">
        <v>837</v>
      </c>
      <c r="C21" s="86">
        <f>'AT3A_cvrg(Insti)_PY'!L21</f>
        <v>61</v>
      </c>
      <c r="D21" s="86">
        <f t="shared" si="0"/>
        <v>61</v>
      </c>
      <c r="E21" s="86">
        <f>'AT3B_cvrg(Insti)_UPY '!L20+'AT3C_cvrg(Insti)_UPY '!L20</f>
        <v>48</v>
      </c>
      <c r="F21" s="86">
        <f t="shared" si="1"/>
        <v>48</v>
      </c>
    </row>
    <row r="22" spans="1:6" ht="15">
      <c r="A22" s="233">
        <v>11</v>
      </c>
      <c r="B22" s="47" t="s">
        <v>838</v>
      </c>
      <c r="C22" s="86">
        <f>'AT3A_cvrg(Insti)_PY'!L22</f>
        <v>57</v>
      </c>
      <c r="D22" s="86">
        <f t="shared" si="0"/>
        <v>57</v>
      </c>
      <c r="E22" s="86">
        <f>'AT3B_cvrg(Insti)_UPY '!L21+'AT3C_cvrg(Insti)_UPY '!L21</f>
        <v>33</v>
      </c>
      <c r="F22" s="86">
        <f t="shared" si="1"/>
        <v>33</v>
      </c>
    </row>
    <row r="23" spans="1:6" ht="15">
      <c r="A23" s="233">
        <v>12</v>
      </c>
      <c r="B23" s="47" t="s">
        <v>839</v>
      </c>
      <c r="C23" s="86">
        <f>'AT3A_cvrg(Insti)_PY'!L23</f>
        <v>59</v>
      </c>
      <c r="D23" s="86">
        <f t="shared" si="0"/>
        <v>59</v>
      </c>
      <c r="E23" s="86">
        <v>19</v>
      </c>
      <c r="F23" s="86">
        <f t="shared" si="1"/>
        <v>19</v>
      </c>
    </row>
    <row r="24" spans="1:6" ht="15">
      <c r="A24" s="233">
        <v>13</v>
      </c>
      <c r="B24" s="47" t="s">
        <v>840</v>
      </c>
      <c r="C24" s="86">
        <f>'AT3A_cvrg(Insti)_PY'!L24</f>
        <v>28</v>
      </c>
      <c r="D24" s="86">
        <f t="shared" si="0"/>
        <v>28</v>
      </c>
      <c r="E24" s="86">
        <v>43</v>
      </c>
      <c r="F24" s="86">
        <f t="shared" si="1"/>
        <v>43</v>
      </c>
    </row>
    <row r="25" spans="1:6" ht="15">
      <c r="A25" s="233">
        <v>14</v>
      </c>
      <c r="B25" s="47" t="s">
        <v>841</v>
      </c>
      <c r="C25" s="86">
        <f>'AT3A_cvrg(Insti)_PY'!L25</f>
        <v>7</v>
      </c>
      <c r="D25" s="86">
        <f t="shared" si="0"/>
        <v>7</v>
      </c>
      <c r="E25" s="86">
        <f>'AT3B_cvrg(Insti)_UPY '!L24+'AT3C_cvrg(Insti)_UPY '!L24</f>
        <v>20</v>
      </c>
      <c r="F25" s="86">
        <f t="shared" si="1"/>
        <v>20</v>
      </c>
    </row>
    <row r="26" spans="1:6" ht="15">
      <c r="A26" s="233">
        <v>15</v>
      </c>
      <c r="B26" s="263" t="s">
        <v>842</v>
      </c>
      <c r="C26" s="86">
        <f>'AT3A_cvrg(Insti)_PY'!L26</f>
        <v>47</v>
      </c>
      <c r="D26" s="86">
        <f t="shared" si="0"/>
        <v>47</v>
      </c>
      <c r="E26" s="86">
        <v>31</v>
      </c>
      <c r="F26" s="86">
        <f t="shared" si="1"/>
        <v>31</v>
      </c>
    </row>
    <row r="27" spans="1:6" ht="15">
      <c r="A27" s="233">
        <v>16</v>
      </c>
      <c r="B27" s="263" t="s">
        <v>843</v>
      </c>
      <c r="C27" s="86">
        <f>'AT3A_cvrg(Insti)_PY'!L27</f>
        <v>116</v>
      </c>
      <c r="D27" s="86">
        <f t="shared" si="0"/>
        <v>116</v>
      </c>
      <c r="E27" s="86">
        <v>71</v>
      </c>
      <c r="F27" s="86">
        <f t="shared" si="1"/>
        <v>71</v>
      </c>
    </row>
    <row r="28" spans="1:6" ht="15">
      <c r="A28" s="233">
        <v>17</v>
      </c>
      <c r="B28" s="47" t="s">
        <v>844</v>
      </c>
      <c r="C28" s="86">
        <f>'AT3A_cvrg(Insti)_PY'!L28</f>
        <v>42</v>
      </c>
      <c r="D28" s="86">
        <f t="shared" si="0"/>
        <v>42</v>
      </c>
      <c r="E28" s="86">
        <v>27</v>
      </c>
      <c r="F28" s="86">
        <f t="shared" si="1"/>
        <v>27</v>
      </c>
    </row>
    <row r="29" spans="1:6" ht="15">
      <c r="A29" s="233">
        <v>18</v>
      </c>
      <c r="B29" s="263" t="s">
        <v>845</v>
      </c>
      <c r="C29" s="86">
        <f>'AT3A_cvrg(Insti)_PY'!L29</f>
        <v>195</v>
      </c>
      <c r="D29" s="86">
        <f t="shared" si="0"/>
        <v>195</v>
      </c>
      <c r="E29" s="86">
        <v>86</v>
      </c>
      <c r="F29" s="86">
        <f t="shared" si="1"/>
        <v>86</v>
      </c>
    </row>
    <row r="30" spans="1:6" ht="15">
      <c r="A30" s="233">
        <v>19</v>
      </c>
      <c r="B30" s="47" t="s">
        <v>846</v>
      </c>
      <c r="C30" s="86">
        <v>85</v>
      </c>
      <c r="D30" s="86">
        <f t="shared" si="0"/>
        <v>85</v>
      </c>
      <c r="E30" s="86">
        <v>44</v>
      </c>
      <c r="F30" s="86">
        <f t="shared" si="1"/>
        <v>44</v>
      </c>
    </row>
    <row r="31" spans="1:6" ht="15">
      <c r="A31" s="233">
        <v>20</v>
      </c>
      <c r="B31" s="47" t="s">
        <v>847</v>
      </c>
      <c r="C31" s="86">
        <f>'AT3A_cvrg(Insti)_PY'!L31</f>
        <v>62</v>
      </c>
      <c r="D31" s="86">
        <f t="shared" si="0"/>
        <v>62</v>
      </c>
      <c r="E31" s="86">
        <f>'AT3B_cvrg(Insti)_UPY '!L30+'AT3C_cvrg(Insti)_UPY '!L30</f>
        <v>19</v>
      </c>
      <c r="F31" s="86">
        <f t="shared" si="1"/>
        <v>19</v>
      </c>
    </row>
    <row r="32" spans="1:6" ht="15">
      <c r="A32" s="233">
        <v>21</v>
      </c>
      <c r="B32" s="47" t="s">
        <v>848</v>
      </c>
      <c r="C32" s="86">
        <f>'AT3A_cvrg(Insti)_PY'!L32</f>
        <v>38</v>
      </c>
      <c r="D32" s="86">
        <f t="shared" si="0"/>
        <v>38</v>
      </c>
      <c r="E32" s="86">
        <v>35</v>
      </c>
      <c r="F32" s="86">
        <f t="shared" si="1"/>
        <v>35</v>
      </c>
    </row>
    <row r="33" spans="1:6" ht="15">
      <c r="A33" s="233">
        <v>22</v>
      </c>
      <c r="B33" s="47" t="s">
        <v>849</v>
      </c>
      <c r="C33" s="86">
        <f>'AT3A_cvrg(Insti)_PY'!L33</f>
        <v>64</v>
      </c>
      <c r="D33" s="86">
        <f t="shared" si="0"/>
        <v>64</v>
      </c>
      <c r="E33" s="86">
        <f>'AT3B_cvrg(Insti)_UPY '!L32+'AT3C_cvrg(Insti)_UPY '!L32</f>
        <v>50</v>
      </c>
      <c r="F33" s="86">
        <f t="shared" si="1"/>
        <v>50</v>
      </c>
    </row>
    <row r="34" spans="1:6" ht="15">
      <c r="A34" s="233">
        <v>23</v>
      </c>
      <c r="B34" s="47" t="s">
        <v>850</v>
      </c>
      <c r="C34" s="86">
        <f>'AT3A_cvrg(Insti)_PY'!L34</f>
        <v>71</v>
      </c>
      <c r="D34" s="86">
        <f t="shared" si="0"/>
        <v>71</v>
      </c>
      <c r="E34" s="86">
        <f>'AT3B_cvrg(Insti)_UPY '!L33+'AT3C_cvrg(Insti)_UPY '!L33</f>
        <v>36</v>
      </c>
      <c r="F34" s="86">
        <f t="shared" si="1"/>
        <v>36</v>
      </c>
    </row>
    <row r="35" spans="1:6">
      <c r="A35" s="30" t="s">
        <v>14</v>
      </c>
      <c r="B35" s="9"/>
      <c r="C35" s="86">
        <f>SUM(C12:C34)</f>
        <v>1809</v>
      </c>
      <c r="D35" s="86">
        <f>SUM(D12:D34)</f>
        <v>1809</v>
      </c>
      <c r="E35" s="86">
        <f>SUM(E12:E34)</f>
        <v>1125</v>
      </c>
      <c r="F35" s="86">
        <f>SUM(F12:F34)</f>
        <v>1125</v>
      </c>
    </row>
    <row r="36" spans="1:6">
      <c r="A36" s="89"/>
      <c r="B36" s="90"/>
      <c r="C36" s="90"/>
      <c r="D36" s="90"/>
      <c r="E36" s="90"/>
      <c r="F36" s="90"/>
    </row>
    <row r="37" spans="1:6">
      <c r="C37" s="80" t="s">
        <v>10</v>
      </c>
    </row>
    <row r="38" spans="1:6">
      <c r="A38" s="290" t="s">
        <v>925</v>
      </c>
    </row>
    <row r="39" spans="1:6">
      <c r="A39" s="290" t="s">
        <v>930</v>
      </c>
    </row>
    <row r="40" spans="1:6">
      <c r="E40" s="290" t="s">
        <v>869</v>
      </c>
    </row>
    <row r="41" spans="1:6">
      <c r="E41" s="305" t="s">
        <v>870</v>
      </c>
    </row>
    <row r="42" spans="1:6">
      <c r="E42" s="305" t="s">
        <v>871</v>
      </c>
    </row>
  </sheetData>
  <mergeCells count="8"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70866141732283505" right="0.70866141732283505" top="1.2362204720000001" bottom="0" header="0.31496062992126" footer="0.31496062992126"/>
  <pageSetup paperSize="9" scale="83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BreakPreview" zoomScaleSheetLayoutView="100" workbookViewId="0">
      <selection activeCell="A5" sqref="A5:B5"/>
    </sheetView>
  </sheetViews>
  <sheetFormatPr defaultRowHeight="12.75"/>
  <cols>
    <col min="2" max="2" width="20.28515625" bestFit="1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80"/>
      <c r="B1" s="80"/>
      <c r="C1" s="80"/>
      <c r="D1" s="729"/>
      <c r="E1" s="729"/>
      <c r="F1" s="40"/>
      <c r="G1" s="729" t="s">
        <v>443</v>
      </c>
      <c r="H1" s="729"/>
      <c r="I1" s="729"/>
      <c r="J1" s="729"/>
      <c r="K1" s="92"/>
      <c r="L1" s="80"/>
      <c r="M1" s="80"/>
    </row>
    <row r="2" spans="1:13" ht="15.75">
      <c r="A2" s="807" t="s">
        <v>0</v>
      </c>
      <c r="B2" s="807"/>
      <c r="C2" s="807"/>
      <c r="D2" s="807"/>
      <c r="E2" s="807"/>
      <c r="F2" s="807"/>
      <c r="G2" s="807"/>
      <c r="H2" s="807"/>
      <c r="I2" s="807"/>
      <c r="J2" s="807"/>
      <c r="K2" s="80"/>
      <c r="L2" s="80"/>
      <c r="M2" s="80"/>
    </row>
    <row r="3" spans="1:13" ht="18">
      <c r="A3" s="119"/>
      <c r="B3" s="119"/>
      <c r="C3" s="819" t="s">
        <v>623</v>
      </c>
      <c r="D3" s="819"/>
      <c r="E3" s="819"/>
      <c r="F3" s="819"/>
      <c r="G3" s="819"/>
      <c r="H3" s="819"/>
      <c r="I3" s="819"/>
      <c r="J3" s="119"/>
      <c r="K3" s="80"/>
      <c r="L3" s="80"/>
      <c r="M3" s="80"/>
    </row>
    <row r="4" spans="1:13" ht="15.75">
      <c r="A4" s="808" t="s">
        <v>442</v>
      </c>
      <c r="B4" s="808"/>
      <c r="C4" s="808"/>
      <c r="D4" s="808"/>
      <c r="E4" s="808"/>
      <c r="F4" s="808"/>
      <c r="G4" s="808"/>
      <c r="H4" s="808"/>
      <c r="I4" s="808"/>
      <c r="J4" s="808"/>
      <c r="K4" s="80"/>
      <c r="L4" s="80"/>
      <c r="M4" s="80"/>
    </row>
    <row r="5" spans="1:13" ht="15.75">
      <c r="A5" s="638" t="s">
        <v>933</v>
      </c>
      <c r="B5" s="638"/>
      <c r="C5" s="81"/>
      <c r="D5" s="81"/>
      <c r="E5" s="81"/>
      <c r="F5" s="81"/>
      <c r="G5" s="81"/>
      <c r="H5" s="81"/>
      <c r="I5" s="81"/>
      <c r="J5" s="81"/>
      <c r="K5" s="80"/>
      <c r="L5" s="80"/>
      <c r="M5" s="80"/>
    </row>
    <row r="6" spans="1:1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8">
      <c r="A7" s="82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21.75" customHeight="1">
      <c r="A8" s="814" t="s">
        <v>2</v>
      </c>
      <c r="B8" s="814" t="s">
        <v>3</v>
      </c>
      <c r="C8" s="816" t="s">
        <v>134</v>
      </c>
      <c r="D8" s="817"/>
      <c r="E8" s="817"/>
      <c r="F8" s="817"/>
      <c r="G8" s="817"/>
      <c r="H8" s="817"/>
      <c r="I8" s="817"/>
      <c r="J8" s="818"/>
      <c r="K8" s="80"/>
      <c r="L8" s="80"/>
      <c r="M8" s="80"/>
    </row>
    <row r="9" spans="1:13" ht="39.75" customHeight="1">
      <c r="A9" s="815"/>
      <c r="B9" s="815"/>
      <c r="C9" s="83" t="s">
        <v>190</v>
      </c>
      <c r="D9" s="83" t="s">
        <v>114</v>
      </c>
      <c r="E9" s="83" t="s">
        <v>382</v>
      </c>
      <c r="F9" s="124" t="s">
        <v>159</v>
      </c>
      <c r="G9" s="124" t="s">
        <v>115</v>
      </c>
      <c r="H9" s="144" t="s">
        <v>189</v>
      </c>
      <c r="I9" s="144" t="s">
        <v>209</v>
      </c>
      <c r="J9" s="84" t="s">
        <v>14</v>
      </c>
      <c r="K9" s="91"/>
      <c r="L9" s="91"/>
      <c r="M9" s="91"/>
    </row>
    <row r="10" spans="1:13" s="15" customFormat="1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5">
        <v>8</v>
      </c>
      <c r="I10" s="85">
        <v>9</v>
      </c>
      <c r="J10" s="84">
        <v>10</v>
      </c>
      <c r="K10" s="91"/>
      <c r="L10" s="91"/>
      <c r="M10" s="91"/>
    </row>
    <row r="11" spans="1:13" ht="15">
      <c r="A11" s="233">
        <v>1</v>
      </c>
      <c r="B11" s="263" t="s">
        <v>828</v>
      </c>
      <c r="C11" s="86">
        <v>0</v>
      </c>
      <c r="D11" s="86">
        <v>0</v>
      </c>
      <c r="E11" s="86">
        <v>111</v>
      </c>
      <c r="F11" s="86">
        <v>0</v>
      </c>
      <c r="G11" s="86">
        <v>0</v>
      </c>
      <c r="H11" s="145">
        <v>1</v>
      </c>
      <c r="I11" s="145">
        <v>0</v>
      </c>
      <c r="J11" s="87">
        <f>SUM(C11:I11)</f>
        <v>112</v>
      </c>
      <c r="K11" s="80"/>
      <c r="L11" s="80"/>
      <c r="M11" s="80"/>
    </row>
    <row r="12" spans="1:13" ht="15">
      <c r="A12" s="233">
        <v>2</v>
      </c>
      <c r="B12" s="47" t="s">
        <v>829</v>
      </c>
      <c r="C12" s="86">
        <v>0</v>
      </c>
      <c r="D12" s="86">
        <v>0</v>
      </c>
      <c r="E12" s="86">
        <f>'AT18_Details_Community '!C13+'AT18_Details_Community '!E13</f>
        <v>173</v>
      </c>
      <c r="F12" s="86">
        <v>0</v>
      </c>
      <c r="G12" s="86">
        <v>0</v>
      </c>
      <c r="H12" s="145">
        <v>6</v>
      </c>
      <c r="I12" s="145">
        <v>0</v>
      </c>
      <c r="J12" s="87">
        <f t="shared" ref="J12:J33" si="0">SUM(C12:I12)</f>
        <v>179</v>
      </c>
      <c r="K12" s="80"/>
      <c r="L12" s="80"/>
      <c r="M12" s="80"/>
    </row>
    <row r="13" spans="1:13" ht="15">
      <c r="A13" s="233">
        <v>3</v>
      </c>
      <c r="B13" s="263" t="s">
        <v>830</v>
      </c>
      <c r="C13" s="86"/>
      <c r="D13" s="86">
        <v>0</v>
      </c>
      <c r="E13" s="86">
        <v>239</v>
      </c>
      <c r="F13" s="86">
        <v>0</v>
      </c>
      <c r="G13" s="86">
        <v>0</v>
      </c>
      <c r="H13" s="145">
        <v>4</v>
      </c>
      <c r="I13" s="145">
        <v>0</v>
      </c>
      <c r="J13" s="87">
        <f t="shared" si="0"/>
        <v>243</v>
      </c>
      <c r="K13" s="80"/>
      <c r="L13" s="80"/>
      <c r="M13" s="80"/>
    </row>
    <row r="14" spans="1:13" ht="15">
      <c r="A14" s="233">
        <v>4</v>
      </c>
      <c r="B14" s="47" t="s">
        <v>831</v>
      </c>
      <c r="C14" s="86">
        <v>0</v>
      </c>
      <c r="D14" s="86">
        <v>0</v>
      </c>
      <c r="E14" s="86">
        <f>'AT18_Details_Community '!C15+'AT18_Details_Community '!E15</f>
        <v>194</v>
      </c>
      <c r="F14" s="86">
        <v>0</v>
      </c>
      <c r="G14" s="86">
        <v>0</v>
      </c>
      <c r="H14" s="145">
        <v>5</v>
      </c>
      <c r="I14" s="145">
        <v>0</v>
      </c>
      <c r="J14" s="87">
        <f t="shared" si="0"/>
        <v>199</v>
      </c>
      <c r="K14" s="80"/>
      <c r="L14" s="80"/>
      <c r="M14" s="80"/>
    </row>
    <row r="15" spans="1:13" ht="15">
      <c r="A15" s="233">
        <v>5</v>
      </c>
      <c r="B15" s="47" t="s">
        <v>832</v>
      </c>
      <c r="C15" s="86">
        <v>0</v>
      </c>
      <c r="D15" s="86">
        <v>0</v>
      </c>
      <c r="E15" s="86">
        <f>'AT18_Details_Community '!C16+'AT18_Details_Community '!E16</f>
        <v>159</v>
      </c>
      <c r="F15" s="86">
        <v>0</v>
      </c>
      <c r="G15" s="86">
        <v>0</v>
      </c>
      <c r="H15" s="145">
        <v>1</v>
      </c>
      <c r="I15" s="145">
        <v>0</v>
      </c>
      <c r="J15" s="87">
        <f t="shared" si="0"/>
        <v>160</v>
      </c>
      <c r="K15" s="80"/>
      <c r="L15" s="80"/>
      <c r="M15" s="80"/>
    </row>
    <row r="16" spans="1:13" ht="15">
      <c r="A16" s="233">
        <v>6</v>
      </c>
      <c r="B16" s="47" t="s">
        <v>833</v>
      </c>
      <c r="C16" s="86">
        <v>0</v>
      </c>
      <c r="D16" s="86">
        <v>0</v>
      </c>
      <c r="E16" s="86">
        <v>152</v>
      </c>
      <c r="F16" s="86">
        <v>0</v>
      </c>
      <c r="G16" s="86">
        <v>0</v>
      </c>
      <c r="H16" s="145">
        <v>1</v>
      </c>
      <c r="I16" s="145">
        <v>0</v>
      </c>
      <c r="J16" s="87">
        <f t="shared" si="0"/>
        <v>153</v>
      </c>
      <c r="K16" s="80"/>
      <c r="L16" s="80"/>
      <c r="M16" s="80"/>
    </row>
    <row r="17" spans="1:13" ht="15">
      <c r="A17" s="233">
        <v>7</v>
      </c>
      <c r="B17" s="263" t="s">
        <v>834</v>
      </c>
      <c r="C17" s="86">
        <v>0</v>
      </c>
      <c r="D17" s="86">
        <v>0</v>
      </c>
      <c r="E17" s="86">
        <v>106</v>
      </c>
      <c r="F17" s="86">
        <v>0</v>
      </c>
      <c r="G17" s="86">
        <v>0</v>
      </c>
      <c r="H17" s="145">
        <v>1</v>
      </c>
      <c r="I17" s="145">
        <v>0</v>
      </c>
      <c r="J17" s="87">
        <f t="shared" si="0"/>
        <v>107</v>
      </c>
      <c r="K17" s="80"/>
      <c r="L17" s="80"/>
      <c r="M17" s="80"/>
    </row>
    <row r="18" spans="1:13" ht="15">
      <c r="A18" s="233">
        <v>8</v>
      </c>
      <c r="B18" s="47" t="s">
        <v>835</v>
      </c>
      <c r="C18" s="86">
        <v>0</v>
      </c>
      <c r="D18" s="86">
        <v>0</v>
      </c>
      <c r="E18" s="86">
        <v>224</v>
      </c>
      <c r="F18" s="86">
        <v>0</v>
      </c>
      <c r="G18" s="86">
        <v>0</v>
      </c>
      <c r="H18" s="145">
        <v>1</v>
      </c>
      <c r="I18" s="145">
        <v>0</v>
      </c>
      <c r="J18" s="87">
        <f t="shared" si="0"/>
        <v>225</v>
      </c>
      <c r="K18" s="80"/>
      <c r="L18" s="80"/>
      <c r="M18" s="80"/>
    </row>
    <row r="19" spans="1:13" ht="15">
      <c r="A19" s="233">
        <v>9</v>
      </c>
      <c r="B19" s="47" t="s">
        <v>836</v>
      </c>
      <c r="C19" s="86">
        <v>0</v>
      </c>
      <c r="D19" s="86">
        <v>0</v>
      </c>
      <c r="E19" s="86">
        <f>'AT18_Details_Community '!C20+'AT18_Details_Community '!E20</f>
        <v>144</v>
      </c>
      <c r="F19" s="86">
        <v>0</v>
      </c>
      <c r="G19" s="86">
        <v>0</v>
      </c>
      <c r="H19" s="145">
        <v>0</v>
      </c>
      <c r="I19" s="145">
        <v>0</v>
      </c>
      <c r="J19" s="87">
        <f t="shared" si="0"/>
        <v>144</v>
      </c>
      <c r="K19" s="80"/>
      <c r="L19" s="80"/>
      <c r="M19" s="80"/>
    </row>
    <row r="20" spans="1:13" ht="15">
      <c r="A20" s="233">
        <v>10</v>
      </c>
      <c r="B20" s="47" t="s">
        <v>837</v>
      </c>
      <c r="C20" s="86">
        <v>0</v>
      </c>
      <c r="D20" s="86">
        <v>0</v>
      </c>
      <c r="E20" s="86">
        <v>114</v>
      </c>
      <c r="F20" s="86">
        <v>0</v>
      </c>
      <c r="G20" s="86">
        <v>0</v>
      </c>
      <c r="H20" s="145">
        <v>1</v>
      </c>
      <c r="I20" s="145">
        <v>0</v>
      </c>
      <c r="J20" s="87">
        <f t="shared" si="0"/>
        <v>115</v>
      </c>
      <c r="K20" s="80"/>
      <c r="L20" s="80"/>
      <c r="M20" s="80"/>
    </row>
    <row r="21" spans="1:13" ht="15">
      <c r="A21" s="233">
        <v>11</v>
      </c>
      <c r="B21" s="47" t="s">
        <v>838</v>
      </c>
      <c r="C21" s="86">
        <v>0</v>
      </c>
      <c r="D21" s="86">
        <v>0</v>
      </c>
      <c r="E21" s="86">
        <v>93</v>
      </c>
      <c r="F21" s="86">
        <v>0</v>
      </c>
      <c r="G21" s="86">
        <v>0</v>
      </c>
      <c r="H21" s="145">
        <v>1</v>
      </c>
      <c r="I21" s="145">
        <v>0</v>
      </c>
      <c r="J21" s="87">
        <f t="shared" si="0"/>
        <v>94</v>
      </c>
      <c r="K21" s="80"/>
      <c r="L21" s="80"/>
      <c r="M21" s="80"/>
    </row>
    <row r="22" spans="1:13" ht="15">
      <c r="A22" s="233">
        <v>12</v>
      </c>
      <c r="B22" s="47" t="s">
        <v>839</v>
      </c>
      <c r="C22" s="86">
        <v>0</v>
      </c>
      <c r="D22" s="86">
        <v>0</v>
      </c>
      <c r="E22" s="86">
        <v>81</v>
      </c>
      <c r="F22" s="86">
        <v>0</v>
      </c>
      <c r="G22" s="86">
        <v>0</v>
      </c>
      <c r="H22" s="145">
        <v>1</v>
      </c>
      <c r="I22" s="145">
        <v>0</v>
      </c>
      <c r="J22" s="87">
        <f t="shared" si="0"/>
        <v>82</v>
      </c>
      <c r="K22" s="80"/>
      <c r="L22" s="80"/>
      <c r="M22" s="80"/>
    </row>
    <row r="23" spans="1:13" ht="15">
      <c r="A23" s="233">
        <v>13</v>
      </c>
      <c r="B23" s="47" t="s">
        <v>840</v>
      </c>
      <c r="C23" s="86">
        <v>0</v>
      </c>
      <c r="D23" s="86">
        <v>0</v>
      </c>
      <c r="E23" s="86">
        <f>'AT18_Details_Community '!C24+'AT18_Details_Community '!E24</f>
        <v>71</v>
      </c>
      <c r="F23" s="86">
        <v>0</v>
      </c>
      <c r="G23" s="86">
        <v>0</v>
      </c>
      <c r="H23" s="145">
        <v>1</v>
      </c>
      <c r="I23" s="145">
        <v>0</v>
      </c>
      <c r="J23" s="87">
        <f t="shared" si="0"/>
        <v>72</v>
      </c>
      <c r="K23" s="80"/>
      <c r="L23" s="80"/>
      <c r="M23" s="80"/>
    </row>
    <row r="24" spans="1:13" ht="15">
      <c r="A24" s="233">
        <v>14</v>
      </c>
      <c r="B24" s="47" t="s">
        <v>841</v>
      </c>
      <c r="C24" s="86">
        <v>0</v>
      </c>
      <c r="D24" s="86">
        <v>0</v>
      </c>
      <c r="E24" s="86">
        <f>'AT18_Details_Community '!C25+'AT18_Details_Community '!E25</f>
        <v>27</v>
      </c>
      <c r="F24" s="86">
        <v>0</v>
      </c>
      <c r="G24" s="86">
        <v>0</v>
      </c>
      <c r="H24" s="145">
        <v>0</v>
      </c>
      <c r="I24" s="145">
        <v>0</v>
      </c>
      <c r="J24" s="87">
        <f t="shared" si="0"/>
        <v>27</v>
      </c>
      <c r="K24" s="80"/>
      <c r="L24" s="80"/>
      <c r="M24" s="80"/>
    </row>
    <row r="25" spans="1:13" ht="15">
      <c r="A25" s="233">
        <v>15</v>
      </c>
      <c r="B25" s="263" t="s">
        <v>842</v>
      </c>
      <c r="C25" s="86">
        <v>0</v>
      </c>
      <c r="D25" s="86">
        <v>0</v>
      </c>
      <c r="E25" s="86">
        <f>'AT18_Details_Community '!C26+'AT18_Details_Community '!E26</f>
        <v>78</v>
      </c>
      <c r="F25" s="86">
        <v>0</v>
      </c>
      <c r="G25" s="86">
        <v>0</v>
      </c>
      <c r="H25" s="145">
        <v>3</v>
      </c>
      <c r="I25" s="145">
        <v>0</v>
      </c>
      <c r="J25" s="87">
        <f t="shared" si="0"/>
        <v>81</v>
      </c>
      <c r="K25" s="80"/>
      <c r="L25" s="80"/>
      <c r="M25" s="80"/>
    </row>
    <row r="26" spans="1:13" ht="15">
      <c r="A26" s="233">
        <v>16</v>
      </c>
      <c r="B26" s="263" t="s">
        <v>843</v>
      </c>
      <c r="C26" s="86">
        <v>0</v>
      </c>
      <c r="D26" s="86">
        <v>0</v>
      </c>
      <c r="E26" s="86">
        <f>'AT18_Details_Community '!C27+'AT18_Details_Community '!E27</f>
        <v>187</v>
      </c>
      <c r="F26" s="86">
        <v>0</v>
      </c>
      <c r="G26" s="86">
        <v>0</v>
      </c>
      <c r="H26" s="145">
        <v>1</v>
      </c>
      <c r="I26" s="145">
        <v>0</v>
      </c>
      <c r="J26" s="87">
        <f t="shared" si="0"/>
        <v>188</v>
      </c>
      <c r="K26" s="80"/>
      <c r="L26" s="80"/>
      <c r="M26" s="80"/>
    </row>
    <row r="27" spans="1:13" ht="15">
      <c r="A27" s="233">
        <v>17</v>
      </c>
      <c r="B27" s="47" t="s">
        <v>844</v>
      </c>
      <c r="C27" s="86">
        <v>0</v>
      </c>
      <c r="D27" s="86">
        <v>0</v>
      </c>
      <c r="E27" s="86">
        <f>'AT18_Details_Community '!C28+'AT18_Details_Community '!E28</f>
        <v>69</v>
      </c>
      <c r="F27" s="86">
        <v>0</v>
      </c>
      <c r="G27" s="86">
        <v>0</v>
      </c>
      <c r="H27" s="145">
        <v>1</v>
      </c>
      <c r="I27" s="145">
        <v>0</v>
      </c>
      <c r="J27" s="87">
        <f t="shared" si="0"/>
        <v>70</v>
      </c>
      <c r="K27" s="80"/>
      <c r="L27" s="80"/>
      <c r="M27" s="80"/>
    </row>
    <row r="28" spans="1:13" ht="15">
      <c r="A28" s="233">
        <v>18</v>
      </c>
      <c r="B28" s="263" t="s">
        <v>845</v>
      </c>
      <c r="C28" s="86">
        <v>0</v>
      </c>
      <c r="D28" s="86">
        <v>0</v>
      </c>
      <c r="E28" s="86">
        <f>'AT18_Details_Community '!C29+'AT18_Details_Community '!E29</f>
        <v>281</v>
      </c>
      <c r="F28" s="86">
        <v>0</v>
      </c>
      <c r="G28" s="86">
        <v>0</v>
      </c>
      <c r="H28" s="145">
        <v>3</v>
      </c>
      <c r="I28" s="145">
        <v>0</v>
      </c>
      <c r="J28" s="87">
        <f t="shared" si="0"/>
        <v>284</v>
      </c>
      <c r="K28" s="80"/>
      <c r="L28" s="80"/>
      <c r="M28" s="80"/>
    </row>
    <row r="29" spans="1:13" ht="15">
      <c r="A29" s="233">
        <v>19</v>
      </c>
      <c r="B29" s="47" t="s">
        <v>846</v>
      </c>
      <c r="C29" s="86">
        <v>0</v>
      </c>
      <c r="D29" s="86">
        <v>0</v>
      </c>
      <c r="E29" s="86">
        <f>'AT18_Details_Community '!C30+'AT18_Details_Community '!E30</f>
        <v>129</v>
      </c>
      <c r="F29" s="86">
        <v>0</v>
      </c>
      <c r="G29" s="86">
        <v>0</v>
      </c>
      <c r="H29" s="145">
        <v>2</v>
      </c>
      <c r="I29" s="145">
        <v>0</v>
      </c>
      <c r="J29" s="87">
        <f t="shared" si="0"/>
        <v>131</v>
      </c>
      <c r="K29" s="80"/>
      <c r="L29" s="80"/>
      <c r="M29" s="80"/>
    </row>
    <row r="30" spans="1:13" ht="15">
      <c r="A30" s="233">
        <v>20</v>
      </c>
      <c r="B30" s="47" t="s">
        <v>847</v>
      </c>
      <c r="C30" s="86">
        <v>0</v>
      </c>
      <c r="D30" s="86">
        <v>0</v>
      </c>
      <c r="E30" s="86">
        <f>'AT18_Details_Community '!C31+'AT18_Details_Community '!E31</f>
        <v>81</v>
      </c>
      <c r="F30" s="86">
        <v>0</v>
      </c>
      <c r="G30" s="86">
        <v>0</v>
      </c>
      <c r="H30" s="145">
        <v>0</v>
      </c>
      <c r="I30" s="145">
        <v>0</v>
      </c>
      <c r="J30" s="87">
        <f t="shared" si="0"/>
        <v>81</v>
      </c>
      <c r="K30" s="80"/>
      <c r="L30" s="80"/>
      <c r="M30" s="80"/>
    </row>
    <row r="31" spans="1:13" ht="15">
      <c r="A31" s="233">
        <v>21</v>
      </c>
      <c r="B31" s="47" t="s">
        <v>848</v>
      </c>
      <c r="C31" s="86">
        <v>0</v>
      </c>
      <c r="D31" s="86">
        <v>0</v>
      </c>
      <c r="E31" s="86">
        <f>'AT18_Details_Community '!C32+'AT18_Details_Community '!E32</f>
        <v>73</v>
      </c>
      <c r="F31" s="86">
        <v>0</v>
      </c>
      <c r="G31" s="86">
        <v>0</v>
      </c>
      <c r="H31" s="145">
        <v>4</v>
      </c>
      <c r="I31" s="145">
        <v>0</v>
      </c>
      <c r="J31" s="87">
        <f t="shared" si="0"/>
        <v>77</v>
      </c>
      <c r="K31" s="80"/>
      <c r="L31" s="80"/>
      <c r="M31" s="80"/>
    </row>
    <row r="32" spans="1:13" ht="15">
      <c r="A32" s="233">
        <v>22</v>
      </c>
      <c r="B32" s="47" t="s">
        <v>849</v>
      </c>
      <c r="C32" s="86">
        <v>0</v>
      </c>
      <c r="D32" s="86">
        <v>0</v>
      </c>
      <c r="E32" s="86">
        <f>'AT18_Details_Community '!C33+'AT18_Details_Community '!E33</f>
        <v>114</v>
      </c>
      <c r="F32" s="86">
        <v>0</v>
      </c>
      <c r="G32" s="86">
        <v>0</v>
      </c>
      <c r="H32" s="145">
        <v>0</v>
      </c>
      <c r="I32" s="145">
        <v>0</v>
      </c>
      <c r="J32" s="87">
        <f t="shared" si="0"/>
        <v>114</v>
      </c>
      <c r="K32" s="80"/>
      <c r="L32" s="80"/>
      <c r="M32" s="80"/>
    </row>
    <row r="33" spans="1:13" ht="15">
      <c r="A33" s="233">
        <v>23</v>
      </c>
      <c r="B33" s="47" t="s">
        <v>850</v>
      </c>
      <c r="C33" s="86">
        <v>0</v>
      </c>
      <c r="D33" s="86">
        <v>0</v>
      </c>
      <c r="E33" s="86">
        <v>111</v>
      </c>
      <c r="F33" s="86">
        <v>0</v>
      </c>
      <c r="G33" s="86">
        <v>0</v>
      </c>
      <c r="H33" s="145">
        <v>1</v>
      </c>
      <c r="I33" s="145">
        <v>0</v>
      </c>
      <c r="J33" s="87">
        <f t="shared" si="0"/>
        <v>112</v>
      </c>
      <c r="K33" s="80"/>
      <c r="L33" s="80"/>
      <c r="M33" s="80"/>
    </row>
    <row r="34" spans="1:13">
      <c r="A34" s="30" t="s">
        <v>14</v>
      </c>
      <c r="B34" s="9"/>
      <c r="C34" s="494">
        <f>SUM(C11:C33)</f>
        <v>0</v>
      </c>
      <c r="D34" s="494">
        <f t="shared" ref="D34:J34" si="1">SUM(D11:D33)</f>
        <v>0</v>
      </c>
      <c r="E34" s="494">
        <f t="shared" si="1"/>
        <v>3011</v>
      </c>
      <c r="F34" s="494">
        <f t="shared" si="1"/>
        <v>0</v>
      </c>
      <c r="G34" s="494">
        <f t="shared" si="1"/>
        <v>0</v>
      </c>
      <c r="H34" s="494">
        <f t="shared" si="1"/>
        <v>39</v>
      </c>
      <c r="I34" s="494">
        <f t="shared" si="1"/>
        <v>0</v>
      </c>
      <c r="J34" s="494">
        <f t="shared" si="1"/>
        <v>3050</v>
      </c>
      <c r="K34" s="80"/>
      <c r="L34" s="80"/>
      <c r="M34" s="80"/>
    </row>
    <row r="35" spans="1:13">
      <c r="A35" s="88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>
      <c r="A36" s="80" t="s">
        <v>116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>
      <c r="A37" s="80" t="s">
        <v>191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>
      <c r="A38" t="s">
        <v>117</v>
      </c>
    </row>
    <row r="39" spans="1:13">
      <c r="A39" s="813" t="s">
        <v>118</v>
      </c>
      <c r="B39" s="813"/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</row>
    <row r="40" spans="1:13">
      <c r="A40" s="820" t="s">
        <v>119</v>
      </c>
      <c r="B40" s="820"/>
      <c r="C40" s="820"/>
      <c r="D40" s="820"/>
      <c r="E40" s="80"/>
      <c r="F40" s="80"/>
      <c r="G40" s="80"/>
      <c r="H40" s="80"/>
      <c r="I40" s="80"/>
      <c r="J40" s="80"/>
      <c r="K40" s="80"/>
      <c r="L40" s="80"/>
      <c r="M40" s="80"/>
    </row>
    <row r="41" spans="1:13">
      <c r="A41" s="125" t="s">
        <v>160</v>
      </c>
      <c r="B41" s="125"/>
      <c r="C41" s="125"/>
      <c r="D41" s="125"/>
      <c r="E41" s="80"/>
      <c r="F41" s="80"/>
      <c r="G41" s="80"/>
      <c r="H41" s="80"/>
      <c r="I41" s="80"/>
      <c r="J41" s="80"/>
      <c r="K41" s="80"/>
      <c r="L41" s="80"/>
      <c r="M41" s="80"/>
    </row>
    <row r="42" spans="1:13">
      <c r="A42" s="290" t="s">
        <v>925</v>
      </c>
      <c r="B42" s="125"/>
      <c r="C42" s="125"/>
      <c r="D42" s="125"/>
      <c r="E42" s="80"/>
      <c r="F42" s="80"/>
      <c r="G42" s="80"/>
      <c r="H42" s="80"/>
      <c r="I42" s="290" t="s">
        <v>869</v>
      </c>
      <c r="J42" s="80"/>
      <c r="K42" s="80"/>
      <c r="L42" s="80"/>
      <c r="M42" s="80"/>
    </row>
    <row r="43" spans="1:13">
      <c r="A43" s="290" t="s">
        <v>930</v>
      </c>
      <c r="I43" s="305" t="s">
        <v>870</v>
      </c>
    </row>
    <row r="44" spans="1:13">
      <c r="I44" s="305" t="s">
        <v>871</v>
      </c>
    </row>
  </sheetData>
  <mergeCells count="13">
    <mergeCell ref="A40:D40"/>
    <mergeCell ref="D1:E1"/>
    <mergeCell ref="G1:J1"/>
    <mergeCell ref="A2:J2"/>
    <mergeCell ref="A4:J4"/>
    <mergeCell ref="A5:B5"/>
    <mergeCell ref="K39:M39"/>
    <mergeCell ref="A8:A9"/>
    <mergeCell ref="B8:B9"/>
    <mergeCell ref="C8:J8"/>
    <mergeCell ref="C3:I3"/>
    <mergeCell ref="A39:D39"/>
    <mergeCell ref="E39:J39"/>
  </mergeCells>
  <printOptions horizontalCentered="1"/>
  <pageMargins left="0.70866141732283505" right="0.70866141732283505" top="1.2362204720000001" bottom="0" header="0.31496062992126" footer="0.31496062992126"/>
  <pageSetup paperSize="9" scale="7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view="pageBreakPreview" topLeftCell="A12" zoomScale="76" zoomScaleNormal="80" zoomScaleSheetLayoutView="76" workbookViewId="0">
      <selection activeCell="A7" sqref="A7:B7"/>
    </sheetView>
  </sheetViews>
  <sheetFormatPr defaultRowHeight="12.75"/>
  <cols>
    <col min="1" max="1" width="6.140625" customWidth="1"/>
    <col min="2" max="2" width="21.5703125" bestFit="1" customWidth="1"/>
    <col min="3" max="3" width="15.85546875" customWidth="1"/>
    <col min="4" max="4" width="14.140625" customWidth="1"/>
    <col min="5" max="5" width="14.7109375" customWidth="1"/>
    <col min="6" max="6" width="14.42578125" customWidth="1"/>
    <col min="7" max="7" width="15" customWidth="1"/>
    <col min="8" max="8" width="14" customWidth="1"/>
    <col min="9" max="9" width="14.7109375" customWidth="1"/>
    <col min="10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729" t="s">
        <v>533</v>
      </c>
      <c r="M1" s="729"/>
      <c r="N1" s="92"/>
      <c r="O1" s="80"/>
      <c r="P1" s="80"/>
    </row>
    <row r="2" spans="1:26" ht="15.75">
      <c r="A2" s="807" t="s">
        <v>0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"/>
      <c r="O2" s="80"/>
      <c r="P2" s="80"/>
    </row>
    <row r="3" spans="1:26" ht="20.25">
      <c r="A3" s="732" t="s">
        <v>623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80"/>
      <c r="O3" s="80"/>
      <c r="P3" s="80"/>
    </row>
    <row r="4" spans="1:26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6" ht="15.75">
      <c r="A5" s="808" t="s">
        <v>532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"/>
      <c r="O5" s="80"/>
      <c r="P5" s="80"/>
    </row>
    <row r="6" spans="1:26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6">
      <c r="A7" s="638" t="s">
        <v>933</v>
      </c>
      <c r="B7" s="638"/>
      <c r="C7" s="32"/>
      <c r="D7" s="32"/>
      <c r="E7" s="3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26" ht="18">
      <c r="A8" s="82"/>
      <c r="B8" s="82"/>
      <c r="C8" s="82"/>
      <c r="D8" s="82"/>
      <c r="E8" s="82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26" ht="19.899999999999999" customHeight="1">
      <c r="A9" s="805" t="s">
        <v>2</v>
      </c>
      <c r="B9" s="805" t="s">
        <v>3</v>
      </c>
      <c r="C9" s="821" t="s">
        <v>114</v>
      </c>
      <c r="D9" s="821"/>
      <c r="E9" s="822"/>
      <c r="F9" s="823" t="s">
        <v>115</v>
      </c>
      <c r="G9" s="821"/>
      <c r="H9" s="821"/>
      <c r="I9" s="822"/>
      <c r="J9" s="823" t="s">
        <v>189</v>
      </c>
      <c r="K9" s="821"/>
      <c r="L9" s="821"/>
      <c r="M9" s="822"/>
      <c r="Y9" s="9"/>
      <c r="Z9" s="13"/>
    </row>
    <row r="10" spans="1:26" ht="45.75" customHeight="1">
      <c r="A10" s="805"/>
      <c r="B10" s="805"/>
      <c r="C10" s="127" t="s">
        <v>384</v>
      </c>
      <c r="D10" s="4" t="s">
        <v>381</v>
      </c>
      <c r="E10" s="127" t="s">
        <v>192</v>
      </c>
      <c r="F10" s="4" t="s">
        <v>379</v>
      </c>
      <c r="G10" s="127" t="s">
        <v>380</v>
      </c>
      <c r="H10" s="4" t="s">
        <v>381</v>
      </c>
      <c r="I10" s="127" t="s">
        <v>192</v>
      </c>
      <c r="J10" s="4" t="s">
        <v>383</v>
      </c>
      <c r="K10" s="127" t="s">
        <v>380</v>
      </c>
      <c r="L10" s="4" t="s">
        <v>381</v>
      </c>
      <c r="M10" s="5" t="s">
        <v>192</v>
      </c>
    </row>
    <row r="11" spans="1:26" s="15" customFormat="1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  <c r="M11" s="83">
        <v>13</v>
      </c>
    </row>
    <row r="12" spans="1:26" ht="15">
      <c r="A12" s="233">
        <v>1</v>
      </c>
      <c r="B12" s="263" t="s">
        <v>828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</row>
    <row r="13" spans="1:26" ht="15">
      <c r="A13" s="233">
        <v>2</v>
      </c>
      <c r="B13" s="47" t="s">
        <v>829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</row>
    <row r="14" spans="1:26" ht="15">
      <c r="A14" s="233">
        <v>3</v>
      </c>
      <c r="B14" s="263" t="s">
        <v>830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</row>
    <row r="15" spans="1:26" ht="15">
      <c r="A15" s="233">
        <v>4</v>
      </c>
      <c r="B15" s="47" t="s">
        <v>831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</row>
    <row r="16" spans="1:26" ht="15">
      <c r="A16" s="233">
        <v>5</v>
      </c>
      <c r="B16" s="47" t="s">
        <v>832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</row>
    <row r="17" spans="1:13" ht="15">
      <c r="A17" s="233">
        <v>6</v>
      </c>
      <c r="B17" s="47" t="s">
        <v>833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</row>
    <row r="18" spans="1:13" ht="15">
      <c r="A18" s="233">
        <v>7</v>
      </c>
      <c r="B18" s="263" t="s">
        <v>834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</row>
    <row r="19" spans="1:13" ht="15">
      <c r="A19" s="233">
        <v>8</v>
      </c>
      <c r="B19" s="47" t="s">
        <v>835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ht="15">
      <c r="A20" s="233">
        <v>9</v>
      </c>
      <c r="B20" s="47" t="s">
        <v>836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ht="15">
      <c r="A21" s="233">
        <v>10</v>
      </c>
      <c r="B21" s="47" t="s">
        <v>837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ht="15">
      <c r="A22" s="233">
        <v>11</v>
      </c>
      <c r="B22" s="47" t="s">
        <v>838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ht="15">
      <c r="A23" s="233">
        <v>12</v>
      </c>
      <c r="B23" s="47" t="s">
        <v>839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ht="15">
      <c r="A24" s="233">
        <v>13</v>
      </c>
      <c r="B24" s="47" t="s">
        <v>840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</row>
    <row r="25" spans="1:13" ht="15">
      <c r="A25" s="233">
        <v>14</v>
      </c>
      <c r="B25" s="47" t="s">
        <v>841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</row>
    <row r="26" spans="1:13" ht="15">
      <c r="A26" s="233">
        <v>15</v>
      </c>
      <c r="B26" s="263" t="s">
        <v>842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</row>
    <row r="27" spans="1:13" ht="15">
      <c r="A27" s="233">
        <v>16</v>
      </c>
      <c r="B27" s="263" t="s">
        <v>843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</row>
    <row r="28" spans="1:13" ht="15">
      <c r="A28" s="233">
        <v>17</v>
      </c>
      <c r="B28" s="47" t="s">
        <v>844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</row>
    <row r="29" spans="1:13" ht="15">
      <c r="A29" s="233">
        <v>18</v>
      </c>
      <c r="B29" s="263" t="s">
        <v>845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</row>
    <row r="30" spans="1:13" ht="15">
      <c r="A30" s="233">
        <v>19</v>
      </c>
      <c r="B30" s="47" t="s">
        <v>846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</row>
    <row r="31" spans="1:13" ht="15">
      <c r="A31" s="233">
        <v>20</v>
      </c>
      <c r="B31" s="47" t="s">
        <v>847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</row>
    <row r="32" spans="1:13" ht="15">
      <c r="A32" s="233">
        <v>21</v>
      </c>
      <c r="B32" s="47" t="s">
        <v>848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</row>
    <row r="33" spans="1:16" ht="15">
      <c r="A33" s="233">
        <v>22</v>
      </c>
      <c r="B33" s="47" t="s">
        <v>849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</row>
    <row r="34" spans="1:16" ht="15">
      <c r="A34" s="233">
        <v>23</v>
      </c>
      <c r="B34" s="47" t="s">
        <v>850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</row>
    <row r="35" spans="1:16">
      <c r="A35" s="30" t="s">
        <v>14</v>
      </c>
      <c r="B35" s="9"/>
      <c r="C35" s="494">
        <f>SUM(C12:C34)</f>
        <v>0</v>
      </c>
      <c r="D35" s="494">
        <f t="shared" ref="D35:M35" si="0">SUM(D12:D34)</f>
        <v>0</v>
      </c>
      <c r="E35" s="494">
        <f t="shared" si="0"/>
        <v>0</v>
      </c>
      <c r="F35" s="494">
        <f t="shared" si="0"/>
        <v>0</v>
      </c>
      <c r="G35" s="494">
        <f t="shared" si="0"/>
        <v>0</v>
      </c>
      <c r="H35" s="494">
        <f t="shared" si="0"/>
        <v>0</v>
      </c>
      <c r="I35" s="494">
        <f t="shared" si="0"/>
        <v>0</v>
      </c>
      <c r="J35" s="494">
        <f t="shared" si="0"/>
        <v>0</v>
      </c>
      <c r="K35" s="494">
        <f t="shared" si="0"/>
        <v>0</v>
      </c>
      <c r="L35" s="494">
        <f t="shared" si="0"/>
        <v>0</v>
      </c>
      <c r="M35" s="494">
        <f t="shared" si="0"/>
        <v>0</v>
      </c>
    </row>
    <row r="36" spans="1:16">
      <c r="A36" s="88"/>
      <c r="B36" s="88"/>
      <c r="C36" s="88"/>
      <c r="D36" s="88"/>
      <c r="E36" s="88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>
      <c r="A38" s="290" t="s">
        <v>925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>
      <c r="A39" s="290" t="s">
        <v>930</v>
      </c>
    </row>
    <row r="41" spans="1:16">
      <c r="K41" s="290" t="s">
        <v>869</v>
      </c>
    </row>
    <row r="42" spans="1:16">
      <c r="K42" s="305" t="s">
        <v>870</v>
      </c>
    </row>
    <row r="43" spans="1:16">
      <c r="K43" s="305" t="s">
        <v>871</v>
      </c>
    </row>
  </sheetData>
  <mergeCells count="10">
    <mergeCell ref="C9:E9"/>
    <mergeCell ref="L1:M1"/>
    <mergeCell ref="A2:M2"/>
    <mergeCell ref="A3:M3"/>
    <mergeCell ref="A5:M5"/>
    <mergeCell ref="A7:B7"/>
    <mergeCell ref="A9:A10"/>
    <mergeCell ref="B9:B10"/>
    <mergeCell ref="F9:I9"/>
    <mergeCell ref="J9:M9"/>
  </mergeCells>
  <printOptions horizontalCentered="1"/>
  <pageMargins left="0.70866141732283505" right="0.70866141732283505" top="1.2362204720000001" bottom="0" header="0.31496062992126" footer="0.31496062992126"/>
  <pageSetup paperSize="9" scale="6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84" zoomScaleSheetLayoutView="84" workbookViewId="0">
      <selection activeCell="A5" sqref="A5"/>
    </sheetView>
  </sheetViews>
  <sheetFormatPr defaultRowHeight="12.75"/>
  <cols>
    <col min="1" max="1" width="5.85546875" customWidth="1"/>
    <col min="2" max="2" width="20.140625" bestFit="1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824" t="s">
        <v>513</v>
      </c>
      <c r="K1" s="824"/>
    </row>
    <row r="2" spans="1:12" ht="21">
      <c r="A2" s="679" t="s">
        <v>623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</row>
    <row r="3" spans="1:12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2" ht="15">
      <c r="A4" s="825" t="s">
        <v>512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2" ht="15">
      <c r="A5" s="35" t="s">
        <v>932</v>
      </c>
      <c r="B5" s="158"/>
      <c r="C5" s="158"/>
      <c r="D5" s="158"/>
      <c r="E5" s="158"/>
      <c r="F5" s="158"/>
      <c r="G5" s="158"/>
      <c r="H5" s="158"/>
      <c r="I5" s="157"/>
      <c r="J5" s="747" t="s">
        <v>787</v>
      </c>
      <c r="K5" s="747"/>
      <c r="L5" s="747"/>
    </row>
    <row r="6" spans="1:12" ht="27.75" customHeight="1">
      <c r="A6" s="753" t="s">
        <v>2</v>
      </c>
      <c r="B6" s="753" t="s">
        <v>3</v>
      </c>
      <c r="C6" s="753" t="s">
        <v>294</v>
      </c>
      <c r="D6" s="753" t="s">
        <v>295</v>
      </c>
      <c r="E6" s="753"/>
      <c r="F6" s="753"/>
      <c r="G6" s="753"/>
      <c r="H6" s="753"/>
      <c r="I6" s="754" t="s">
        <v>296</v>
      </c>
      <c r="J6" s="755"/>
      <c r="K6" s="756"/>
    </row>
    <row r="7" spans="1:12" ht="90" customHeight="1">
      <c r="A7" s="753"/>
      <c r="B7" s="753"/>
      <c r="C7" s="753"/>
      <c r="D7" s="179" t="s">
        <v>297</v>
      </c>
      <c r="E7" s="179" t="s">
        <v>192</v>
      </c>
      <c r="F7" s="179" t="s">
        <v>445</v>
      </c>
      <c r="G7" s="179" t="s">
        <v>298</v>
      </c>
      <c r="H7" s="179" t="s">
        <v>420</v>
      </c>
      <c r="I7" s="179" t="s">
        <v>299</v>
      </c>
      <c r="J7" s="179" t="s">
        <v>300</v>
      </c>
      <c r="K7" s="179" t="s">
        <v>301</v>
      </c>
    </row>
    <row r="8" spans="1:12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  <c r="H8" s="161" t="s">
        <v>264</v>
      </c>
      <c r="I8" s="161" t="s">
        <v>283</v>
      </c>
      <c r="J8" s="161" t="s">
        <v>284</v>
      </c>
      <c r="K8" s="161" t="s">
        <v>285</v>
      </c>
    </row>
    <row r="9" spans="1:12" ht="15">
      <c r="A9" s="233">
        <v>1</v>
      </c>
      <c r="B9" s="263" t="s">
        <v>828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2" ht="15">
      <c r="A10" s="233">
        <v>2</v>
      </c>
      <c r="B10" s="47" t="s">
        <v>829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</row>
    <row r="11" spans="1:12" ht="15">
      <c r="A11" s="233">
        <v>3</v>
      </c>
      <c r="B11" s="263" t="s">
        <v>830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</row>
    <row r="12" spans="1:12" ht="15">
      <c r="A12" s="233">
        <v>4</v>
      </c>
      <c r="B12" s="47" t="s">
        <v>831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</row>
    <row r="13" spans="1:12" ht="15">
      <c r="A13" s="233">
        <v>5</v>
      </c>
      <c r="B13" s="47" t="s">
        <v>832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0</v>
      </c>
    </row>
    <row r="14" spans="1:12" ht="15">
      <c r="A14" s="233">
        <v>6</v>
      </c>
      <c r="B14" s="47" t="s">
        <v>833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67">
        <v>0</v>
      </c>
    </row>
    <row r="15" spans="1:12" ht="15">
      <c r="A15" s="233">
        <v>7</v>
      </c>
      <c r="B15" s="263" t="s">
        <v>834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  <c r="K15" s="267">
        <v>0</v>
      </c>
    </row>
    <row r="16" spans="1:12" ht="15">
      <c r="A16" s="233">
        <v>8</v>
      </c>
      <c r="B16" s="47" t="s">
        <v>835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</row>
    <row r="17" spans="1:11" ht="15">
      <c r="A17" s="233">
        <v>9</v>
      </c>
      <c r="B17" s="47" t="s">
        <v>836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</row>
    <row r="18" spans="1:11" ht="15">
      <c r="A18" s="233">
        <v>10</v>
      </c>
      <c r="B18" s="47" t="s">
        <v>837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</row>
    <row r="19" spans="1:11" ht="15">
      <c r="A19" s="233">
        <v>11</v>
      </c>
      <c r="B19" s="47" t="s">
        <v>838</v>
      </c>
      <c r="C19" s="267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</row>
    <row r="20" spans="1:11" ht="15">
      <c r="A20" s="233">
        <v>12</v>
      </c>
      <c r="B20" s="47" t="s">
        <v>839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</row>
    <row r="21" spans="1:11" ht="15">
      <c r="A21" s="233">
        <v>13</v>
      </c>
      <c r="B21" s="47" t="s">
        <v>840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</row>
    <row r="22" spans="1:11" ht="15">
      <c r="A22" s="233">
        <v>14</v>
      </c>
      <c r="B22" s="47" t="s">
        <v>841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</row>
    <row r="23" spans="1:11" ht="15">
      <c r="A23" s="233">
        <v>15</v>
      </c>
      <c r="B23" s="263" t="s">
        <v>842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0</v>
      </c>
      <c r="K23" s="267">
        <v>0</v>
      </c>
    </row>
    <row r="24" spans="1:11" ht="15">
      <c r="A24" s="233">
        <v>16</v>
      </c>
      <c r="B24" s="263" t="s">
        <v>843</v>
      </c>
      <c r="C24" s="267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</row>
    <row r="25" spans="1:11" ht="15">
      <c r="A25" s="233">
        <v>17</v>
      </c>
      <c r="B25" s="47" t="s">
        <v>844</v>
      </c>
      <c r="C25" s="267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267">
        <v>0</v>
      </c>
      <c r="J25" s="267">
        <v>0</v>
      </c>
      <c r="K25" s="267">
        <v>0</v>
      </c>
    </row>
    <row r="26" spans="1:11" ht="15">
      <c r="A26" s="233">
        <v>18</v>
      </c>
      <c r="B26" s="263" t="s">
        <v>845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</row>
    <row r="27" spans="1:11" ht="15">
      <c r="A27" s="233">
        <v>19</v>
      </c>
      <c r="B27" s="47" t="s">
        <v>846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</row>
    <row r="28" spans="1:11" ht="15">
      <c r="A28" s="233">
        <v>20</v>
      </c>
      <c r="B28" s="47" t="s">
        <v>847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</row>
    <row r="29" spans="1:11" ht="15">
      <c r="A29" s="233">
        <v>21</v>
      </c>
      <c r="B29" s="47" t="s">
        <v>848</v>
      </c>
      <c r="C29" s="267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</row>
    <row r="30" spans="1:11" ht="15">
      <c r="A30" s="233">
        <v>22</v>
      </c>
      <c r="B30" s="47" t="s">
        <v>849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</row>
    <row r="31" spans="1:11" ht="15">
      <c r="A31" s="233">
        <v>23</v>
      </c>
      <c r="B31" s="47" t="s">
        <v>850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</row>
    <row r="32" spans="1:11">
      <c r="A32" s="30" t="s">
        <v>14</v>
      </c>
      <c r="B32" s="9"/>
      <c r="C32" s="30">
        <f>SUM(C9:C31)</f>
        <v>0</v>
      </c>
      <c r="D32" s="30">
        <f t="shared" ref="D32:K32" si="0">SUM(D9:D31)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</row>
    <row r="34" spans="1:10">
      <c r="A34" s="15" t="s">
        <v>446</v>
      </c>
    </row>
    <row r="36" spans="1:10">
      <c r="A36" s="290" t="s">
        <v>925</v>
      </c>
    </row>
    <row r="37" spans="1:10">
      <c r="A37" s="290" t="s">
        <v>930</v>
      </c>
    </row>
    <row r="38" spans="1:10">
      <c r="J38" s="290" t="s">
        <v>869</v>
      </c>
    </row>
    <row r="39" spans="1:10">
      <c r="J39" s="305" t="s">
        <v>870</v>
      </c>
    </row>
    <row r="40" spans="1:10">
      <c r="J40" s="305" t="s">
        <v>871</v>
      </c>
    </row>
  </sheetData>
  <mergeCells count="10"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80" zoomScaleSheetLayoutView="80" workbookViewId="0">
      <selection activeCell="A5" sqref="A5"/>
    </sheetView>
  </sheetViews>
  <sheetFormatPr defaultRowHeight="12.75"/>
  <cols>
    <col min="1" max="1" width="7.85546875" customWidth="1"/>
    <col min="2" max="2" width="16.42578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187" t="s">
        <v>515</v>
      </c>
    </row>
    <row r="2" spans="1:15" ht="21">
      <c r="A2" s="679" t="s">
        <v>623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</row>
    <row r="3" spans="1:15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5" ht="18">
      <c r="A4" s="678" t="s">
        <v>514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</row>
    <row r="5" spans="1:15" ht="15">
      <c r="A5" s="35" t="s">
        <v>932</v>
      </c>
      <c r="B5" s="158"/>
      <c r="C5" s="158"/>
      <c r="D5" s="158"/>
      <c r="E5" s="158"/>
      <c r="F5" s="158"/>
      <c r="G5" s="158"/>
      <c r="H5" s="158"/>
      <c r="I5" s="158"/>
      <c r="J5" s="158"/>
      <c r="K5" s="157"/>
      <c r="M5" s="747" t="s">
        <v>787</v>
      </c>
      <c r="N5" s="747"/>
      <c r="O5" s="747"/>
    </row>
    <row r="6" spans="1:15" ht="44.25" customHeight="1">
      <c r="A6" s="753" t="s">
        <v>2</v>
      </c>
      <c r="B6" s="753" t="s">
        <v>3</v>
      </c>
      <c r="C6" s="753" t="s">
        <v>302</v>
      </c>
      <c r="D6" s="751" t="s">
        <v>303</v>
      </c>
      <c r="E6" s="751" t="s">
        <v>304</v>
      </c>
      <c r="F6" s="751" t="s">
        <v>305</v>
      </c>
      <c r="G6" s="751" t="s">
        <v>306</v>
      </c>
      <c r="H6" s="753" t="s">
        <v>307</v>
      </c>
      <c r="I6" s="753"/>
      <c r="J6" s="753" t="s">
        <v>308</v>
      </c>
      <c r="K6" s="753"/>
      <c r="L6" s="753" t="s">
        <v>309</v>
      </c>
      <c r="M6" s="753"/>
      <c r="N6" s="753" t="s">
        <v>310</v>
      </c>
      <c r="O6" s="753"/>
    </row>
    <row r="7" spans="1:15" ht="54" customHeight="1">
      <c r="A7" s="753"/>
      <c r="B7" s="753"/>
      <c r="C7" s="753"/>
      <c r="D7" s="752"/>
      <c r="E7" s="752"/>
      <c r="F7" s="752"/>
      <c r="G7" s="752"/>
      <c r="H7" s="179" t="s">
        <v>311</v>
      </c>
      <c r="I7" s="179" t="s">
        <v>312</v>
      </c>
      <c r="J7" s="179" t="s">
        <v>311</v>
      </c>
      <c r="K7" s="179" t="s">
        <v>312</v>
      </c>
      <c r="L7" s="179" t="s">
        <v>311</v>
      </c>
      <c r="M7" s="179" t="s">
        <v>312</v>
      </c>
      <c r="N7" s="179" t="s">
        <v>311</v>
      </c>
      <c r="O7" s="179" t="s">
        <v>312</v>
      </c>
    </row>
    <row r="8" spans="1:15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  <c r="H8" s="161" t="s">
        <v>264</v>
      </c>
      <c r="I8" s="161" t="s">
        <v>283</v>
      </c>
      <c r="J8" s="161" t="s">
        <v>284</v>
      </c>
      <c r="K8" s="161" t="s">
        <v>285</v>
      </c>
      <c r="L8" s="161" t="s">
        <v>313</v>
      </c>
      <c r="M8" s="161" t="s">
        <v>314</v>
      </c>
      <c r="N8" s="161" t="s">
        <v>315</v>
      </c>
      <c r="O8" s="161" t="s">
        <v>316</v>
      </c>
    </row>
    <row r="9" spans="1:15" ht="15">
      <c r="A9" s="233">
        <v>1</v>
      </c>
      <c r="B9" s="263" t="s">
        <v>828</v>
      </c>
      <c r="C9" s="9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7">
        <v>0</v>
      </c>
      <c r="O9" s="267">
        <v>0</v>
      </c>
    </row>
    <row r="10" spans="1:15" ht="15">
      <c r="A10" s="233">
        <v>2</v>
      </c>
      <c r="B10" s="266" t="s">
        <v>829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</row>
    <row r="11" spans="1:15" ht="15">
      <c r="A11" s="233">
        <v>3</v>
      </c>
      <c r="B11" s="263" t="s">
        <v>830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</row>
    <row r="12" spans="1:15" ht="15">
      <c r="A12" s="233">
        <v>4</v>
      </c>
      <c r="B12" s="266" t="s">
        <v>831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  <c r="O12" s="267">
        <v>0</v>
      </c>
    </row>
    <row r="13" spans="1:15" ht="15">
      <c r="A13" s="233">
        <v>5</v>
      </c>
      <c r="B13" s="266" t="s">
        <v>832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7">
        <v>0</v>
      </c>
    </row>
    <row r="14" spans="1:15" ht="15">
      <c r="A14" s="233">
        <v>6</v>
      </c>
      <c r="B14" s="266" t="s">
        <v>833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</row>
    <row r="15" spans="1:15" ht="15">
      <c r="A15" s="233">
        <v>7</v>
      </c>
      <c r="B15" s="263" t="s">
        <v>834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7">
        <v>0</v>
      </c>
      <c r="O15" s="267">
        <v>0</v>
      </c>
    </row>
    <row r="16" spans="1:15" ht="15">
      <c r="A16" s="233">
        <v>8</v>
      </c>
      <c r="B16" s="266" t="s">
        <v>835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</row>
    <row r="17" spans="1:15" s="265" customFormat="1" ht="15">
      <c r="A17" s="233">
        <v>9</v>
      </c>
      <c r="B17" s="266" t="s">
        <v>836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</row>
    <row r="18" spans="1:15" s="265" customFormat="1" ht="15">
      <c r="A18" s="233">
        <v>10</v>
      </c>
      <c r="B18" s="266" t="s">
        <v>837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</row>
    <row r="19" spans="1:15" s="265" customFormat="1" ht="15">
      <c r="A19" s="233">
        <v>11</v>
      </c>
      <c r="B19" s="266" t="s">
        <v>838</v>
      </c>
      <c r="C19" s="267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267">
        <v>0</v>
      </c>
      <c r="O19" s="267">
        <v>0</v>
      </c>
    </row>
    <row r="20" spans="1:15" s="265" customFormat="1" ht="15">
      <c r="A20" s="233">
        <v>12</v>
      </c>
      <c r="B20" s="266" t="s">
        <v>839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</row>
    <row r="21" spans="1:15" s="265" customFormat="1" ht="15">
      <c r="A21" s="233">
        <v>13</v>
      </c>
      <c r="B21" s="266" t="s">
        <v>856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</row>
    <row r="22" spans="1:15" s="265" customFormat="1" ht="15">
      <c r="A22" s="233">
        <v>14</v>
      </c>
      <c r="B22" s="266" t="s">
        <v>841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</row>
    <row r="23" spans="1:15" s="265" customFormat="1" ht="15">
      <c r="A23" s="233">
        <v>15</v>
      </c>
      <c r="B23" s="263" t="s">
        <v>842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</row>
    <row r="24" spans="1:15" s="265" customFormat="1" ht="15">
      <c r="A24" s="233">
        <v>16</v>
      </c>
      <c r="B24" s="263" t="s">
        <v>843</v>
      </c>
      <c r="C24" s="267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</row>
    <row r="25" spans="1:15" s="265" customFormat="1" ht="15">
      <c r="A25" s="233">
        <v>17</v>
      </c>
      <c r="B25" s="266" t="s">
        <v>844</v>
      </c>
      <c r="C25" s="267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267">
        <v>0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7">
        <v>0</v>
      </c>
    </row>
    <row r="26" spans="1:15" s="265" customFormat="1" ht="15">
      <c r="A26" s="233">
        <v>18</v>
      </c>
      <c r="B26" s="263" t="s">
        <v>845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</row>
    <row r="27" spans="1:15" s="265" customFormat="1" ht="15">
      <c r="A27" s="233">
        <v>19</v>
      </c>
      <c r="B27" s="266" t="s">
        <v>846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</row>
    <row r="28" spans="1:15" s="265" customFormat="1" ht="15">
      <c r="A28" s="233">
        <v>20</v>
      </c>
      <c r="B28" s="266" t="s">
        <v>847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7">
        <v>0</v>
      </c>
    </row>
    <row r="29" spans="1:15" s="265" customFormat="1" ht="15">
      <c r="A29" s="233">
        <v>21</v>
      </c>
      <c r="B29" s="266" t="s">
        <v>848</v>
      </c>
      <c r="C29" s="267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7">
        <v>0</v>
      </c>
      <c r="N29" s="267">
        <v>0</v>
      </c>
      <c r="O29" s="267">
        <v>0</v>
      </c>
    </row>
    <row r="30" spans="1:15" s="265" customFormat="1" ht="15">
      <c r="A30" s="233">
        <v>22</v>
      </c>
      <c r="B30" s="266" t="s">
        <v>849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>
        <v>0</v>
      </c>
      <c r="O30" s="267">
        <v>0</v>
      </c>
    </row>
    <row r="31" spans="1:15" ht="15">
      <c r="A31" s="233">
        <v>23</v>
      </c>
      <c r="B31" s="266" t="s">
        <v>850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v>0</v>
      </c>
      <c r="O31" s="267">
        <v>0</v>
      </c>
    </row>
    <row r="32" spans="1:15">
      <c r="A32" s="30" t="s">
        <v>14</v>
      </c>
      <c r="B32" s="267"/>
      <c r="C32" s="30">
        <f>SUM(C9:C31)</f>
        <v>0</v>
      </c>
      <c r="D32" s="30">
        <f t="shared" ref="D32:O32" si="0">SUM(D9:D31)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0">
        <f t="shared" si="0"/>
        <v>0</v>
      </c>
      <c r="M32" s="30">
        <f t="shared" si="0"/>
        <v>0</v>
      </c>
      <c r="N32" s="30">
        <f t="shared" si="0"/>
        <v>0</v>
      </c>
      <c r="O32" s="30">
        <f t="shared" si="0"/>
        <v>0</v>
      </c>
    </row>
    <row r="35" spans="1:13">
      <c r="A35" s="290" t="s">
        <v>925</v>
      </c>
    </row>
    <row r="36" spans="1:13">
      <c r="A36" s="290" t="s">
        <v>930</v>
      </c>
    </row>
    <row r="37" spans="1:13">
      <c r="M37" s="290" t="s">
        <v>869</v>
      </c>
    </row>
    <row r="38" spans="1:13">
      <c r="M38" s="305" t="s">
        <v>870</v>
      </c>
    </row>
    <row r="39" spans="1:13">
      <c r="M39" s="305" t="s">
        <v>871</v>
      </c>
    </row>
  </sheetData>
  <mergeCells count="15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8.5703125" style="164" customWidth="1"/>
    <col min="2" max="2" width="17" style="164" customWidth="1"/>
    <col min="3" max="3" width="12" style="164" customWidth="1"/>
    <col min="4" max="4" width="15.140625" style="164" customWidth="1"/>
    <col min="5" max="5" width="8.7109375" style="164" customWidth="1"/>
    <col min="6" max="6" width="7.28515625" style="164" customWidth="1"/>
    <col min="7" max="7" width="7.42578125" style="164" customWidth="1"/>
    <col min="8" max="8" width="6.28515625" style="164" customWidth="1"/>
    <col min="9" max="9" width="6.5703125" style="164" customWidth="1"/>
    <col min="10" max="10" width="6.7109375" style="164" customWidth="1"/>
    <col min="11" max="11" width="7.140625" style="164" customWidth="1"/>
    <col min="12" max="12" width="8.140625" style="164" customWidth="1"/>
    <col min="13" max="13" width="9.28515625" style="164" customWidth="1"/>
    <col min="14" max="16384" width="9.140625" style="164"/>
  </cols>
  <sheetData>
    <row r="1" spans="1:16">
      <c r="H1" s="826"/>
      <c r="I1" s="826"/>
      <c r="L1" s="167" t="s">
        <v>516</v>
      </c>
    </row>
    <row r="2" spans="1:16">
      <c r="D2" s="826" t="s">
        <v>471</v>
      </c>
      <c r="E2" s="826"/>
      <c r="F2" s="826"/>
      <c r="G2" s="826"/>
      <c r="H2" s="166"/>
      <c r="I2" s="166"/>
      <c r="L2" s="167"/>
    </row>
    <row r="3" spans="1:16" s="168" customFormat="1" ht="15.75">
      <c r="A3" s="827" t="s">
        <v>659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1:16" s="168" customFormat="1" ht="20.25" customHeight="1">
      <c r="A4" s="827" t="s">
        <v>658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6" spans="1:16">
      <c r="A6" s="35" t="s">
        <v>932</v>
      </c>
      <c r="B6" s="169"/>
      <c r="C6" s="170"/>
      <c r="D6" s="170"/>
      <c r="E6" s="170"/>
      <c r="F6" s="170"/>
      <c r="G6" s="170"/>
      <c r="H6" s="170"/>
      <c r="I6" s="170"/>
      <c r="J6" s="170"/>
    </row>
    <row r="8" spans="1:16" s="171" customFormat="1" ht="1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743" t="s">
        <v>787</v>
      </c>
      <c r="L8" s="743"/>
      <c r="M8" s="743"/>
      <c r="N8" s="743"/>
      <c r="O8" s="743"/>
      <c r="P8" s="743"/>
    </row>
    <row r="9" spans="1:16" s="171" customFormat="1" ht="20.25" customHeight="1">
      <c r="A9" s="751" t="s">
        <v>2</v>
      </c>
      <c r="B9" s="751" t="s">
        <v>3</v>
      </c>
      <c r="C9" s="829" t="s">
        <v>266</v>
      </c>
      <c r="D9" s="829" t="s">
        <v>267</v>
      </c>
      <c r="E9" s="831" t="s">
        <v>268</v>
      </c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</row>
    <row r="10" spans="1:16" s="171" customFormat="1" ht="35.25" customHeight="1">
      <c r="A10" s="828"/>
      <c r="B10" s="828"/>
      <c r="C10" s="830"/>
      <c r="D10" s="830"/>
      <c r="E10" s="237" t="s">
        <v>799</v>
      </c>
      <c r="F10" s="237" t="s">
        <v>269</v>
      </c>
      <c r="G10" s="237" t="s">
        <v>270</v>
      </c>
      <c r="H10" s="237" t="s">
        <v>271</v>
      </c>
      <c r="I10" s="237" t="s">
        <v>272</v>
      </c>
      <c r="J10" s="237" t="s">
        <v>273</v>
      </c>
      <c r="K10" s="237" t="s">
        <v>274</v>
      </c>
      <c r="L10" s="237" t="s">
        <v>275</v>
      </c>
      <c r="M10" s="237" t="s">
        <v>800</v>
      </c>
      <c r="N10" s="175" t="s">
        <v>801</v>
      </c>
      <c r="O10" s="175" t="s">
        <v>797</v>
      </c>
      <c r="P10" s="175" t="s">
        <v>798</v>
      </c>
    </row>
    <row r="11" spans="1:16" s="171" customFormat="1" ht="12.75" customHeight="1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  <c r="L11" s="172">
        <v>12</v>
      </c>
      <c r="M11" s="172">
        <v>13</v>
      </c>
      <c r="N11" s="172">
        <v>14</v>
      </c>
      <c r="O11" s="172">
        <v>15</v>
      </c>
      <c r="P11" s="172">
        <v>16</v>
      </c>
    </row>
    <row r="12" spans="1:16" ht="15">
      <c r="A12" s="233">
        <v>1</v>
      </c>
      <c r="B12" s="263" t="s">
        <v>828</v>
      </c>
      <c r="C12" s="495">
        <f>'AT-3'!F9</f>
        <v>118</v>
      </c>
      <c r="D12" s="495">
        <f>C12</f>
        <v>118</v>
      </c>
      <c r="E12" s="495">
        <v>116</v>
      </c>
      <c r="F12" s="495">
        <v>116</v>
      </c>
      <c r="G12" s="495">
        <v>116</v>
      </c>
      <c r="H12" s="495">
        <v>116</v>
      </c>
      <c r="I12" s="495">
        <v>116</v>
      </c>
      <c r="J12" s="495">
        <v>116</v>
      </c>
      <c r="K12" s="495">
        <v>116</v>
      </c>
      <c r="L12" s="495">
        <v>116</v>
      </c>
      <c r="M12" s="495">
        <v>116</v>
      </c>
      <c r="N12" s="495">
        <v>116</v>
      </c>
      <c r="O12" s="495">
        <v>116</v>
      </c>
      <c r="P12" s="495">
        <v>116</v>
      </c>
    </row>
    <row r="13" spans="1:16" ht="15">
      <c r="A13" s="233">
        <v>2</v>
      </c>
      <c r="B13" s="47" t="s">
        <v>829</v>
      </c>
      <c r="C13" s="495">
        <f>'AT-3'!F10</f>
        <v>171</v>
      </c>
      <c r="D13" s="495">
        <f t="shared" ref="D13:D34" si="0">C13</f>
        <v>171</v>
      </c>
      <c r="E13" s="496">
        <v>215</v>
      </c>
      <c r="F13" s="496">
        <v>215</v>
      </c>
      <c r="G13" s="496">
        <v>215</v>
      </c>
      <c r="H13" s="496">
        <v>215</v>
      </c>
      <c r="I13" s="496">
        <v>215</v>
      </c>
      <c r="J13" s="496">
        <v>215</v>
      </c>
      <c r="K13" s="496">
        <v>215</v>
      </c>
      <c r="L13" s="496">
        <v>215</v>
      </c>
      <c r="M13" s="496">
        <v>215</v>
      </c>
      <c r="N13" s="496">
        <v>215</v>
      </c>
      <c r="O13" s="496">
        <v>215</v>
      </c>
      <c r="P13" s="496">
        <v>215</v>
      </c>
    </row>
    <row r="14" spans="1:16" ht="15">
      <c r="A14" s="233">
        <v>3</v>
      </c>
      <c r="B14" s="263" t="s">
        <v>830</v>
      </c>
      <c r="C14" s="495">
        <f>'AT-3'!F11</f>
        <v>265</v>
      </c>
      <c r="D14" s="495">
        <f t="shared" si="0"/>
        <v>265</v>
      </c>
      <c r="E14" s="495">
        <v>282</v>
      </c>
      <c r="F14" s="495">
        <v>282</v>
      </c>
      <c r="G14" s="495">
        <v>282</v>
      </c>
      <c r="H14" s="495">
        <v>282</v>
      </c>
      <c r="I14" s="495">
        <v>282</v>
      </c>
      <c r="J14" s="495">
        <v>282</v>
      </c>
      <c r="K14" s="495">
        <v>282</v>
      </c>
      <c r="L14" s="495">
        <v>282</v>
      </c>
      <c r="M14" s="495">
        <v>282</v>
      </c>
      <c r="N14" s="495">
        <v>282</v>
      </c>
      <c r="O14" s="495">
        <v>282</v>
      </c>
      <c r="P14" s="495">
        <v>282</v>
      </c>
    </row>
    <row r="15" spans="1:16" s="128" customFormat="1" ht="12.75" customHeight="1">
      <c r="A15" s="233">
        <v>4</v>
      </c>
      <c r="B15" s="47" t="s">
        <v>831</v>
      </c>
      <c r="C15" s="495">
        <f>'AT-3'!F12</f>
        <v>241</v>
      </c>
      <c r="D15" s="495">
        <f t="shared" si="0"/>
        <v>241</v>
      </c>
      <c r="E15" s="496">
        <v>246</v>
      </c>
      <c r="F15" s="496">
        <v>246</v>
      </c>
      <c r="G15" s="496">
        <v>246</v>
      </c>
      <c r="H15" s="496">
        <v>246</v>
      </c>
      <c r="I15" s="496">
        <v>246</v>
      </c>
      <c r="J15" s="496">
        <v>246</v>
      </c>
      <c r="K15" s="496">
        <v>246</v>
      </c>
      <c r="L15" s="496">
        <v>246</v>
      </c>
      <c r="M15" s="496">
        <v>246</v>
      </c>
      <c r="N15" s="496">
        <v>246</v>
      </c>
      <c r="O15" s="496">
        <v>246</v>
      </c>
      <c r="P15" s="496">
        <v>246</v>
      </c>
    </row>
    <row r="16" spans="1:16" s="128" customFormat="1" ht="12.75" customHeight="1">
      <c r="A16" s="233">
        <v>5</v>
      </c>
      <c r="B16" s="47" t="s">
        <v>832</v>
      </c>
      <c r="C16" s="495">
        <f>'AT-3'!F13</f>
        <v>161</v>
      </c>
      <c r="D16" s="495">
        <f t="shared" si="0"/>
        <v>161</v>
      </c>
      <c r="E16" s="497">
        <v>171</v>
      </c>
      <c r="F16" s="497">
        <v>171</v>
      </c>
      <c r="G16" s="497">
        <v>171</v>
      </c>
      <c r="H16" s="497">
        <v>171</v>
      </c>
      <c r="I16" s="497">
        <v>171</v>
      </c>
      <c r="J16" s="497">
        <v>171</v>
      </c>
      <c r="K16" s="497">
        <v>171</v>
      </c>
      <c r="L16" s="497">
        <v>171</v>
      </c>
      <c r="M16" s="497">
        <v>171</v>
      </c>
      <c r="N16" s="497">
        <v>171</v>
      </c>
      <c r="O16" s="497">
        <v>171</v>
      </c>
      <c r="P16" s="497">
        <v>171</v>
      </c>
    </row>
    <row r="17" spans="1:16" s="128" customFormat="1" ht="13.15" customHeight="1">
      <c r="A17" s="233">
        <v>6</v>
      </c>
      <c r="B17" s="47" t="s">
        <v>833</v>
      </c>
      <c r="C17" s="495">
        <f>'AT-3'!F14</f>
        <v>139</v>
      </c>
      <c r="D17" s="495">
        <f t="shared" si="0"/>
        <v>139</v>
      </c>
      <c r="E17" s="497">
        <v>156</v>
      </c>
      <c r="F17" s="497">
        <v>156</v>
      </c>
      <c r="G17" s="497">
        <v>156</v>
      </c>
      <c r="H17" s="497">
        <v>156</v>
      </c>
      <c r="I17" s="497">
        <v>156</v>
      </c>
      <c r="J17" s="497">
        <v>156</v>
      </c>
      <c r="K17" s="497">
        <v>156</v>
      </c>
      <c r="L17" s="497">
        <v>156</v>
      </c>
      <c r="M17" s="497">
        <v>156</v>
      </c>
      <c r="N17" s="497">
        <v>156</v>
      </c>
      <c r="O17" s="497">
        <v>156</v>
      </c>
      <c r="P17" s="497">
        <v>156</v>
      </c>
    </row>
    <row r="18" spans="1:16" ht="12.75" customHeight="1">
      <c r="A18" s="233">
        <v>7</v>
      </c>
      <c r="B18" s="263" t="s">
        <v>834</v>
      </c>
      <c r="C18" s="495">
        <f>'AT-3'!F15</f>
        <v>164</v>
      </c>
      <c r="D18" s="495">
        <f t="shared" si="0"/>
        <v>164</v>
      </c>
      <c r="E18" s="496">
        <v>171</v>
      </c>
      <c r="F18" s="496">
        <v>171</v>
      </c>
      <c r="G18" s="496">
        <v>171</v>
      </c>
      <c r="H18" s="496">
        <v>171</v>
      </c>
      <c r="I18" s="496">
        <v>171</v>
      </c>
      <c r="J18" s="496">
        <v>171</v>
      </c>
      <c r="K18" s="496">
        <v>171</v>
      </c>
      <c r="L18" s="496">
        <v>171</v>
      </c>
      <c r="M18" s="496">
        <v>171</v>
      </c>
      <c r="N18" s="496">
        <v>171</v>
      </c>
      <c r="O18" s="496">
        <v>171</v>
      </c>
      <c r="P18" s="496">
        <v>171</v>
      </c>
    </row>
    <row r="19" spans="1:16" ht="15">
      <c r="A19" s="233">
        <v>8</v>
      </c>
      <c r="B19" s="47" t="s">
        <v>835</v>
      </c>
      <c r="C19" s="495">
        <f>'AT-3'!F16</f>
        <v>191</v>
      </c>
      <c r="D19" s="495">
        <f t="shared" si="0"/>
        <v>191</v>
      </c>
      <c r="E19" s="496">
        <v>225</v>
      </c>
      <c r="F19" s="496">
        <v>225</v>
      </c>
      <c r="G19" s="496">
        <v>225</v>
      </c>
      <c r="H19" s="496">
        <v>225</v>
      </c>
      <c r="I19" s="496">
        <v>225</v>
      </c>
      <c r="J19" s="496">
        <v>225</v>
      </c>
      <c r="K19" s="496">
        <v>225</v>
      </c>
      <c r="L19" s="496">
        <v>225</v>
      </c>
      <c r="M19" s="496">
        <v>225</v>
      </c>
      <c r="N19" s="496">
        <v>225</v>
      </c>
      <c r="O19" s="496">
        <v>225</v>
      </c>
      <c r="P19" s="496">
        <v>225</v>
      </c>
    </row>
    <row r="20" spans="1:16" ht="15">
      <c r="A20" s="233">
        <v>9</v>
      </c>
      <c r="B20" s="47" t="s">
        <v>836</v>
      </c>
      <c r="C20" s="495">
        <f>'AT-3'!F17</f>
        <v>149</v>
      </c>
      <c r="D20" s="495">
        <f t="shared" si="0"/>
        <v>149</v>
      </c>
      <c r="E20" s="496">
        <v>161</v>
      </c>
      <c r="F20" s="496">
        <v>161</v>
      </c>
      <c r="G20" s="496">
        <v>161</v>
      </c>
      <c r="H20" s="496">
        <v>161</v>
      </c>
      <c r="I20" s="496">
        <v>161</v>
      </c>
      <c r="J20" s="496">
        <v>161</v>
      </c>
      <c r="K20" s="496">
        <v>161</v>
      </c>
      <c r="L20" s="496">
        <v>161</v>
      </c>
      <c r="M20" s="496">
        <v>161</v>
      </c>
      <c r="N20" s="496">
        <v>161</v>
      </c>
      <c r="O20" s="496">
        <v>161</v>
      </c>
      <c r="P20" s="496">
        <v>161</v>
      </c>
    </row>
    <row r="21" spans="1:16" ht="15">
      <c r="A21" s="233">
        <v>10</v>
      </c>
      <c r="B21" s="47" t="s">
        <v>837</v>
      </c>
      <c r="C21" s="495">
        <f>'AT-3'!F18</f>
        <v>117</v>
      </c>
      <c r="D21" s="495">
        <f t="shared" si="0"/>
        <v>117</v>
      </c>
      <c r="E21" s="496">
        <v>115</v>
      </c>
      <c r="F21" s="496">
        <v>115</v>
      </c>
      <c r="G21" s="496">
        <v>115</v>
      </c>
      <c r="H21" s="496">
        <v>115</v>
      </c>
      <c r="I21" s="496">
        <v>115</v>
      </c>
      <c r="J21" s="496">
        <v>115</v>
      </c>
      <c r="K21" s="496">
        <v>115</v>
      </c>
      <c r="L21" s="496">
        <v>115</v>
      </c>
      <c r="M21" s="496">
        <v>115</v>
      </c>
      <c r="N21" s="496">
        <v>115</v>
      </c>
      <c r="O21" s="496">
        <v>115</v>
      </c>
      <c r="P21" s="496">
        <v>115</v>
      </c>
    </row>
    <row r="22" spans="1:16" ht="15">
      <c r="A22" s="233">
        <v>11</v>
      </c>
      <c r="B22" s="47" t="s">
        <v>838</v>
      </c>
      <c r="C22" s="495">
        <f>'AT-3'!F19</f>
        <v>108</v>
      </c>
      <c r="D22" s="495">
        <f t="shared" si="0"/>
        <v>108</v>
      </c>
      <c r="E22" s="496">
        <v>100</v>
      </c>
      <c r="F22" s="496">
        <v>100</v>
      </c>
      <c r="G22" s="496">
        <v>100</v>
      </c>
      <c r="H22" s="496">
        <v>100</v>
      </c>
      <c r="I22" s="496">
        <v>100</v>
      </c>
      <c r="J22" s="496">
        <v>100</v>
      </c>
      <c r="K22" s="496">
        <v>100</v>
      </c>
      <c r="L22" s="496">
        <v>100</v>
      </c>
      <c r="M22" s="496">
        <v>100</v>
      </c>
      <c r="N22" s="496">
        <v>100</v>
      </c>
      <c r="O22" s="496">
        <v>100</v>
      </c>
      <c r="P22" s="496">
        <v>100</v>
      </c>
    </row>
    <row r="23" spans="1:16" ht="15">
      <c r="A23" s="233">
        <v>12</v>
      </c>
      <c r="B23" s="47" t="s">
        <v>839</v>
      </c>
      <c r="C23" s="495">
        <f>'AT-3'!F20</f>
        <v>122</v>
      </c>
      <c r="D23" s="495">
        <f t="shared" si="0"/>
        <v>122</v>
      </c>
      <c r="E23" s="496">
        <v>98</v>
      </c>
      <c r="F23" s="496">
        <v>98</v>
      </c>
      <c r="G23" s="496">
        <v>98</v>
      </c>
      <c r="H23" s="496">
        <v>98</v>
      </c>
      <c r="I23" s="496">
        <v>98</v>
      </c>
      <c r="J23" s="496">
        <v>98</v>
      </c>
      <c r="K23" s="496">
        <v>98</v>
      </c>
      <c r="L23" s="496">
        <v>98</v>
      </c>
      <c r="M23" s="496">
        <v>98</v>
      </c>
      <c r="N23" s="496">
        <v>98</v>
      </c>
      <c r="O23" s="496">
        <v>98</v>
      </c>
      <c r="P23" s="496">
        <v>98</v>
      </c>
    </row>
    <row r="24" spans="1:16" ht="15">
      <c r="A24" s="233">
        <v>13</v>
      </c>
      <c r="B24" s="266" t="s">
        <v>856</v>
      </c>
      <c r="C24" s="495">
        <f>'AT-3'!F21</f>
        <v>63</v>
      </c>
      <c r="D24" s="495">
        <f t="shared" si="0"/>
        <v>63</v>
      </c>
      <c r="E24" s="496">
        <v>95</v>
      </c>
      <c r="F24" s="496">
        <v>95</v>
      </c>
      <c r="G24" s="496">
        <v>95</v>
      </c>
      <c r="H24" s="496">
        <v>95</v>
      </c>
      <c r="I24" s="496">
        <v>95</v>
      </c>
      <c r="J24" s="496">
        <v>95</v>
      </c>
      <c r="K24" s="496">
        <v>95</v>
      </c>
      <c r="L24" s="496">
        <v>95</v>
      </c>
      <c r="M24" s="496">
        <v>95</v>
      </c>
      <c r="N24" s="496">
        <v>95</v>
      </c>
      <c r="O24" s="496">
        <v>95</v>
      </c>
      <c r="P24" s="496">
        <v>95</v>
      </c>
    </row>
    <row r="25" spans="1:16" ht="15">
      <c r="A25" s="233">
        <v>14</v>
      </c>
      <c r="B25" s="47" t="s">
        <v>841</v>
      </c>
      <c r="C25" s="495">
        <f>'AT-3'!F22</f>
        <v>27</v>
      </c>
      <c r="D25" s="495">
        <f t="shared" si="0"/>
        <v>27</v>
      </c>
      <c r="E25" s="496">
        <v>50</v>
      </c>
      <c r="F25" s="496">
        <v>50</v>
      </c>
      <c r="G25" s="496">
        <v>50</v>
      </c>
      <c r="H25" s="496">
        <v>50</v>
      </c>
      <c r="I25" s="496">
        <v>50</v>
      </c>
      <c r="J25" s="496">
        <v>50</v>
      </c>
      <c r="K25" s="496">
        <v>50</v>
      </c>
      <c r="L25" s="496">
        <v>50</v>
      </c>
      <c r="M25" s="496">
        <v>50</v>
      </c>
      <c r="N25" s="496">
        <v>50</v>
      </c>
      <c r="O25" s="496">
        <v>50</v>
      </c>
      <c r="P25" s="496">
        <v>50</v>
      </c>
    </row>
    <row r="26" spans="1:16" ht="15">
      <c r="A26" s="233">
        <v>15</v>
      </c>
      <c r="B26" s="263" t="s">
        <v>842</v>
      </c>
      <c r="C26" s="495">
        <f>'AT-3'!F23</f>
        <v>79</v>
      </c>
      <c r="D26" s="495">
        <f t="shared" si="0"/>
        <v>79</v>
      </c>
      <c r="E26" s="496">
        <v>84</v>
      </c>
      <c r="F26" s="496">
        <v>84</v>
      </c>
      <c r="G26" s="496">
        <v>84</v>
      </c>
      <c r="H26" s="496">
        <v>84</v>
      </c>
      <c r="I26" s="496">
        <v>84</v>
      </c>
      <c r="J26" s="496">
        <v>84</v>
      </c>
      <c r="K26" s="496">
        <v>84</v>
      </c>
      <c r="L26" s="496">
        <v>84</v>
      </c>
      <c r="M26" s="496">
        <v>84</v>
      </c>
      <c r="N26" s="496">
        <v>84</v>
      </c>
      <c r="O26" s="496">
        <v>84</v>
      </c>
      <c r="P26" s="496">
        <v>84</v>
      </c>
    </row>
    <row r="27" spans="1:16" ht="15">
      <c r="A27" s="233">
        <v>16</v>
      </c>
      <c r="B27" s="263" t="s">
        <v>843</v>
      </c>
      <c r="C27" s="495">
        <f>'AT-3'!F24</f>
        <v>186</v>
      </c>
      <c r="D27" s="495">
        <f t="shared" si="0"/>
        <v>186</v>
      </c>
      <c r="E27" s="496">
        <v>203</v>
      </c>
      <c r="F27" s="496">
        <v>203</v>
      </c>
      <c r="G27" s="496">
        <v>203</v>
      </c>
      <c r="H27" s="496">
        <v>203</v>
      </c>
      <c r="I27" s="496">
        <v>203</v>
      </c>
      <c r="J27" s="496">
        <v>203</v>
      </c>
      <c r="K27" s="496">
        <v>203</v>
      </c>
      <c r="L27" s="496">
        <v>203</v>
      </c>
      <c r="M27" s="496">
        <v>203</v>
      </c>
      <c r="N27" s="496">
        <v>203</v>
      </c>
      <c r="O27" s="496">
        <v>203</v>
      </c>
      <c r="P27" s="496">
        <v>203</v>
      </c>
    </row>
    <row r="28" spans="1:16" ht="15">
      <c r="A28" s="233">
        <v>17</v>
      </c>
      <c r="B28" s="47" t="s">
        <v>844</v>
      </c>
      <c r="C28" s="495">
        <f>'AT-3'!F25</f>
        <v>84</v>
      </c>
      <c r="D28" s="495">
        <f t="shared" si="0"/>
        <v>84</v>
      </c>
      <c r="E28" s="496">
        <v>81</v>
      </c>
      <c r="F28" s="496">
        <v>81</v>
      </c>
      <c r="G28" s="496">
        <v>81</v>
      </c>
      <c r="H28" s="496">
        <v>81</v>
      </c>
      <c r="I28" s="496">
        <v>81</v>
      </c>
      <c r="J28" s="496">
        <v>81</v>
      </c>
      <c r="K28" s="496">
        <v>81</v>
      </c>
      <c r="L28" s="496">
        <v>81</v>
      </c>
      <c r="M28" s="496">
        <v>81</v>
      </c>
      <c r="N28" s="496">
        <v>81</v>
      </c>
      <c r="O28" s="496">
        <v>81</v>
      </c>
      <c r="P28" s="496">
        <v>81</v>
      </c>
    </row>
    <row r="29" spans="1:16" ht="15">
      <c r="A29" s="233">
        <v>18</v>
      </c>
      <c r="B29" s="263" t="s">
        <v>845</v>
      </c>
      <c r="C29" s="495">
        <f>'AT-3'!F26</f>
        <v>280</v>
      </c>
      <c r="D29" s="495">
        <f t="shared" si="0"/>
        <v>280</v>
      </c>
      <c r="E29" s="496">
        <v>293</v>
      </c>
      <c r="F29" s="496">
        <v>293</v>
      </c>
      <c r="G29" s="496">
        <v>293</v>
      </c>
      <c r="H29" s="496">
        <v>293</v>
      </c>
      <c r="I29" s="496">
        <v>293</v>
      </c>
      <c r="J29" s="496">
        <v>293</v>
      </c>
      <c r="K29" s="496">
        <v>293</v>
      </c>
      <c r="L29" s="496">
        <v>293</v>
      </c>
      <c r="M29" s="496">
        <v>293</v>
      </c>
      <c r="N29" s="496">
        <v>293</v>
      </c>
      <c r="O29" s="496">
        <v>293</v>
      </c>
      <c r="P29" s="496">
        <v>293</v>
      </c>
    </row>
    <row r="30" spans="1:16" ht="15">
      <c r="A30" s="233">
        <v>19</v>
      </c>
      <c r="B30" s="47" t="s">
        <v>846</v>
      </c>
      <c r="C30" s="495">
        <f>'AT-3'!F27</f>
        <v>126</v>
      </c>
      <c r="D30" s="495">
        <f t="shared" si="0"/>
        <v>126</v>
      </c>
      <c r="E30" s="496">
        <v>134</v>
      </c>
      <c r="F30" s="496">
        <v>134</v>
      </c>
      <c r="G30" s="496">
        <v>134</v>
      </c>
      <c r="H30" s="496">
        <v>134</v>
      </c>
      <c r="I30" s="496">
        <v>134</v>
      </c>
      <c r="J30" s="496">
        <v>134</v>
      </c>
      <c r="K30" s="496">
        <v>134</v>
      </c>
      <c r="L30" s="496">
        <v>134</v>
      </c>
      <c r="M30" s="496">
        <v>134</v>
      </c>
      <c r="N30" s="496">
        <v>134</v>
      </c>
      <c r="O30" s="496">
        <v>134</v>
      </c>
      <c r="P30" s="496">
        <v>134</v>
      </c>
    </row>
    <row r="31" spans="1:16" ht="15">
      <c r="A31" s="233">
        <v>20</v>
      </c>
      <c r="B31" s="47" t="s">
        <v>847</v>
      </c>
      <c r="C31" s="495">
        <f>'AT-3'!F28</f>
        <v>84</v>
      </c>
      <c r="D31" s="495">
        <f t="shared" si="0"/>
        <v>84</v>
      </c>
      <c r="E31" s="496">
        <v>85</v>
      </c>
      <c r="F31" s="496">
        <v>85</v>
      </c>
      <c r="G31" s="496">
        <v>85</v>
      </c>
      <c r="H31" s="496">
        <v>85</v>
      </c>
      <c r="I31" s="496">
        <v>85</v>
      </c>
      <c r="J31" s="496">
        <v>85</v>
      </c>
      <c r="K31" s="496">
        <v>85</v>
      </c>
      <c r="L31" s="496">
        <v>85</v>
      </c>
      <c r="M31" s="496">
        <v>85</v>
      </c>
      <c r="N31" s="496">
        <v>85</v>
      </c>
      <c r="O31" s="496">
        <v>85</v>
      </c>
      <c r="P31" s="496">
        <v>85</v>
      </c>
    </row>
    <row r="32" spans="1:16" ht="15">
      <c r="A32" s="233">
        <v>21</v>
      </c>
      <c r="B32" s="47" t="s">
        <v>848</v>
      </c>
      <c r="C32" s="495">
        <f>'AT-3'!F29</f>
        <v>72</v>
      </c>
      <c r="D32" s="495">
        <f t="shared" si="0"/>
        <v>72</v>
      </c>
      <c r="E32" s="496">
        <v>91</v>
      </c>
      <c r="F32" s="496">
        <v>91</v>
      </c>
      <c r="G32" s="496">
        <v>91</v>
      </c>
      <c r="H32" s="496">
        <v>91</v>
      </c>
      <c r="I32" s="496">
        <v>91</v>
      </c>
      <c r="J32" s="496">
        <v>91</v>
      </c>
      <c r="K32" s="496">
        <v>91</v>
      </c>
      <c r="L32" s="496">
        <v>91</v>
      </c>
      <c r="M32" s="496">
        <v>91</v>
      </c>
      <c r="N32" s="496">
        <v>91</v>
      </c>
      <c r="O32" s="496">
        <v>91</v>
      </c>
      <c r="P32" s="496">
        <v>91</v>
      </c>
    </row>
    <row r="33" spans="1:16" ht="15">
      <c r="A33" s="233">
        <v>22</v>
      </c>
      <c r="B33" s="47" t="s">
        <v>849</v>
      </c>
      <c r="C33" s="495">
        <f>'AT-3'!F30</f>
        <v>115</v>
      </c>
      <c r="D33" s="495">
        <f t="shared" si="0"/>
        <v>115</v>
      </c>
      <c r="E33" s="496">
        <v>129</v>
      </c>
      <c r="F33" s="496">
        <v>129</v>
      </c>
      <c r="G33" s="496">
        <v>129</v>
      </c>
      <c r="H33" s="496">
        <v>129</v>
      </c>
      <c r="I33" s="496">
        <v>129</v>
      </c>
      <c r="J33" s="496">
        <v>129</v>
      </c>
      <c r="K33" s="496">
        <v>129</v>
      </c>
      <c r="L33" s="496">
        <v>129</v>
      </c>
      <c r="M33" s="496">
        <v>129</v>
      </c>
      <c r="N33" s="496">
        <v>129</v>
      </c>
      <c r="O33" s="496">
        <v>129</v>
      </c>
      <c r="P33" s="496">
        <v>129</v>
      </c>
    </row>
    <row r="34" spans="1:16" ht="15">
      <c r="A34" s="233">
        <v>23</v>
      </c>
      <c r="B34" s="47" t="s">
        <v>850</v>
      </c>
      <c r="C34" s="495">
        <f>'AT-3'!F31</f>
        <v>120</v>
      </c>
      <c r="D34" s="495">
        <f t="shared" si="0"/>
        <v>120</v>
      </c>
      <c r="E34" s="496">
        <v>119</v>
      </c>
      <c r="F34" s="496">
        <v>119</v>
      </c>
      <c r="G34" s="496">
        <v>119</v>
      </c>
      <c r="H34" s="496">
        <v>119</v>
      </c>
      <c r="I34" s="496">
        <v>119</v>
      </c>
      <c r="J34" s="496">
        <v>119</v>
      </c>
      <c r="K34" s="496">
        <v>119</v>
      </c>
      <c r="L34" s="496">
        <v>119</v>
      </c>
      <c r="M34" s="496">
        <v>119</v>
      </c>
      <c r="N34" s="496">
        <v>119</v>
      </c>
      <c r="O34" s="496">
        <v>119</v>
      </c>
      <c r="P34" s="496">
        <v>119</v>
      </c>
    </row>
    <row r="35" spans="1:16">
      <c r="A35" s="132" t="s">
        <v>14</v>
      </c>
      <c r="B35" s="132"/>
      <c r="C35" s="132">
        <f>SUM(C12:C34)</f>
        <v>3182</v>
      </c>
      <c r="D35" s="132">
        <f t="shared" ref="D35:P35" si="1">SUM(D12:D34)</f>
        <v>3182</v>
      </c>
      <c r="E35" s="132">
        <f t="shared" si="1"/>
        <v>3420</v>
      </c>
      <c r="F35" s="132">
        <f t="shared" si="1"/>
        <v>3420</v>
      </c>
      <c r="G35" s="132">
        <f t="shared" si="1"/>
        <v>3420</v>
      </c>
      <c r="H35" s="132">
        <f t="shared" si="1"/>
        <v>3420</v>
      </c>
      <c r="I35" s="132">
        <f t="shared" si="1"/>
        <v>3420</v>
      </c>
      <c r="J35" s="132">
        <f t="shared" si="1"/>
        <v>3420</v>
      </c>
      <c r="K35" s="132">
        <f t="shared" si="1"/>
        <v>3420</v>
      </c>
      <c r="L35" s="132">
        <f t="shared" si="1"/>
        <v>3420</v>
      </c>
      <c r="M35" s="132">
        <f t="shared" si="1"/>
        <v>3420</v>
      </c>
      <c r="N35" s="132">
        <f t="shared" si="1"/>
        <v>3420</v>
      </c>
      <c r="O35" s="132">
        <f t="shared" si="1"/>
        <v>3420</v>
      </c>
      <c r="P35" s="132">
        <f t="shared" si="1"/>
        <v>3420</v>
      </c>
    </row>
    <row r="38" spans="1:16">
      <c r="A38" s="290" t="s">
        <v>925</v>
      </c>
    </row>
    <row r="39" spans="1:16">
      <c r="A39" s="290" t="s">
        <v>930</v>
      </c>
    </row>
    <row r="40" spans="1:16">
      <c r="M40" s="290" t="s">
        <v>869</v>
      </c>
    </row>
    <row r="41" spans="1:16">
      <c r="M41" s="305" t="s">
        <v>870</v>
      </c>
    </row>
    <row r="42" spans="1:16">
      <c r="M42" s="305" t="s">
        <v>871</v>
      </c>
    </row>
  </sheetData>
  <mergeCells count="10"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SheetLayoutView="100" workbookViewId="0">
      <selection activeCell="P14" sqref="P14"/>
    </sheetView>
  </sheetViews>
  <sheetFormatPr defaultColWidth="9.140625" defaultRowHeight="12.75"/>
  <cols>
    <col min="1" max="1" width="6.5703125" style="347" customWidth="1"/>
    <col min="2" max="2" width="19.7109375" style="347" customWidth="1"/>
    <col min="3" max="3" width="7.5703125" style="347" customWidth="1"/>
    <col min="4" max="4" width="6.85546875" style="347" customWidth="1"/>
    <col min="5" max="5" width="7.7109375" style="347" customWidth="1"/>
    <col min="6" max="6" width="12" style="347" customWidth="1"/>
    <col min="7" max="7" width="6.85546875" style="347" customWidth="1"/>
    <col min="8" max="9" width="7.140625" style="347" customWidth="1"/>
    <col min="10" max="10" width="8.85546875" style="347" customWidth="1"/>
    <col min="11" max="11" width="7" style="347" customWidth="1"/>
    <col min="12" max="12" width="7.140625" style="347" customWidth="1"/>
    <col min="13" max="13" width="6.85546875" style="347" customWidth="1"/>
    <col min="14" max="14" width="9.28515625" style="347" customWidth="1"/>
    <col min="15" max="15" width="6.85546875" style="347" customWidth="1"/>
    <col min="16" max="16" width="6.42578125" style="347" customWidth="1"/>
    <col min="17" max="17" width="7.28515625" style="347" customWidth="1"/>
    <col min="18" max="18" width="9.140625" style="347" customWidth="1"/>
    <col min="19" max="19" width="7.140625" style="347" customWidth="1"/>
    <col min="20" max="20" width="6.28515625" style="347" customWidth="1"/>
    <col min="21" max="21" width="7.5703125" style="347" customWidth="1"/>
    <col min="22" max="22" width="10" style="347" customWidth="1"/>
    <col min="23" max="16384" width="9.140625" style="347"/>
  </cols>
  <sheetData>
    <row r="1" spans="1:24" ht="15">
      <c r="V1" s="348" t="s">
        <v>529</v>
      </c>
    </row>
    <row r="2" spans="1:24" ht="15.75">
      <c r="G2" s="349" t="s">
        <v>0</v>
      </c>
      <c r="H2" s="349"/>
      <c r="I2" s="349"/>
      <c r="O2" s="350"/>
      <c r="P2" s="350"/>
      <c r="Q2" s="350"/>
      <c r="R2" s="350"/>
    </row>
    <row r="3" spans="1:24" ht="20.25">
      <c r="C3" s="655" t="s">
        <v>623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351"/>
      <c r="P3" s="351"/>
      <c r="Q3" s="351"/>
      <c r="R3" s="351"/>
      <c r="S3" s="351"/>
      <c r="T3" s="351"/>
      <c r="U3" s="351"/>
      <c r="V3" s="351"/>
      <c r="W3" s="351"/>
      <c r="X3" s="351"/>
    </row>
    <row r="4" spans="1:24" ht="18"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4" ht="15.75">
      <c r="B5" s="656" t="s">
        <v>626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308"/>
      <c r="U5" s="674" t="s">
        <v>246</v>
      </c>
      <c r="V5" s="675"/>
    </row>
    <row r="6" spans="1:24" ht="15">
      <c r="K6" s="350"/>
      <c r="L6" s="350"/>
      <c r="M6" s="350"/>
      <c r="N6" s="350"/>
      <c r="O6" s="350"/>
      <c r="P6" s="350"/>
      <c r="Q6" s="350"/>
      <c r="R6" s="350"/>
    </row>
    <row r="7" spans="1:24">
      <c r="A7" s="638" t="s">
        <v>878</v>
      </c>
      <c r="B7" s="638"/>
      <c r="O7" s="676" t="s">
        <v>786</v>
      </c>
      <c r="P7" s="676"/>
      <c r="Q7" s="676"/>
      <c r="R7" s="676"/>
      <c r="S7" s="676"/>
      <c r="T7" s="676"/>
      <c r="U7" s="676"/>
      <c r="V7" s="676"/>
    </row>
    <row r="8" spans="1:24" ht="15">
      <c r="A8" s="673" t="s">
        <v>2</v>
      </c>
      <c r="B8" s="673" t="s">
        <v>141</v>
      </c>
      <c r="C8" s="672" t="s">
        <v>142</v>
      </c>
      <c r="D8" s="672"/>
      <c r="E8" s="672"/>
      <c r="F8" s="677" t="s">
        <v>143</v>
      </c>
      <c r="G8" s="673" t="s">
        <v>171</v>
      </c>
      <c r="H8" s="673"/>
      <c r="I8" s="673"/>
      <c r="J8" s="673"/>
      <c r="K8" s="673"/>
      <c r="L8" s="673"/>
      <c r="M8" s="673"/>
      <c r="N8" s="673"/>
      <c r="O8" s="673" t="s">
        <v>172</v>
      </c>
      <c r="P8" s="673"/>
      <c r="Q8" s="673"/>
      <c r="R8" s="673"/>
      <c r="S8" s="673"/>
      <c r="T8" s="673"/>
      <c r="U8" s="673"/>
      <c r="V8" s="673"/>
    </row>
    <row r="9" spans="1:24" ht="15">
      <c r="A9" s="673"/>
      <c r="B9" s="673"/>
      <c r="C9" s="672" t="s">
        <v>247</v>
      </c>
      <c r="D9" s="672" t="s">
        <v>37</v>
      </c>
      <c r="E9" s="672" t="s">
        <v>38</v>
      </c>
      <c r="F9" s="677"/>
      <c r="G9" s="673" t="s">
        <v>173</v>
      </c>
      <c r="H9" s="673"/>
      <c r="I9" s="673"/>
      <c r="J9" s="673"/>
      <c r="K9" s="673" t="s">
        <v>157</v>
      </c>
      <c r="L9" s="673"/>
      <c r="M9" s="673"/>
      <c r="N9" s="673"/>
      <c r="O9" s="673" t="s">
        <v>144</v>
      </c>
      <c r="P9" s="673"/>
      <c r="Q9" s="673"/>
      <c r="R9" s="673"/>
      <c r="S9" s="673" t="s">
        <v>156</v>
      </c>
      <c r="T9" s="673"/>
      <c r="U9" s="673"/>
      <c r="V9" s="673"/>
    </row>
    <row r="10" spans="1:24" ht="15">
      <c r="A10" s="673"/>
      <c r="B10" s="673"/>
      <c r="C10" s="672"/>
      <c r="D10" s="672"/>
      <c r="E10" s="672"/>
      <c r="F10" s="677"/>
      <c r="G10" s="669" t="s">
        <v>145</v>
      </c>
      <c r="H10" s="670"/>
      <c r="I10" s="671"/>
      <c r="J10" s="672" t="s">
        <v>146</v>
      </c>
      <c r="K10" s="669" t="s">
        <v>145</v>
      </c>
      <c r="L10" s="670"/>
      <c r="M10" s="671"/>
      <c r="N10" s="672" t="s">
        <v>146</v>
      </c>
      <c r="O10" s="669" t="s">
        <v>145</v>
      </c>
      <c r="P10" s="670"/>
      <c r="Q10" s="671"/>
      <c r="R10" s="672" t="s">
        <v>146</v>
      </c>
      <c r="S10" s="669" t="s">
        <v>145</v>
      </c>
      <c r="T10" s="670"/>
      <c r="U10" s="671"/>
      <c r="V10" s="672" t="s">
        <v>146</v>
      </c>
    </row>
    <row r="11" spans="1:24" ht="15">
      <c r="A11" s="673"/>
      <c r="B11" s="673"/>
      <c r="C11" s="672"/>
      <c r="D11" s="672"/>
      <c r="E11" s="672"/>
      <c r="F11" s="677"/>
      <c r="G11" s="353" t="s">
        <v>247</v>
      </c>
      <c r="H11" s="353" t="s">
        <v>37</v>
      </c>
      <c r="I11" s="354" t="s">
        <v>38</v>
      </c>
      <c r="J11" s="672"/>
      <c r="K11" s="355" t="s">
        <v>247</v>
      </c>
      <c r="L11" s="355" t="s">
        <v>37</v>
      </c>
      <c r="M11" s="355" t="s">
        <v>38</v>
      </c>
      <c r="N11" s="672"/>
      <c r="O11" s="355" t="s">
        <v>247</v>
      </c>
      <c r="P11" s="355" t="s">
        <v>37</v>
      </c>
      <c r="Q11" s="355" t="s">
        <v>38</v>
      </c>
      <c r="R11" s="672"/>
      <c r="S11" s="355" t="s">
        <v>247</v>
      </c>
      <c r="T11" s="355" t="s">
        <v>37</v>
      </c>
      <c r="U11" s="355" t="s">
        <v>38</v>
      </c>
      <c r="V11" s="672"/>
    </row>
    <row r="12" spans="1:24" ht="15">
      <c r="A12" s="355">
        <v>1</v>
      </c>
      <c r="B12" s="355">
        <v>2</v>
      </c>
      <c r="C12" s="355">
        <v>3</v>
      </c>
      <c r="D12" s="355">
        <v>4</v>
      </c>
      <c r="E12" s="355">
        <v>5</v>
      </c>
      <c r="F12" s="355">
        <v>6</v>
      </c>
      <c r="G12" s="355">
        <v>7</v>
      </c>
      <c r="H12" s="355">
        <v>8</v>
      </c>
      <c r="I12" s="355">
        <v>9</v>
      </c>
      <c r="J12" s="355">
        <v>10</v>
      </c>
      <c r="K12" s="355">
        <v>11</v>
      </c>
      <c r="L12" s="355">
        <v>12</v>
      </c>
      <c r="M12" s="355">
        <v>13</v>
      </c>
      <c r="N12" s="355">
        <v>14</v>
      </c>
      <c r="O12" s="355">
        <v>15</v>
      </c>
      <c r="P12" s="355">
        <v>16</v>
      </c>
      <c r="Q12" s="355">
        <v>17</v>
      </c>
      <c r="R12" s="355">
        <v>18</v>
      </c>
      <c r="S12" s="355">
        <v>19</v>
      </c>
      <c r="T12" s="355">
        <v>20</v>
      </c>
      <c r="U12" s="355">
        <v>21</v>
      </c>
      <c r="V12" s="355">
        <v>22</v>
      </c>
    </row>
    <row r="13" spans="1:24" ht="15">
      <c r="A13" s="665" t="s">
        <v>203</v>
      </c>
      <c r="B13" s="666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</row>
    <row r="14" spans="1:24" ht="25.5">
      <c r="A14" s="355">
        <v>1</v>
      </c>
      <c r="B14" s="356" t="s">
        <v>202</v>
      </c>
      <c r="C14" s="357">
        <v>173.25</v>
      </c>
      <c r="D14" s="358">
        <v>4.04</v>
      </c>
      <c r="E14" s="357">
        <v>518.51</v>
      </c>
      <c r="F14" s="573" t="s">
        <v>934</v>
      </c>
      <c r="G14" s="357">
        <v>173.25</v>
      </c>
      <c r="H14" s="358">
        <v>4.04</v>
      </c>
      <c r="I14" s="357">
        <v>518.51</v>
      </c>
      <c r="J14" s="359">
        <v>43435</v>
      </c>
      <c r="K14" s="357">
        <v>173.25</v>
      </c>
      <c r="L14" s="358">
        <v>4.04</v>
      </c>
      <c r="M14" s="357">
        <v>518.51</v>
      </c>
      <c r="N14" s="574" t="s">
        <v>938</v>
      </c>
      <c r="O14" s="357">
        <v>173.25</v>
      </c>
      <c r="P14" s="358">
        <v>4.04</v>
      </c>
      <c r="Q14" s="357">
        <v>518.51</v>
      </c>
      <c r="R14" s="359" t="s">
        <v>938</v>
      </c>
      <c r="S14" s="357">
        <v>173.25</v>
      </c>
      <c r="T14" s="358">
        <v>4.04</v>
      </c>
      <c r="U14" s="357">
        <v>518.51</v>
      </c>
      <c r="V14" s="359" t="s">
        <v>938</v>
      </c>
      <c r="X14" s="347">
        <f>S14+T14+U14</f>
        <v>695.8</v>
      </c>
    </row>
    <row r="15" spans="1:24" ht="28.5">
      <c r="A15" s="355">
        <v>2</v>
      </c>
      <c r="B15" s="356" t="s">
        <v>147</v>
      </c>
      <c r="C15" s="357">
        <v>768.84</v>
      </c>
      <c r="D15" s="358">
        <v>4.49</v>
      </c>
      <c r="E15" s="357">
        <v>0</v>
      </c>
      <c r="F15" s="573" t="s">
        <v>935</v>
      </c>
      <c r="G15" s="357">
        <v>768.84</v>
      </c>
      <c r="H15" s="358">
        <v>4.49</v>
      </c>
      <c r="I15" s="357">
        <v>0</v>
      </c>
      <c r="J15" s="574" t="s">
        <v>937</v>
      </c>
      <c r="K15" s="357">
        <v>768.84</v>
      </c>
      <c r="L15" s="358">
        <v>4.49</v>
      </c>
      <c r="M15" s="357">
        <v>0</v>
      </c>
      <c r="N15" s="575" t="s">
        <v>939</v>
      </c>
      <c r="O15" s="357">
        <v>768.84</v>
      </c>
      <c r="P15" s="358">
        <v>4.49</v>
      </c>
      <c r="Q15" s="357">
        <v>0</v>
      </c>
      <c r="R15" s="359" t="s">
        <v>939</v>
      </c>
      <c r="S15" s="357">
        <v>768.84</v>
      </c>
      <c r="T15" s="358">
        <v>4.49</v>
      </c>
      <c r="U15" s="357">
        <v>0</v>
      </c>
      <c r="V15" s="359" t="s">
        <v>939</v>
      </c>
      <c r="X15" s="347">
        <f>S15+T15+U15</f>
        <v>773.33</v>
      </c>
    </row>
    <row r="16" spans="1:24" ht="15">
      <c r="A16" s="355">
        <v>3</v>
      </c>
      <c r="B16" s="356" t="s">
        <v>148</v>
      </c>
      <c r="C16" s="360">
        <v>269.57</v>
      </c>
      <c r="D16" s="360">
        <v>6.28</v>
      </c>
      <c r="E16" s="360">
        <v>806.77</v>
      </c>
      <c r="F16" s="573" t="s">
        <v>936</v>
      </c>
      <c r="G16" s="360">
        <v>269.57</v>
      </c>
      <c r="H16" s="360">
        <v>6.28</v>
      </c>
      <c r="I16" s="360">
        <v>806.77</v>
      </c>
      <c r="J16" s="360" t="s">
        <v>865</v>
      </c>
      <c r="K16" s="360">
        <v>269.57</v>
      </c>
      <c r="L16" s="360">
        <v>6.28</v>
      </c>
      <c r="M16" s="360">
        <v>806.77</v>
      </c>
      <c r="N16" s="360" t="s">
        <v>865</v>
      </c>
      <c r="O16" s="360">
        <v>269.57</v>
      </c>
      <c r="P16" s="360">
        <v>6.28</v>
      </c>
      <c r="Q16" s="360">
        <v>806.77</v>
      </c>
      <c r="R16" s="360" t="s">
        <v>865</v>
      </c>
      <c r="S16" s="360">
        <v>269.57</v>
      </c>
      <c r="T16" s="360">
        <v>6.28</v>
      </c>
      <c r="U16" s="360">
        <v>806.77</v>
      </c>
      <c r="V16" s="360" t="s">
        <v>865</v>
      </c>
      <c r="X16" s="347">
        <f>S16+T16+U16</f>
        <v>1082.6199999999999</v>
      </c>
    </row>
    <row r="17" spans="1:24" ht="15">
      <c r="A17" s="665" t="s">
        <v>204</v>
      </c>
      <c r="B17" s="666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</row>
    <row r="18" spans="1:24" ht="15">
      <c r="A18" s="355">
        <v>4</v>
      </c>
      <c r="B18" s="356" t="s">
        <v>193</v>
      </c>
      <c r="C18" s="361" t="s">
        <v>865</v>
      </c>
      <c r="D18" s="361" t="s">
        <v>865</v>
      </c>
      <c r="E18" s="361" t="s">
        <v>865</v>
      </c>
      <c r="F18" s="361" t="s">
        <v>865</v>
      </c>
      <c r="G18" s="361" t="s">
        <v>865</v>
      </c>
      <c r="H18" s="361" t="s">
        <v>865</v>
      </c>
      <c r="I18" s="361" t="s">
        <v>865</v>
      </c>
      <c r="J18" s="361" t="s">
        <v>865</v>
      </c>
      <c r="K18" s="361" t="s">
        <v>865</v>
      </c>
      <c r="L18" s="361" t="s">
        <v>865</v>
      </c>
      <c r="M18" s="361" t="s">
        <v>865</v>
      </c>
      <c r="N18" s="361" t="s">
        <v>865</v>
      </c>
      <c r="O18" s="361" t="s">
        <v>865</v>
      </c>
      <c r="P18" s="361" t="s">
        <v>865</v>
      </c>
      <c r="Q18" s="361" t="s">
        <v>865</v>
      </c>
      <c r="R18" s="361" t="s">
        <v>865</v>
      </c>
      <c r="S18" s="361" t="s">
        <v>865</v>
      </c>
      <c r="T18" s="361" t="s">
        <v>865</v>
      </c>
      <c r="U18" s="361" t="s">
        <v>865</v>
      </c>
      <c r="V18" s="361" t="s">
        <v>865</v>
      </c>
    </row>
    <row r="19" spans="1:24" ht="15">
      <c r="A19" s="355">
        <v>5</v>
      </c>
      <c r="B19" s="356" t="s">
        <v>126</v>
      </c>
      <c r="C19" s="361" t="s">
        <v>865</v>
      </c>
      <c r="D19" s="361" t="s">
        <v>865</v>
      </c>
      <c r="E19" s="361" t="s">
        <v>865</v>
      </c>
      <c r="F19" s="361" t="s">
        <v>865</v>
      </c>
      <c r="G19" s="361" t="s">
        <v>865</v>
      </c>
      <c r="H19" s="361" t="s">
        <v>865</v>
      </c>
      <c r="I19" s="361" t="s">
        <v>865</v>
      </c>
      <c r="J19" s="361" t="s">
        <v>865</v>
      </c>
      <c r="K19" s="361" t="s">
        <v>865</v>
      </c>
      <c r="L19" s="361" t="s">
        <v>865</v>
      </c>
      <c r="M19" s="361" t="s">
        <v>865</v>
      </c>
      <c r="N19" s="361" t="s">
        <v>865</v>
      </c>
      <c r="O19" s="361" t="s">
        <v>865</v>
      </c>
      <c r="P19" s="361" t="s">
        <v>865</v>
      </c>
      <c r="Q19" s="361" t="s">
        <v>865</v>
      </c>
      <c r="R19" s="361" t="s">
        <v>865</v>
      </c>
      <c r="S19" s="361" t="s">
        <v>865</v>
      </c>
      <c r="T19" s="361" t="s">
        <v>865</v>
      </c>
      <c r="U19" s="361" t="s">
        <v>865</v>
      </c>
      <c r="V19" s="361" t="s">
        <v>865</v>
      </c>
    </row>
    <row r="22" spans="1:24" ht="14.25">
      <c r="A22" s="667" t="s">
        <v>158</v>
      </c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</row>
    <row r="23" spans="1:24" ht="14.25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</row>
    <row r="24" spans="1:24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</row>
    <row r="25" spans="1:24" ht="15.75">
      <c r="A25" s="290" t="s">
        <v>925</v>
      </c>
      <c r="B25" s="290"/>
      <c r="C25" s="290"/>
      <c r="D25" s="290"/>
      <c r="E25" s="290"/>
      <c r="F25" s="290"/>
      <c r="G25" s="290"/>
      <c r="H25" s="363"/>
      <c r="J25" s="290"/>
      <c r="K25" s="307"/>
      <c r="L25" s="307"/>
      <c r="M25" s="307"/>
      <c r="N25" s="364"/>
      <c r="O25" s="364"/>
      <c r="P25" s="364"/>
      <c r="Q25" s="364"/>
      <c r="S25" s="364"/>
      <c r="T25" s="364"/>
      <c r="U25" s="364"/>
      <c r="V25" s="364"/>
    </row>
    <row r="26" spans="1:24" ht="15.75">
      <c r="A26" s="290" t="s">
        <v>930</v>
      </c>
      <c r="B26" s="290"/>
      <c r="C26" s="287"/>
      <c r="D26" s="287"/>
      <c r="E26" s="287"/>
      <c r="F26" s="287"/>
      <c r="G26" s="287"/>
      <c r="H26" s="287"/>
      <c r="J26" s="290"/>
      <c r="K26" s="364"/>
      <c r="L26" s="364"/>
      <c r="M26" s="364"/>
      <c r="N26" s="364"/>
      <c r="O26" s="364"/>
      <c r="P26" s="364"/>
      <c r="Q26" s="364"/>
      <c r="R26" s="290" t="s">
        <v>869</v>
      </c>
      <c r="S26" s="364"/>
      <c r="T26" s="364"/>
      <c r="U26" s="364"/>
      <c r="V26" s="364"/>
    </row>
    <row r="27" spans="1:24" ht="15.75">
      <c r="A27" s="287"/>
      <c r="B27" s="287"/>
      <c r="C27" s="287"/>
      <c r="D27" s="287"/>
      <c r="E27" s="287"/>
      <c r="F27" s="287"/>
      <c r="G27" s="287"/>
      <c r="H27" s="287"/>
      <c r="J27" s="290"/>
      <c r="K27" s="364"/>
      <c r="L27" s="364"/>
      <c r="M27" s="364"/>
      <c r="N27" s="364"/>
      <c r="O27" s="364"/>
      <c r="P27" s="364"/>
      <c r="Q27" s="364"/>
      <c r="R27" s="305" t="s">
        <v>870</v>
      </c>
      <c r="S27" s="364"/>
      <c r="T27" s="364"/>
      <c r="U27" s="364"/>
      <c r="V27" s="364"/>
    </row>
    <row r="28" spans="1:24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R28" s="305" t="s">
        <v>871</v>
      </c>
      <c r="V28" s="668"/>
      <c r="W28" s="668"/>
      <c r="X28" s="668"/>
    </row>
  </sheetData>
  <mergeCells count="30">
    <mergeCell ref="C3:N3"/>
    <mergeCell ref="B5:S5"/>
    <mergeCell ref="G9:J9"/>
    <mergeCell ref="K9:N9"/>
    <mergeCell ref="O9:R9"/>
    <mergeCell ref="S9:V9"/>
    <mergeCell ref="U5:V5"/>
    <mergeCell ref="A7:B7"/>
    <mergeCell ref="O7:V7"/>
    <mergeCell ref="C8:E8"/>
    <mergeCell ref="F8:F11"/>
    <mergeCell ref="G8:N8"/>
    <mergeCell ref="G10:I10"/>
    <mergeCell ref="J10:J11"/>
    <mergeCell ref="A13:B13"/>
    <mergeCell ref="A17:B17"/>
    <mergeCell ref="A22:V22"/>
    <mergeCell ref="V28:X28"/>
    <mergeCell ref="K10:M10"/>
    <mergeCell ref="N10:N11"/>
    <mergeCell ref="O10:Q10"/>
    <mergeCell ref="R10:R11"/>
    <mergeCell ref="S10:U10"/>
    <mergeCell ref="V10:V11"/>
    <mergeCell ref="A8:A11"/>
    <mergeCell ref="B8:B11"/>
    <mergeCell ref="O8:V8"/>
    <mergeCell ref="C9:C11"/>
    <mergeCell ref="D9:D11"/>
    <mergeCell ref="E9:E11"/>
  </mergeCells>
  <printOptions horizontalCentered="1"/>
  <pageMargins left="0.70866141732283505" right="0.70866141732283505" top="1.2362204720000001" bottom="0" header="0.31496062992126" footer="0.31496062992126"/>
  <pageSetup paperSize="9" scale="70" orientation="landscape" verticalDpi="300" r:id="rId1"/>
  <colBreaks count="1" manualBreakCount="1">
    <brk id="22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8.5703125" style="164" customWidth="1"/>
    <col min="2" max="2" width="20.140625" style="164" bestFit="1" customWidth="1"/>
    <col min="3" max="3" width="11.140625" style="164" customWidth="1"/>
    <col min="4" max="4" width="17.140625" style="164" customWidth="1"/>
    <col min="5" max="6" width="9.140625" style="164" customWidth="1"/>
    <col min="7" max="7" width="7.85546875" style="164" customWidth="1"/>
    <col min="8" max="8" width="8.42578125" style="164" customWidth="1"/>
    <col min="9" max="9" width="9.28515625" style="164" customWidth="1"/>
    <col min="10" max="10" width="10.28515625" style="164" customWidth="1"/>
    <col min="11" max="11" width="9.140625" style="164" customWidth="1"/>
    <col min="12" max="12" width="10.140625" style="164" customWidth="1"/>
    <col min="13" max="13" width="11" style="164" customWidth="1"/>
    <col min="14" max="16384" width="9.140625" style="164"/>
  </cols>
  <sheetData>
    <row r="1" spans="1:16">
      <c r="H1" s="826"/>
      <c r="I1" s="826"/>
      <c r="L1" s="832" t="s">
        <v>535</v>
      </c>
      <c r="M1" s="832"/>
    </row>
    <row r="2" spans="1:16">
      <c r="C2" s="826" t="s">
        <v>660</v>
      </c>
      <c r="D2" s="826"/>
      <c r="E2" s="826"/>
      <c r="F2" s="826"/>
      <c r="G2" s="826"/>
      <c r="H2" s="826"/>
      <c r="I2" s="826"/>
      <c r="J2" s="826"/>
      <c r="L2" s="167"/>
    </row>
    <row r="3" spans="1:16" s="168" customFormat="1" ht="15.75">
      <c r="A3" s="827" t="s">
        <v>659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1:16" s="168" customFormat="1" ht="20.25" customHeight="1">
      <c r="A4" s="827" t="s">
        <v>661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6" spans="1:16">
      <c r="A6" s="35" t="s">
        <v>932</v>
      </c>
      <c r="B6" s="169"/>
      <c r="C6" s="170"/>
      <c r="D6" s="170"/>
      <c r="E6" s="170"/>
      <c r="F6" s="170"/>
      <c r="G6" s="170"/>
      <c r="H6" s="170"/>
      <c r="I6" s="170"/>
      <c r="J6" s="170"/>
    </row>
    <row r="8" spans="1:16" s="171" customFormat="1" ht="1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743" t="s">
        <v>787</v>
      </c>
      <c r="L8" s="743"/>
      <c r="M8" s="743"/>
      <c r="N8" s="743"/>
      <c r="O8" s="743"/>
      <c r="P8" s="743"/>
    </row>
    <row r="9" spans="1:16" s="171" customFormat="1" ht="20.25" customHeight="1">
      <c r="A9" s="751" t="s">
        <v>2</v>
      </c>
      <c r="B9" s="751" t="s">
        <v>3</v>
      </c>
      <c r="C9" s="829" t="s">
        <v>266</v>
      </c>
      <c r="D9" s="829" t="s">
        <v>534</v>
      </c>
      <c r="E9" s="833" t="s">
        <v>713</v>
      </c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</row>
    <row r="10" spans="1:16" s="171" customFormat="1" ht="35.25" customHeight="1">
      <c r="A10" s="828"/>
      <c r="B10" s="828"/>
      <c r="C10" s="830"/>
      <c r="D10" s="830"/>
      <c r="E10" s="237" t="s">
        <v>799</v>
      </c>
      <c r="F10" s="237" t="s">
        <v>269</v>
      </c>
      <c r="G10" s="237" t="s">
        <v>270</v>
      </c>
      <c r="H10" s="237" t="s">
        <v>271</v>
      </c>
      <c r="I10" s="237" t="s">
        <v>272</v>
      </c>
      <c r="J10" s="237" t="s">
        <v>273</v>
      </c>
      <c r="K10" s="237" t="s">
        <v>274</v>
      </c>
      <c r="L10" s="237" t="s">
        <v>275</v>
      </c>
      <c r="M10" s="237" t="s">
        <v>800</v>
      </c>
      <c r="N10" s="175" t="s">
        <v>801</v>
      </c>
      <c r="O10" s="175" t="s">
        <v>797</v>
      </c>
      <c r="P10" s="175" t="s">
        <v>798</v>
      </c>
    </row>
    <row r="11" spans="1:16" s="171" customFormat="1" ht="12.75" customHeight="1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  <c r="L11" s="172">
        <v>12</v>
      </c>
      <c r="M11" s="172">
        <v>13</v>
      </c>
      <c r="N11" s="172">
        <v>14</v>
      </c>
      <c r="O11" s="172">
        <v>15</v>
      </c>
      <c r="P11" s="172">
        <v>16</v>
      </c>
    </row>
    <row r="12" spans="1:16" ht="15">
      <c r="A12" s="233">
        <v>1</v>
      </c>
      <c r="B12" s="263" t="s">
        <v>828</v>
      </c>
      <c r="C12" s="495">
        <f>'AT-3'!F9</f>
        <v>118</v>
      </c>
      <c r="D12" s="173"/>
      <c r="E12" s="173"/>
      <c r="F12" s="173"/>
      <c r="G12" s="173"/>
      <c r="H12" s="173"/>
      <c r="I12" s="132"/>
      <c r="J12" s="132"/>
      <c r="K12" s="132"/>
      <c r="L12" s="132"/>
      <c r="M12" s="132"/>
      <c r="N12" s="132"/>
      <c r="O12" s="132"/>
      <c r="P12" s="132"/>
    </row>
    <row r="13" spans="1:16" ht="15">
      <c r="A13" s="233">
        <v>2</v>
      </c>
      <c r="B13" s="47" t="s">
        <v>829</v>
      </c>
      <c r="C13" s="495">
        <f>'AT-3'!F10</f>
        <v>171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6" ht="15">
      <c r="A14" s="233">
        <v>3</v>
      </c>
      <c r="B14" s="263" t="s">
        <v>830</v>
      </c>
      <c r="C14" s="495">
        <f>'AT-3'!F11</f>
        <v>265</v>
      </c>
      <c r="D14" s="173"/>
      <c r="E14" s="173"/>
      <c r="F14" s="173"/>
      <c r="G14" s="173"/>
      <c r="H14" s="133"/>
      <c r="I14" s="132"/>
      <c r="J14" s="132"/>
      <c r="K14" s="132"/>
      <c r="L14" s="132"/>
      <c r="M14" s="132"/>
      <c r="N14" s="132"/>
      <c r="O14" s="132"/>
      <c r="P14" s="132"/>
    </row>
    <row r="15" spans="1:16" s="128" customFormat="1" ht="12.75" customHeight="1">
      <c r="A15" s="233">
        <v>4</v>
      </c>
      <c r="B15" s="47" t="s">
        <v>831</v>
      </c>
      <c r="C15" s="495">
        <f>'AT-3'!F12</f>
        <v>241</v>
      </c>
      <c r="D15" s="132"/>
      <c r="E15" s="132"/>
      <c r="F15" s="132"/>
      <c r="G15" s="132"/>
      <c r="H15" s="130"/>
      <c r="I15" s="132"/>
      <c r="J15" s="130"/>
      <c r="K15" s="130"/>
      <c r="L15" s="130"/>
      <c r="M15" s="130"/>
      <c r="N15" s="130"/>
      <c r="O15" s="130"/>
      <c r="P15" s="130"/>
    </row>
    <row r="16" spans="1:16" s="128" customFormat="1" ht="12.75" customHeight="1">
      <c r="A16" s="233">
        <v>5</v>
      </c>
      <c r="B16" s="47" t="s">
        <v>832</v>
      </c>
      <c r="C16" s="495">
        <f>'AT-3'!F13</f>
        <v>161</v>
      </c>
      <c r="D16" s="174"/>
      <c r="E16" s="174"/>
      <c r="F16" s="174"/>
      <c r="G16" s="174"/>
      <c r="H16" s="174"/>
      <c r="I16" s="174"/>
      <c r="J16" s="130"/>
      <c r="K16" s="130"/>
      <c r="L16" s="130"/>
      <c r="M16" s="130"/>
      <c r="N16" s="130"/>
      <c r="O16" s="130"/>
      <c r="P16" s="130"/>
    </row>
    <row r="17" spans="1:16" s="128" customFormat="1" ht="13.15" customHeight="1">
      <c r="A17" s="233">
        <v>6</v>
      </c>
      <c r="B17" s="47" t="s">
        <v>833</v>
      </c>
      <c r="C17" s="495">
        <f>'AT-3'!F14</f>
        <v>139</v>
      </c>
      <c r="D17" s="174"/>
      <c r="E17" s="174"/>
      <c r="F17" s="174"/>
      <c r="G17" s="174"/>
      <c r="H17" s="174"/>
      <c r="I17" s="174"/>
      <c r="J17" s="130"/>
      <c r="K17" s="130"/>
      <c r="L17" s="130"/>
      <c r="M17" s="130"/>
      <c r="N17" s="130"/>
      <c r="O17" s="130"/>
      <c r="P17" s="130"/>
    </row>
    <row r="18" spans="1:16" ht="12.75" customHeight="1">
      <c r="A18" s="233">
        <v>7</v>
      </c>
      <c r="B18" s="263" t="s">
        <v>834</v>
      </c>
      <c r="C18" s="495">
        <f>'AT-3'!F15</f>
        <v>164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15">
      <c r="A19" s="233">
        <v>8</v>
      </c>
      <c r="B19" s="47" t="s">
        <v>835</v>
      </c>
      <c r="C19" s="495">
        <f>'AT-3'!F16</f>
        <v>191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</row>
    <row r="20" spans="1:16" ht="15">
      <c r="A20" s="233">
        <v>9</v>
      </c>
      <c r="B20" s="47" t="s">
        <v>836</v>
      </c>
      <c r="C20" s="495">
        <f>'AT-3'!F17</f>
        <v>149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15">
      <c r="A21" s="233">
        <v>10</v>
      </c>
      <c r="B21" s="47" t="s">
        <v>837</v>
      </c>
      <c r="C21" s="495">
        <f>'AT-3'!F18</f>
        <v>117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5">
      <c r="A22" s="233">
        <v>11</v>
      </c>
      <c r="B22" s="47" t="s">
        <v>838</v>
      </c>
      <c r="C22" s="495">
        <f>'AT-3'!F19</f>
        <v>108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6" ht="15">
      <c r="A23" s="233">
        <v>12</v>
      </c>
      <c r="B23" s="47" t="s">
        <v>839</v>
      </c>
      <c r="C23" s="495">
        <f>'AT-3'!F20</f>
        <v>122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ht="15">
      <c r="A24" s="233">
        <v>13</v>
      </c>
      <c r="B24" s="47" t="s">
        <v>840</v>
      </c>
      <c r="C24" s="495">
        <f>'AT-3'!F21</f>
        <v>63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6" ht="15">
      <c r="A25" s="233">
        <v>14</v>
      </c>
      <c r="B25" s="47" t="s">
        <v>841</v>
      </c>
      <c r="C25" s="495">
        <f>'AT-3'!F22</f>
        <v>27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ht="15">
      <c r="A26" s="233">
        <v>15</v>
      </c>
      <c r="B26" s="263" t="s">
        <v>842</v>
      </c>
      <c r="C26" s="495">
        <f>'AT-3'!F23</f>
        <v>79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16" ht="15">
      <c r="A27" s="233">
        <v>16</v>
      </c>
      <c r="B27" s="263" t="s">
        <v>843</v>
      </c>
      <c r="C27" s="495">
        <f>'AT-3'!F24</f>
        <v>186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ht="15">
      <c r="A28" s="233">
        <v>17</v>
      </c>
      <c r="B28" s="47" t="s">
        <v>844</v>
      </c>
      <c r="C28" s="495">
        <f>'AT-3'!F25</f>
        <v>84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6" ht="15">
      <c r="A29" s="233">
        <v>18</v>
      </c>
      <c r="B29" s="263" t="s">
        <v>845</v>
      </c>
      <c r="C29" s="495">
        <f>'AT-3'!F26</f>
        <v>280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16" ht="15">
      <c r="A30" s="233">
        <v>19</v>
      </c>
      <c r="B30" s="47" t="s">
        <v>846</v>
      </c>
      <c r="C30" s="495">
        <f>'AT-3'!F27</f>
        <v>126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ht="15">
      <c r="A31" s="233">
        <v>20</v>
      </c>
      <c r="B31" s="47" t="s">
        <v>847</v>
      </c>
      <c r="C31" s="495">
        <f>'AT-3'!F28</f>
        <v>84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1:16" ht="15">
      <c r="A32" s="233">
        <v>21</v>
      </c>
      <c r="B32" s="47" t="s">
        <v>848</v>
      </c>
      <c r="C32" s="495">
        <f>'AT-3'!F29</f>
        <v>72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</row>
    <row r="33" spans="1:16" ht="15">
      <c r="A33" s="233">
        <v>22</v>
      </c>
      <c r="B33" s="47" t="s">
        <v>849</v>
      </c>
      <c r="C33" s="495">
        <f>'AT-3'!F30</f>
        <v>115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</row>
    <row r="34" spans="1:16" ht="15">
      <c r="A34" s="233">
        <v>23</v>
      </c>
      <c r="B34" s="47" t="s">
        <v>850</v>
      </c>
      <c r="C34" s="495">
        <f>'AT-3'!F31</f>
        <v>120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1:16">
      <c r="A35" s="132" t="s">
        <v>14</v>
      </c>
      <c r="B35" s="132"/>
      <c r="C35" s="132">
        <f>SUM(C12:C34)</f>
        <v>3182</v>
      </c>
      <c r="D35" s="132">
        <f t="shared" ref="D35:P35" si="0">SUM(D12:D34)</f>
        <v>0</v>
      </c>
      <c r="E35" s="132">
        <f t="shared" si="0"/>
        <v>0</v>
      </c>
      <c r="F35" s="132">
        <f t="shared" si="0"/>
        <v>0</v>
      </c>
      <c r="G35" s="132">
        <f t="shared" si="0"/>
        <v>0</v>
      </c>
      <c r="H35" s="132">
        <f t="shared" si="0"/>
        <v>0</v>
      </c>
      <c r="I35" s="132">
        <f t="shared" si="0"/>
        <v>0</v>
      </c>
      <c r="J35" s="132">
        <f t="shared" si="0"/>
        <v>0</v>
      </c>
      <c r="K35" s="132">
        <f t="shared" si="0"/>
        <v>0</v>
      </c>
      <c r="L35" s="132">
        <f t="shared" si="0"/>
        <v>0</v>
      </c>
      <c r="M35" s="132">
        <f t="shared" si="0"/>
        <v>0</v>
      </c>
      <c r="N35" s="132">
        <f t="shared" si="0"/>
        <v>0</v>
      </c>
      <c r="O35" s="132">
        <f t="shared" si="0"/>
        <v>0</v>
      </c>
      <c r="P35" s="132">
        <f t="shared" si="0"/>
        <v>0</v>
      </c>
    </row>
    <row r="38" spans="1:16">
      <c r="A38" s="290" t="s">
        <v>925</v>
      </c>
    </row>
    <row r="39" spans="1:16">
      <c r="A39" s="290" t="s">
        <v>930</v>
      </c>
    </row>
    <row r="40" spans="1:16">
      <c r="M40" s="290" t="s">
        <v>869</v>
      </c>
    </row>
    <row r="41" spans="1:16">
      <c r="M41" s="305" t="s">
        <v>870</v>
      </c>
    </row>
    <row r="42" spans="1:16">
      <c r="M42" s="305" t="s">
        <v>871</v>
      </c>
    </row>
  </sheetData>
  <mergeCells count="11">
    <mergeCell ref="L1:M1"/>
    <mergeCell ref="H1:I1"/>
    <mergeCell ref="A3:M3"/>
    <mergeCell ref="A4:M4"/>
    <mergeCell ref="A9:A10"/>
    <mergeCell ref="B9:B10"/>
    <mergeCell ref="C9:C10"/>
    <mergeCell ref="D9:D10"/>
    <mergeCell ref="C2:J2"/>
    <mergeCell ref="E9:P9"/>
    <mergeCell ref="K8:P8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80" zoomScaleNormal="80" zoomScaleSheetLayoutView="80" workbookViewId="0">
      <selection activeCell="A5" sqref="A5:G5"/>
    </sheetView>
  </sheetViews>
  <sheetFormatPr defaultRowHeight="12.75"/>
  <cols>
    <col min="2" max="2" width="21.5703125" bestFit="1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678" t="s">
        <v>0</v>
      </c>
      <c r="D1" s="678"/>
      <c r="E1" s="678"/>
      <c r="F1" s="678"/>
      <c r="G1" s="678"/>
      <c r="H1" s="678"/>
      <c r="I1" s="678"/>
      <c r="J1" s="176"/>
      <c r="K1" s="176"/>
      <c r="L1" s="824" t="s">
        <v>518</v>
      </c>
      <c r="M1" s="824"/>
      <c r="N1" s="176"/>
      <c r="O1" s="176"/>
      <c r="P1" s="176"/>
    </row>
    <row r="2" spans="1:16" ht="21">
      <c r="B2" s="679" t="s">
        <v>623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177"/>
      <c r="N2" s="177"/>
      <c r="O2" s="177"/>
      <c r="P2" s="177"/>
    </row>
    <row r="3" spans="1:16" ht="21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77"/>
      <c r="O3" s="177"/>
      <c r="P3" s="177"/>
    </row>
    <row r="4" spans="1:16" ht="20.25" customHeight="1">
      <c r="A4" s="835" t="s">
        <v>517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</row>
    <row r="5" spans="1:16" ht="20.25" customHeight="1">
      <c r="A5" s="836" t="s">
        <v>933</v>
      </c>
      <c r="B5" s="836"/>
      <c r="C5" s="836"/>
      <c r="D5" s="836"/>
      <c r="E5" s="836"/>
      <c r="F5" s="836"/>
      <c r="G5" s="836"/>
      <c r="H5" s="681" t="s">
        <v>787</v>
      </c>
      <c r="I5" s="681"/>
      <c r="J5" s="681"/>
      <c r="K5" s="681"/>
      <c r="L5" s="681"/>
      <c r="M5" s="681"/>
      <c r="N5" s="93"/>
    </row>
    <row r="6" spans="1:16" ht="15" customHeight="1">
      <c r="A6" s="748" t="s">
        <v>68</v>
      </c>
      <c r="B6" s="748" t="s">
        <v>287</v>
      </c>
      <c r="C6" s="837" t="s">
        <v>418</v>
      </c>
      <c r="D6" s="838"/>
      <c r="E6" s="838"/>
      <c r="F6" s="838"/>
      <c r="G6" s="839"/>
      <c r="H6" s="746" t="s">
        <v>415</v>
      </c>
      <c r="I6" s="746"/>
      <c r="J6" s="746"/>
      <c r="K6" s="746"/>
      <c r="L6" s="746"/>
      <c r="M6" s="748" t="s">
        <v>288</v>
      </c>
    </row>
    <row r="7" spans="1:16" ht="12.75" customHeight="1">
      <c r="A7" s="749"/>
      <c r="B7" s="749"/>
      <c r="C7" s="840"/>
      <c r="D7" s="841"/>
      <c r="E7" s="841"/>
      <c r="F7" s="841"/>
      <c r="G7" s="842"/>
      <c r="H7" s="746"/>
      <c r="I7" s="746"/>
      <c r="J7" s="746"/>
      <c r="K7" s="746"/>
      <c r="L7" s="746"/>
      <c r="M7" s="749"/>
    </row>
    <row r="8" spans="1:16" ht="5.25" customHeight="1">
      <c r="A8" s="749"/>
      <c r="B8" s="749"/>
      <c r="C8" s="840"/>
      <c r="D8" s="841"/>
      <c r="E8" s="841"/>
      <c r="F8" s="841"/>
      <c r="G8" s="842"/>
      <c r="H8" s="746"/>
      <c r="I8" s="746"/>
      <c r="J8" s="746"/>
      <c r="K8" s="746"/>
      <c r="L8" s="746"/>
      <c r="M8" s="749"/>
    </row>
    <row r="9" spans="1:16" ht="68.25" customHeight="1">
      <c r="A9" s="750"/>
      <c r="B9" s="750"/>
      <c r="C9" s="182" t="s">
        <v>289</v>
      </c>
      <c r="D9" s="182" t="s">
        <v>290</v>
      </c>
      <c r="E9" s="182" t="s">
        <v>291</v>
      </c>
      <c r="F9" s="182" t="s">
        <v>292</v>
      </c>
      <c r="G9" s="208" t="s">
        <v>293</v>
      </c>
      <c r="H9" s="207" t="s">
        <v>414</v>
      </c>
      <c r="I9" s="207" t="s">
        <v>419</v>
      </c>
      <c r="J9" s="207" t="s">
        <v>416</v>
      </c>
      <c r="K9" s="207" t="s">
        <v>417</v>
      </c>
      <c r="L9" s="207" t="s">
        <v>41</v>
      </c>
      <c r="M9" s="750"/>
    </row>
    <row r="10" spans="1:16" ht="15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  <c r="L10" s="183">
        <v>12</v>
      </c>
      <c r="M10" s="183">
        <v>13</v>
      </c>
    </row>
    <row r="11" spans="1:16" ht="15">
      <c r="A11" s="233">
        <v>1</v>
      </c>
      <c r="B11" s="263" t="s">
        <v>828</v>
      </c>
      <c r="C11" s="498">
        <v>0</v>
      </c>
      <c r="D11" s="498">
        <v>0</v>
      </c>
      <c r="E11" s="498">
        <v>0</v>
      </c>
      <c r="F11" s="498">
        <v>0</v>
      </c>
      <c r="G11" s="498">
        <v>0</v>
      </c>
      <c r="H11" s="498">
        <v>0</v>
      </c>
      <c r="I11" s="498">
        <v>0</v>
      </c>
      <c r="J11" s="498">
        <v>0</v>
      </c>
      <c r="K11" s="498">
        <v>0</v>
      </c>
      <c r="L11" s="498">
        <v>0</v>
      </c>
      <c r="M11" s="498" t="s">
        <v>880</v>
      </c>
    </row>
    <row r="12" spans="1:16" ht="15">
      <c r="A12" s="233">
        <v>2</v>
      </c>
      <c r="B12" s="47" t="s">
        <v>829</v>
      </c>
      <c r="C12" s="498">
        <v>0</v>
      </c>
      <c r="D12" s="498">
        <v>0</v>
      </c>
      <c r="E12" s="498">
        <v>0</v>
      </c>
      <c r="F12" s="498">
        <v>0</v>
      </c>
      <c r="G12" s="498">
        <v>0</v>
      </c>
      <c r="H12" s="498">
        <v>0</v>
      </c>
      <c r="I12" s="498">
        <v>0</v>
      </c>
      <c r="J12" s="498">
        <v>0</v>
      </c>
      <c r="K12" s="498">
        <v>0</v>
      </c>
      <c r="L12" s="498">
        <v>0</v>
      </c>
      <c r="M12" s="498" t="s">
        <v>880</v>
      </c>
    </row>
    <row r="13" spans="1:16" ht="15">
      <c r="A13" s="233">
        <v>3</v>
      </c>
      <c r="B13" s="263" t="s">
        <v>830</v>
      </c>
      <c r="C13" s="498">
        <v>0</v>
      </c>
      <c r="D13" s="498">
        <v>0</v>
      </c>
      <c r="E13" s="498">
        <v>0</v>
      </c>
      <c r="F13" s="498">
        <v>0</v>
      </c>
      <c r="G13" s="498">
        <v>0</v>
      </c>
      <c r="H13" s="498">
        <v>0</v>
      </c>
      <c r="I13" s="498">
        <v>0</v>
      </c>
      <c r="J13" s="498">
        <v>0</v>
      </c>
      <c r="K13" s="498">
        <v>0</v>
      </c>
      <c r="L13" s="498">
        <v>0</v>
      </c>
      <c r="M13" s="498" t="s">
        <v>880</v>
      </c>
    </row>
    <row r="14" spans="1:16" ht="15">
      <c r="A14" s="233">
        <v>4</v>
      </c>
      <c r="B14" s="47" t="s">
        <v>831</v>
      </c>
      <c r="C14" s="498">
        <v>0</v>
      </c>
      <c r="D14" s="498">
        <v>0</v>
      </c>
      <c r="E14" s="498">
        <v>0</v>
      </c>
      <c r="F14" s="498">
        <v>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 t="s">
        <v>880</v>
      </c>
    </row>
    <row r="15" spans="1:16" ht="15">
      <c r="A15" s="233">
        <v>5</v>
      </c>
      <c r="B15" s="47" t="s">
        <v>832</v>
      </c>
      <c r="C15" s="498">
        <v>0</v>
      </c>
      <c r="D15" s="498">
        <v>0</v>
      </c>
      <c r="E15" s="498">
        <v>0</v>
      </c>
      <c r="F15" s="498">
        <v>0</v>
      </c>
      <c r="G15" s="498">
        <v>0</v>
      </c>
      <c r="H15" s="498">
        <v>0</v>
      </c>
      <c r="I15" s="498">
        <v>0</v>
      </c>
      <c r="J15" s="498">
        <v>0</v>
      </c>
      <c r="K15" s="498">
        <v>0</v>
      </c>
      <c r="L15" s="498">
        <v>0</v>
      </c>
      <c r="M15" s="498" t="s">
        <v>880</v>
      </c>
    </row>
    <row r="16" spans="1:16" ht="15">
      <c r="A16" s="233">
        <v>6</v>
      </c>
      <c r="B16" s="47" t="s">
        <v>833</v>
      </c>
      <c r="C16" s="498">
        <v>0</v>
      </c>
      <c r="D16" s="498">
        <v>0</v>
      </c>
      <c r="E16" s="498">
        <v>0</v>
      </c>
      <c r="F16" s="498">
        <v>0</v>
      </c>
      <c r="G16" s="498">
        <v>0</v>
      </c>
      <c r="H16" s="498">
        <v>0</v>
      </c>
      <c r="I16" s="498">
        <v>0</v>
      </c>
      <c r="J16" s="498">
        <v>0</v>
      </c>
      <c r="K16" s="498">
        <v>0</v>
      </c>
      <c r="L16" s="498">
        <v>0</v>
      </c>
      <c r="M16" s="498" t="s">
        <v>880</v>
      </c>
    </row>
    <row r="17" spans="1:13" ht="15">
      <c r="A17" s="233">
        <v>7</v>
      </c>
      <c r="B17" s="263" t="s">
        <v>834</v>
      </c>
      <c r="C17" s="498">
        <v>0</v>
      </c>
      <c r="D17" s="498">
        <v>0</v>
      </c>
      <c r="E17" s="498">
        <v>0</v>
      </c>
      <c r="F17" s="498">
        <v>0</v>
      </c>
      <c r="G17" s="498">
        <v>0</v>
      </c>
      <c r="H17" s="498">
        <v>0</v>
      </c>
      <c r="I17" s="498">
        <v>0</v>
      </c>
      <c r="J17" s="498">
        <v>0</v>
      </c>
      <c r="K17" s="498">
        <v>0</v>
      </c>
      <c r="L17" s="498">
        <v>0</v>
      </c>
      <c r="M17" s="498" t="s">
        <v>880</v>
      </c>
    </row>
    <row r="18" spans="1:13" ht="15">
      <c r="A18" s="233">
        <v>8</v>
      </c>
      <c r="B18" s="47" t="s">
        <v>835</v>
      </c>
      <c r="C18" s="498">
        <v>0</v>
      </c>
      <c r="D18" s="498">
        <v>0</v>
      </c>
      <c r="E18" s="498">
        <v>0</v>
      </c>
      <c r="F18" s="498">
        <v>0</v>
      </c>
      <c r="G18" s="498">
        <v>0</v>
      </c>
      <c r="H18" s="498">
        <v>0</v>
      </c>
      <c r="I18" s="498">
        <v>0</v>
      </c>
      <c r="J18" s="498">
        <v>0</v>
      </c>
      <c r="K18" s="498">
        <v>0</v>
      </c>
      <c r="L18" s="498">
        <v>0</v>
      </c>
      <c r="M18" s="498" t="s">
        <v>880</v>
      </c>
    </row>
    <row r="19" spans="1:13" ht="15">
      <c r="A19" s="233">
        <v>9</v>
      </c>
      <c r="B19" s="47" t="s">
        <v>836</v>
      </c>
      <c r="C19" s="498">
        <v>0</v>
      </c>
      <c r="D19" s="498">
        <v>0</v>
      </c>
      <c r="E19" s="498">
        <v>0</v>
      </c>
      <c r="F19" s="498">
        <v>0</v>
      </c>
      <c r="G19" s="498">
        <v>0</v>
      </c>
      <c r="H19" s="498">
        <v>0</v>
      </c>
      <c r="I19" s="498">
        <v>0</v>
      </c>
      <c r="J19" s="498">
        <v>0</v>
      </c>
      <c r="K19" s="498">
        <v>0</v>
      </c>
      <c r="L19" s="498">
        <v>0</v>
      </c>
      <c r="M19" s="498" t="s">
        <v>880</v>
      </c>
    </row>
    <row r="20" spans="1:13" ht="15">
      <c r="A20" s="233">
        <v>10</v>
      </c>
      <c r="B20" s="47" t="s">
        <v>837</v>
      </c>
      <c r="C20" s="498">
        <v>0</v>
      </c>
      <c r="D20" s="498">
        <v>0</v>
      </c>
      <c r="E20" s="498">
        <v>0</v>
      </c>
      <c r="F20" s="498">
        <v>0</v>
      </c>
      <c r="G20" s="498">
        <v>0</v>
      </c>
      <c r="H20" s="498">
        <v>0</v>
      </c>
      <c r="I20" s="498">
        <v>0</v>
      </c>
      <c r="J20" s="498">
        <v>0</v>
      </c>
      <c r="K20" s="498">
        <v>0</v>
      </c>
      <c r="L20" s="498">
        <v>0</v>
      </c>
      <c r="M20" s="498" t="s">
        <v>880</v>
      </c>
    </row>
    <row r="21" spans="1:13" ht="15">
      <c r="A21" s="233">
        <v>11</v>
      </c>
      <c r="B21" s="47" t="s">
        <v>838</v>
      </c>
      <c r="C21" s="498">
        <v>0</v>
      </c>
      <c r="D21" s="498">
        <v>0</v>
      </c>
      <c r="E21" s="498">
        <v>0</v>
      </c>
      <c r="F21" s="498">
        <v>0</v>
      </c>
      <c r="G21" s="498">
        <v>0</v>
      </c>
      <c r="H21" s="498">
        <v>0</v>
      </c>
      <c r="I21" s="498">
        <v>0</v>
      </c>
      <c r="J21" s="498">
        <v>0</v>
      </c>
      <c r="K21" s="498">
        <v>0</v>
      </c>
      <c r="L21" s="498">
        <v>0</v>
      </c>
      <c r="M21" s="498" t="s">
        <v>880</v>
      </c>
    </row>
    <row r="22" spans="1:13" ht="15">
      <c r="A22" s="233">
        <v>12</v>
      </c>
      <c r="B22" s="47" t="s">
        <v>839</v>
      </c>
      <c r="C22" s="498">
        <v>0</v>
      </c>
      <c r="D22" s="498">
        <v>0</v>
      </c>
      <c r="E22" s="498">
        <v>0</v>
      </c>
      <c r="F22" s="498">
        <v>0</v>
      </c>
      <c r="G22" s="498">
        <v>0</v>
      </c>
      <c r="H22" s="498">
        <v>0</v>
      </c>
      <c r="I22" s="498">
        <v>0</v>
      </c>
      <c r="J22" s="498">
        <v>0</v>
      </c>
      <c r="K22" s="498">
        <v>0</v>
      </c>
      <c r="L22" s="498">
        <v>0</v>
      </c>
      <c r="M22" s="498" t="s">
        <v>880</v>
      </c>
    </row>
    <row r="23" spans="1:13" ht="15">
      <c r="A23" s="233">
        <v>13</v>
      </c>
      <c r="B23" s="47" t="s">
        <v>840</v>
      </c>
      <c r="C23" s="498">
        <v>0</v>
      </c>
      <c r="D23" s="498">
        <v>0</v>
      </c>
      <c r="E23" s="498">
        <v>0</v>
      </c>
      <c r="F23" s="498">
        <v>0</v>
      </c>
      <c r="G23" s="498">
        <v>0</v>
      </c>
      <c r="H23" s="498">
        <v>0</v>
      </c>
      <c r="I23" s="498">
        <v>0</v>
      </c>
      <c r="J23" s="498">
        <v>0</v>
      </c>
      <c r="K23" s="498">
        <v>0</v>
      </c>
      <c r="L23" s="498">
        <v>0</v>
      </c>
      <c r="M23" s="498" t="s">
        <v>880</v>
      </c>
    </row>
    <row r="24" spans="1:13" ht="15">
      <c r="A24" s="233">
        <v>14</v>
      </c>
      <c r="B24" s="47" t="s">
        <v>841</v>
      </c>
      <c r="C24" s="498">
        <v>0</v>
      </c>
      <c r="D24" s="498">
        <v>0</v>
      </c>
      <c r="E24" s="498">
        <v>0</v>
      </c>
      <c r="F24" s="498">
        <v>0</v>
      </c>
      <c r="G24" s="498">
        <v>0</v>
      </c>
      <c r="H24" s="498">
        <v>0</v>
      </c>
      <c r="I24" s="498">
        <v>0</v>
      </c>
      <c r="J24" s="498">
        <v>0</v>
      </c>
      <c r="K24" s="498">
        <v>0</v>
      </c>
      <c r="L24" s="498">
        <v>0</v>
      </c>
      <c r="M24" s="498" t="s">
        <v>880</v>
      </c>
    </row>
    <row r="25" spans="1:13" ht="15">
      <c r="A25" s="233">
        <v>15</v>
      </c>
      <c r="B25" s="263" t="s">
        <v>842</v>
      </c>
      <c r="C25" s="498">
        <v>0</v>
      </c>
      <c r="D25" s="498">
        <v>0</v>
      </c>
      <c r="E25" s="498">
        <v>0</v>
      </c>
      <c r="F25" s="498">
        <v>0</v>
      </c>
      <c r="G25" s="498">
        <v>0</v>
      </c>
      <c r="H25" s="498">
        <v>0</v>
      </c>
      <c r="I25" s="498">
        <v>0</v>
      </c>
      <c r="J25" s="498">
        <v>0</v>
      </c>
      <c r="K25" s="498">
        <v>0</v>
      </c>
      <c r="L25" s="498">
        <v>0</v>
      </c>
      <c r="M25" s="498" t="s">
        <v>880</v>
      </c>
    </row>
    <row r="26" spans="1:13" ht="15">
      <c r="A26" s="233">
        <v>16</v>
      </c>
      <c r="B26" s="263" t="s">
        <v>843</v>
      </c>
      <c r="C26" s="498">
        <v>0</v>
      </c>
      <c r="D26" s="498">
        <v>0</v>
      </c>
      <c r="E26" s="498">
        <v>0</v>
      </c>
      <c r="F26" s="498">
        <v>0</v>
      </c>
      <c r="G26" s="498">
        <v>0</v>
      </c>
      <c r="H26" s="498">
        <v>0</v>
      </c>
      <c r="I26" s="498">
        <v>0</v>
      </c>
      <c r="J26" s="498">
        <v>0</v>
      </c>
      <c r="K26" s="498">
        <v>0</v>
      </c>
      <c r="L26" s="498">
        <v>0</v>
      </c>
      <c r="M26" s="498" t="s">
        <v>880</v>
      </c>
    </row>
    <row r="27" spans="1:13" ht="15">
      <c r="A27" s="233">
        <v>17</v>
      </c>
      <c r="B27" s="47" t="s">
        <v>844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 t="s">
        <v>880</v>
      </c>
    </row>
    <row r="28" spans="1:13" ht="15">
      <c r="A28" s="233">
        <v>18</v>
      </c>
      <c r="B28" s="263" t="s">
        <v>845</v>
      </c>
      <c r="C28" s="498">
        <v>0</v>
      </c>
      <c r="D28" s="498">
        <v>0</v>
      </c>
      <c r="E28" s="498">
        <v>0</v>
      </c>
      <c r="F28" s="498">
        <v>0</v>
      </c>
      <c r="G28" s="498">
        <v>0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 t="s">
        <v>880</v>
      </c>
    </row>
    <row r="29" spans="1:13" ht="15">
      <c r="A29" s="233">
        <v>19</v>
      </c>
      <c r="B29" s="47" t="s">
        <v>846</v>
      </c>
      <c r="C29" s="498">
        <v>0</v>
      </c>
      <c r="D29" s="498">
        <v>0</v>
      </c>
      <c r="E29" s="498">
        <v>0</v>
      </c>
      <c r="F29" s="498">
        <v>0</v>
      </c>
      <c r="G29" s="498">
        <v>0</v>
      </c>
      <c r="H29" s="498">
        <v>0</v>
      </c>
      <c r="I29" s="498">
        <v>0</v>
      </c>
      <c r="J29" s="498">
        <v>0</v>
      </c>
      <c r="K29" s="498">
        <v>0</v>
      </c>
      <c r="L29" s="498">
        <v>0</v>
      </c>
      <c r="M29" s="498" t="s">
        <v>880</v>
      </c>
    </row>
    <row r="30" spans="1:13" ht="15">
      <c r="A30" s="233">
        <v>20</v>
      </c>
      <c r="B30" s="47" t="s">
        <v>847</v>
      </c>
      <c r="C30" s="498">
        <v>0</v>
      </c>
      <c r="D30" s="498">
        <v>0</v>
      </c>
      <c r="E30" s="498">
        <v>0</v>
      </c>
      <c r="F30" s="498">
        <v>0</v>
      </c>
      <c r="G30" s="498">
        <v>0</v>
      </c>
      <c r="H30" s="498">
        <v>0</v>
      </c>
      <c r="I30" s="498">
        <v>0</v>
      </c>
      <c r="J30" s="498">
        <v>0</v>
      </c>
      <c r="K30" s="498">
        <v>0</v>
      </c>
      <c r="L30" s="498">
        <v>0</v>
      </c>
      <c r="M30" s="498" t="s">
        <v>880</v>
      </c>
    </row>
    <row r="31" spans="1:13" ht="15">
      <c r="A31" s="233">
        <v>21</v>
      </c>
      <c r="B31" s="47" t="s">
        <v>848</v>
      </c>
      <c r="C31" s="498">
        <v>0</v>
      </c>
      <c r="D31" s="498">
        <v>0</v>
      </c>
      <c r="E31" s="498">
        <v>0</v>
      </c>
      <c r="F31" s="498">
        <v>0</v>
      </c>
      <c r="G31" s="498">
        <v>0</v>
      </c>
      <c r="H31" s="498">
        <v>0</v>
      </c>
      <c r="I31" s="498">
        <v>0</v>
      </c>
      <c r="J31" s="498">
        <v>0</v>
      </c>
      <c r="K31" s="498">
        <v>0</v>
      </c>
      <c r="L31" s="498">
        <v>0</v>
      </c>
      <c r="M31" s="498" t="s">
        <v>880</v>
      </c>
    </row>
    <row r="32" spans="1:13" ht="15">
      <c r="A32" s="233">
        <v>22</v>
      </c>
      <c r="B32" s="47" t="s">
        <v>849</v>
      </c>
      <c r="C32" s="498">
        <v>0</v>
      </c>
      <c r="D32" s="498">
        <v>0</v>
      </c>
      <c r="E32" s="498">
        <v>0</v>
      </c>
      <c r="F32" s="498">
        <v>0</v>
      </c>
      <c r="G32" s="498">
        <v>0</v>
      </c>
      <c r="H32" s="498">
        <v>0</v>
      </c>
      <c r="I32" s="498">
        <v>0</v>
      </c>
      <c r="J32" s="498">
        <v>0</v>
      </c>
      <c r="K32" s="498">
        <v>0</v>
      </c>
      <c r="L32" s="498">
        <v>0</v>
      </c>
      <c r="M32" s="498" t="s">
        <v>880</v>
      </c>
    </row>
    <row r="33" spans="1:13" ht="15">
      <c r="A33" s="233">
        <v>23</v>
      </c>
      <c r="B33" s="47" t="s">
        <v>850</v>
      </c>
      <c r="C33" s="498">
        <v>0</v>
      </c>
      <c r="D33" s="498">
        <v>0</v>
      </c>
      <c r="E33" s="498">
        <v>0</v>
      </c>
      <c r="F33" s="498">
        <v>0</v>
      </c>
      <c r="G33" s="498">
        <v>0</v>
      </c>
      <c r="H33" s="498">
        <v>0</v>
      </c>
      <c r="I33" s="498">
        <v>0</v>
      </c>
      <c r="J33" s="498">
        <v>0</v>
      </c>
      <c r="K33" s="498">
        <v>0</v>
      </c>
      <c r="L33" s="498">
        <v>0</v>
      </c>
      <c r="M33" s="498" t="s">
        <v>880</v>
      </c>
    </row>
    <row r="34" spans="1:13">
      <c r="A34" s="30" t="s">
        <v>14</v>
      </c>
      <c r="B34" s="9"/>
      <c r="C34" s="8">
        <f>SUM(C11:C33)</f>
        <v>0</v>
      </c>
      <c r="D34" s="8">
        <f t="shared" ref="D34:L34" si="0">SUM(D11:D33)</f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9"/>
    </row>
    <row r="35" spans="1:13" ht="16.5" customHeight="1">
      <c r="B35" s="186"/>
      <c r="C35" s="834"/>
      <c r="D35" s="834"/>
      <c r="E35" s="834"/>
      <c r="F35" s="834"/>
    </row>
    <row r="37" spans="1:13">
      <c r="A37" s="290" t="s">
        <v>925</v>
      </c>
    </row>
    <row r="38" spans="1:13">
      <c r="A38" s="290" t="s">
        <v>930</v>
      </c>
    </row>
    <row r="39" spans="1:13">
      <c r="K39" s="290" t="s">
        <v>869</v>
      </c>
    </row>
    <row r="40" spans="1:13">
      <c r="K40" s="305" t="s">
        <v>870</v>
      </c>
    </row>
    <row r="41" spans="1:13">
      <c r="K41" s="305" t="s">
        <v>871</v>
      </c>
    </row>
  </sheetData>
  <mergeCells count="12">
    <mergeCell ref="B2:L2"/>
    <mergeCell ref="L1:M1"/>
    <mergeCell ref="C1:I1"/>
    <mergeCell ref="C35:F35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="63" zoomScaleSheetLayoutView="63" workbookViewId="0">
      <selection activeCell="A5" sqref="A5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678" t="s">
        <v>0</v>
      </c>
      <c r="B1" s="678"/>
      <c r="C1" s="678"/>
      <c r="D1" s="678"/>
      <c r="E1" s="678"/>
      <c r="F1" s="187" t="s">
        <v>520</v>
      </c>
      <c r="G1" s="176"/>
      <c r="H1" s="176"/>
      <c r="I1" s="176"/>
      <c r="J1" s="176"/>
      <c r="K1" s="176"/>
      <c r="L1" s="176"/>
    </row>
    <row r="2" spans="1:12" ht="21">
      <c r="A2" s="679" t="s">
        <v>623</v>
      </c>
      <c r="B2" s="679"/>
      <c r="C2" s="679"/>
      <c r="D2" s="679"/>
      <c r="E2" s="679"/>
      <c r="F2" s="679"/>
      <c r="G2" s="177"/>
      <c r="H2" s="177"/>
      <c r="I2" s="177"/>
      <c r="J2" s="177"/>
      <c r="K2" s="177"/>
      <c r="L2" s="177"/>
    </row>
    <row r="3" spans="1:12">
      <c r="A3" s="147"/>
      <c r="B3" s="147"/>
      <c r="C3" s="147"/>
      <c r="D3" s="147"/>
      <c r="E3" s="147"/>
      <c r="F3" s="147"/>
    </row>
    <row r="4" spans="1:12" ht="18.75">
      <c r="A4" s="843" t="s">
        <v>519</v>
      </c>
      <c r="B4" s="843"/>
      <c r="C4" s="843"/>
      <c r="D4" s="843"/>
      <c r="E4" s="843"/>
      <c r="F4" s="843"/>
      <c r="G4" s="843"/>
    </row>
    <row r="5" spans="1:12" ht="18.75">
      <c r="A5" s="35" t="s">
        <v>932</v>
      </c>
      <c r="B5" s="188"/>
      <c r="C5" s="188"/>
      <c r="D5" s="188"/>
      <c r="E5" s="188"/>
      <c r="F5" s="188"/>
      <c r="G5" s="188"/>
    </row>
    <row r="6" spans="1:12" ht="31.5">
      <c r="A6" s="189"/>
      <c r="B6" s="190" t="s">
        <v>317</v>
      </c>
      <c r="C6" s="190" t="s">
        <v>318</v>
      </c>
      <c r="D6" s="190" t="s">
        <v>319</v>
      </c>
      <c r="E6" s="191"/>
      <c r="F6" s="191"/>
    </row>
    <row r="7" spans="1:12" ht="15">
      <c r="A7" s="192" t="s">
        <v>320</v>
      </c>
      <c r="B7" s="200" t="s">
        <v>910</v>
      </c>
      <c r="C7" s="200" t="s">
        <v>910</v>
      </c>
      <c r="D7" s="200" t="s">
        <v>910</v>
      </c>
      <c r="E7" s="191"/>
      <c r="F7" s="191"/>
    </row>
    <row r="8" spans="1:12" ht="13.5" customHeight="1">
      <c r="A8" s="192" t="s">
        <v>321</v>
      </c>
      <c r="B8" s="200" t="s">
        <v>858</v>
      </c>
      <c r="C8" s="200" t="s">
        <v>858</v>
      </c>
      <c r="D8" s="200" t="s">
        <v>858</v>
      </c>
      <c r="E8" s="191"/>
      <c r="F8" s="191"/>
    </row>
    <row r="9" spans="1:12" ht="13.5" customHeight="1">
      <c r="A9" s="192" t="s">
        <v>322</v>
      </c>
      <c r="B9" s="200"/>
      <c r="C9" s="192"/>
      <c r="D9" s="192"/>
      <c r="E9" s="191"/>
      <c r="F9" s="191"/>
    </row>
    <row r="10" spans="1:12" ht="13.5" customHeight="1">
      <c r="A10" s="193" t="s">
        <v>323</v>
      </c>
      <c r="B10" s="200" t="s">
        <v>865</v>
      </c>
      <c r="C10" s="200" t="s">
        <v>910</v>
      </c>
      <c r="D10" s="200" t="s">
        <v>910</v>
      </c>
      <c r="E10" s="191"/>
      <c r="F10" s="191"/>
    </row>
    <row r="11" spans="1:12" ht="13.5" customHeight="1">
      <c r="A11" s="193" t="s">
        <v>324</v>
      </c>
      <c r="B11" s="200" t="s">
        <v>911</v>
      </c>
      <c r="C11" s="200" t="s">
        <v>858</v>
      </c>
      <c r="D11" s="200" t="s">
        <v>910</v>
      </c>
      <c r="E11" s="191"/>
      <c r="F11" s="191"/>
    </row>
    <row r="12" spans="1:12" ht="13.5" customHeight="1">
      <c r="A12" s="193" t="s">
        <v>325</v>
      </c>
      <c r="B12" s="200" t="s">
        <v>910</v>
      </c>
      <c r="C12" s="200" t="s">
        <v>910</v>
      </c>
      <c r="D12" s="200" t="s">
        <v>910</v>
      </c>
      <c r="E12" s="191"/>
      <c r="F12" s="191"/>
    </row>
    <row r="13" spans="1:12" ht="13.5" customHeight="1">
      <c r="A13" s="193" t="s">
        <v>326</v>
      </c>
      <c r="B13" s="499" t="s">
        <v>912</v>
      </c>
      <c r="C13" s="200" t="s">
        <v>858</v>
      </c>
      <c r="D13" s="200" t="s">
        <v>910</v>
      </c>
      <c r="E13" s="191"/>
      <c r="F13" s="191"/>
    </row>
    <row r="14" spans="1:12" ht="13.5" customHeight="1">
      <c r="A14" s="193" t="s">
        <v>327</v>
      </c>
      <c r="B14" s="200" t="s">
        <v>910</v>
      </c>
      <c r="C14" s="200" t="s">
        <v>910</v>
      </c>
      <c r="D14" s="200" t="s">
        <v>910</v>
      </c>
      <c r="E14" s="191"/>
      <c r="F14" s="191"/>
    </row>
    <row r="15" spans="1:12" ht="13.5" customHeight="1">
      <c r="A15" s="193" t="s">
        <v>328</v>
      </c>
      <c r="B15" s="200" t="s">
        <v>910</v>
      </c>
      <c r="C15" s="200" t="s">
        <v>910</v>
      </c>
      <c r="D15" s="200" t="s">
        <v>910</v>
      </c>
      <c r="E15" s="191"/>
      <c r="F15" s="191"/>
    </row>
    <row r="16" spans="1:12" ht="13.5" customHeight="1">
      <c r="A16" s="193" t="s">
        <v>329</v>
      </c>
      <c r="B16" s="200" t="s">
        <v>910</v>
      </c>
      <c r="C16" s="200" t="s">
        <v>910</v>
      </c>
      <c r="D16" s="200" t="s">
        <v>910</v>
      </c>
      <c r="E16" s="191"/>
      <c r="F16" s="191"/>
    </row>
    <row r="17" spans="1:7" ht="13.5" customHeight="1">
      <c r="A17" s="193" t="s">
        <v>330</v>
      </c>
      <c r="B17" s="200" t="s">
        <v>858</v>
      </c>
      <c r="C17" s="200" t="s">
        <v>858</v>
      </c>
      <c r="D17" s="200" t="s">
        <v>858</v>
      </c>
      <c r="E17" s="191"/>
      <c r="F17" s="191"/>
    </row>
    <row r="18" spans="1:7" ht="13.5" customHeight="1">
      <c r="A18" s="194"/>
      <c r="B18" s="195"/>
      <c r="C18" s="195"/>
      <c r="D18" s="195"/>
      <c r="E18" s="191"/>
      <c r="F18" s="191"/>
    </row>
    <row r="19" spans="1:7" ht="13.5" customHeight="1">
      <c r="A19" s="844" t="s">
        <v>331</v>
      </c>
      <c r="B19" s="844"/>
      <c r="C19" s="844"/>
      <c r="D19" s="844"/>
      <c r="E19" s="844"/>
      <c r="F19" s="844"/>
      <c r="G19" s="844"/>
    </row>
    <row r="20" spans="1:7" ht="15">
      <c r="A20" s="191"/>
      <c r="B20" s="191"/>
      <c r="C20" s="191"/>
      <c r="D20" s="191"/>
      <c r="E20" s="707" t="s">
        <v>787</v>
      </c>
      <c r="F20" s="707"/>
      <c r="G20" s="104"/>
    </row>
    <row r="21" spans="1:7" ht="46.15" customHeight="1">
      <c r="A21" s="180" t="s">
        <v>421</v>
      </c>
      <c r="B21" s="180" t="s">
        <v>3</v>
      </c>
      <c r="C21" s="196" t="s">
        <v>332</v>
      </c>
      <c r="D21" s="197" t="s">
        <v>333</v>
      </c>
      <c r="E21" s="241" t="s">
        <v>334</v>
      </c>
      <c r="F21" s="241" t="s">
        <v>335</v>
      </c>
      <c r="G21" s="13"/>
    </row>
    <row r="22" spans="1:7" ht="15">
      <c r="A22" s="192" t="s">
        <v>336</v>
      </c>
      <c r="B22" s="200" t="s">
        <v>865</v>
      </c>
      <c r="C22" s="501">
        <v>0</v>
      </c>
      <c r="D22" s="503" t="s">
        <v>865</v>
      </c>
      <c r="E22" s="504" t="s">
        <v>865</v>
      </c>
      <c r="F22" s="504" t="s">
        <v>865</v>
      </c>
    </row>
    <row r="23" spans="1:7" ht="15">
      <c r="A23" s="192" t="s">
        <v>337</v>
      </c>
      <c r="B23" s="200" t="s">
        <v>865</v>
      </c>
      <c r="C23" s="502">
        <v>0</v>
      </c>
      <c r="D23" s="503" t="s">
        <v>865</v>
      </c>
      <c r="E23" s="504" t="s">
        <v>865</v>
      </c>
      <c r="F23" s="504" t="s">
        <v>865</v>
      </c>
    </row>
    <row r="24" spans="1:7" ht="15">
      <c r="A24" s="192" t="s">
        <v>338</v>
      </c>
      <c r="B24" s="200" t="s">
        <v>865</v>
      </c>
      <c r="C24" s="500">
        <v>0</v>
      </c>
      <c r="D24" s="503" t="s">
        <v>865</v>
      </c>
      <c r="E24" s="504" t="s">
        <v>865</v>
      </c>
      <c r="F24" s="504" t="s">
        <v>865</v>
      </c>
    </row>
    <row r="25" spans="1:7" ht="25.5">
      <c r="A25" s="192" t="s">
        <v>339</v>
      </c>
      <c r="B25" s="200" t="s">
        <v>865</v>
      </c>
      <c r="C25" s="500">
        <v>0</v>
      </c>
      <c r="D25" s="503" t="s">
        <v>865</v>
      </c>
      <c r="E25" s="504" t="s">
        <v>865</v>
      </c>
      <c r="F25" s="504" t="s">
        <v>865</v>
      </c>
    </row>
    <row r="26" spans="1:7" ht="32.25" customHeight="1">
      <c r="A26" s="192" t="s">
        <v>340</v>
      </c>
      <c r="B26" s="200" t="s">
        <v>865</v>
      </c>
      <c r="C26" s="500">
        <v>0</v>
      </c>
      <c r="D26" s="503" t="s">
        <v>865</v>
      </c>
      <c r="E26" s="504" t="s">
        <v>865</v>
      </c>
      <c r="F26" s="504" t="s">
        <v>865</v>
      </c>
    </row>
    <row r="27" spans="1:7" ht="15">
      <c r="A27" s="192" t="s">
        <v>341</v>
      </c>
      <c r="B27" s="200" t="s">
        <v>865</v>
      </c>
      <c r="C27" s="500">
        <v>0</v>
      </c>
      <c r="D27" s="503" t="s">
        <v>865</v>
      </c>
      <c r="E27" s="504" t="s">
        <v>865</v>
      </c>
      <c r="F27" s="504" t="s">
        <v>865</v>
      </c>
    </row>
    <row r="28" spans="1:7" ht="15">
      <c r="A28" s="192" t="s">
        <v>342</v>
      </c>
      <c r="B28" s="200" t="s">
        <v>865</v>
      </c>
      <c r="C28" s="500">
        <v>0</v>
      </c>
      <c r="D28" s="503" t="s">
        <v>865</v>
      </c>
      <c r="E28" s="504" t="s">
        <v>865</v>
      </c>
      <c r="F28" s="504" t="s">
        <v>865</v>
      </c>
    </row>
    <row r="29" spans="1:7" ht="15">
      <c r="A29" s="192" t="s">
        <v>343</v>
      </c>
      <c r="B29" s="200" t="s">
        <v>865</v>
      </c>
      <c r="C29" s="501">
        <v>0</v>
      </c>
      <c r="D29" s="503" t="s">
        <v>865</v>
      </c>
      <c r="E29" s="504" t="s">
        <v>865</v>
      </c>
      <c r="F29" s="504" t="s">
        <v>865</v>
      </c>
    </row>
    <row r="30" spans="1:7" ht="15">
      <c r="A30" s="192" t="s">
        <v>344</v>
      </c>
      <c r="B30" s="200" t="s">
        <v>865</v>
      </c>
      <c r="C30" s="501">
        <v>0</v>
      </c>
      <c r="D30" s="503" t="s">
        <v>865</v>
      </c>
      <c r="E30" s="504" t="s">
        <v>865</v>
      </c>
      <c r="F30" s="504" t="s">
        <v>865</v>
      </c>
    </row>
    <row r="31" spans="1:7" ht="15">
      <c r="A31" s="192" t="s">
        <v>345</v>
      </c>
      <c r="B31" s="200" t="s">
        <v>865</v>
      </c>
      <c r="C31" s="501">
        <v>0</v>
      </c>
      <c r="D31" s="503" t="s">
        <v>865</v>
      </c>
      <c r="E31" s="504" t="s">
        <v>865</v>
      </c>
      <c r="F31" s="504" t="s">
        <v>865</v>
      </c>
    </row>
    <row r="32" spans="1:7" ht="15">
      <c r="A32" s="192" t="s">
        <v>346</v>
      </c>
      <c r="B32" s="200" t="s">
        <v>865</v>
      </c>
      <c r="C32" s="501">
        <v>0</v>
      </c>
      <c r="D32" s="503" t="s">
        <v>865</v>
      </c>
      <c r="E32" s="504" t="s">
        <v>865</v>
      </c>
      <c r="F32" s="504" t="s">
        <v>865</v>
      </c>
    </row>
    <row r="33" spans="1:6" ht="15">
      <c r="A33" s="192" t="s">
        <v>347</v>
      </c>
      <c r="B33" s="200" t="s">
        <v>865</v>
      </c>
      <c r="C33" s="501">
        <v>0</v>
      </c>
      <c r="D33" s="503" t="s">
        <v>865</v>
      </c>
      <c r="E33" s="504" t="s">
        <v>865</v>
      </c>
      <c r="F33" s="504" t="s">
        <v>865</v>
      </c>
    </row>
    <row r="34" spans="1:6" ht="15">
      <c r="A34" s="192" t="s">
        <v>348</v>
      </c>
      <c r="B34" s="200" t="s">
        <v>865</v>
      </c>
      <c r="C34" s="501">
        <v>0</v>
      </c>
      <c r="D34" s="503" t="s">
        <v>865</v>
      </c>
      <c r="E34" s="504" t="s">
        <v>865</v>
      </c>
      <c r="F34" s="504" t="s">
        <v>865</v>
      </c>
    </row>
    <row r="35" spans="1:6" ht="15">
      <c r="A35" s="192" t="s">
        <v>349</v>
      </c>
      <c r="B35" s="200" t="s">
        <v>865</v>
      </c>
      <c r="C35" s="501">
        <v>0</v>
      </c>
      <c r="D35" s="503" t="s">
        <v>865</v>
      </c>
      <c r="E35" s="504" t="s">
        <v>865</v>
      </c>
      <c r="F35" s="504" t="s">
        <v>865</v>
      </c>
    </row>
    <row r="36" spans="1:6" ht="15">
      <c r="A36" s="192" t="s">
        <v>350</v>
      </c>
      <c r="B36" s="200" t="s">
        <v>865</v>
      </c>
      <c r="C36" s="501">
        <v>0</v>
      </c>
      <c r="D36" s="503" t="s">
        <v>865</v>
      </c>
      <c r="E36" s="504" t="s">
        <v>865</v>
      </c>
      <c r="F36" s="504" t="s">
        <v>865</v>
      </c>
    </row>
    <row r="37" spans="1:6" ht="15">
      <c r="A37" s="192" t="s">
        <v>351</v>
      </c>
      <c r="B37" s="200" t="s">
        <v>865</v>
      </c>
      <c r="C37" s="501">
        <v>0</v>
      </c>
      <c r="D37" s="503" t="s">
        <v>865</v>
      </c>
      <c r="E37" s="504" t="s">
        <v>865</v>
      </c>
      <c r="F37" s="504" t="s">
        <v>865</v>
      </c>
    </row>
    <row r="38" spans="1:6" ht="15">
      <c r="A38" s="192" t="s">
        <v>41</v>
      </c>
      <c r="B38" s="200" t="s">
        <v>865</v>
      </c>
      <c r="C38" s="501">
        <v>0</v>
      </c>
      <c r="D38" s="503" t="s">
        <v>865</v>
      </c>
      <c r="E38" s="504" t="s">
        <v>865</v>
      </c>
      <c r="F38" s="504" t="s">
        <v>865</v>
      </c>
    </row>
    <row r="39" spans="1:6" ht="15">
      <c r="A39" s="200" t="s">
        <v>14</v>
      </c>
      <c r="B39" s="192"/>
      <c r="C39" s="192">
        <v>0</v>
      </c>
      <c r="D39" s="198"/>
      <c r="E39" s="199"/>
      <c r="F39" s="199"/>
    </row>
    <row r="42" spans="1:6">
      <c r="A42" s="290" t="s">
        <v>925</v>
      </c>
    </row>
    <row r="43" spans="1:6">
      <c r="A43" s="290" t="s">
        <v>930</v>
      </c>
    </row>
    <row r="45" spans="1:6">
      <c r="E45" s="290" t="s">
        <v>869</v>
      </c>
    </row>
    <row r="46" spans="1:6">
      <c r="E46" s="305" t="s">
        <v>870</v>
      </c>
    </row>
    <row r="47" spans="1:6">
      <c r="E47" s="305" t="s">
        <v>871</v>
      </c>
    </row>
  </sheetData>
  <mergeCells count="5">
    <mergeCell ref="A1:E1"/>
    <mergeCell ref="A2:F2"/>
    <mergeCell ref="A4:G4"/>
    <mergeCell ref="A19:G19"/>
    <mergeCell ref="E20:F20"/>
  </mergeCells>
  <hyperlinks>
    <hyperlink ref="B13" r:id="rId1"/>
  </hyperlinks>
  <printOptions horizontalCentered="1"/>
  <pageMargins left="0.70866141732283505" right="0.70866141732283505" top="1.2362204720000001" bottom="0" header="0.31496062992126" footer="0.31496062992126"/>
  <pageSetup paperSize="9" scale="67" orientation="landscape"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G24" sqref="G24"/>
    </sheetView>
  </sheetViews>
  <sheetFormatPr defaultRowHeight="12.75"/>
  <sheetData>
    <row r="2" spans="2:8">
      <c r="B2" s="15"/>
    </row>
    <row r="4" spans="2:8" ht="12.75" customHeight="1">
      <c r="B4" s="845" t="s">
        <v>683</v>
      </c>
      <c r="C4" s="845"/>
      <c r="D4" s="845"/>
      <c r="E4" s="845"/>
      <c r="F4" s="845"/>
      <c r="G4" s="845"/>
      <c r="H4" s="845"/>
    </row>
    <row r="5" spans="2:8" ht="12.75" customHeight="1">
      <c r="B5" s="845"/>
      <c r="C5" s="845"/>
      <c r="D5" s="845"/>
      <c r="E5" s="845"/>
      <c r="F5" s="845"/>
      <c r="G5" s="845"/>
      <c r="H5" s="845"/>
    </row>
    <row r="6" spans="2:8" ht="12.75" customHeight="1">
      <c r="B6" s="845"/>
      <c r="C6" s="845"/>
      <c r="D6" s="845"/>
      <c r="E6" s="845"/>
      <c r="F6" s="845"/>
      <c r="G6" s="845"/>
      <c r="H6" s="845"/>
    </row>
    <row r="7" spans="2:8" ht="12.75" customHeight="1">
      <c r="B7" s="845"/>
      <c r="C7" s="845"/>
      <c r="D7" s="845"/>
      <c r="E7" s="845"/>
      <c r="F7" s="845"/>
      <c r="G7" s="845"/>
      <c r="H7" s="845"/>
    </row>
    <row r="8" spans="2:8" ht="12.75" customHeight="1">
      <c r="B8" s="845"/>
      <c r="C8" s="845"/>
      <c r="D8" s="845"/>
      <c r="E8" s="845"/>
      <c r="F8" s="845"/>
      <c r="G8" s="845"/>
      <c r="H8" s="845"/>
    </row>
    <row r="9" spans="2:8" ht="12.75" customHeight="1">
      <c r="B9" s="845"/>
      <c r="C9" s="845"/>
      <c r="D9" s="845"/>
      <c r="E9" s="845"/>
      <c r="F9" s="845"/>
      <c r="G9" s="845"/>
      <c r="H9" s="845"/>
    </row>
    <row r="10" spans="2:8" ht="12.75" customHeight="1">
      <c r="B10" s="845"/>
      <c r="C10" s="845"/>
      <c r="D10" s="845"/>
      <c r="E10" s="845"/>
      <c r="F10" s="845"/>
      <c r="G10" s="845"/>
      <c r="H10" s="845"/>
    </row>
    <row r="11" spans="2:8" ht="12.75" customHeight="1">
      <c r="B11" s="845"/>
      <c r="C11" s="845"/>
      <c r="D11" s="845"/>
      <c r="E11" s="845"/>
      <c r="F11" s="845"/>
      <c r="G11" s="845"/>
      <c r="H11" s="845"/>
    </row>
    <row r="12" spans="2:8" ht="12.75" customHeight="1">
      <c r="B12" s="845"/>
      <c r="C12" s="845"/>
      <c r="D12" s="845"/>
      <c r="E12" s="845"/>
      <c r="F12" s="845"/>
      <c r="G12" s="845"/>
      <c r="H12" s="845"/>
    </row>
    <row r="13" spans="2:8" ht="12.75" customHeight="1">
      <c r="B13" s="845"/>
      <c r="C13" s="845"/>
      <c r="D13" s="845"/>
      <c r="E13" s="845"/>
      <c r="F13" s="845"/>
      <c r="G13" s="845"/>
      <c r="H13" s="845"/>
    </row>
  </sheetData>
  <mergeCells count="1">
    <mergeCell ref="B4:H13"/>
  </mergeCells>
  <printOptions horizontalCentered="1"/>
  <pageMargins left="0.70866141732283505" right="0.70866141732283505" top="1.2362204720000001" bottom="0" header="0.31496062992126" footer="0.31496062992126"/>
  <pageSetup paperSize="9"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topLeftCell="A7" zoomScaleNormal="90" zoomScaleSheetLayoutView="100" workbookViewId="0">
      <selection activeCell="M25" sqref="M25"/>
    </sheetView>
  </sheetViews>
  <sheetFormatPr defaultRowHeight="14.25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6" style="45" customWidth="1"/>
    <col min="12" max="12" width="14.42578125" style="45" customWidth="1"/>
    <col min="13" max="16384" width="9.140625" style="45"/>
  </cols>
  <sheetData>
    <row r="1" spans="1:20" ht="15" customHeight="1">
      <c r="C1" s="577"/>
      <c r="D1" s="577"/>
      <c r="E1" s="577"/>
      <c r="F1" s="577"/>
      <c r="G1" s="577"/>
      <c r="H1" s="577"/>
      <c r="I1" s="150"/>
      <c r="J1" s="729" t="s">
        <v>521</v>
      </c>
      <c r="K1" s="729"/>
    </row>
    <row r="2" spans="1:20" s="51" customFormat="1" ht="19.5" customHeight="1">
      <c r="A2" s="855" t="s">
        <v>0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20" s="51" customFormat="1" ht="19.5" customHeight="1">
      <c r="A3" s="854" t="s">
        <v>623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</row>
    <row r="4" spans="1:20" s="51" customFormat="1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0" s="51" customFormat="1" ht="18" customHeight="1">
      <c r="A5" s="856" t="s">
        <v>684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</row>
    <row r="6" spans="1:20" ht="15.75">
      <c r="A6" s="547" t="s">
        <v>933</v>
      </c>
      <c r="B6" s="547"/>
      <c r="C6" s="98"/>
      <c r="D6" s="98"/>
      <c r="E6" s="98"/>
      <c r="F6" s="98"/>
      <c r="G6" s="98"/>
      <c r="H6" s="98"/>
      <c r="I6" s="98"/>
      <c r="J6" s="98"/>
      <c r="K6" s="98"/>
    </row>
    <row r="7" spans="1:20" ht="29.25" customHeight="1">
      <c r="A7" s="850" t="s">
        <v>68</v>
      </c>
      <c r="B7" s="850" t="s">
        <v>69</v>
      </c>
      <c r="C7" s="850" t="s">
        <v>70</v>
      </c>
      <c r="D7" s="850" t="s">
        <v>151</v>
      </c>
      <c r="E7" s="850"/>
      <c r="F7" s="850"/>
      <c r="G7" s="850"/>
      <c r="H7" s="850"/>
      <c r="I7" s="851" t="s">
        <v>239</v>
      </c>
      <c r="J7" s="850" t="s">
        <v>71</v>
      </c>
      <c r="K7" s="850" t="s">
        <v>470</v>
      </c>
      <c r="L7" s="849" t="s">
        <v>72</v>
      </c>
      <c r="S7" s="50"/>
      <c r="T7" s="50"/>
    </row>
    <row r="8" spans="1:20" ht="33.75" customHeight="1">
      <c r="A8" s="850"/>
      <c r="B8" s="850"/>
      <c r="C8" s="850"/>
      <c r="D8" s="850" t="s">
        <v>73</v>
      </c>
      <c r="E8" s="850" t="s">
        <v>74</v>
      </c>
      <c r="F8" s="850"/>
      <c r="G8" s="850"/>
      <c r="H8" s="46" t="s">
        <v>75</v>
      </c>
      <c r="I8" s="852"/>
      <c r="J8" s="850"/>
      <c r="K8" s="850"/>
      <c r="L8" s="849"/>
    </row>
    <row r="9" spans="1:20" ht="30">
      <c r="A9" s="850"/>
      <c r="B9" s="850"/>
      <c r="C9" s="850"/>
      <c r="D9" s="850"/>
      <c r="E9" s="46" t="s">
        <v>76</v>
      </c>
      <c r="F9" s="46" t="s">
        <v>77</v>
      </c>
      <c r="G9" s="46" t="s">
        <v>14</v>
      </c>
      <c r="H9" s="46"/>
      <c r="I9" s="853"/>
      <c r="J9" s="850"/>
      <c r="K9" s="850"/>
      <c r="L9" s="849"/>
    </row>
    <row r="10" spans="1:20" s="137" customFormat="1" ht="17.100000000000001" customHeight="1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</row>
    <row r="11" spans="1:20" ht="17.100000000000001" customHeight="1">
      <c r="A11" s="53">
        <v>1</v>
      </c>
      <c r="B11" s="54" t="s">
        <v>685</v>
      </c>
      <c r="C11" s="477">
        <v>30</v>
      </c>
      <c r="D11" s="505">
        <v>14</v>
      </c>
      <c r="E11" s="505">
        <v>3</v>
      </c>
      <c r="F11" s="505">
        <v>2</v>
      </c>
      <c r="G11" s="477">
        <f>E11+F11</f>
        <v>5</v>
      </c>
      <c r="H11" s="477">
        <f>D11+G11</f>
        <v>19</v>
      </c>
      <c r="I11" s="505">
        <v>9</v>
      </c>
      <c r="J11" s="477">
        <f>C11-H11</f>
        <v>11</v>
      </c>
      <c r="K11" s="477">
        <v>0</v>
      </c>
      <c r="L11" s="846" t="s">
        <v>913</v>
      </c>
    </row>
    <row r="12" spans="1:20" ht="17.100000000000001" customHeight="1">
      <c r="A12" s="53">
        <v>2</v>
      </c>
      <c r="B12" s="54" t="s">
        <v>686</v>
      </c>
      <c r="C12" s="477">
        <v>31</v>
      </c>
      <c r="D12" s="505">
        <v>31</v>
      </c>
      <c r="E12" s="505">
        <v>0</v>
      </c>
      <c r="F12" s="505">
        <v>0</v>
      </c>
      <c r="G12" s="477">
        <f t="shared" ref="G12:G22" si="0">E12+F12</f>
        <v>0</v>
      </c>
      <c r="H12" s="477">
        <f t="shared" ref="H12:H22" si="1">D12+G12</f>
        <v>31</v>
      </c>
      <c r="I12" s="505">
        <v>0</v>
      </c>
      <c r="J12" s="477">
        <f t="shared" ref="J12:J22" si="2">C12-H12</f>
        <v>0</v>
      </c>
      <c r="K12" s="477">
        <v>0</v>
      </c>
      <c r="L12" s="847"/>
    </row>
    <row r="13" spans="1:20" ht="17.100000000000001" customHeight="1">
      <c r="A13" s="53">
        <v>3</v>
      </c>
      <c r="B13" s="54" t="s">
        <v>687</v>
      </c>
      <c r="C13" s="477">
        <v>30</v>
      </c>
      <c r="D13" s="505">
        <v>0</v>
      </c>
      <c r="E13" s="505">
        <v>4</v>
      </c>
      <c r="F13" s="505">
        <v>2</v>
      </c>
      <c r="G13" s="477">
        <f t="shared" si="0"/>
        <v>6</v>
      </c>
      <c r="H13" s="477">
        <f t="shared" si="1"/>
        <v>6</v>
      </c>
      <c r="I13" s="505">
        <v>21</v>
      </c>
      <c r="J13" s="477">
        <f t="shared" si="2"/>
        <v>24</v>
      </c>
      <c r="K13" s="477">
        <v>0</v>
      </c>
      <c r="L13" s="848"/>
    </row>
    <row r="14" spans="1:20" ht="17.100000000000001" customHeight="1">
      <c r="A14" s="53">
        <v>4</v>
      </c>
      <c r="B14" s="54" t="s">
        <v>688</v>
      </c>
      <c r="C14" s="477">
        <v>31</v>
      </c>
      <c r="D14" s="505">
        <v>0</v>
      </c>
      <c r="E14" s="505">
        <v>5</v>
      </c>
      <c r="F14" s="505">
        <v>1</v>
      </c>
      <c r="G14" s="477">
        <f t="shared" si="0"/>
        <v>6</v>
      </c>
      <c r="H14" s="477">
        <f t="shared" si="1"/>
        <v>6</v>
      </c>
      <c r="I14" s="505">
        <v>22</v>
      </c>
      <c r="J14" s="477">
        <f t="shared" si="2"/>
        <v>25</v>
      </c>
      <c r="K14" s="477">
        <v>0</v>
      </c>
      <c r="L14" s="846" t="s">
        <v>914</v>
      </c>
    </row>
    <row r="15" spans="1:20" ht="17.100000000000001" customHeight="1">
      <c r="A15" s="53">
        <v>5</v>
      </c>
      <c r="B15" s="54" t="s">
        <v>689</v>
      </c>
      <c r="C15" s="477">
        <v>31</v>
      </c>
      <c r="D15" s="505">
        <v>0</v>
      </c>
      <c r="E15" s="505">
        <v>4</v>
      </c>
      <c r="F15" s="505">
        <v>2</v>
      </c>
      <c r="G15" s="477">
        <f t="shared" si="0"/>
        <v>6</v>
      </c>
      <c r="H15" s="477">
        <f t="shared" si="1"/>
        <v>6</v>
      </c>
      <c r="I15" s="505">
        <v>23</v>
      </c>
      <c r="J15" s="477">
        <f t="shared" si="2"/>
        <v>25</v>
      </c>
      <c r="K15" s="477">
        <v>0</v>
      </c>
      <c r="L15" s="847"/>
    </row>
    <row r="16" spans="1:20" s="52" customFormat="1" ht="17.100000000000001" customHeight="1">
      <c r="A16" s="53">
        <v>6</v>
      </c>
      <c r="B16" s="54" t="s">
        <v>690</v>
      </c>
      <c r="C16" s="53">
        <v>30</v>
      </c>
      <c r="D16" s="506">
        <v>0</v>
      </c>
      <c r="E16" s="506">
        <v>5</v>
      </c>
      <c r="F16" s="506">
        <v>1</v>
      </c>
      <c r="G16" s="477">
        <f t="shared" si="0"/>
        <v>6</v>
      </c>
      <c r="H16" s="477">
        <f t="shared" si="1"/>
        <v>6</v>
      </c>
      <c r="I16" s="506">
        <v>22</v>
      </c>
      <c r="J16" s="477">
        <f t="shared" si="2"/>
        <v>24</v>
      </c>
      <c r="K16" s="53">
        <v>0</v>
      </c>
      <c r="L16" s="848"/>
    </row>
    <row r="17" spans="1:12" s="52" customFormat="1" ht="17.100000000000001" customHeight="1">
      <c r="A17" s="53">
        <v>7</v>
      </c>
      <c r="B17" s="54" t="s">
        <v>691</v>
      </c>
      <c r="C17" s="53">
        <v>31</v>
      </c>
      <c r="D17" s="506">
        <v>0</v>
      </c>
      <c r="E17" s="506">
        <v>4</v>
      </c>
      <c r="F17" s="506">
        <v>4</v>
      </c>
      <c r="G17" s="477">
        <f t="shared" si="0"/>
        <v>8</v>
      </c>
      <c r="H17" s="477">
        <f t="shared" si="1"/>
        <v>8</v>
      </c>
      <c r="I17" s="506">
        <v>21</v>
      </c>
      <c r="J17" s="477">
        <f t="shared" si="2"/>
        <v>23</v>
      </c>
      <c r="K17" s="53">
        <v>0</v>
      </c>
      <c r="L17" s="846" t="s">
        <v>915</v>
      </c>
    </row>
    <row r="18" spans="1:12" s="52" customFormat="1" ht="17.100000000000001" customHeight="1">
      <c r="A18" s="53">
        <v>8</v>
      </c>
      <c r="B18" s="54" t="s">
        <v>692</v>
      </c>
      <c r="C18" s="53">
        <v>30</v>
      </c>
      <c r="D18" s="506">
        <v>0</v>
      </c>
      <c r="E18" s="506">
        <v>4</v>
      </c>
      <c r="F18" s="506">
        <v>3</v>
      </c>
      <c r="G18" s="477">
        <f t="shared" si="0"/>
        <v>7</v>
      </c>
      <c r="H18" s="477">
        <f t="shared" si="1"/>
        <v>7</v>
      </c>
      <c r="I18" s="506">
        <v>20</v>
      </c>
      <c r="J18" s="477">
        <f t="shared" si="2"/>
        <v>23</v>
      </c>
      <c r="K18" s="53">
        <v>0</v>
      </c>
      <c r="L18" s="847"/>
    </row>
    <row r="19" spans="1:12" s="52" customFormat="1" ht="17.100000000000001" customHeight="1">
      <c r="A19" s="53">
        <v>9</v>
      </c>
      <c r="B19" s="54" t="s">
        <v>693</v>
      </c>
      <c r="C19" s="53">
        <v>31</v>
      </c>
      <c r="D19" s="506">
        <v>0</v>
      </c>
      <c r="E19" s="506">
        <v>5</v>
      </c>
      <c r="F19" s="506">
        <v>3</v>
      </c>
      <c r="G19" s="477">
        <f t="shared" si="0"/>
        <v>8</v>
      </c>
      <c r="H19" s="477">
        <f t="shared" si="1"/>
        <v>8</v>
      </c>
      <c r="I19" s="506">
        <v>21</v>
      </c>
      <c r="J19" s="477">
        <f t="shared" si="2"/>
        <v>23</v>
      </c>
      <c r="K19" s="53">
        <v>0</v>
      </c>
      <c r="L19" s="848"/>
    </row>
    <row r="20" spans="1:12" s="52" customFormat="1" ht="17.100000000000001" customHeight="1">
      <c r="A20" s="53">
        <v>10</v>
      </c>
      <c r="B20" s="54" t="s">
        <v>694</v>
      </c>
      <c r="C20" s="53">
        <v>31</v>
      </c>
      <c r="D20" s="506">
        <v>0</v>
      </c>
      <c r="E20" s="506">
        <v>5</v>
      </c>
      <c r="F20" s="506">
        <v>4</v>
      </c>
      <c r="G20" s="477">
        <f t="shared" si="0"/>
        <v>9</v>
      </c>
      <c r="H20" s="477">
        <f t="shared" si="1"/>
        <v>9</v>
      </c>
      <c r="I20" s="506">
        <v>20</v>
      </c>
      <c r="J20" s="477">
        <f t="shared" si="2"/>
        <v>22</v>
      </c>
      <c r="K20" s="53">
        <v>0</v>
      </c>
      <c r="L20" s="846" t="s">
        <v>916</v>
      </c>
    </row>
    <row r="21" spans="1:12" s="52" customFormat="1" ht="17.100000000000001" customHeight="1">
      <c r="A21" s="53">
        <v>11</v>
      </c>
      <c r="B21" s="54" t="s">
        <v>695</v>
      </c>
      <c r="C21" s="53">
        <v>28</v>
      </c>
      <c r="D21" s="506">
        <v>0</v>
      </c>
      <c r="E21" s="506">
        <v>4</v>
      </c>
      <c r="F21" s="506">
        <v>2</v>
      </c>
      <c r="G21" s="477">
        <f t="shared" si="0"/>
        <v>6</v>
      </c>
      <c r="H21" s="477">
        <f t="shared" si="1"/>
        <v>6</v>
      </c>
      <c r="I21" s="506">
        <v>20</v>
      </c>
      <c r="J21" s="477">
        <f t="shared" si="2"/>
        <v>22</v>
      </c>
      <c r="K21" s="53">
        <v>0</v>
      </c>
      <c r="L21" s="847"/>
    </row>
    <row r="22" spans="1:12" s="52" customFormat="1" ht="17.100000000000001" customHeight="1">
      <c r="A22" s="53">
        <v>12</v>
      </c>
      <c r="B22" s="54" t="s">
        <v>696</v>
      </c>
      <c r="C22" s="53">
        <v>31</v>
      </c>
      <c r="D22" s="506">
        <v>0</v>
      </c>
      <c r="E22" s="506">
        <v>4</v>
      </c>
      <c r="F22" s="506">
        <v>3</v>
      </c>
      <c r="G22" s="477">
        <f t="shared" si="0"/>
        <v>7</v>
      </c>
      <c r="H22" s="477">
        <f t="shared" si="1"/>
        <v>7</v>
      </c>
      <c r="I22" s="506">
        <v>21</v>
      </c>
      <c r="J22" s="477">
        <f t="shared" si="2"/>
        <v>24</v>
      </c>
      <c r="K22" s="53">
        <v>0</v>
      </c>
      <c r="L22" s="848"/>
    </row>
    <row r="23" spans="1:12" s="52" customFormat="1" ht="17.100000000000001" customHeight="1">
      <c r="A23" s="54"/>
      <c r="B23" s="55" t="s">
        <v>14</v>
      </c>
      <c r="C23" s="479">
        <f>SUM(C11:C22)</f>
        <v>365</v>
      </c>
      <c r="D23" s="479">
        <f t="shared" ref="D23:K23" si="3">SUM(D11:D22)</f>
        <v>45</v>
      </c>
      <c r="E23" s="479">
        <f t="shared" si="3"/>
        <v>47</v>
      </c>
      <c r="F23" s="479">
        <f t="shared" si="3"/>
        <v>27</v>
      </c>
      <c r="G23" s="479">
        <f t="shared" si="3"/>
        <v>74</v>
      </c>
      <c r="H23" s="479">
        <f t="shared" si="3"/>
        <v>119</v>
      </c>
      <c r="I23" s="479">
        <f t="shared" si="3"/>
        <v>220</v>
      </c>
      <c r="J23" s="479">
        <f t="shared" si="3"/>
        <v>246</v>
      </c>
      <c r="K23" s="479">
        <f t="shared" si="3"/>
        <v>0</v>
      </c>
      <c r="L23" s="54"/>
    </row>
    <row r="24" spans="1:12" s="52" customFormat="1" ht="11.25" customHeight="1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6"/>
    </row>
    <row r="25" spans="1:12" ht="15">
      <c r="A25" s="49" t="s">
        <v>99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2" ht="1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8" spans="1:12">
      <c r="A28" s="290" t="s">
        <v>925</v>
      </c>
    </row>
    <row r="29" spans="1:12">
      <c r="A29" s="290" t="s">
        <v>930</v>
      </c>
      <c r="J29" s="290" t="s">
        <v>869</v>
      </c>
    </row>
    <row r="30" spans="1:12">
      <c r="J30" s="305" t="s">
        <v>870</v>
      </c>
    </row>
    <row r="31" spans="1:12">
      <c r="J31" s="305" t="s">
        <v>871</v>
      </c>
    </row>
  </sheetData>
  <mergeCells count="19">
    <mergeCell ref="C1:H1"/>
    <mergeCell ref="J1:K1"/>
    <mergeCell ref="A3:K3"/>
    <mergeCell ref="A2:K2"/>
    <mergeCell ref="A5:K5"/>
    <mergeCell ref="D8:D9"/>
    <mergeCell ref="E8:G8"/>
    <mergeCell ref="I7:I9"/>
    <mergeCell ref="L17:L19"/>
    <mergeCell ref="A7:A9"/>
    <mergeCell ref="B7:B9"/>
    <mergeCell ref="C7:C9"/>
    <mergeCell ref="D7:H7"/>
    <mergeCell ref="J7:J9"/>
    <mergeCell ref="L20:L22"/>
    <mergeCell ref="L7:L9"/>
    <mergeCell ref="L11:L13"/>
    <mergeCell ref="L14:L16"/>
    <mergeCell ref="K7:K9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view="pageBreakPreview" topLeftCell="A7" zoomScaleNormal="90" zoomScaleSheetLayoutView="100" workbookViewId="0">
      <selection activeCell="A6" sqref="A6:B6"/>
    </sheetView>
  </sheetViews>
  <sheetFormatPr defaultRowHeight="14.25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6" style="45" customWidth="1"/>
    <col min="12" max="12" width="14.42578125" style="45" customWidth="1"/>
    <col min="13" max="16384" width="9.140625" style="45"/>
  </cols>
  <sheetData>
    <row r="1" spans="1:20" ht="15" customHeight="1">
      <c r="C1" s="577"/>
      <c r="D1" s="577"/>
      <c r="E1" s="577"/>
      <c r="F1" s="577"/>
      <c r="G1" s="577"/>
      <c r="H1" s="577"/>
      <c r="I1" s="476"/>
      <c r="J1" s="729" t="s">
        <v>917</v>
      </c>
      <c r="K1" s="729"/>
    </row>
    <row r="2" spans="1:20" s="51" customFormat="1" ht="19.5" customHeight="1">
      <c r="A2" s="855" t="s">
        <v>0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20" s="51" customFormat="1" ht="19.5" customHeight="1">
      <c r="A3" s="854" t="s">
        <v>623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</row>
    <row r="4" spans="1:20" s="51" customFormat="1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20" s="51" customFormat="1" ht="18" customHeight="1">
      <c r="A5" s="856" t="s">
        <v>697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</row>
    <row r="6" spans="1:20" ht="15.75">
      <c r="A6" s="547" t="s">
        <v>933</v>
      </c>
      <c r="B6" s="547"/>
      <c r="C6" s="98"/>
      <c r="D6" s="98"/>
      <c r="E6" s="98"/>
      <c r="F6" s="98"/>
      <c r="G6" s="98"/>
      <c r="H6" s="98"/>
      <c r="I6" s="98"/>
      <c r="J6" s="98"/>
      <c r="K6" s="98"/>
    </row>
    <row r="7" spans="1:20" ht="29.25" customHeight="1">
      <c r="A7" s="850" t="s">
        <v>68</v>
      </c>
      <c r="B7" s="850" t="s">
        <v>69</v>
      </c>
      <c r="C7" s="850" t="s">
        <v>70</v>
      </c>
      <c r="D7" s="850" t="s">
        <v>151</v>
      </c>
      <c r="E7" s="850"/>
      <c r="F7" s="850"/>
      <c r="G7" s="850"/>
      <c r="H7" s="850"/>
      <c r="I7" s="851" t="s">
        <v>239</v>
      </c>
      <c r="J7" s="850" t="s">
        <v>71</v>
      </c>
      <c r="K7" s="850" t="s">
        <v>470</v>
      </c>
      <c r="L7" s="849" t="s">
        <v>72</v>
      </c>
      <c r="S7" s="108"/>
      <c r="T7" s="108"/>
    </row>
    <row r="8" spans="1:20" ht="33.75" customHeight="1">
      <c r="A8" s="850"/>
      <c r="B8" s="850"/>
      <c r="C8" s="850"/>
      <c r="D8" s="850" t="s">
        <v>73</v>
      </c>
      <c r="E8" s="850" t="s">
        <v>74</v>
      </c>
      <c r="F8" s="850"/>
      <c r="G8" s="850"/>
      <c r="H8" s="479" t="s">
        <v>75</v>
      </c>
      <c r="I8" s="852"/>
      <c r="J8" s="850"/>
      <c r="K8" s="850"/>
      <c r="L8" s="849"/>
    </row>
    <row r="9" spans="1:20" ht="30">
      <c r="A9" s="850"/>
      <c r="B9" s="850"/>
      <c r="C9" s="850"/>
      <c r="D9" s="850"/>
      <c r="E9" s="479" t="s">
        <v>76</v>
      </c>
      <c r="F9" s="479" t="s">
        <v>77</v>
      </c>
      <c r="G9" s="479" t="s">
        <v>14</v>
      </c>
      <c r="H9" s="479"/>
      <c r="I9" s="853"/>
      <c r="J9" s="850"/>
      <c r="K9" s="850"/>
      <c r="L9" s="849"/>
    </row>
    <row r="10" spans="1:20" s="137" customFormat="1" ht="17.100000000000001" customHeight="1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</row>
    <row r="11" spans="1:20" ht="17.100000000000001" customHeight="1">
      <c r="A11" s="53">
        <v>1</v>
      </c>
      <c r="B11" s="54" t="s">
        <v>685</v>
      </c>
      <c r="C11" s="477">
        <v>30</v>
      </c>
      <c r="D11" s="505">
        <v>14</v>
      </c>
      <c r="E11" s="505">
        <v>3</v>
      </c>
      <c r="F11" s="505">
        <v>2</v>
      </c>
      <c r="G11" s="477">
        <f>E11+F11</f>
        <v>5</v>
      </c>
      <c r="H11" s="477">
        <f>D11+G11</f>
        <v>19</v>
      </c>
      <c r="I11" s="505">
        <v>9</v>
      </c>
      <c r="J11" s="477">
        <f>C11-H11</f>
        <v>11</v>
      </c>
      <c r="K11" s="477">
        <v>0</v>
      </c>
      <c r="L11" s="846" t="s">
        <v>913</v>
      </c>
    </row>
    <row r="12" spans="1:20" ht="17.100000000000001" customHeight="1">
      <c r="A12" s="53">
        <v>2</v>
      </c>
      <c r="B12" s="54" t="s">
        <v>686</v>
      </c>
      <c r="C12" s="477">
        <v>31</v>
      </c>
      <c r="D12" s="505">
        <v>31</v>
      </c>
      <c r="E12" s="505">
        <v>0</v>
      </c>
      <c r="F12" s="505">
        <v>0</v>
      </c>
      <c r="G12" s="477">
        <f t="shared" ref="G12:G22" si="0">E12+F12</f>
        <v>0</v>
      </c>
      <c r="H12" s="477">
        <f t="shared" ref="H12:H22" si="1">D12+G12</f>
        <v>31</v>
      </c>
      <c r="I12" s="505">
        <v>0</v>
      </c>
      <c r="J12" s="477">
        <f t="shared" ref="J12:J22" si="2">C12-H12</f>
        <v>0</v>
      </c>
      <c r="K12" s="477">
        <v>0</v>
      </c>
      <c r="L12" s="847"/>
    </row>
    <row r="13" spans="1:20" ht="17.100000000000001" customHeight="1">
      <c r="A13" s="53">
        <v>3</v>
      </c>
      <c r="B13" s="54" t="s">
        <v>687</v>
      </c>
      <c r="C13" s="477">
        <v>30</v>
      </c>
      <c r="D13" s="505">
        <v>0</v>
      </c>
      <c r="E13" s="505">
        <v>4</v>
      </c>
      <c r="F13" s="505">
        <v>2</v>
      </c>
      <c r="G13" s="477">
        <f t="shared" si="0"/>
        <v>6</v>
      </c>
      <c r="H13" s="477">
        <f t="shared" si="1"/>
        <v>6</v>
      </c>
      <c r="I13" s="505">
        <v>21</v>
      </c>
      <c r="J13" s="477">
        <f t="shared" si="2"/>
        <v>24</v>
      </c>
      <c r="K13" s="477">
        <v>0</v>
      </c>
      <c r="L13" s="848"/>
    </row>
    <row r="14" spans="1:20" ht="17.100000000000001" customHeight="1">
      <c r="A14" s="53">
        <v>4</v>
      </c>
      <c r="B14" s="54" t="s">
        <v>688</v>
      </c>
      <c r="C14" s="477">
        <v>31</v>
      </c>
      <c r="D14" s="505">
        <v>0</v>
      </c>
      <c r="E14" s="505">
        <v>5</v>
      </c>
      <c r="F14" s="505">
        <v>1</v>
      </c>
      <c r="G14" s="477">
        <f t="shared" si="0"/>
        <v>6</v>
      </c>
      <c r="H14" s="477">
        <f t="shared" si="1"/>
        <v>6</v>
      </c>
      <c r="I14" s="505">
        <v>22</v>
      </c>
      <c r="J14" s="477">
        <f t="shared" si="2"/>
        <v>25</v>
      </c>
      <c r="K14" s="477">
        <v>0</v>
      </c>
      <c r="L14" s="846" t="s">
        <v>914</v>
      </c>
    </row>
    <row r="15" spans="1:20" ht="17.100000000000001" customHeight="1">
      <c r="A15" s="53">
        <v>5</v>
      </c>
      <c r="B15" s="54" t="s">
        <v>689</v>
      </c>
      <c r="C15" s="477">
        <v>31</v>
      </c>
      <c r="D15" s="505">
        <v>0</v>
      </c>
      <c r="E15" s="505">
        <v>4</v>
      </c>
      <c r="F15" s="505">
        <v>2</v>
      </c>
      <c r="G15" s="477">
        <f t="shared" si="0"/>
        <v>6</v>
      </c>
      <c r="H15" s="477">
        <f t="shared" si="1"/>
        <v>6</v>
      </c>
      <c r="I15" s="505">
        <v>23</v>
      </c>
      <c r="J15" s="477">
        <f t="shared" si="2"/>
        <v>25</v>
      </c>
      <c r="K15" s="477">
        <v>0</v>
      </c>
      <c r="L15" s="847"/>
    </row>
    <row r="16" spans="1:20" s="52" customFormat="1" ht="17.100000000000001" customHeight="1">
      <c r="A16" s="53">
        <v>6</v>
      </c>
      <c r="B16" s="54" t="s">
        <v>690</v>
      </c>
      <c r="C16" s="53">
        <v>30</v>
      </c>
      <c r="D16" s="506">
        <v>0</v>
      </c>
      <c r="E16" s="506">
        <v>5</v>
      </c>
      <c r="F16" s="506">
        <v>1</v>
      </c>
      <c r="G16" s="477">
        <f t="shared" si="0"/>
        <v>6</v>
      </c>
      <c r="H16" s="477">
        <f t="shared" si="1"/>
        <v>6</v>
      </c>
      <c r="I16" s="506">
        <v>22</v>
      </c>
      <c r="J16" s="477">
        <f t="shared" si="2"/>
        <v>24</v>
      </c>
      <c r="K16" s="53">
        <v>0</v>
      </c>
      <c r="L16" s="848"/>
    </row>
    <row r="17" spans="1:12" s="52" customFormat="1" ht="17.100000000000001" customHeight="1">
      <c r="A17" s="53">
        <v>7</v>
      </c>
      <c r="B17" s="54" t="s">
        <v>691</v>
      </c>
      <c r="C17" s="53">
        <v>31</v>
      </c>
      <c r="D17" s="506">
        <v>0</v>
      </c>
      <c r="E17" s="506">
        <v>4</v>
      </c>
      <c r="F17" s="506">
        <v>4</v>
      </c>
      <c r="G17" s="477">
        <f t="shared" si="0"/>
        <v>8</v>
      </c>
      <c r="H17" s="477">
        <f t="shared" si="1"/>
        <v>8</v>
      </c>
      <c r="I17" s="506">
        <v>21</v>
      </c>
      <c r="J17" s="477">
        <f t="shared" si="2"/>
        <v>23</v>
      </c>
      <c r="K17" s="53">
        <v>0</v>
      </c>
      <c r="L17" s="846" t="s">
        <v>915</v>
      </c>
    </row>
    <row r="18" spans="1:12" s="52" customFormat="1" ht="17.100000000000001" customHeight="1">
      <c r="A18" s="53">
        <v>8</v>
      </c>
      <c r="B18" s="54" t="s">
        <v>692</v>
      </c>
      <c r="C18" s="53">
        <v>30</v>
      </c>
      <c r="D18" s="506">
        <v>0</v>
      </c>
      <c r="E18" s="506">
        <v>4</v>
      </c>
      <c r="F18" s="506">
        <v>3</v>
      </c>
      <c r="G18" s="477">
        <f t="shared" si="0"/>
        <v>7</v>
      </c>
      <c r="H18" s="477">
        <f t="shared" si="1"/>
        <v>7</v>
      </c>
      <c r="I18" s="506">
        <v>20</v>
      </c>
      <c r="J18" s="477">
        <f t="shared" si="2"/>
        <v>23</v>
      </c>
      <c r="K18" s="53">
        <v>0</v>
      </c>
      <c r="L18" s="847"/>
    </row>
    <row r="19" spans="1:12" s="52" customFormat="1" ht="17.100000000000001" customHeight="1">
      <c r="A19" s="53">
        <v>9</v>
      </c>
      <c r="B19" s="54" t="s">
        <v>693</v>
      </c>
      <c r="C19" s="53">
        <v>31</v>
      </c>
      <c r="D19" s="506">
        <v>0</v>
      </c>
      <c r="E19" s="506">
        <v>5</v>
      </c>
      <c r="F19" s="506">
        <v>3</v>
      </c>
      <c r="G19" s="477">
        <f t="shared" si="0"/>
        <v>8</v>
      </c>
      <c r="H19" s="477">
        <f t="shared" si="1"/>
        <v>8</v>
      </c>
      <c r="I19" s="506">
        <v>21</v>
      </c>
      <c r="J19" s="477">
        <f t="shared" si="2"/>
        <v>23</v>
      </c>
      <c r="K19" s="53">
        <v>0</v>
      </c>
      <c r="L19" s="848"/>
    </row>
    <row r="20" spans="1:12" s="52" customFormat="1" ht="17.100000000000001" customHeight="1">
      <c r="A20" s="53">
        <v>10</v>
      </c>
      <c r="B20" s="54" t="s">
        <v>694</v>
      </c>
      <c r="C20" s="53">
        <v>31</v>
      </c>
      <c r="D20" s="506">
        <v>0</v>
      </c>
      <c r="E20" s="506">
        <v>5</v>
      </c>
      <c r="F20" s="506">
        <v>4</v>
      </c>
      <c r="G20" s="477">
        <f t="shared" si="0"/>
        <v>9</v>
      </c>
      <c r="H20" s="477">
        <f t="shared" si="1"/>
        <v>9</v>
      </c>
      <c r="I20" s="506">
        <v>20</v>
      </c>
      <c r="J20" s="477">
        <f t="shared" si="2"/>
        <v>22</v>
      </c>
      <c r="K20" s="53">
        <v>0</v>
      </c>
      <c r="L20" s="846" t="s">
        <v>916</v>
      </c>
    </row>
    <row r="21" spans="1:12" s="52" customFormat="1" ht="17.100000000000001" customHeight="1">
      <c r="A21" s="53">
        <v>11</v>
      </c>
      <c r="B21" s="54" t="s">
        <v>695</v>
      </c>
      <c r="C21" s="53">
        <v>28</v>
      </c>
      <c r="D21" s="506">
        <v>0</v>
      </c>
      <c r="E21" s="506">
        <v>4</v>
      </c>
      <c r="F21" s="506">
        <v>2</v>
      </c>
      <c r="G21" s="477">
        <f t="shared" si="0"/>
        <v>6</v>
      </c>
      <c r="H21" s="477">
        <f t="shared" si="1"/>
        <v>6</v>
      </c>
      <c r="I21" s="506">
        <v>20</v>
      </c>
      <c r="J21" s="477">
        <f t="shared" si="2"/>
        <v>22</v>
      </c>
      <c r="K21" s="53">
        <v>0</v>
      </c>
      <c r="L21" s="847"/>
    </row>
    <row r="22" spans="1:12" s="52" customFormat="1" ht="17.100000000000001" customHeight="1">
      <c r="A22" s="53">
        <v>12</v>
      </c>
      <c r="B22" s="54" t="s">
        <v>696</v>
      </c>
      <c r="C22" s="53">
        <v>31</v>
      </c>
      <c r="D22" s="506">
        <v>0</v>
      </c>
      <c r="E22" s="506">
        <v>4</v>
      </c>
      <c r="F22" s="506">
        <v>3</v>
      </c>
      <c r="G22" s="477">
        <f t="shared" si="0"/>
        <v>7</v>
      </c>
      <c r="H22" s="477">
        <f t="shared" si="1"/>
        <v>7</v>
      </c>
      <c r="I22" s="506">
        <v>21</v>
      </c>
      <c r="J22" s="477">
        <f t="shared" si="2"/>
        <v>24</v>
      </c>
      <c r="K22" s="53">
        <v>0</v>
      </c>
      <c r="L22" s="848"/>
    </row>
    <row r="23" spans="1:12" s="52" customFormat="1" ht="17.100000000000001" customHeight="1">
      <c r="A23" s="54"/>
      <c r="B23" s="55" t="s">
        <v>14</v>
      </c>
      <c r="C23" s="479">
        <f>SUM(C11:C22)</f>
        <v>365</v>
      </c>
      <c r="D23" s="479">
        <f t="shared" ref="D23:K23" si="3">SUM(D11:D22)</f>
        <v>45</v>
      </c>
      <c r="E23" s="479">
        <f t="shared" si="3"/>
        <v>47</v>
      </c>
      <c r="F23" s="479">
        <f t="shared" si="3"/>
        <v>27</v>
      </c>
      <c r="G23" s="479">
        <f t="shared" si="3"/>
        <v>74</v>
      </c>
      <c r="H23" s="479">
        <f t="shared" si="3"/>
        <v>119</v>
      </c>
      <c r="I23" s="479">
        <f t="shared" si="3"/>
        <v>220</v>
      </c>
      <c r="J23" s="479">
        <f t="shared" si="3"/>
        <v>246</v>
      </c>
      <c r="K23" s="479">
        <f t="shared" si="3"/>
        <v>0</v>
      </c>
      <c r="L23" s="54"/>
    </row>
    <row r="24" spans="1:12" s="52" customFormat="1" ht="11.25" customHeight="1">
      <c r="A24" s="56"/>
      <c r="B24" s="57"/>
      <c r="C24" s="58"/>
      <c r="D24" s="56"/>
      <c r="E24" s="56"/>
      <c r="F24" s="56"/>
      <c r="G24" s="56"/>
      <c r="H24" s="56"/>
      <c r="I24" s="56"/>
      <c r="J24" s="56"/>
      <c r="K24" s="56"/>
    </row>
    <row r="25" spans="1:12" ht="15">
      <c r="A25" s="239" t="s">
        <v>99</v>
      </c>
      <c r="B25" s="239"/>
      <c r="C25" s="239"/>
      <c r="D25" s="239"/>
      <c r="E25" s="239"/>
      <c r="F25" s="239"/>
      <c r="G25" s="239"/>
      <c r="H25" s="239"/>
      <c r="I25" s="239"/>
      <c r="J25" s="239"/>
    </row>
    <row r="26" spans="1:12" ht="15">
      <c r="A26" s="239"/>
      <c r="B26" s="239"/>
      <c r="C26" s="239"/>
      <c r="D26" s="239"/>
      <c r="E26" s="239"/>
      <c r="F26" s="239"/>
      <c r="G26" s="239"/>
      <c r="H26" s="239"/>
      <c r="I26" s="239"/>
      <c r="J26" s="239"/>
    </row>
    <row r="27" spans="1:12" ht="15">
      <c r="A27" s="290" t="s">
        <v>925</v>
      </c>
      <c r="B27" s="239"/>
      <c r="C27" s="239"/>
      <c r="D27" s="239"/>
      <c r="E27" s="239"/>
      <c r="F27" s="239"/>
      <c r="G27" s="239"/>
      <c r="H27" s="239"/>
      <c r="I27" s="239"/>
      <c r="J27" s="239"/>
    </row>
    <row r="28" spans="1:12">
      <c r="A28" s="290" t="s">
        <v>930</v>
      </c>
      <c r="J28" s="290" t="s">
        <v>869</v>
      </c>
    </row>
    <row r="29" spans="1:12">
      <c r="J29" s="305" t="s">
        <v>870</v>
      </c>
    </row>
    <row r="30" spans="1:12">
      <c r="J30" s="305" t="s">
        <v>871</v>
      </c>
    </row>
  </sheetData>
  <mergeCells count="19">
    <mergeCell ref="C1:H1"/>
    <mergeCell ref="J1:K1"/>
    <mergeCell ref="A2:K2"/>
    <mergeCell ref="A3:K3"/>
    <mergeCell ref="A5:K5"/>
    <mergeCell ref="L17:L19"/>
    <mergeCell ref="L20:L22"/>
    <mergeCell ref="L14:L16"/>
    <mergeCell ref="A7:A9"/>
    <mergeCell ref="B7:B9"/>
    <mergeCell ref="C7:C9"/>
    <mergeCell ref="D7:H7"/>
    <mergeCell ref="I7:I9"/>
    <mergeCell ref="J7:J9"/>
    <mergeCell ref="K7:K9"/>
    <mergeCell ref="L7:L9"/>
    <mergeCell ref="D8:D9"/>
    <mergeCell ref="E8:G8"/>
    <mergeCell ref="L11:L13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topLeftCell="A19" zoomScaleNormal="70" zoomScaleSheetLayoutView="100" workbookViewId="0">
      <selection activeCell="A7" sqref="A7:B7"/>
    </sheetView>
  </sheetViews>
  <sheetFormatPr defaultRowHeight="12.75"/>
  <cols>
    <col min="1" max="1" width="5.5703125" style="215" customWidth="1"/>
    <col min="2" max="2" width="20.140625" style="215" bestFit="1" customWidth="1"/>
    <col min="3" max="3" width="10.28515625" style="215" customWidth="1"/>
    <col min="4" max="4" width="8.42578125" style="215" customWidth="1"/>
    <col min="5" max="6" width="9.85546875" style="215" customWidth="1"/>
    <col min="7" max="7" width="10.85546875" style="215" customWidth="1"/>
    <col min="8" max="8" width="11" style="215" customWidth="1"/>
    <col min="9" max="9" width="8.7109375" style="204" customWidth="1"/>
    <col min="10" max="10" width="8.85546875" style="204" customWidth="1"/>
    <col min="11" max="11" width="8" style="204" customWidth="1"/>
    <col min="12" max="14" width="8.140625" style="204" customWidth="1"/>
    <col min="15" max="15" width="8.42578125" style="204" customWidth="1"/>
    <col min="16" max="16" width="8.140625" style="204" customWidth="1"/>
    <col min="17" max="17" width="8.85546875" style="204" customWidth="1"/>
    <col min="18" max="18" width="8.140625" style="204" customWidth="1"/>
    <col min="19" max="16384" width="9.140625" style="204"/>
  </cols>
  <sheetData>
    <row r="1" spans="1:18" ht="12.75" customHeight="1">
      <c r="G1" s="866"/>
      <c r="H1" s="866"/>
      <c r="I1" s="866"/>
      <c r="J1" s="215"/>
      <c r="K1" s="215"/>
      <c r="L1" s="215"/>
      <c r="M1" s="215"/>
      <c r="N1" s="215"/>
      <c r="O1" s="215"/>
      <c r="P1" s="215"/>
      <c r="Q1" s="868" t="s">
        <v>522</v>
      </c>
      <c r="R1" s="868"/>
    </row>
    <row r="2" spans="1:18" ht="15.7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</row>
    <row r="3" spans="1:18" ht="18">
      <c r="A3" s="865" t="s">
        <v>623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</row>
    <row r="4" spans="1:18" ht="12.75" customHeight="1">
      <c r="A4" s="863" t="s">
        <v>704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</row>
    <row r="5" spans="1:18" s="205" customFormat="1" ht="7.5" customHeight="1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</row>
    <row r="6" spans="1:18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</row>
    <row r="7" spans="1:18">
      <c r="A7" s="548" t="s">
        <v>933</v>
      </c>
      <c r="B7" s="548"/>
      <c r="H7" s="216"/>
      <c r="I7" s="215"/>
      <c r="J7" s="215"/>
      <c r="K7" s="215"/>
      <c r="L7" s="857"/>
      <c r="M7" s="857"/>
      <c r="N7" s="857"/>
      <c r="O7" s="857"/>
      <c r="P7" s="857"/>
      <c r="Q7" s="857"/>
      <c r="R7" s="857"/>
    </row>
    <row r="8" spans="1:18" ht="24.75" customHeight="1">
      <c r="A8" s="792" t="s">
        <v>2</v>
      </c>
      <c r="B8" s="792" t="s">
        <v>3</v>
      </c>
      <c r="C8" s="858" t="s">
        <v>477</v>
      </c>
      <c r="D8" s="859"/>
      <c r="E8" s="859"/>
      <c r="F8" s="859"/>
      <c r="G8" s="860"/>
      <c r="H8" s="861" t="s">
        <v>78</v>
      </c>
      <c r="I8" s="858" t="s">
        <v>79</v>
      </c>
      <c r="J8" s="859"/>
      <c r="K8" s="859"/>
      <c r="L8" s="860"/>
      <c r="M8" s="858" t="s">
        <v>698</v>
      </c>
      <c r="N8" s="859"/>
      <c r="O8" s="859"/>
      <c r="P8" s="859"/>
      <c r="Q8" s="859"/>
      <c r="R8" s="859"/>
    </row>
    <row r="9" spans="1:18" ht="44.45" customHeight="1">
      <c r="A9" s="792"/>
      <c r="B9" s="792"/>
      <c r="C9" s="217" t="s">
        <v>5</v>
      </c>
      <c r="D9" s="217" t="s">
        <v>6</v>
      </c>
      <c r="E9" s="217" t="s">
        <v>353</v>
      </c>
      <c r="F9" s="218" t="s">
        <v>93</v>
      </c>
      <c r="G9" s="218" t="s">
        <v>221</v>
      </c>
      <c r="H9" s="862"/>
      <c r="I9" s="260" t="s">
        <v>83</v>
      </c>
      <c r="J9" s="260" t="s">
        <v>16</v>
      </c>
      <c r="K9" s="260" t="s">
        <v>36</v>
      </c>
      <c r="L9" s="260" t="s">
        <v>802</v>
      </c>
      <c r="M9" s="245" t="s">
        <v>14</v>
      </c>
      <c r="N9" s="245" t="s">
        <v>699</v>
      </c>
      <c r="O9" s="245" t="s">
        <v>700</v>
      </c>
      <c r="P9" s="245" t="s">
        <v>701</v>
      </c>
      <c r="Q9" s="245" t="s">
        <v>702</v>
      </c>
      <c r="R9" s="245" t="s">
        <v>703</v>
      </c>
    </row>
    <row r="10" spans="1:18" s="206" customFormat="1">
      <c r="A10" s="217">
        <v>1</v>
      </c>
      <c r="B10" s="217">
        <v>2</v>
      </c>
      <c r="C10" s="217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  <c r="J10" s="217">
        <v>10</v>
      </c>
      <c r="K10" s="217">
        <v>11</v>
      </c>
      <c r="L10" s="217">
        <v>12</v>
      </c>
      <c r="M10" s="217">
        <v>13</v>
      </c>
      <c r="N10" s="217">
        <v>14</v>
      </c>
      <c r="O10" s="217">
        <v>15</v>
      </c>
      <c r="P10" s="217">
        <v>16</v>
      </c>
      <c r="Q10" s="217">
        <v>17</v>
      </c>
      <c r="R10" s="217">
        <v>18</v>
      </c>
    </row>
    <row r="11" spans="1:18" ht="15">
      <c r="A11" s="233">
        <v>1</v>
      </c>
      <c r="B11" s="263" t="s">
        <v>828</v>
      </c>
      <c r="C11" s="219">
        <f>'AT4_enrolment vs availed_PY'!H10</f>
        <v>2184</v>
      </c>
      <c r="D11" s="219">
        <f>'AT4_enrolment vs availed_PY'!I10</f>
        <v>746</v>
      </c>
      <c r="E11" s="219">
        <f>'AT4_enrolment vs availed_PY'!J10</f>
        <v>0</v>
      </c>
      <c r="F11" s="219">
        <f>'AT4_enrolment vs availed_PY'!K10</f>
        <v>0</v>
      </c>
      <c r="G11" s="219">
        <f>SUM(C11:F11)</f>
        <v>2930</v>
      </c>
      <c r="H11" s="220">
        <v>220</v>
      </c>
      <c r="I11" s="219">
        <f>SUM(J11:L11)</f>
        <v>64.459999999999994</v>
      </c>
      <c r="J11" s="219">
        <f>ROUND(G11*H11*0.0001, 2)</f>
        <v>64.459999999999994</v>
      </c>
      <c r="K11" s="219">
        <v>0</v>
      </c>
      <c r="L11" s="219">
        <v>0</v>
      </c>
      <c r="M11" s="219">
        <f>SUM(N11:R11)</f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</row>
    <row r="12" spans="1:18" ht="15">
      <c r="A12" s="233">
        <v>2</v>
      </c>
      <c r="B12" s="47" t="s">
        <v>829</v>
      </c>
      <c r="C12" s="219">
        <f>'AT4_enrolment vs availed_PY'!H11</f>
        <v>4831</v>
      </c>
      <c r="D12" s="219">
        <f>'AT4_enrolment vs availed_PY'!I11</f>
        <v>769</v>
      </c>
      <c r="E12" s="219">
        <f>'AT4_enrolment vs availed_PY'!J11</f>
        <v>0</v>
      </c>
      <c r="F12" s="219">
        <f>'AT4_enrolment vs availed_PY'!K11</f>
        <v>0</v>
      </c>
      <c r="G12" s="219">
        <f t="shared" ref="G12:G33" si="0">SUM(C12:F12)</f>
        <v>5600</v>
      </c>
      <c r="H12" s="247">
        <v>220</v>
      </c>
      <c r="I12" s="219">
        <f t="shared" ref="I12:I33" si="1">SUM(J12:L12)</f>
        <v>123.2</v>
      </c>
      <c r="J12" s="219">
        <f t="shared" ref="J12:J33" si="2">ROUND(G12*H12*0.0001, 2)</f>
        <v>123.2</v>
      </c>
      <c r="K12" s="219">
        <v>0</v>
      </c>
      <c r="L12" s="219">
        <v>0</v>
      </c>
      <c r="M12" s="219">
        <f t="shared" ref="M12:M33" si="3">SUM(N12:R12)</f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</row>
    <row r="13" spans="1:18" ht="15">
      <c r="A13" s="233">
        <v>3</v>
      </c>
      <c r="B13" s="263" t="s">
        <v>830</v>
      </c>
      <c r="C13" s="219">
        <f>'AT4_enrolment vs availed_PY'!H12</f>
        <v>7046</v>
      </c>
      <c r="D13" s="219">
        <f>'AT4_enrolment vs availed_PY'!I12</f>
        <v>1385</v>
      </c>
      <c r="E13" s="219">
        <f>'AT4_enrolment vs availed_PY'!J12</f>
        <v>0</v>
      </c>
      <c r="F13" s="219">
        <f>'AT4_enrolment vs availed_PY'!K12</f>
        <v>0</v>
      </c>
      <c r="G13" s="219">
        <f t="shared" si="0"/>
        <v>8431</v>
      </c>
      <c r="H13" s="247">
        <v>220</v>
      </c>
      <c r="I13" s="219">
        <f t="shared" si="1"/>
        <v>185.48</v>
      </c>
      <c r="J13" s="219">
        <f t="shared" si="2"/>
        <v>185.48</v>
      </c>
      <c r="K13" s="219">
        <v>0</v>
      </c>
      <c r="L13" s="219">
        <v>0</v>
      </c>
      <c r="M13" s="219">
        <f t="shared" si="3"/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</row>
    <row r="14" spans="1:18" ht="15">
      <c r="A14" s="233">
        <v>4</v>
      </c>
      <c r="B14" s="47" t="s">
        <v>831</v>
      </c>
      <c r="C14" s="219">
        <f>'AT4_enrolment vs availed_PY'!H13</f>
        <v>5929</v>
      </c>
      <c r="D14" s="219">
        <f>'AT4_enrolment vs availed_PY'!I13</f>
        <v>569</v>
      </c>
      <c r="E14" s="219">
        <f>'AT4_enrolment vs availed_PY'!J13</f>
        <v>0</v>
      </c>
      <c r="F14" s="219">
        <f>'AT4_enrolment vs availed_PY'!K13</f>
        <v>0</v>
      </c>
      <c r="G14" s="219">
        <f t="shared" si="0"/>
        <v>6498</v>
      </c>
      <c r="H14" s="247">
        <v>220</v>
      </c>
      <c r="I14" s="219">
        <f t="shared" si="1"/>
        <v>142.96</v>
      </c>
      <c r="J14" s="219">
        <f t="shared" si="2"/>
        <v>142.96</v>
      </c>
      <c r="K14" s="219">
        <v>0</v>
      </c>
      <c r="L14" s="219">
        <v>0</v>
      </c>
      <c r="M14" s="219">
        <f t="shared" si="3"/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</row>
    <row r="15" spans="1:18" ht="15">
      <c r="A15" s="233">
        <v>5</v>
      </c>
      <c r="B15" s="47" t="s">
        <v>832</v>
      </c>
      <c r="C15" s="219">
        <f>'AT4_enrolment vs availed_PY'!H14</f>
        <v>3503</v>
      </c>
      <c r="D15" s="219">
        <f>'AT4_enrolment vs availed_PY'!I14</f>
        <v>154</v>
      </c>
      <c r="E15" s="219">
        <f>'AT4_enrolment vs availed_PY'!J14</f>
        <v>0</v>
      </c>
      <c r="F15" s="219">
        <f>'AT4_enrolment vs availed_PY'!K14</f>
        <v>0</v>
      </c>
      <c r="G15" s="219">
        <f t="shared" si="0"/>
        <v>3657</v>
      </c>
      <c r="H15" s="247">
        <v>220</v>
      </c>
      <c r="I15" s="219">
        <f t="shared" si="1"/>
        <v>80.45</v>
      </c>
      <c r="J15" s="219">
        <f t="shared" si="2"/>
        <v>80.45</v>
      </c>
      <c r="K15" s="219">
        <v>0</v>
      </c>
      <c r="L15" s="219">
        <v>0</v>
      </c>
      <c r="M15" s="219">
        <f t="shared" si="3"/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</row>
    <row r="16" spans="1:18" ht="15">
      <c r="A16" s="233">
        <v>6</v>
      </c>
      <c r="B16" s="47" t="s">
        <v>833</v>
      </c>
      <c r="C16" s="219">
        <f>'AT4_enrolment vs availed_PY'!H15</f>
        <v>5441</v>
      </c>
      <c r="D16" s="219">
        <f>'AT4_enrolment vs availed_PY'!I15</f>
        <v>192</v>
      </c>
      <c r="E16" s="219">
        <f>'AT4_enrolment vs availed_PY'!J15</f>
        <v>0</v>
      </c>
      <c r="F16" s="219">
        <f>'AT4_enrolment vs availed_PY'!K15</f>
        <v>0</v>
      </c>
      <c r="G16" s="219">
        <f t="shared" si="0"/>
        <v>5633</v>
      </c>
      <c r="H16" s="247">
        <v>220</v>
      </c>
      <c r="I16" s="219">
        <f t="shared" si="1"/>
        <v>123.93</v>
      </c>
      <c r="J16" s="219">
        <f t="shared" si="2"/>
        <v>123.93</v>
      </c>
      <c r="K16" s="219">
        <v>0</v>
      </c>
      <c r="L16" s="219">
        <v>0</v>
      </c>
      <c r="M16" s="219">
        <f t="shared" si="3"/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</row>
    <row r="17" spans="1:18" ht="15">
      <c r="A17" s="233">
        <v>7</v>
      </c>
      <c r="B17" s="263" t="s">
        <v>834</v>
      </c>
      <c r="C17" s="219">
        <f>'AT4_enrolment vs availed_PY'!H16</f>
        <v>2252</v>
      </c>
      <c r="D17" s="219">
        <f>'AT4_enrolment vs availed_PY'!I16</f>
        <v>0</v>
      </c>
      <c r="E17" s="219">
        <f>'AT4_enrolment vs availed_PY'!J16</f>
        <v>0</v>
      </c>
      <c r="F17" s="219">
        <f>'AT4_enrolment vs availed_PY'!K16</f>
        <v>0</v>
      </c>
      <c r="G17" s="219">
        <f t="shared" si="0"/>
        <v>2252</v>
      </c>
      <c r="H17" s="247">
        <v>220</v>
      </c>
      <c r="I17" s="219">
        <f t="shared" si="1"/>
        <v>49.54</v>
      </c>
      <c r="J17" s="219">
        <f t="shared" si="2"/>
        <v>49.54</v>
      </c>
      <c r="K17" s="219">
        <v>0</v>
      </c>
      <c r="L17" s="219">
        <v>0</v>
      </c>
      <c r="M17" s="219">
        <f t="shared" si="3"/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</row>
    <row r="18" spans="1:18" ht="15">
      <c r="A18" s="233">
        <v>8</v>
      </c>
      <c r="B18" s="47" t="s">
        <v>835</v>
      </c>
      <c r="C18" s="219">
        <f>'AT4_enrolment vs availed_PY'!H17</f>
        <v>8393</v>
      </c>
      <c r="D18" s="219">
        <f>'AT4_enrolment vs availed_PY'!I17</f>
        <v>207</v>
      </c>
      <c r="E18" s="219">
        <f>'AT4_enrolment vs availed_PY'!J17</f>
        <v>0</v>
      </c>
      <c r="F18" s="219">
        <f>'AT4_enrolment vs availed_PY'!K17</f>
        <v>0</v>
      </c>
      <c r="G18" s="219">
        <f t="shared" si="0"/>
        <v>8600</v>
      </c>
      <c r="H18" s="247">
        <v>220</v>
      </c>
      <c r="I18" s="219">
        <f t="shared" si="1"/>
        <v>189.2</v>
      </c>
      <c r="J18" s="219">
        <f t="shared" si="2"/>
        <v>189.2</v>
      </c>
      <c r="K18" s="219">
        <v>0</v>
      </c>
      <c r="L18" s="219">
        <v>0</v>
      </c>
      <c r="M18" s="219">
        <f t="shared" si="3"/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</row>
    <row r="19" spans="1:18" ht="15">
      <c r="A19" s="233">
        <v>9</v>
      </c>
      <c r="B19" s="47" t="s">
        <v>836</v>
      </c>
      <c r="C19" s="219">
        <f>'AT4_enrolment vs availed_PY'!H18</f>
        <v>3500</v>
      </c>
      <c r="D19" s="219">
        <f>'AT4_enrolment vs availed_PY'!I18</f>
        <v>335</v>
      </c>
      <c r="E19" s="219">
        <f>'AT4_enrolment vs availed_PY'!J18</f>
        <v>0</v>
      </c>
      <c r="F19" s="219">
        <f>'AT4_enrolment vs availed_PY'!K18</f>
        <v>0</v>
      </c>
      <c r="G19" s="219">
        <f t="shared" si="0"/>
        <v>3835</v>
      </c>
      <c r="H19" s="247">
        <v>220</v>
      </c>
      <c r="I19" s="219">
        <f t="shared" si="1"/>
        <v>84.37</v>
      </c>
      <c r="J19" s="219">
        <f t="shared" si="2"/>
        <v>84.37</v>
      </c>
      <c r="K19" s="219">
        <v>0</v>
      </c>
      <c r="L19" s="219">
        <v>0</v>
      </c>
      <c r="M19" s="219">
        <f t="shared" si="3"/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</row>
    <row r="20" spans="1:18" ht="15">
      <c r="A20" s="233">
        <v>10</v>
      </c>
      <c r="B20" s="47" t="s">
        <v>837</v>
      </c>
      <c r="C20" s="219">
        <f>'AT4_enrolment vs availed_PY'!H19</f>
        <v>6112</v>
      </c>
      <c r="D20" s="219">
        <f>'AT4_enrolment vs availed_PY'!I19</f>
        <v>0</v>
      </c>
      <c r="E20" s="219">
        <f>'AT4_enrolment vs availed_PY'!J19</f>
        <v>0</v>
      </c>
      <c r="F20" s="219">
        <f>'AT4_enrolment vs availed_PY'!K19</f>
        <v>0</v>
      </c>
      <c r="G20" s="219">
        <f t="shared" si="0"/>
        <v>6112</v>
      </c>
      <c r="H20" s="247">
        <v>220</v>
      </c>
      <c r="I20" s="219">
        <f t="shared" si="1"/>
        <v>134.46</v>
      </c>
      <c r="J20" s="219">
        <f t="shared" si="2"/>
        <v>134.46</v>
      </c>
      <c r="K20" s="219">
        <v>0</v>
      </c>
      <c r="L20" s="219">
        <v>0</v>
      </c>
      <c r="M20" s="219">
        <f t="shared" si="3"/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</row>
    <row r="21" spans="1:18" ht="15">
      <c r="A21" s="233">
        <v>11</v>
      </c>
      <c r="B21" s="47" t="s">
        <v>838</v>
      </c>
      <c r="C21" s="219">
        <f>'AT4_enrolment vs availed_PY'!H20</f>
        <v>2224</v>
      </c>
      <c r="D21" s="219">
        <f>'AT4_enrolment vs availed_PY'!I20</f>
        <v>221</v>
      </c>
      <c r="E21" s="219">
        <f>'AT4_enrolment vs availed_PY'!J20</f>
        <v>0</v>
      </c>
      <c r="F21" s="219">
        <f>'AT4_enrolment vs availed_PY'!K20</f>
        <v>0</v>
      </c>
      <c r="G21" s="219">
        <f t="shared" si="0"/>
        <v>2445</v>
      </c>
      <c r="H21" s="247">
        <v>220</v>
      </c>
      <c r="I21" s="219">
        <f t="shared" si="1"/>
        <v>53.79</v>
      </c>
      <c r="J21" s="219">
        <f t="shared" si="2"/>
        <v>53.79</v>
      </c>
      <c r="K21" s="219">
        <v>0</v>
      </c>
      <c r="L21" s="219">
        <v>0</v>
      </c>
      <c r="M21" s="219">
        <f t="shared" si="3"/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</row>
    <row r="22" spans="1:18" ht="15">
      <c r="A22" s="233">
        <v>12</v>
      </c>
      <c r="B22" s="47" t="s">
        <v>839</v>
      </c>
      <c r="C22" s="219">
        <f>'AT4_enrolment vs availed_PY'!H21</f>
        <v>1857</v>
      </c>
      <c r="D22" s="219">
        <f>'AT4_enrolment vs availed_PY'!I21</f>
        <v>91</v>
      </c>
      <c r="E22" s="219">
        <f>'AT4_enrolment vs availed_PY'!J21</f>
        <v>0</v>
      </c>
      <c r="F22" s="219">
        <f>'AT4_enrolment vs availed_PY'!K21</f>
        <v>0</v>
      </c>
      <c r="G22" s="219">
        <f t="shared" si="0"/>
        <v>1948</v>
      </c>
      <c r="H22" s="247">
        <v>220</v>
      </c>
      <c r="I22" s="219">
        <f t="shared" si="1"/>
        <v>42.86</v>
      </c>
      <c r="J22" s="219">
        <f t="shared" si="2"/>
        <v>42.86</v>
      </c>
      <c r="K22" s="219">
        <v>0</v>
      </c>
      <c r="L22" s="219">
        <v>0</v>
      </c>
      <c r="M22" s="219">
        <f t="shared" si="3"/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</row>
    <row r="23" spans="1:18" ht="15">
      <c r="A23" s="233">
        <v>13</v>
      </c>
      <c r="B23" s="47" t="s">
        <v>840</v>
      </c>
      <c r="C23" s="219">
        <f>'AT4_enrolment vs availed_PY'!H22</f>
        <v>4409</v>
      </c>
      <c r="D23" s="219">
        <f>'AT4_enrolment vs availed_PY'!I22</f>
        <v>266</v>
      </c>
      <c r="E23" s="219">
        <f>'AT4_enrolment vs availed_PY'!J22</f>
        <v>0</v>
      </c>
      <c r="F23" s="219">
        <f>'AT4_enrolment vs availed_PY'!K22</f>
        <v>0</v>
      </c>
      <c r="G23" s="219">
        <f t="shared" si="0"/>
        <v>4675</v>
      </c>
      <c r="H23" s="247">
        <v>220</v>
      </c>
      <c r="I23" s="219">
        <f t="shared" si="1"/>
        <v>102.85</v>
      </c>
      <c r="J23" s="219">
        <f t="shared" si="2"/>
        <v>102.85</v>
      </c>
      <c r="K23" s="219">
        <v>0</v>
      </c>
      <c r="L23" s="219">
        <v>0</v>
      </c>
      <c r="M23" s="219">
        <f t="shared" si="3"/>
        <v>0</v>
      </c>
      <c r="N23" s="219">
        <v>0</v>
      </c>
      <c r="O23" s="219">
        <v>0</v>
      </c>
      <c r="P23" s="219">
        <v>0</v>
      </c>
      <c r="Q23" s="219">
        <v>0</v>
      </c>
      <c r="R23" s="219">
        <v>0</v>
      </c>
    </row>
    <row r="24" spans="1:18" ht="15">
      <c r="A24" s="233">
        <v>14</v>
      </c>
      <c r="B24" s="47" t="s">
        <v>841</v>
      </c>
      <c r="C24" s="219">
        <f>'AT4_enrolment vs availed_PY'!H23</f>
        <v>538</v>
      </c>
      <c r="D24" s="219">
        <f>'AT4_enrolment vs availed_PY'!I23</f>
        <v>0</v>
      </c>
      <c r="E24" s="219">
        <f>'AT4_enrolment vs availed_PY'!J23</f>
        <v>0</v>
      </c>
      <c r="F24" s="219">
        <f>'AT4_enrolment vs availed_PY'!K23</f>
        <v>0</v>
      </c>
      <c r="G24" s="219">
        <f t="shared" si="0"/>
        <v>538</v>
      </c>
      <c r="H24" s="247">
        <v>220</v>
      </c>
      <c r="I24" s="219">
        <f t="shared" si="1"/>
        <v>11.84</v>
      </c>
      <c r="J24" s="219">
        <f t="shared" si="2"/>
        <v>11.84</v>
      </c>
      <c r="K24" s="219">
        <v>0</v>
      </c>
      <c r="L24" s="219">
        <v>0</v>
      </c>
      <c r="M24" s="219">
        <f t="shared" si="3"/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</row>
    <row r="25" spans="1:18" ht="15">
      <c r="A25" s="233">
        <v>15</v>
      </c>
      <c r="B25" s="263" t="s">
        <v>842</v>
      </c>
      <c r="C25" s="219">
        <f>'AT4_enrolment vs availed_PY'!H24</f>
        <v>3487</v>
      </c>
      <c r="D25" s="219">
        <f>'AT4_enrolment vs availed_PY'!I24</f>
        <v>425</v>
      </c>
      <c r="E25" s="219">
        <f>'AT4_enrolment vs availed_PY'!J24</f>
        <v>0</v>
      </c>
      <c r="F25" s="219">
        <f>'AT4_enrolment vs availed_PY'!K24</f>
        <v>0</v>
      </c>
      <c r="G25" s="219">
        <f t="shared" si="0"/>
        <v>3912</v>
      </c>
      <c r="H25" s="247">
        <v>220</v>
      </c>
      <c r="I25" s="219">
        <f t="shared" si="1"/>
        <v>86.06</v>
      </c>
      <c r="J25" s="219">
        <f t="shared" si="2"/>
        <v>86.06</v>
      </c>
      <c r="K25" s="219">
        <v>0</v>
      </c>
      <c r="L25" s="219">
        <v>0</v>
      </c>
      <c r="M25" s="219">
        <f t="shared" si="3"/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</row>
    <row r="26" spans="1:18" ht="15">
      <c r="A26" s="233">
        <v>16</v>
      </c>
      <c r="B26" s="263" t="s">
        <v>843</v>
      </c>
      <c r="C26" s="219">
        <f>'AT4_enrolment vs availed_PY'!H25</f>
        <v>6827</v>
      </c>
      <c r="D26" s="219">
        <f>'AT4_enrolment vs availed_PY'!I25</f>
        <v>43</v>
      </c>
      <c r="E26" s="219">
        <f>'AT4_enrolment vs availed_PY'!J25</f>
        <v>0</v>
      </c>
      <c r="F26" s="219">
        <f>'AT4_enrolment vs availed_PY'!K25</f>
        <v>0</v>
      </c>
      <c r="G26" s="219">
        <f t="shared" si="0"/>
        <v>6870</v>
      </c>
      <c r="H26" s="247">
        <v>220</v>
      </c>
      <c r="I26" s="219">
        <f t="shared" si="1"/>
        <v>151.13999999999999</v>
      </c>
      <c r="J26" s="219">
        <f t="shared" si="2"/>
        <v>151.13999999999999</v>
      </c>
      <c r="K26" s="219">
        <v>0</v>
      </c>
      <c r="L26" s="219">
        <v>0</v>
      </c>
      <c r="M26" s="219">
        <f t="shared" si="3"/>
        <v>0</v>
      </c>
      <c r="N26" s="219">
        <v>0</v>
      </c>
      <c r="O26" s="219">
        <v>0</v>
      </c>
      <c r="P26" s="219">
        <v>0</v>
      </c>
      <c r="Q26" s="219">
        <v>0</v>
      </c>
      <c r="R26" s="219">
        <v>0</v>
      </c>
    </row>
    <row r="27" spans="1:18" ht="15">
      <c r="A27" s="233">
        <v>17</v>
      </c>
      <c r="B27" s="47" t="s">
        <v>844</v>
      </c>
      <c r="C27" s="219">
        <f>'AT4_enrolment vs availed_PY'!H26</f>
        <v>1599</v>
      </c>
      <c r="D27" s="219">
        <f>'AT4_enrolment vs availed_PY'!I26</f>
        <v>127</v>
      </c>
      <c r="E27" s="219">
        <f>'AT4_enrolment vs availed_PY'!J26</f>
        <v>0</v>
      </c>
      <c r="F27" s="219">
        <f>'AT4_enrolment vs availed_PY'!K26</f>
        <v>0</v>
      </c>
      <c r="G27" s="219">
        <f t="shared" si="0"/>
        <v>1726</v>
      </c>
      <c r="H27" s="247">
        <v>220</v>
      </c>
      <c r="I27" s="219">
        <f t="shared" si="1"/>
        <v>37.97</v>
      </c>
      <c r="J27" s="219">
        <f t="shared" si="2"/>
        <v>37.97</v>
      </c>
      <c r="K27" s="219">
        <v>0</v>
      </c>
      <c r="L27" s="219">
        <v>0</v>
      </c>
      <c r="M27" s="219">
        <f t="shared" si="3"/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</row>
    <row r="28" spans="1:18" ht="15">
      <c r="A28" s="233">
        <v>18</v>
      </c>
      <c r="B28" s="263" t="s">
        <v>845</v>
      </c>
      <c r="C28" s="219">
        <f>'AT4_enrolment vs availed_PY'!H27</f>
        <v>12631</v>
      </c>
      <c r="D28" s="219">
        <f>'AT4_enrolment vs availed_PY'!I27</f>
        <v>494</v>
      </c>
      <c r="E28" s="219">
        <f>'AT4_enrolment vs availed_PY'!J27</f>
        <v>0</v>
      </c>
      <c r="F28" s="219">
        <f>'AT4_enrolment vs availed_PY'!K27</f>
        <v>0</v>
      </c>
      <c r="G28" s="219">
        <f t="shared" si="0"/>
        <v>13125</v>
      </c>
      <c r="H28" s="247">
        <v>220</v>
      </c>
      <c r="I28" s="219">
        <f t="shared" si="1"/>
        <v>288.75</v>
      </c>
      <c r="J28" s="219">
        <f t="shared" si="2"/>
        <v>288.75</v>
      </c>
      <c r="K28" s="219">
        <v>0</v>
      </c>
      <c r="L28" s="219">
        <v>0</v>
      </c>
      <c r="M28" s="219">
        <f t="shared" si="3"/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</row>
    <row r="29" spans="1:18" ht="15">
      <c r="A29" s="233">
        <v>19</v>
      </c>
      <c r="B29" s="47" t="s">
        <v>846</v>
      </c>
      <c r="C29" s="219">
        <f>'AT4_enrolment vs availed_PY'!H28</f>
        <v>3539</v>
      </c>
      <c r="D29" s="219">
        <f>'AT4_enrolment vs availed_PY'!I28</f>
        <v>260</v>
      </c>
      <c r="E29" s="219">
        <f>'AT4_enrolment vs availed_PY'!J28</f>
        <v>0</v>
      </c>
      <c r="F29" s="219">
        <f>'AT4_enrolment vs availed_PY'!K28</f>
        <v>0</v>
      </c>
      <c r="G29" s="219">
        <f t="shared" si="0"/>
        <v>3799</v>
      </c>
      <c r="H29" s="247">
        <v>220</v>
      </c>
      <c r="I29" s="219">
        <f t="shared" si="1"/>
        <v>83.58</v>
      </c>
      <c r="J29" s="219">
        <f t="shared" si="2"/>
        <v>83.58</v>
      </c>
      <c r="K29" s="219">
        <v>0</v>
      </c>
      <c r="L29" s="219">
        <v>0</v>
      </c>
      <c r="M29" s="219">
        <f t="shared" si="3"/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</row>
    <row r="30" spans="1:18" ht="15">
      <c r="A30" s="233">
        <v>20</v>
      </c>
      <c r="B30" s="47" t="s">
        <v>847</v>
      </c>
      <c r="C30" s="219">
        <f>'AT4_enrolment vs availed_PY'!H29</f>
        <v>6762</v>
      </c>
      <c r="D30" s="219">
        <f>'AT4_enrolment vs availed_PY'!I29</f>
        <v>0</v>
      </c>
      <c r="E30" s="219">
        <f>'AT4_enrolment vs availed_PY'!J29</f>
        <v>0</v>
      </c>
      <c r="F30" s="219">
        <f>'AT4_enrolment vs availed_PY'!K29</f>
        <v>0</v>
      </c>
      <c r="G30" s="219">
        <f t="shared" si="0"/>
        <v>6762</v>
      </c>
      <c r="H30" s="247">
        <v>220</v>
      </c>
      <c r="I30" s="219">
        <f t="shared" si="1"/>
        <v>148.76</v>
      </c>
      <c r="J30" s="219">
        <f t="shared" si="2"/>
        <v>148.76</v>
      </c>
      <c r="K30" s="219">
        <v>0</v>
      </c>
      <c r="L30" s="219">
        <v>0</v>
      </c>
      <c r="M30" s="219">
        <f t="shared" si="3"/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</row>
    <row r="31" spans="1:18" ht="15">
      <c r="A31" s="233">
        <v>21</v>
      </c>
      <c r="B31" s="47" t="s">
        <v>848</v>
      </c>
      <c r="C31" s="219">
        <f>'AT4_enrolment vs availed_PY'!H30</f>
        <v>7290</v>
      </c>
      <c r="D31" s="219">
        <f>'AT4_enrolment vs availed_PY'!I30</f>
        <v>1471</v>
      </c>
      <c r="E31" s="219">
        <f>'AT4_enrolment vs availed_PY'!J30</f>
        <v>0</v>
      </c>
      <c r="F31" s="219">
        <f>'AT4_enrolment vs availed_PY'!K30</f>
        <v>0</v>
      </c>
      <c r="G31" s="219">
        <f t="shared" si="0"/>
        <v>8761</v>
      </c>
      <c r="H31" s="247">
        <v>220</v>
      </c>
      <c r="I31" s="219">
        <f t="shared" si="1"/>
        <v>192.74</v>
      </c>
      <c r="J31" s="219">
        <f t="shared" si="2"/>
        <v>192.74</v>
      </c>
      <c r="K31" s="219">
        <v>0</v>
      </c>
      <c r="L31" s="219">
        <v>0</v>
      </c>
      <c r="M31" s="219">
        <f t="shared" si="3"/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</row>
    <row r="32" spans="1:18" ht="15">
      <c r="A32" s="233">
        <v>22</v>
      </c>
      <c r="B32" s="47" t="s">
        <v>849</v>
      </c>
      <c r="C32" s="219">
        <f>'AT4_enrolment vs availed_PY'!H31</f>
        <v>3502</v>
      </c>
      <c r="D32" s="219">
        <f>'AT4_enrolment vs availed_PY'!I31</f>
        <v>278</v>
      </c>
      <c r="E32" s="219">
        <f>'AT4_enrolment vs availed_PY'!J31</f>
        <v>0</v>
      </c>
      <c r="F32" s="219">
        <f>'AT4_enrolment vs availed_PY'!K31</f>
        <v>0</v>
      </c>
      <c r="G32" s="219">
        <f t="shared" si="0"/>
        <v>3780</v>
      </c>
      <c r="H32" s="247">
        <v>220</v>
      </c>
      <c r="I32" s="219">
        <f t="shared" si="1"/>
        <v>83.16</v>
      </c>
      <c r="J32" s="219">
        <f t="shared" si="2"/>
        <v>83.16</v>
      </c>
      <c r="K32" s="219">
        <v>0</v>
      </c>
      <c r="L32" s="219">
        <v>0</v>
      </c>
      <c r="M32" s="219">
        <f t="shared" si="3"/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</row>
    <row r="33" spans="1:18" ht="15">
      <c r="A33" s="233">
        <v>23</v>
      </c>
      <c r="B33" s="47" t="s">
        <v>850</v>
      </c>
      <c r="C33" s="219">
        <f>'AT4_enrolment vs availed_PY'!H32</f>
        <v>3116</v>
      </c>
      <c r="D33" s="219">
        <f>'AT4_enrolment vs availed_PY'!I32</f>
        <v>0</v>
      </c>
      <c r="E33" s="219">
        <f>'AT4_enrolment vs availed_PY'!J32</f>
        <v>0</v>
      </c>
      <c r="F33" s="219">
        <f>'AT4_enrolment vs availed_PY'!K32</f>
        <v>0</v>
      </c>
      <c r="G33" s="219">
        <f t="shared" si="0"/>
        <v>3116</v>
      </c>
      <c r="H33" s="247">
        <v>220</v>
      </c>
      <c r="I33" s="219">
        <f t="shared" si="1"/>
        <v>68.55</v>
      </c>
      <c r="J33" s="219">
        <f t="shared" si="2"/>
        <v>68.55</v>
      </c>
      <c r="K33" s="219">
        <v>0</v>
      </c>
      <c r="L33" s="219">
        <v>0</v>
      </c>
      <c r="M33" s="219">
        <f t="shared" si="3"/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0</v>
      </c>
    </row>
    <row r="34" spans="1:18">
      <c r="A34" s="30" t="s">
        <v>14</v>
      </c>
      <c r="B34" s="9"/>
      <c r="C34" s="219">
        <f>SUM(C11:C33)</f>
        <v>106972</v>
      </c>
      <c r="D34" s="219">
        <f t="shared" ref="D34:R34" si="4">SUM(D11:D33)</f>
        <v>8033</v>
      </c>
      <c r="E34" s="219">
        <f t="shared" si="4"/>
        <v>0</v>
      </c>
      <c r="F34" s="219">
        <f t="shared" si="4"/>
        <v>0</v>
      </c>
      <c r="G34" s="219">
        <f t="shared" si="4"/>
        <v>115005</v>
      </c>
      <c r="H34" s="219"/>
      <c r="I34" s="219">
        <f t="shared" si="4"/>
        <v>2530.0999999999995</v>
      </c>
      <c r="J34" s="219">
        <f t="shared" si="4"/>
        <v>2530.0999999999995</v>
      </c>
      <c r="K34" s="219">
        <f t="shared" si="4"/>
        <v>0</v>
      </c>
      <c r="L34" s="219">
        <f t="shared" si="4"/>
        <v>0</v>
      </c>
      <c r="M34" s="219">
        <f t="shared" si="4"/>
        <v>0</v>
      </c>
      <c r="N34" s="219">
        <f t="shared" si="4"/>
        <v>0</v>
      </c>
      <c r="O34" s="219">
        <f t="shared" si="4"/>
        <v>0</v>
      </c>
      <c r="P34" s="219">
        <f t="shared" si="4"/>
        <v>0</v>
      </c>
      <c r="Q34" s="219">
        <f t="shared" si="4"/>
        <v>0</v>
      </c>
      <c r="R34" s="219">
        <f t="shared" si="4"/>
        <v>0</v>
      </c>
    </row>
    <row r="35" spans="1:18">
      <c r="A35" s="222" t="s">
        <v>7</v>
      </c>
      <c r="B35" s="223"/>
      <c r="C35" s="223"/>
      <c r="D35" s="221"/>
      <c r="E35" s="221"/>
      <c r="F35" s="221"/>
      <c r="G35" s="221"/>
      <c r="H35" s="221"/>
      <c r="I35" s="215"/>
      <c r="J35" s="215"/>
      <c r="K35" s="215"/>
      <c r="L35" s="215"/>
      <c r="M35" s="215"/>
      <c r="N35" s="215"/>
      <c r="O35" s="215"/>
      <c r="P35" s="215"/>
      <c r="Q35" s="215"/>
      <c r="R35" s="215"/>
    </row>
    <row r="36" spans="1:18">
      <c r="A36" s="224" t="s">
        <v>8</v>
      </c>
      <c r="B36" s="224"/>
      <c r="C36" s="224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>
      <c r="A37" s="224" t="s">
        <v>9</v>
      </c>
      <c r="B37" s="224"/>
      <c r="C37" s="224"/>
      <c r="I37" s="215"/>
      <c r="J37" s="215"/>
      <c r="K37" s="215"/>
      <c r="L37" s="215"/>
      <c r="M37" s="215"/>
      <c r="N37" s="215"/>
      <c r="O37" s="215"/>
      <c r="P37" s="215"/>
      <c r="Q37" s="215"/>
      <c r="R37" s="215"/>
    </row>
    <row r="38" spans="1:18">
      <c r="A38" s="224"/>
      <c r="B38" s="224"/>
      <c r="C38" s="224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spans="1:18">
      <c r="A39" s="290" t="s">
        <v>925</v>
      </c>
      <c r="I39" s="534"/>
      <c r="J39" s="534"/>
      <c r="K39" s="534"/>
      <c r="L39" s="534"/>
      <c r="M39" s="534"/>
      <c r="N39" s="534"/>
      <c r="O39" s="534"/>
      <c r="P39" s="534"/>
      <c r="Q39" s="534"/>
      <c r="R39" s="534"/>
    </row>
    <row r="40" spans="1:18">
      <c r="A40" s="290" t="s">
        <v>930</v>
      </c>
      <c r="I40" s="534"/>
      <c r="J40" s="534"/>
      <c r="K40" s="534"/>
      <c r="L40" s="534"/>
      <c r="M40" s="534"/>
      <c r="N40" s="535" t="s">
        <v>869</v>
      </c>
      <c r="O40" s="534"/>
      <c r="P40" s="534"/>
      <c r="Q40" s="534"/>
      <c r="R40" s="534"/>
    </row>
    <row r="41" spans="1:18">
      <c r="I41" s="534"/>
      <c r="J41" s="534"/>
      <c r="K41" s="534"/>
      <c r="L41" s="534"/>
      <c r="M41" s="534"/>
      <c r="N41" s="536" t="s">
        <v>870</v>
      </c>
      <c r="O41" s="534"/>
      <c r="P41" s="534"/>
      <c r="Q41" s="534"/>
      <c r="R41" s="534"/>
    </row>
    <row r="42" spans="1:18">
      <c r="I42" s="534"/>
      <c r="J42" s="534"/>
      <c r="K42" s="534"/>
      <c r="L42" s="534"/>
      <c r="M42" s="534"/>
      <c r="N42" s="536" t="s">
        <v>871</v>
      </c>
      <c r="O42" s="534"/>
      <c r="P42" s="534"/>
      <c r="Q42" s="534"/>
      <c r="R42" s="534"/>
    </row>
  </sheetData>
  <mergeCells count="13">
    <mergeCell ref="A4:R5"/>
    <mergeCell ref="A2:R2"/>
    <mergeCell ref="A3:R3"/>
    <mergeCell ref="G1:I1"/>
    <mergeCell ref="A6:R6"/>
    <mergeCell ref="Q1:R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topLeftCell="A19" zoomScaleNormal="70" zoomScaleSheetLayoutView="100" workbookViewId="0">
      <selection activeCell="A7" sqref="A7:B7"/>
    </sheetView>
  </sheetViews>
  <sheetFormatPr defaultRowHeight="12.75"/>
  <cols>
    <col min="1" max="1" width="5.5703125" style="215" customWidth="1"/>
    <col min="2" max="2" width="20.140625" style="215" bestFit="1" customWidth="1"/>
    <col min="3" max="3" width="10.28515625" style="215" customWidth="1"/>
    <col min="4" max="4" width="8.42578125" style="215" customWidth="1"/>
    <col min="5" max="6" width="9.85546875" style="215" customWidth="1"/>
    <col min="7" max="7" width="10.85546875" style="215" customWidth="1"/>
    <col min="8" max="8" width="11.140625" style="215" customWidth="1"/>
    <col min="9" max="9" width="9.42578125" style="204" customWidth="1"/>
    <col min="10" max="10" width="8.85546875" style="204" customWidth="1"/>
    <col min="11" max="11" width="8" style="204" customWidth="1"/>
    <col min="12" max="14" width="8.140625" style="204" customWidth="1"/>
    <col min="15" max="15" width="8.42578125" style="204" customWidth="1"/>
    <col min="16" max="16" width="8.140625" style="204" customWidth="1"/>
    <col min="17" max="17" width="8.85546875" style="204" customWidth="1"/>
    <col min="18" max="18" width="8.140625" style="204" customWidth="1"/>
    <col min="19" max="16384" width="9.140625" style="204"/>
  </cols>
  <sheetData>
    <row r="1" spans="1:18" ht="12.75" customHeight="1">
      <c r="G1" s="866"/>
      <c r="H1" s="866"/>
      <c r="I1" s="866"/>
      <c r="J1" s="215"/>
      <c r="K1" s="215"/>
      <c r="L1" s="215"/>
      <c r="M1" s="215"/>
      <c r="N1" s="215"/>
      <c r="O1" s="215"/>
      <c r="P1" s="215"/>
      <c r="Q1" s="868" t="s">
        <v>523</v>
      </c>
      <c r="R1" s="868"/>
    </row>
    <row r="2" spans="1:18" ht="15.7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</row>
    <row r="3" spans="1:18" ht="18">
      <c r="A3" s="865" t="s">
        <v>623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</row>
    <row r="4" spans="1:18" ht="12.75" customHeight="1">
      <c r="A4" s="863" t="s">
        <v>706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</row>
    <row r="5" spans="1:18" s="205" customFormat="1" ht="7.5" customHeight="1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</row>
    <row r="6" spans="1:18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</row>
    <row r="7" spans="1:18">
      <c r="A7" s="548" t="s">
        <v>933</v>
      </c>
      <c r="B7" s="548"/>
      <c r="H7" s="244"/>
      <c r="I7" s="215"/>
      <c r="J7" s="215"/>
      <c r="K7" s="215"/>
      <c r="L7" s="857"/>
      <c r="M7" s="857"/>
      <c r="N7" s="857"/>
      <c r="O7" s="857"/>
      <c r="P7" s="857"/>
      <c r="Q7" s="857"/>
      <c r="R7" s="857"/>
    </row>
    <row r="8" spans="1:18" ht="30.75" customHeight="1">
      <c r="A8" s="792" t="s">
        <v>2</v>
      </c>
      <c r="B8" s="792" t="s">
        <v>3</v>
      </c>
      <c r="C8" s="858" t="s">
        <v>477</v>
      </c>
      <c r="D8" s="859"/>
      <c r="E8" s="859"/>
      <c r="F8" s="859"/>
      <c r="G8" s="860"/>
      <c r="H8" s="861" t="s">
        <v>78</v>
      </c>
      <c r="I8" s="858" t="s">
        <v>79</v>
      </c>
      <c r="J8" s="859"/>
      <c r="K8" s="859"/>
      <c r="L8" s="860"/>
      <c r="M8" s="858" t="s">
        <v>698</v>
      </c>
      <c r="N8" s="859"/>
      <c r="O8" s="859"/>
      <c r="P8" s="859"/>
      <c r="Q8" s="859"/>
      <c r="R8" s="859"/>
    </row>
    <row r="9" spans="1:18" ht="44.45" customHeight="1">
      <c r="A9" s="792"/>
      <c r="B9" s="792"/>
      <c r="C9" s="245" t="s">
        <v>5</v>
      </c>
      <c r="D9" s="245" t="s">
        <v>6</v>
      </c>
      <c r="E9" s="245" t="s">
        <v>353</v>
      </c>
      <c r="F9" s="246" t="s">
        <v>93</v>
      </c>
      <c r="G9" s="246" t="s">
        <v>221</v>
      </c>
      <c r="H9" s="862"/>
      <c r="I9" s="260" t="s">
        <v>83</v>
      </c>
      <c r="J9" s="260" t="s">
        <v>16</v>
      </c>
      <c r="K9" s="260" t="s">
        <v>36</v>
      </c>
      <c r="L9" s="260" t="s">
        <v>802</v>
      </c>
      <c r="M9" s="245" t="s">
        <v>14</v>
      </c>
      <c r="N9" s="245" t="s">
        <v>699</v>
      </c>
      <c r="O9" s="245" t="s">
        <v>700</v>
      </c>
      <c r="P9" s="245" t="s">
        <v>701</v>
      </c>
      <c r="Q9" s="245" t="s">
        <v>702</v>
      </c>
      <c r="R9" s="245" t="s">
        <v>703</v>
      </c>
    </row>
    <row r="10" spans="1:18" s="206" customFormat="1">
      <c r="A10" s="245">
        <v>1</v>
      </c>
      <c r="B10" s="245">
        <v>2</v>
      </c>
      <c r="C10" s="245">
        <v>3</v>
      </c>
      <c r="D10" s="245">
        <v>4</v>
      </c>
      <c r="E10" s="245">
        <v>5</v>
      </c>
      <c r="F10" s="245">
        <v>6</v>
      </c>
      <c r="G10" s="245">
        <v>7</v>
      </c>
      <c r="H10" s="245">
        <v>8</v>
      </c>
      <c r="I10" s="245">
        <v>9</v>
      </c>
      <c r="J10" s="245">
        <v>10</v>
      </c>
      <c r="K10" s="245">
        <v>11</v>
      </c>
      <c r="L10" s="245">
        <v>12</v>
      </c>
      <c r="M10" s="245">
        <v>13</v>
      </c>
      <c r="N10" s="245">
        <v>14</v>
      </c>
      <c r="O10" s="245">
        <v>15</v>
      </c>
      <c r="P10" s="245">
        <v>16</v>
      </c>
      <c r="Q10" s="245">
        <v>17</v>
      </c>
      <c r="R10" s="245">
        <v>18</v>
      </c>
    </row>
    <row r="11" spans="1:18" ht="15">
      <c r="A11" s="233">
        <v>1</v>
      </c>
      <c r="B11" s="263" t="s">
        <v>828</v>
      </c>
      <c r="C11" s="219">
        <f>'AT4A_enrolment vs availed_UPY'!H11</f>
        <v>822</v>
      </c>
      <c r="D11" s="219">
        <f>'AT4A_enrolment vs availed_UPY'!I11</f>
        <v>218</v>
      </c>
      <c r="E11" s="219">
        <f>'AT4A_enrolment vs availed_UPY'!J11</f>
        <v>0</v>
      </c>
      <c r="F11" s="219">
        <f>'AT4A_enrolment vs availed_UPY'!K11</f>
        <v>0</v>
      </c>
      <c r="G11" s="219">
        <f>SUM(C11:F11)</f>
        <v>1040</v>
      </c>
      <c r="H11" s="247">
        <v>220</v>
      </c>
      <c r="I11" s="219">
        <f>SUM(J11:L11)</f>
        <v>34.32</v>
      </c>
      <c r="J11" s="219">
        <f>ROUND(G11*H11*0.00015, 2)</f>
        <v>34.32</v>
      </c>
      <c r="K11" s="219">
        <v>0</v>
      </c>
      <c r="L11" s="219">
        <v>0</v>
      </c>
      <c r="M11" s="219">
        <f>SUM(N11:R11)</f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</row>
    <row r="12" spans="1:18" ht="15">
      <c r="A12" s="233">
        <v>2</v>
      </c>
      <c r="B12" s="47" t="s">
        <v>829</v>
      </c>
      <c r="C12" s="219">
        <f>'AT4A_enrolment vs availed_UPY'!H12</f>
        <v>2758</v>
      </c>
      <c r="D12" s="219">
        <f>'AT4A_enrolment vs availed_UPY'!I12</f>
        <v>292</v>
      </c>
      <c r="E12" s="219">
        <f>'AT4A_enrolment vs availed_UPY'!J12</f>
        <v>0</v>
      </c>
      <c r="F12" s="219">
        <f>'AT4A_enrolment vs availed_UPY'!K12</f>
        <v>0</v>
      </c>
      <c r="G12" s="219">
        <f t="shared" ref="G12:G33" si="0">SUM(C12:F12)</f>
        <v>3050</v>
      </c>
      <c r="H12" s="247">
        <v>220</v>
      </c>
      <c r="I12" s="219">
        <f t="shared" ref="I12:I33" si="1">SUM(J12:L12)</f>
        <v>100.65</v>
      </c>
      <c r="J12" s="219">
        <f t="shared" ref="J12:J33" si="2">ROUND(G12*H12*0.00015, 2)</f>
        <v>100.65</v>
      </c>
      <c r="K12" s="219">
        <v>0</v>
      </c>
      <c r="L12" s="219">
        <v>0</v>
      </c>
      <c r="M12" s="219">
        <f t="shared" ref="M12:M33" si="3">SUM(N12:R12)</f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</row>
    <row r="13" spans="1:18" ht="15">
      <c r="A13" s="233">
        <v>3</v>
      </c>
      <c r="B13" s="263" t="s">
        <v>830</v>
      </c>
      <c r="C13" s="219">
        <f>'AT4A_enrolment vs availed_UPY'!H13</f>
        <v>2516</v>
      </c>
      <c r="D13" s="219">
        <f>'AT4A_enrolment vs availed_UPY'!I13</f>
        <v>535</v>
      </c>
      <c r="E13" s="219">
        <f>'AT4A_enrolment vs availed_UPY'!J13</f>
        <v>0</v>
      </c>
      <c r="F13" s="219">
        <f>'AT4A_enrolment vs availed_UPY'!K13</f>
        <v>0</v>
      </c>
      <c r="G13" s="219">
        <f t="shared" si="0"/>
        <v>3051</v>
      </c>
      <c r="H13" s="247">
        <v>220</v>
      </c>
      <c r="I13" s="219">
        <f t="shared" si="1"/>
        <v>100.68</v>
      </c>
      <c r="J13" s="219">
        <f t="shared" si="2"/>
        <v>100.68</v>
      </c>
      <c r="K13" s="219">
        <v>0</v>
      </c>
      <c r="L13" s="219">
        <v>0</v>
      </c>
      <c r="M13" s="219">
        <f t="shared" si="3"/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</row>
    <row r="14" spans="1:18" ht="15">
      <c r="A14" s="233">
        <v>4</v>
      </c>
      <c r="B14" s="47" t="s">
        <v>831</v>
      </c>
      <c r="C14" s="219">
        <f>'AT4A_enrolment vs availed_UPY'!H14</f>
        <v>3025</v>
      </c>
      <c r="D14" s="219">
        <f>'AT4A_enrolment vs availed_UPY'!I14</f>
        <v>482</v>
      </c>
      <c r="E14" s="219">
        <f>'AT4A_enrolment vs availed_UPY'!J14</f>
        <v>0</v>
      </c>
      <c r="F14" s="219">
        <f>'AT4A_enrolment vs availed_UPY'!K14</f>
        <v>0</v>
      </c>
      <c r="G14" s="219">
        <f t="shared" si="0"/>
        <v>3507</v>
      </c>
      <c r="H14" s="247">
        <v>220</v>
      </c>
      <c r="I14" s="219">
        <f t="shared" si="1"/>
        <v>115.73</v>
      </c>
      <c r="J14" s="219">
        <f t="shared" si="2"/>
        <v>115.73</v>
      </c>
      <c r="K14" s="219">
        <v>0</v>
      </c>
      <c r="L14" s="219">
        <v>0</v>
      </c>
      <c r="M14" s="219">
        <f t="shared" si="3"/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</row>
    <row r="15" spans="1:18" ht="15">
      <c r="A15" s="233">
        <v>5</v>
      </c>
      <c r="B15" s="47" t="s">
        <v>832</v>
      </c>
      <c r="C15" s="219">
        <f>'AT4A_enrolment vs availed_UPY'!H15</f>
        <v>937</v>
      </c>
      <c r="D15" s="219">
        <f>'AT4A_enrolment vs availed_UPY'!I15</f>
        <v>84</v>
      </c>
      <c r="E15" s="219">
        <f>'AT4A_enrolment vs availed_UPY'!J15</f>
        <v>0</v>
      </c>
      <c r="F15" s="219">
        <f>'AT4A_enrolment vs availed_UPY'!K15</f>
        <v>0</v>
      </c>
      <c r="G15" s="219">
        <f t="shared" si="0"/>
        <v>1021</v>
      </c>
      <c r="H15" s="247">
        <v>220</v>
      </c>
      <c r="I15" s="219">
        <f t="shared" si="1"/>
        <v>33.69</v>
      </c>
      <c r="J15" s="219">
        <f t="shared" si="2"/>
        <v>33.69</v>
      </c>
      <c r="K15" s="219">
        <v>0</v>
      </c>
      <c r="L15" s="219">
        <v>0</v>
      </c>
      <c r="M15" s="219">
        <f t="shared" si="3"/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</row>
    <row r="16" spans="1:18" ht="15">
      <c r="A16" s="233">
        <v>6</v>
      </c>
      <c r="B16" s="47" t="s">
        <v>833</v>
      </c>
      <c r="C16" s="219">
        <f>'AT4A_enrolment vs availed_UPY'!H16</f>
        <v>2130</v>
      </c>
      <c r="D16" s="219">
        <f>'AT4A_enrolment vs availed_UPY'!I16</f>
        <v>0</v>
      </c>
      <c r="E16" s="219">
        <f>'AT4A_enrolment vs availed_UPY'!J16</f>
        <v>0</v>
      </c>
      <c r="F16" s="219">
        <f>'AT4A_enrolment vs availed_UPY'!K16</f>
        <v>0</v>
      </c>
      <c r="G16" s="219">
        <f t="shared" si="0"/>
        <v>2130</v>
      </c>
      <c r="H16" s="247">
        <v>220</v>
      </c>
      <c r="I16" s="219">
        <f t="shared" si="1"/>
        <v>70.290000000000006</v>
      </c>
      <c r="J16" s="219">
        <f t="shared" si="2"/>
        <v>70.290000000000006</v>
      </c>
      <c r="K16" s="219">
        <v>0</v>
      </c>
      <c r="L16" s="219">
        <v>0</v>
      </c>
      <c r="M16" s="219">
        <f t="shared" si="3"/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</row>
    <row r="17" spans="1:18" ht="15">
      <c r="A17" s="233">
        <v>7</v>
      </c>
      <c r="B17" s="263" t="s">
        <v>834</v>
      </c>
      <c r="C17" s="219">
        <f>'AT4A_enrolment vs availed_UPY'!H17</f>
        <v>1065</v>
      </c>
      <c r="D17" s="219">
        <f>'AT4A_enrolment vs availed_UPY'!I17</f>
        <v>225</v>
      </c>
      <c r="E17" s="219">
        <f>'AT4A_enrolment vs availed_UPY'!J17</f>
        <v>0</v>
      </c>
      <c r="F17" s="219">
        <f>'AT4A_enrolment vs availed_UPY'!K17</f>
        <v>0</v>
      </c>
      <c r="G17" s="219">
        <f t="shared" si="0"/>
        <v>1290</v>
      </c>
      <c r="H17" s="247">
        <v>220</v>
      </c>
      <c r="I17" s="219">
        <f t="shared" si="1"/>
        <v>42.57</v>
      </c>
      <c r="J17" s="219">
        <f t="shared" si="2"/>
        <v>42.57</v>
      </c>
      <c r="K17" s="219">
        <v>0</v>
      </c>
      <c r="L17" s="219">
        <v>0</v>
      </c>
      <c r="M17" s="219">
        <f t="shared" si="3"/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</row>
    <row r="18" spans="1:18" ht="15">
      <c r="A18" s="233">
        <v>8</v>
      </c>
      <c r="B18" s="47" t="s">
        <v>835</v>
      </c>
      <c r="C18" s="219">
        <f>'AT4A_enrolment vs availed_UPY'!H18</f>
        <v>4230</v>
      </c>
      <c r="D18" s="219">
        <f>'AT4A_enrolment vs availed_UPY'!I18</f>
        <v>170</v>
      </c>
      <c r="E18" s="219">
        <f>'AT4A_enrolment vs availed_UPY'!J18</f>
        <v>0</v>
      </c>
      <c r="F18" s="219">
        <f>'AT4A_enrolment vs availed_UPY'!K18</f>
        <v>0</v>
      </c>
      <c r="G18" s="219">
        <f t="shared" si="0"/>
        <v>4400</v>
      </c>
      <c r="H18" s="247">
        <v>220</v>
      </c>
      <c r="I18" s="219">
        <f t="shared" si="1"/>
        <v>145.19999999999999</v>
      </c>
      <c r="J18" s="219">
        <f t="shared" si="2"/>
        <v>145.19999999999999</v>
      </c>
      <c r="K18" s="219">
        <v>0</v>
      </c>
      <c r="L18" s="219">
        <v>0</v>
      </c>
      <c r="M18" s="219">
        <f t="shared" si="3"/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</row>
    <row r="19" spans="1:18" ht="15">
      <c r="A19" s="233">
        <v>9</v>
      </c>
      <c r="B19" s="47" t="s">
        <v>836</v>
      </c>
      <c r="C19" s="219">
        <f>'AT4A_enrolment vs availed_UPY'!H19</f>
        <v>3009</v>
      </c>
      <c r="D19" s="219">
        <f>'AT4A_enrolment vs availed_UPY'!I19</f>
        <v>450</v>
      </c>
      <c r="E19" s="219">
        <f>'AT4A_enrolment vs availed_UPY'!J19</f>
        <v>0</v>
      </c>
      <c r="F19" s="219">
        <f>'AT4A_enrolment vs availed_UPY'!K19</f>
        <v>0</v>
      </c>
      <c r="G19" s="219">
        <f t="shared" si="0"/>
        <v>3459</v>
      </c>
      <c r="H19" s="247">
        <v>220</v>
      </c>
      <c r="I19" s="219">
        <f t="shared" si="1"/>
        <v>114.15</v>
      </c>
      <c r="J19" s="219">
        <f t="shared" si="2"/>
        <v>114.15</v>
      </c>
      <c r="K19" s="219">
        <v>0</v>
      </c>
      <c r="L19" s="219">
        <v>0</v>
      </c>
      <c r="M19" s="219">
        <f t="shared" si="3"/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</row>
    <row r="20" spans="1:18" ht="15">
      <c r="A20" s="233">
        <v>10</v>
      </c>
      <c r="B20" s="47" t="s">
        <v>837</v>
      </c>
      <c r="C20" s="219">
        <f>'AT4A_enrolment vs availed_UPY'!H20</f>
        <v>3301</v>
      </c>
      <c r="D20" s="219">
        <f>'AT4A_enrolment vs availed_UPY'!I20</f>
        <v>96</v>
      </c>
      <c r="E20" s="219">
        <f>'AT4A_enrolment vs availed_UPY'!J20</f>
        <v>0</v>
      </c>
      <c r="F20" s="219">
        <f>'AT4A_enrolment vs availed_UPY'!K20</f>
        <v>0</v>
      </c>
      <c r="G20" s="219">
        <f t="shared" si="0"/>
        <v>3397</v>
      </c>
      <c r="H20" s="247">
        <v>220</v>
      </c>
      <c r="I20" s="219">
        <f t="shared" si="1"/>
        <v>112.1</v>
      </c>
      <c r="J20" s="219">
        <f t="shared" si="2"/>
        <v>112.1</v>
      </c>
      <c r="K20" s="219">
        <v>0</v>
      </c>
      <c r="L20" s="219">
        <v>0</v>
      </c>
      <c r="M20" s="219">
        <f t="shared" si="3"/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</row>
    <row r="21" spans="1:18" ht="15">
      <c r="A21" s="233">
        <v>11</v>
      </c>
      <c r="B21" s="47" t="s">
        <v>838</v>
      </c>
      <c r="C21" s="219">
        <f>'AT4A_enrolment vs availed_UPY'!H21</f>
        <v>1366</v>
      </c>
      <c r="D21" s="219">
        <f>'AT4A_enrolment vs availed_UPY'!I21</f>
        <v>108</v>
      </c>
      <c r="E21" s="219">
        <f>'AT4A_enrolment vs availed_UPY'!J21</f>
        <v>0</v>
      </c>
      <c r="F21" s="219">
        <f>'AT4A_enrolment vs availed_UPY'!K21</f>
        <v>0</v>
      </c>
      <c r="G21" s="219">
        <f t="shared" si="0"/>
        <v>1474</v>
      </c>
      <c r="H21" s="247">
        <v>220</v>
      </c>
      <c r="I21" s="219">
        <f t="shared" si="1"/>
        <v>48.64</v>
      </c>
      <c r="J21" s="219">
        <f t="shared" si="2"/>
        <v>48.64</v>
      </c>
      <c r="K21" s="219">
        <v>0</v>
      </c>
      <c r="L21" s="219">
        <v>0</v>
      </c>
      <c r="M21" s="219">
        <f t="shared" si="3"/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</row>
    <row r="22" spans="1:18" ht="15">
      <c r="A22" s="233">
        <v>12</v>
      </c>
      <c r="B22" s="47" t="s">
        <v>839</v>
      </c>
      <c r="C22" s="219">
        <f>'AT4A_enrolment vs availed_UPY'!H22</f>
        <v>1045</v>
      </c>
      <c r="D22" s="219">
        <f>'AT4A_enrolment vs availed_UPY'!I22</f>
        <v>40</v>
      </c>
      <c r="E22" s="219">
        <f>'AT4A_enrolment vs availed_UPY'!J22</f>
        <v>0</v>
      </c>
      <c r="F22" s="219">
        <f>'AT4A_enrolment vs availed_UPY'!K22</f>
        <v>0</v>
      </c>
      <c r="G22" s="219">
        <f t="shared" si="0"/>
        <v>1085</v>
      </c>
      <c r="H22" s="247">
        <v>220</v>
      </c>
      <c r="I22" s="219">
        <f t="shared" si="1"/>
        <v>35.81</v>
      </c>
      <c r="J22" s="219">
        <f t="shared" si="2"/>
        <v>35.81</v>
      </c>
      <c r="K22" s="219">
        <v>0</v>
      </c>
      <c r="L22" s="219">
        <v>0</v>
      </c>
      <c r="M22" s="219">
        <f t="shared" si="3"/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</row>
    <row r="23" spans="1:18" ht="15">
      <c r="A23" s="233">
        <v>13</v>
      </c>
      <c r="B23" s="47" t="s">
        <v>840</v>
      </c>
      <c r="C23" s="219">
        <f>'AT4A_enrolment vs availed_UPY'!H23</f>
        <v>2142</v>
      </c>
      <c r="D23" s="219">
        <f>'AT4A_enrolment vs availed_UPY'!I23</f>
        <v>278</v>
      </c>
      <c r="E23" s="219">
        <f>'AT4A_enrolment vs availed_UPY'!J23</f>
        <v>0</v>
      </c>
      <c r="F23" s="219">
        <f>'AT4A_enrolment vs availed_UPY'!K23</f>
        <v>0</v>
      </c>
      <c r="G23" s="219">
        <f t="shared" si="0"/>
        <v>2420</v>
      </c>
      <c r="H23" s="247">
        <v>220</v>
      </c>
      <c r="I23" s="219">
        <f t="shared" si="1"/>
        <v>79.86</v>
      </c>
      <c r="J23" s="219">
        <f t="shared" si="2"/>
        <v>79.86</v>
      </c>
      <c r="K23" s="219">
        <v>0</v>
      </c>
      <c r="L23" s="219">
        <v>0</v>
      </c>
      <c r="M23" s="219">
        <f t="shared" si="3"/>
        <v>0</v>
      </c>
      <c r="N23" s="219">
        <v>0</v>
      </c>
      <c r="O23" s="219">
        <v>0</v>
      </c>
      <c r="P23" s="219">
        <v>0</v>
      </c>
      <c r="Q23" s="219">
        <v>0</v>
      </c>
      <c r="R23" s="219">
        <v>0</v>
      </c>
    </row>
    <row r="24" spans="1:18" ht="15">
      <c r="A24" s="233">
        <v>14</v>
      </c>
      <c r="B24" s="47" t="s">
        <v>841</v>
      </c>
      <c r="C24" s="219">
        <f>'AT4A_enrolment vs availed_UPY'!H24</f>
        <v>228</v>
      </c>
      <c r="D24" s="219">
        <f>'AT4A_enrolment vs availed_UPY'!I24</f>
        <v>0</v>
      </c>
      <c r="E24" s="219">
        <f>'AT4A_enrolment vs availed_UPY'!J24</f>
        <v>0</v>
      </c>
      <c r="F24" s="219">
        <f>'AT4A_enrolment vs availed_UPY'!K24</f>
        <v>0</v>
      </c>
      <c r="G24" s="219">
        <f t="shared" si="0"/>
        <v>228</v>
      </c>
      <c r="H24" s="247">
        <v>220</v>
      </c>
      <c r="I24" s="219">
        <f t="shared" si="1"/>
        <v>7.52</v>
      </c>
      <c r="J24" s="219">
        <f t="shared" si="2"/>
        <v>7.52</v>
      </c>
      <c r="K24" s="219">
        <v>0</v>
      </c>
      <c r="L24" s="219">
        <v>0</v>
      </c>
      <c r="M24" s="219">
        <f t="shared" si="3"/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</row>
    <row r="25" spans="1:18" ht="15">
      <c r="A25" s="233">
        <v>15</v>
      </c>
      <c r="B25" s="263" t="s">
        <v>842</v>
      </c>
      <c r="C25" s="219">
        <f>'AT4A_enrolment vs availed_UPY'!H25</f>
        <v>2086</v>
      </c>
      <c r="D25" s="219">
        <f>'AT4A_enrolment vs availed_UPY'!I25</f>
        <v>313</v>
      </c>
      <c r="E25" s="219">
        <f>'AT4A_enrolment vs availed_UPY'!J25</f>
        <v>0</v>
      </c>
      <c r="F25" s="219">
        <f>'AT4A_enrolment vs availed_UPY'!K25</f>
        <v>0</v>
      </c>
      <c r="G25" s="219">
        <f t="shared" si="0"/>
        <v>2399</v>
      </c>
      <c r="H25" s="247">
        <v>220</v>
      </c>
      <c r="I25" s="219">
        <f t="shared" si="1"/>
        <v>79.17</v>
      </c>
      <c r="J25" s="219">
        <f t="shared" si="2"/>
        <v>79.17</v>
      </c>
      <c r="K25" s="219">
        <v>0</v>
      </c>
      <c r="L25" s="219">
        <v>0</v>
      </c>
      <c r="M25" s="219">
        <f t="shared" si="3"/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</row>
    <row r="26" spans="1:18" ht="15">
      <c r="A26" s="233">
        <v>16</v>
      </c>
      <c r="B26" s="263" t="s">
        <v>843</v>
      </c>
      <c r="C26" s="219">
        <f>'AT4A_enrolment vs availed_UPY'!H26</f>
        <v>4087</v>
      </c>
      <c r="D26" s="219">
        <f>'AT4A_enrolment vs availed_UPY'!I26</f>
        <v>38</v>
      </c>
      <c r="E26" s="219">
        <f>'AT4A_enrolment vs availed_UPY'!J26</f>
        <v>0</v>
      </c>
      <c r="F26" s="219">
        <f>'AT4A_enrolment vs availed_UPY'!K26</f>
        <v>0</v>
      </c>
      <c r="G26" s="219">
        <f t="shared" si="0"/>
        <v>4125</v>
      </c>
      <c r="H26" s="247">
        <v>220</v>
      </c>
      <c r="I26" s="219">
        <f t="shared" si="1"/>
        <v>136.13</v>
      </c>
      <c r="J26" s="219">
        <f t="shared" si="2"/>
        <v>136.13</v>
      </c>
      <c r="K26" s="219">
        <v>0</v>
      </c>
      <c r="L26" s="219">
        <v>0</v>
      </c>
      <c r="M26" s="219">
        <f t="shared" si="3"/>
        <v>0</v>
      </c>
      <c r="N26" s="219">
        <v>0</v>
      </c>
      <c r="O26" s="219">
        <v>0</v>
      </c>
      <c r="P26" s="219">
        <v>0</v>
      </c>
      <c r="Q26" s="219">
        <v>0</v>
      </c>
      <c r="R26" s="219">
        <v>0</v>
      </c>
    </row>
    <row r="27" spans="1:18" ht="15">
      <c r="A27" s="233">
        <v>17</v>
      </c>
      <c r="B27" s="47" t="s">
        <v>844</v>
      </c>
      <c r="C27" s="219">
        <f>'AT4A_enrolment vs availed_UPY'!H27</f>
        <v>716</v>
      </c>
      <c r="D27" s="219">
        <f>'AT4A_enrolment vs availed_UPY'!I27</f>
        <v>96</v>
      </c>
      <c r="E27" s="219">
        <f>'AT4A_enrolment vs availed_UPY'!J27</f>
        <v>0</v>
      </c>
      <c r="F27" s="219">
        <f>'AT4A_enrolment vs availed_UPY'!K27</f>
        <v>0</v>
      </c>
      <c r="G27" s="219">
        <f t="shared" si="0"/>
        <v>812</v>
      </c>
      <c r="H27" s="247">
        <v>220</v>
      </c>
      <c r="I27" s="219">
        <f t="shared" si="1"/>
        <v>26.8</v>
      </c>
      <c r="J27" s="219">
        <f t="shared" si="2"/>
        <v>26.8</v>
      </c>
      <c r="K27" s="219">
        <v>0</v>
      </c>
      <c r="L27" s="219">
        <v>0</v>
      </c>
      <c r="M27" s="219">
        <f t="shared" si="3"/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</row>
    <row r="28" spans="1:18" ht="15">
      <c r="A28" s="233">
        <v>18</v>
      </c>
      <c r="B28" s="263" t="s">
        <v>845</v>
      </c>
      <c r="C28" s="219">
        <f>'AT4A_enrolment vs availed_UPY'!H28</f>
        <v>7262</v>
      </c>
      <c r="D28" s="219">
        <f>'AT4A_enrolment vs availed_UPY'!I28</f>
        <v>325</v>
      </c>
      <c r="E28" s="219">
        <f>'AT4A_enrolment vs availed_UPY'!J28</f>
        <v>0</v>
      </c>
      <c r="F28" s="219">
        <f>'AT4A_enrolment vs availed_UPY'!K28</f>
        <v>0</v>
      </c>
      <c r="G28" s="219">
        <f t="shared" si="0"/>
        <v>7587</v>
      </c>
      <c r="H28" s="247">
        <v>220</v>
      </c>
      <c r="I28" s="219">
        <f t="shared" si="1"/>
        <v>250.37</v>
      </c>
      <c r="J28" s="219">
        <f t="shared" si="2"/>
        <v>250.37</v>
      </c>
      <c r="K28" s="219">
        <v>0</v>
      </c>
      <c r="L28" s="219">
        <v>0</v>
      </c>
      <c r="M28" s="219">
        <f t="shared" si="3"/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</row>
    <row r="29" spans="1:18" ht="15">
      <c r="A29" s="233">
        <v>19</v>
      </c>
      <c r="B29" s="47" t="s">
        <v>846</v>
      </c>
      <c r="C29" s="219">
        <f>'AT4A_enrolment vs availed_UPY'!H29</f>
        <v>2235</v>
      </c>
      <c r="D29" s="219">
        <f>'AT4A_enrolment vs availed_UPY'!I29</f>
        <v>99</v>
      </c>
      <c r="E29" s="219">
        <f>'AT4A_enrolment vs availed_UPY'!J29</f>
        <v>0</v>
      </c>
      <c r="F29" s="219">
        <f>'AT4A_enrolment vs availed_UPY'!K29</f>
        <v>0</v>
      </c>
      <c r="G29" s="219">
        <f t="shared" si="0"/>
        <v>2334</v>
      </c>
      <c r="H29" s="247">
        <v>220</v>
      </c>
      <c r="I29" s="219">
        <f t="shared" si="1"/>
        <v>77.02</v>
      </c>
      <c r="J29" s="219">
        <f t="shared" si="2"/>
        <v>77.02</v>
      </c>
      <c r="K29" s="219">
        <v>0</v>
      </c>
      <c r="L29" s="219">
        <v>0</v>
      </c>
      <c r="M29" s="219">
        <f t="shared" si="3"/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</row>
    <row r="30" spans="1:18" ht="15">
      <c r="A30" s="233">
        <v>20</v>
      </c>
      <c r="B30" s="47" t="s">
        <v>847</v>
      </c>
      <c r="C30" s="219">
        <f>'AT4A_enrolment vs availed_UPY'!H30</f>
        <v>3157</v>
      </c>
      <c r="D30" s="219">
        <f>'AT4A_enrolment vs availed_UPY'!I30</f>
        <v>84</v>
      </c>
      <c r="E30" s="219">
        <f>'AT4A_enrolment vs availed_UPY'!J30</f>
        <v>0</v>
      </c>
      <c r="F30" s="219">
        <f>'AT4A_enrolment vs availed_UPY'!K30</f>
        <v>0</v>
      </c>
      <c r="G30" s="219">
        <f t="shared" si="0"/>
        <v>3241</v>
      </c>
      <c r="H30" s="247">
        <v>220</v>
      </c>
      <c r="I30" s="219">
        <f t="shared" si="1"/>
        <v>106.95</v>
      </c>
      <c r="J30" s="219">
        <f t="shared" si="2"/>
        <v>106.95</v>
      </c>
      <c r="K30" s="219">
        <v>0</v>
      </c>
      <c r="L30" s="219">
        <v>0</v>
      </c>
      <c r="M30" s="219">
        <f t="shared" si="3"/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</row>
    <row r="31" spans="1:18" ht="15">
      <c r="A31" s="233">
        <v>21</v>
      </c>
      <c r="B31" s="47" t="s">
        <v>848</v>
      </c>
      <c r="C31" s="219">
        <f>'AT4A_enrolment vs availed_UPY'!H31</f>
        <v>4841</v>
      </c>
      <c r="D31" s="219">
        <f>'AT4A_enrolment vs availed_UPY'!I31</f>
        <v>867</v>
      </c>
      <c r="E31" s="219">
        <f>'AT4A_enrolment vs availed_UPY'!J31</f>
        <v>0</v>
      </c>
      <c r="F31" s="219">
        <f>'AT4A_enrolment vs availed_UPY'!K31</f>
        <v>0</v>
      </c>
      <c r="G31" s="219">
        <f t="shared" si="0"/>
        <v>5708</v>
      </c>
      <c r="H31" s="247">
        <v>220</v>
      </c>
      <c r="I31" s="219">
        <f t="shared" si="1"/>
        <v>188.36</v>
      </c>
      <c r="J31" s="219">
        <f t="shared" si="2"/>
        <v>188.36</v>
      </c>
      <c r="K31" s="219">
        <v>0</v>
      </c>
      <c r="L31" s="219">
        <v>0</v>
      </c>
      <c r="M31" s="219">
        <f t="shared" si="3"/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</row>
    <row r="32" spans="1:18" ht="15">
      <c r="A32" s="233">
        <v>22</v>
      </c>
      <c r="B32" s="47" t="s">
        <v>849</v>
      </c>
      <c r="C32" s="219">
        <f>'AT4A_enrolment vs availed_UPY'!H32</f>
        <v>647</v>
      </c>
      <c r="D32" s="219">
        <f>'AT4A_enrolment vs availed_UPY'!I32</f>
        <v>0</v>
      </c>
      <c r="E32" s="219">
        <f>'AT4A_enrolment vs availed_UPY'!J32</f>
        <v>0</v>
      </c>
      <c r="F32" s="219">
        <f>'AT4A_enrolment vs availed_UPY'!K32</f>
        <v>0</v>
      </c>
      <c r="G32" s="219">
        <f t="shared" si="0"/>
        <v>647</v>
      </c>
      <c r="H32" s="247">
        <v>220</v>
      </c>
      <c r="I32" s="219">
        <f t="shared" si="1"/>
        <v>21.35</v>
      </c>
      <c r="J32" s="219">
        <f t="shared" si="2"/>
        <v>21.35</v>
      </c>
      <c r="K32" s="219">
        <v>0</v>
      </c>
      <c r="L32" s="219">
        <v>0</v>
      </c>
      <c r="M32" s="219">
        <f t="shared" si="3"/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</row>
    <row r="33" spans="1:18" ht="15">
      <c r="A33" s="233">
        <v>23</v>
      </c>
      <c r="B33" s="47" t="s">
        <v>850</v>
      </c>
      <c r="C33" s="219">
        <f>'AT4A_enrolment vs availed_UPY'!H33</f>
        <v>2046</v>
      </c>
      <c r="D33" s="219">
        <f>'AT4A_enrolment vs availed_UPY'!I33</f>
        <v>0</v>
      </c>
      <c r="E33" s="219">
        <f>'AT4A_enrolment vs availed_UPY'!J33</f>
        <v>0</v>
      </c>
      <c r="F33" s="219">
        <f>'AT4A_enrolment vs availed_UPY'!K33</f>
        <v>0</v>
      </c>
      <c r="G33" s="219">
        <f t="shared" si="0"/>
        <v>2046</v>
      </c>
      <c r="H33" s="247">
        <v>220</v>
      </c>
      <c r="I33" s="219">
        <f t="shared" si="1"/>
        <v>67.52</v>
      </c>
      <c r="J33" s="219">
        <f t="shared" si="2"/>
        <v>67.52</v>
      </c>
      <c r="K33" s="219">
        <v>0</v>
      </c>
      <c r="L33" s="219">
        <v>0</v>
      </c>
      <c r="M33" s="219">
        <f t="shared" si="3"/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0</v>
      </c>
    </row>
    <row r="34" spans="1:18">
      <c r="A34" s="30" t="s">
        <v>14</v>
      </c>
      <c r="B34" s="9"/>
      <c r="C34" s="219">
        <f>SUM(C11:C33)</f>
        <v>55651</v>
      </c>
      <c r="D34" s="219">
        <f t="shared" ref="D34:R34" si="4">SUM(D11:D33)</f>
        <v>4800</v>
      </c>
      <c r="E34" s="219">
        <f t="shared" si="4"/>
        <v>0</v>
      </c>
      <c r="F34" s="219">
        <f t="shared" si="4"/>
        <v>0</v>
      </c>
      <c r="G34" s="219">
        <f t="shared" si="4"/>
        <v>60451</v>
      </c>
      <c r="H34" s="219"/>
      <c r="I34" s="219">
        <f t="shared" si="4"/>
        <v>1994.8799999999997</v>
      </c>
      <c r="J34" s="219">
        <f t="shared" si="4"/>
        <v>1994.8799999999997</v>
      </c>
      <c r="K34" s="219">
        <f t="shared" si="4"/>
        <v>0</v>
      </c>
      <c r="L34" s="219">
        <f t="shared" si="4"/>
        <v>0</v>
      </c>
      <c r="M34" s="219">
        <f t="shared" si="4"/>
        <v>0</v>
      </c>
      <c r="N34" s="219">
        <f t="shared" si="4"/>
        <v>0</v>
      </c>
      <c r="O34" s="219">
        <f t="shared" si="4"/>
        <v>0</v>
      </c>
      <c r="P34" s="219">
        <f t="shared" si="4"/>
        <v>0</v>
      </c>
      <c r="Q34" s="219">
        <f t="shared" si="4"/>
        <v>0</v>
      </c>
      <c r="R34" s="219">
        <f t="shared" si="4"/>
        <v>0</v>
      </c>
    </row>
    <row r="35" spans="1:18">
      <c r="A35" s="221"/>
      <c r="B35" s="221"/>
      <c r="C35" s="221"/>
      <c r="D35" s="221"/>
      <c r="E35" s="221"/>
      <c r="F35" s="221"/>
      <c r="G35" s="221"/>
      <c r="H35" s="221"/>
      <c r="I35" s="215"/>
      <c r="J35" s="215"/>
      <c r="K35" s="215"/>
      <c r="L35" s="215"/>
      <c r="M35" s="215"/>
      <c r="N35" s="215"/>
      <c r="O35" s="215"/>
      <c r="P35" s="215"/>
      <c r="Q35" s="215"/>
      <c r="R35" s="215"/>
    </row>
    <row r="36" spans="1:18">
      <c r="A36" s="222" t="s">
        <v>7</v>
      </c>
      <c r="B36" s="223"/>
      <c r="C36" s="223"/>
      <c r="D36" s="221"/>
      <c r="E36" s="221"/>
      <c r="F36" s="221"/>
      <c r="G36" s="221"/>
      <c r="H36" s="221"/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8">
      <c r="A37" s="224" t="s">
        <v>8</v>
      </c>
      <c r="B37" s="224"/>
      <c r="C37" s="224"/>
      <c r="I37" s="215"/>
      <c r="J37" s="215"/>
      <c r="K37" s="215"/>
      <c r="L37" s="215"/>
      <c r="M37" s="215"/>
      <c r="N37" s="215"/>
      <c r="O37" s="215"/>
      <c r="P37" s="215"/>
      <c r="Q37" s="215"/>
      <c r="R37" s="215"/>
    </row>
    <row r="38" spans="1:18">
      <c r="A38" s="224" t="s">
        <v>9</v>
      </c>
      <c r="B38" s="224"/>
      <c r="C38" s="224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spans="1:18">
      <c r="A39" s="224"/>
      <c r="B39" s="224"/>
      <c r="C39" s="224"/>
      <c r="I39" s="215"/>
      <c r="J39" s="215"/>
      <c r="K39" s="215"/>
      <c r="L39" s="215"/>
      <c r="M39" s="215"/>
      <c r="N39" s="215"/>
      <c r="O39" s="215"/>
      <c r="P39" s="215"/>
      <c r="Q39" s="215"/>
      <c r="R39" s="215"/>
    </row>
    <row r="40" spans="1:18">
      <c r="A40" s="290" t="s">
        <v>925</v>
      </c>
      <c r="I40" s="534"/>
      <c r="J40" s="534"/>
      <c r="K40" s="534"/>
      <c r="L40" s="534"/>
      <c r="M40" s="534"/>
      <c r="N40" s="534"/>
      <c r="O40" s="535" t="s">
        <v>869</v>
      </c>
      <c r="P40" s="534"/>
      <c r="Q40" s="534"/>
      <c r="R40" s="534"/>
    </row>
    <row r="41" spans="1:18">
      <c r="A41" s="290" t="s">
        <v>930</v>
      </c>
      <c r="I41" s="534"/>
      <c r="J41" s="534"/>
      <c r="K41" s="534"/>
      <c r="L41" s="534"/>
      <c r="M41" s="534"/>
      <c r="N41" s="534"/>
      <c r="O41" s="536" t="s">
        <v>870</v>
      </c>
      <c r="P41" s="534"/>
      <c r="Q41" s="534"/>
      <c r="R41" s="534"/>
    </row>
    <row r="42" spans="1:18">
      <c r="I42" s="534"/>
      <c r="J42" s="534"/>
      <c r="K42" s="534"/>
      <c r="L42" s="534"/>
      <c r="M42" s="534"/>
      <c r="N42" s="534"/>
      <c r="O42" s="536" t="s">
        <v>871</v>
      </c>
      <c r="P42" s="534"/>
      <c r="Q42" s="534"/>
      <c r="R42" s="534"/>
    </row>
  </sheetData>
  <mergeCells count="13">
    <mergeCell ref="G1:I1"/>
    <mergeCell ref="A2:R2"/>
    <mergeCell ref="A3:R3"/>
    <mergeCell ref="A4:R5"/>
    <mergeCell ref="A6:R6"/>
    <mergeCell ref="Q1:R1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70" zoomScaleSheetLayoutView="100" workbookViewId="0">
      <selection activeCell="A7" sqref="A7:B7"/>
    </sheetView>
  </sheetViews>
  <sheetFormatPr defaultRowHeight="12.75"/>
  <cols>
    <col min="1" max="1" width="5.5703125" style="215" customWidth="1"/>
    <col min="2" max="2" width="20.140625" style="215" bestFit="1" customWidth="1"/>
    <col min="3" max="3" width="10.28515625" style="215" customWidth="1"/>
    <col min="4" max="4" width="12.85546875" style="215" customWidth="1"/>
    <col min="5" max="5" width="8.7109375" style="204" customWidth="1"/>
    <col min="6" max="7" width="8" style="204" customWidth="1"/>
    <col min="8" max="10" width="8.140625" style="204" customWidth="1"/>
    <col min="11" max="11" width="8.42578125" style="204" customWidth="1"/>
    <col min="12" max="12" width="8.140625" style="204" customWidth="1"/>
    <col min="13" max="13" width="8.85546875" style="204" customWidth="1"/>
    <col min="14" max="14" width="8.140625" style="204" customWidth="1"/>
    <col min="15" max="16384" width="9.140625" style="204"/>
  </cols>
  <sheetData>
    <row r="1" spans="1:14" ht="12.75" customHeight="1">
      <c r="D1" s="866"/>
      <c r="E1" s="866"/>
      <c r="F1" s="215"/>
      <c r="G1" s="215"/>
      <c r="H1" s="215"/>
      <c r="I1" s="215"/>
      <c r="J1" s="215"/>
      <c r="K1" s="215"/>
      <c r="L1" s="215"/>
      <c r="M1" s="868" t="s">
        <v>524</v>
      </c>
      <c r="N1" s="868"/>
    </row>
    <row r="2" spans="1:14" ht="15.7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>
      <c r="A3" s="865" t="s">
        <v>623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12.75" customHeight="1">
      <c r="A4" s="863" t="s">
        <v>707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</row>
    <row r="5" spans="1:14" s="205" customFormat="1" ht="7.5" customHeight="1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</row>
    <row r="6" spans="1:14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>
      <c r="A7" s="548" t="s">
        <v>933</v>
      </c>
      <c r="B7" s="548"/>
      <c r="D7" s="244"/>
      <c r="E7" s="215"/>
      <c r="F7" s="215"/>
      <c r="G7" s="215"/>
      <c r="H7" s="857"/>
      <c r="I7" s="857"/>
      <c r="J7" s="857"/>
      <c r="K7" s="857"/>
      <c r="L7" s="857"/>
      <c r="M7" s="857"/>
      <c r="N7" s="857"/>
    </row>
    <row r="8" spans="1:14" ht="30.75" customHeight="1">
      <c r="A8" s="792" t="s">
        <v>2</v>
      </c>
      <c r="B8" s="792" t="s">
        <v>3</v>
      </c>
      <c r="C8" s="878" t="s">
        <v>477</v>
      </c>
      <c r="D8" s="861" t="s">
        <v>78</v>
      </c>
      <c r="E8" s="858" t="s">
        <v>79</v>
      </c>
      <c r="F8" s="859"/>
      <c r="G8" s="859"/>
      <c r="H8" s="860"/>
      <c r="I8" s="858" t="s">
        <v>698</v>
      </c>
      <c r="J8" s="859"/>
      <c r="K8" s="859"/>
      <c r="L8" s="859"/>
      <c r="M8" s="859"/>
      <c r="N8" s="859"/>
    </row>
    <row r="9" spans="1:14" ht="44.45" customHeight="1">
      <c r="A9" s="792"/>
      <c r="B9" s="792"/>
      <c r="C9" s="879"/>
      <c r="D9" s="862"/>
      <c r="E9" s="260" t="s">
        <v>83</v>
      </c>
      <c r="F9" s="260" t="s">
        <v>16</v>
      </c>
      <c r="G9" s="260" t="s">
        <v>36</v>
      </c>
      <c r="H9" s="260" t="s">
        <v>802</v>
      </c>
      <c r="I9" s="245" t="s">
        <v>14</v>
      </c>
      <c r="J9" s="245" t="s">
        <v>699</v>
      </c>
      <c r="K9" s="245" t="s">
        <v>700</v>
      </c>
      <c r="L9" s="245" t="s">
        <v>701</v>
      </c>
      <c r="M9" s="245" t="s">
        <v>702</v>
      </c>
      <c r="N9" s="245" t="s">
        <v>703</v>
      </c>
    </row>
    <row r="10" spans="1:14" s="206" customFormat="1">
      <c r="A10" s="245">
        <v>1</v>
      </c>
      <c r="B10" s="245">
        <v>2</v>
      </c>
      <c r="C10" s="245">
        <v>3</v>
      </c>
      <c r="D10" s="245">
        <v>8</v>
      </c>
      <c r="E10" s="245">
        <v>9</v>
      </c>
      <c r="F10" s="245">
        <v>10</v>
      </c>
      <c r="G10" s="245">
        <v>11</v>
      </c>
      <c r="H10" s="245">
        <v>12</v>
      </c>
      <c r="I10" s="245">
        <v>13</v>
      </c>
      <c r="J10" s="245">
        <v>14</v>
      </c>
      <c r="K10" s="245">
        <v>15</v>
      </c>
      <c r="L10" s="245">
        <v>16</v>
      </c>
      <c r="M10" s="245">
        <v>17</v>
      </c>
      <c r="N10" s="245">
        <v>18</v>
      </c>
    </row>
    <row r="11" spans="1:14" ht="15">
      <c r="A11" s="233">
        <v>1</v>
      </c>
      <c r="B11" s="263" t="s">
        <v>828</v>
      </c>
      <c r="C11" s="869" t="s">
        <v>918</v>
      </c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1"/>
    </row>
    <row r="12" spans="1:14" ht="15">
      <c r="A12" s="233">
        <v>2</v>
      </c>
      <c r="B12" s="47" t="s">
        <v>829</v>
      </c>
      <c r="C12" s="872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4"/>
    </row>
    <row r="13" spans="1:14" ht="15">
      <c r="A13" s="233">
        <v>3</v>
      </c>
      <c r="B13" s="263" t="s">
        <v>830</v>
      </c>
      <c r="C13" s="872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4"/>
    </row>
    <row r="14" spans="1:14" ht="15">
      <c r="A14" s="233">
        <v>4</v>
      </c>
      <c r="B14" s="47" t="s">
        <v>831</v>
      </c>
      <c r="C14" s="872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4"/>
    </row>
    <row r="15" spans="1:14" ht="15">
      <c r="A15" s="233">
        <v>5</v>
      </c>
      <c r="B15" s="47" t="s">
        <v>832</v>
      </c>
      <c r="C15" s="872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4"/>
    </row>
    <row r="16" spans="1:14" ht="15">
      <c r="A16" s="233">
        <v>6</v>
      </c>
      <c r="B16" s="47" t="s">
        <v>833</v>
      </c>
      <c r="C16" s="872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4"/>
    </row>
    <row r="17" spans="1:14" ht="15">
      <c r="A17" s="233">
        <v>7</v>
      </c>
      <c r="B17" s="263" t="s">
        <v>834</v>
      </c>
      <c r="C17" s="872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4"/>
    </row>
    <row r="18" spans="1:14" ht="15">
      <c r="A18" s="233">
        <v>8</v>
      </c>
      <c r="B18" s="47" t="s">
        <v>835</v>
      </c>
      <c r="C18" s="872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4"/>
    </row>
    <row r="19" spans="1:14" ht="15">
      <c r="A19" s="233">
        <v>9</v>
      </c>
      <c r="B19" s="47" t="s">
        <v>836</v>
      </c>
      <c r="C19" s="872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4"/>
    </row>
    <row r="20" spans="1:14" ht="15">
      <c r="A20" s="233">
        <v>10</v>
      </c>
      <c r="B20" s="47" t="s">
        <v>837</v>
      </c>
      <c r="C20" s="872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4"/>
    </row>
    <row r="21" spans="1:14" ht="15">
      <c r="A21" s="233">
        <v>11</v>
      </c>
      <c r="B21" s="47" t="s">
        <v>838</v>
      </c>
      <c r="C21" s="872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4"/>
    </row>
    <row r="22" spans="1:14" ht="15">
      <c r="A22" s="233">
        <v>12</v>
      </c>
      <c r="B22" s="47" t="s">
        <v>839</v>
      </c>
      <c r="C22" s="872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4"/>
    </row>
    <row r="23" spans="1:14" ht="15">
      <c r="A23" s="233">
        <v>13</v>
      </c>
      <c r="B23" s="47" t="s">
        <v>840</v>
      </c>
      <c r="C23" s="872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4"/>
    </row>
    <row r="24" spans="1:14" ht="15">
      <c r="A24" s="233">
        <v>14</v>
      </c>
      <c r="B24" s="47" t="s">
        <v>841</v>
      </c>
      <c r="C24" s="872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4"/>
    </row>
    <row r="25" spans="1:14" ht="15">
      <c r="A25" s="233">
        <v>15</v>
      </c>
      <c r="B25" s="263" t="s">
        <v>842</v>
      </c>
      <c r="C25" s="872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4"/>
    </row>
    <row r="26" spans="1:14" ht="15">
      <c r="A26" s="233">
        <v>16</v>
      </c>
      <c r="B26" s="263" t="s">
        <v>843</v>
      </c>
      <c r="C26" s="872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4"/>
    </row>
    <row r="27" spans="1:14" ht="15">
      <c r="A27" s="233">
        <v>17</v>
      </c>
      <c r="B27" s="47" t="s">
        <v>844</v>
      </c>
      <c r="C27" s="872"/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4"/>
    </row>
    <row r="28" spans="1:14" ht="15">
      <c r="A28" s="233">
        <v>18</v>
      </c>
      <c r="B28" s="263" t="s">
        <v>845</v>
      </c>
      <c r="C28" s="872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4"/>
    </row>
    <row r="29" spans="1:14" ht="15">
      <c r="A29" s="233">
        <v>19</v>
      </c>
      <c r="B29" s="47" t="s">
        <v>846</v>
      </c>
      <c r="C29" s="872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4"/>
    </row>
    <row r="30" spans="1:14" ht="15">
      <c r="A30" s="233">
        <v>20</v>
      </c>
      <c r="B30" s="47" t="s">
        <v>847</v>
      </c>
      <c r="C30" s="872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4"/>
    </row>
    <row r="31" spans="1:14" ht="15">
      <c r="A31" s="233">
        <v>21</v>
      </c>
      <c r="B31" s="47" t="s">
        <v>848</v>
      </c>
      <c r="C31" s="872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4"/>
    </row>
    <row r="32" spans="1:14" ht="15">
      <c r="A32" s="233">
        <v>22</v>
      </c>
      <c r="B32" s="47" t="s">
        <v>849</v>
      </c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4"/>
    </row>
    <row r="33" spans="1:14" ht="15">
      <c r="A33" s="233">
        <v>23</v>
      </c>
      <c r="B33" s="47" t="s">
        <v>850</v>
      </c>
      <c r="C33" s="875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7"/>
    </row>
    <row r="34" spans="1:14">
      <c r="A34" s="30" t="s">
        <v>14</v>
      </c>
      <c r="B34" s="9"/>
      <c r="C34" s="219"/>
      <c r="D34" s="247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>
      <c r="A35" s="221"/>
      <c r="B35" s="221"/>
      <c r="C35" s="221"/>
      <c r="D35" s="221"/>
      <c r="E35" s="215"/>
      <c r="F35" s="215"/>
      <c r="G35" s="215"/>
      <c r="H35" s="215"/>
      <c r="I35" s="215"/>
      <c r="J35" s="215"/>
      <c r="K35" s="215"/>
      <c r="L35" s="215"/>
      <c r="M35" s="215"/>
      <c r="N35" s="215"/>
    </row>
    <row r="36" spans="1:14">
      <c r="A36" s="222"/>
      <c r="B36" s="223"/>
      <c r="C36" s="223"/>
      <c r="D36" s="221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14">
      <c r="A37" s="290" t="s">
        <v>925</v>
      </c>
      <c r="B37" s="224"/>
      <c r="C37" s="224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  <row r="38" spans="1:14">
      <c r="A38" s="290" t="s">
        <v>930</v>
      </c>
      <c r="B38" s="224"/>
      <c r="C38" s="224"/>
      <c r="E38" s="215"/>
      <c r="F38" s="215"/>
      <c r="G38" s="215"/>
      <c r="H38" s="215"/>
      <c r="I38" s="215"/>
      <c r="J38" s="215"/>
      <c r="K38" s="215"/>
      <c r="L38" s="215"/>
      <c r="M38" s="215"/>
      <c r="N38" s="215"/>
    </row>
    <row r="39" spans="1:14">
      <c r="E39" s="534"/>
      <c r="F39" s="534"/>
      <c r="G39" s="534"/>
      <c r="H39" s="534"/>
      <c r="I39" s="534"/>
      <c r="J39" s="534"/>
      <c r="K39" s="534"/>
      <c r="L39" s="534"/>
      <c r="M39" s="534"/>
      <c r="N39" s="534"/>
    </row>
    <row r="40" spans="1:14">
      <c r="E40" s="534"/>
      <c r="F40" s="534"/>
      <c r="G40" s="534"/>
      <c r="H40" s="534"/>
      <c r="I40" s="534"/>
      <c r="J40" s="534"/>
      <c r="K40" s="535" t="s">
        <v>869</v>
      </c>
      <c r="L40" s="535"/>
      <c r="M40" s="534"/>
      <c r="N40" s="534"/>
    </row>
    <row r="41" spans="1:14">
      <c r="E41" s="534"/>
      <c r="F41" s="534"/>
      <c r="G41" s="534"/>
      <c r="H41" s="534"/>
      <c r="I41" s="534"/>
      <c r="J41" s="534"/>
      <c r="K41" s="536" t="s">
        <v>870</v>
      </c>
      <c r="L41" s="536"/>
      <c r="M41" s="534"/>
      <c r="N41" s="534"/>
    </row>
    <row r="42" spans="1:14">
      <c r="E42" s="534"/>
      <c r="F42" s="534"/>
      <c r="G42" s="534"/>
      <c r="H42" s="534"/>
      <c r="I42" s="534"/>
      <c r="J42" s="534"/>
      <c r="K42" s="536" t="s">
        <v>871</v>
      </c>
      <c r="L42" s="536"/>
      <c r="M42" s="534"/>
      <c r="N42" s="534"/>
    </row>
  </sheetData>
  <mergeCells count="14">
    <mergeCell ref="A6:N6"/>
    <mergeCell ref="D1:E1"/>
    <mergeCell ref="M1:N1"/>
    <mergeCell ref="A2:N2"/>
    <mergeCell ref="A3:N3"/>
    <mergeCell ref="A4:N5"/>
    <mergeCell ref="C11:N33"/>
    <mergeCell ref="C8:C9"/>
    <mergeCell ref="H7:N7"/>
    <mergeCell ref="A8:A9"/>
    <mergeCell ref="B8:B9"/>
    <mergeCell ref="D8:D9"/>
    <mergeCell ref="E8:H8"/>
    <mergeCell ref="I8:N8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Normal="70" zoomScaleSheetLayoutView="100" workbookViewId="0">
      <selection activeCell="A7" sqref="A7:B7"/>
    </sheetView>
  </sheetViews>
  <sheetFormatPr defaultRowHeight="12.75"/>
  <cols>
    <col min="1" max="1" width="5.5703125" style="215" customWidth="1"/>
    <col min="2" max="2" width="20.140625" style="215" bestFit="1" customWidth="1"/>
    <col min="3" max="3" width="10.28515625" style="215" customWidth="1"/>
    <col min="4" max="4" width="12.85546875" style="215" customWidth="1"/>
    <col min="5" max="5" width="8.7109375" style="204" customWidth="1"/>
    <col min="6" max="7" width="8" style="204" customWidth="1"/>
    <col min="8" max="10" width="8.140625" style="204" customWidth="1"/>
    <col min="11" max="11" width="8.42578125" style="204" customWidth="1"/>
    <col min="12" max="12" width="8.140625" style="204" customWidth="1"/>
    <col min="13" max="13" width="11.28515625" style="204" customWidth="1"/>
    <col min="14" max="14" width="11.85546875" style="204" customWidth="1"/>
    <col min="15" max="16384" width="9.140625" style="204"/>
  </cols>
  <sheetData>
    <row r="1" spans="1:14" ht="12.75" customHeight="1">
      <c r="D1" s="866"/>
      <c r="E1" s="866"/>
      <c r="F1" s="215"/>
      <c r="G1" s="215"/>
      <c r="H1" s="215"/>
      <c r="I1" s="215"/>
      <c r="J1" s="215"/>
      <c r="K1" s="215"/>
      <c r="L1" s="215"/>
      <c r="M1" s="868" t="s">
        <v>708</v>
      </c>
      <c r="N1" s="868"/>
    </row>
    <row r="2" spans="1:14" ht="15.7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>
      <c r="A3" s="865" t="s">
        <v>623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9.75" customHeight="1">
      <c r="A4" s="880" t="s">
        <v>705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</row>
    <row r="5" spans="1:14" s="205" customFormat="1" ht="18.75" customHeight="1">
      <c r="A5" s="880"/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</row>
    <row r="6" spans="1:14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>
      <c r="A7" s="548" t="s">
        <v>933</v>
      </c>
      <c r="B7" s="548"/>
      <c r="D7" s="244"/>
      <c r="E7" s="215"/>
      <c r="F7" s="215"/>
      <c r="G7" s="215"/>
      <c r="H7" s="857"/>
      <c r="I7" s="857"/>
      <c r="J7" s="857"/>
      <c r="K7" s="857"/>
      <c r="L7" s="857"/>
      <c r="M7" s="857"/>
      <c r="N7" s="857"/>
    </row>
    <row r="8" spans="1:14" ht="24.75" customHeight="1">
      <c r="A8" s="792" t="s">
        <v>2</v>
      </c>
      <c r="B8" s="792" t="s">
        <v>3</v>
      </c>
      <c r="C8" s="878" t="s">
        <v>477</v>
      </c>
      <c r="D8" s="861" t="s">
        <v>78</v>
      </c>
      <c r="E8" s="858" t="s">
        <v>79</v>
      </c>
      <c r="F8" s="859"/>
      <c r="G8" s="859"/>
      <c r="H8" s="860"/>
      <c r="I8" s="858" t="s">
        <v>698</v>
      </c>
      <c r="J8" s="859"/>
      <c r="K8" s="859"/>
      <c r="L8" s="859"/>
      <c r="M8" s="859"/>
      <c r="N8" s="859"/>
    </row>
    <row r="9" spans="1:14" ht="44.45" customHeight="1">
      <c r="A9" s="792"/>
      <c r="B9" s="792"/>
      <c r="C9" s="879"/>
      <c r="D9" s="862"/>
      <c r="E9" s="260" t="s">
        <v>83</v>
      </c>
      <c r="F9" s="260" t="s">
        <v>16</v>
      </c>
      <c r="G9" s="260" t="s">
        <v>36</v>
      </c>
      <c r="H9" s="260" t="s">
        <v>802</v>
      </c>
      <c r="I9" s="245" t="s">
        <v>14</v>
      </c>
      <c r="J9" s="245" t="s">
        <v>699</v>
      </c>
      <c r="K9" s="245" t="s">
        <v>700</v>
      </c>
      <c r="L9" s="245" t="s">
        <v>701</v>
      </c>
      <c r="M9" s="245" t="s">
        <v>702</v>
      </c>
      <c r="N9" s="245" t="s">
        <v>703</v>
      </c>
    </row>
    <row r="10" spans="1:14" s="206" customFormat="1">
      <c r="A10" s="245">
        <v>1</v>
      </c>
      <c r="B10" s="245">
        <v>2</v>
      </c>
      <c r="C10" s="245">
        <v>3</v>
      </c>
      <c r="D10" s="245">
        <v>8</v>
      </c>
      <c r="E10" s="245">
        <v>9</v>
      </c>
      <c r="F10" s="245">
        <v>10</v>
      </c>
      <c r="G10" s="245">
        <v>11</v>
      </c>
      <c r="H10" s="245">
        <v>12</v>
      </c>
      <c r="I10" s="245">
        <v>13</v>
      </c>
      <c r="J10" s="245">
        <v>14</v>
      </c>
      <c r="K10" s="245">
        <v>15</v>
      </c>
      <c r="L10" s="245">
        <v>16</v>
      </c>
      <c r="M10" s="245">
        <v>17</v>
      </c>
      <c r="N10" s="245">
        <v>18</v>
      </c>
    </row>
    <row r="11" spans="1:14" ht="15">
      <c r="A11" s="233">
        <v>1</v>
      </c>
      <c r="B11" s="263" t="s">
        <v>828</v>
      </c>
      <c r="C11" s="869" t="s">
        <v>918</v>
      </c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1"/>
    </row>
    <row r="12" spans="1:14" ht="15">
      <c r="A12" s="233">
        <v>2</v>
      </c>
      <c r="B12" s="47" t="s">
        <v>829</v>
      </c>
      <c r="C12" s="872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4"/>
    </row>
    <row r="13" spans="1:14" ht="15">
      <c r="A13" s="233">
        <v>3</v>
      </c>
      <c r="B13" s="263" t="s">
        <v>830</v>
      </c>
      <c r="C13" s="872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4"/>
    </row>
    <row r="14" spans="1:14" ht="15">
      <c r="A14" s="233">
        <v>4</v>
      </c>
      <c r="B14" s="47" t="s">
        <v>831</v>
      </c>
      <c r="C14" s="872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4"/>
    </row>
    <row r="15" spans="1:14" ht="15">
      <c r="A15" s="233">
        <v>5</v>
      </c>
      <c r="B15" s="47" t="s">
        <v>832</v>
      </c>
      <c r="C15" s="872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4"/>
    </row>
    <row r="16" spans="1:14" ht="15">
      <c r="A16" s="233">
        <v>6</v>
      </c>
      <c r="B16" s="47" t="s">
        <v>833</v>
      </c>
      <c r="C16" s="872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4"/>
    </row>
    <row r="17" spans="1:14" ht="15">
      <c r="A17" s="233">
        <v>7</v>
      </c>
      <c r="B17" s="263" t="s">
        <v>834</v>
      </c>
      <c r="C17" s="872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4"/>
    </row>
    <row r="18" spans="1:14" ht="15">
      <c r="A18" s="233">
        <v>8</v>
      </c>
      <c r="B18" s="47" t="s">
        <v>835</v>
      </c>
      <c r="C18" s="872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4"/>
    </row>
    <row r="19" spans="1:14" ht="15">
      <c r="A19" s="233">
        <v>9</v>
      </c>
      <c r="B19" s="47" t="s">
        <v>836</v>
      </c>
      <c r="C19" s="872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4"/>
    </row>
    <row r="20" spans="1:14" ht="15">
      <c r="A20" s="233">
        <v>10</v>
      </c>
      <c r="B20" s="47" t="s">
        <v>837</v>
      </c>
      <c r="C20" s="872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4"/>
    </row>
    <row r="21" spans="1:14" ht="15">
      <c r="A21" s="233">
        <v>11</v>
      </c>
      <c r="B21" s="47" t="s">
        <v>838</v>
      </c>
      <c r="C21" s="872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4"/>
    </row>
    <row r="22" spans="1:14" ht="15">
      <c r="A22" s="233">
        <v>12</v>
      </c>
      <c r="B22" s="47" t="s">
        <v>839</v>
      </c>
      <c r="C22" s="872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4"/>
    </row>
    <row r="23" spans="1:14" ht="15">
      <c r="A23" s="233">
        <v>13</v>
      </c>
      <c r="B23" s="47" t="s">
        <v>840</v>
      </c>
      <c r="C23" s="872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4"/>
    </row>
    <row r="24" spans="1:14" ht="15">
      <c r="A24" s="233">
        <v>14</v>
      </c>
      <c r="B24" s="47" t="s">
        <v>841</v>
      </c>
      <c r="C24" s="872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4"/>
    </row>
    <row r="25" spans="1:14" ht="15">
      <c r="A25" s="233">
        <v>15</v>
      </c>
      <c r="B25" s="263" t="s">
        <v>842</v>
      </c>
      <c r="C25" s="872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4"/>
    </row>
    <row r="26" spans="1:14" ht="15">
      <c r="A26" s="233">
        <v>16</v>
      </c>
      <c r="B26" s="263" t="s">
        <v>843</v>
      </c>
      <c r="C26" s="872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4"/>
    </row>
    <row r="27" spans="1:14" ht="15">
      <c r="A27" s="233">
        <v>17</v>
      </c>
      <c r="B27" s="47" t="s">
        <v>844</v>
      </c>
      <c r="C27" s="872"/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4"/>
    </row>
    <row r="28" spans="1:14" ht="15">
      <c r="A28" s="233">
        <v>18</v>
      </c>
      <c r="B28" s="263" t="s">
        <v>845</v>
      </c>
      <c r="C28" s="872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4"/>
    </row>
    <row r="29" spans="1:14" ht="15">
      <c r="A29" s="233">
        <v>19</v>
      </c>
      <c r="B29" s="47" t="s">
        <v>846</v>
      </c>
      <c r="C29" s="872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4"/>
    </row>
    <row r="30" spans="1:14" ht="15">
      <c r="A30" s="233">
        <v>20</v>
      </c>
      <c r="B30" s="47" t="s">
        <v>847</v>
      </c>
      <c r="C30" s="872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4"/>
    </row>
    <row r="31" spans="1:14" ht="15">
      <c r="A31" s="233">
        <v>21</v>
      </c>
      <c r="B31" s="47" t="s">
        <v>848</v>
      </c>
      <c r="C31" s="872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4"/>
    </row>
    <row r="32" spans="1:14" ht="15">
      <c r="A32" s="233">
        <v>22</v>
      </c>
      <c r="B32" s="47" t="s">
        <v>849</v>
      </c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4"/>
    </row>
    <row r="33" spans="1:14" ht="15">
      <c r="A33" s="233">
        <v>23</v>
      </c>
      <c r="B33" s="47" t="s">
        <v>850</v>
      </c>
      <c r="C33" s="875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7"/>
    </row>
    <row r="34" spans="1:14">
      <c r="A34" s="30" t="s">
        <v>14</v>
      </c>
      <c r="B34" s="9"/>
      <c r="C34" s="219"/>
      <c r="D34" s="247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>
      <c r="A35" s="224"/>
      <c r="B35" s="224"/>
      <c r="C35" s="224"/>
      <c r="E35" s="215"/>
      <c r="F35" s="215"/>
      <c r="G35" s="215"/>
      <c r="H35" s="215"/>
      <c r="I35" s="215"/>
      <c r="J35" s="215"/>
      <c r="K35" s="215"/>
      <c r="L35" s="215"/>
      <c r="M35" s="215"/>
      <c r="N35" s="215"/>
    </row>
    <row r="36" spans="1:14">
      <c r="E36" s="534"/>
      <c r="F36" s="534"/>
      <c r="G36" s="534"/>
      <c r="H36" s="534"/>
      <c r="I36" s="534"/>
      <c r="J36" s="534"/>
      <c r="K36" s="534"/>
      <c r="L36" s="534"/>
      <c r="M36" s="534"/>
      <c r="N36" s="534"/>
    </row>
    <row r="37" spans="1:14">
      <c r="A37" s="290" t="s">
        <v>925</v>
      </c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14">
      <c r="A38" s="290" t="s">
        <v>930</v>
      </c>
      <c r="E38" s="534"/>
      <c r="F38" s="534"/>
      <c r="G38" s="534"/>
      <c r="H38" s="534"/>
      <c r="I38" s="534"/>
      <c r="J38" s="534"/>
      <c r="K38" s="534"/>
      <c r="L38" s="534"/>
      <c r="M38" s="534"/>
      <c r="N38" s="534"/>
    </row>
    <row r="39" spans="1:14">
      <c r="E39" s="534"/>
      <c r="F39" s="534"/>
      <c r="G39" s="534"/>
      <c r="H39" s="534"/>
      <c r="I39" s="534"/>
      <c r="J39" s="534"/>
      <c r="K39" s="534"/>
      <c r="L39" s="534"/>
      <c r="M39" s="534"/>
      <c r="N39" s="534"/>
    </row>
    <row r="40" spans="1:14">
      <c r="E40" s="534"/>
      <c r="F40" s="534"/>
      <c r="G40" s="534"/>
      <c r="H40" s="534"/>
      <c r="I40" s="534"/>
      <c r="J40" s="534"/>
      <c r="K40" s="534"/>
      <c r="L40" s="534"/>
      <c r="M40" s="534"/>
      <c r="N40" s="534"/>
    </row>
    <row r="41" spans="1:14">
      <c r="E41" s="534"/>
      <c r="F41" s="534"/>
      <c r="G41" s="534"/>
      <c r="H41" s="534"/>
      <c r="I41" s="534"/>
      <c r="J41" s="534"/>
      <c r="K41" s="534"/>
      <c r="L41" s="535" t="s">
        <v>869</v>
      </c>
      <c r="M41" s="534"/>
      <c r="N41" s="534"/>
    </row>
    <row r="42" spans="1:14">
      <c r="E42" s="534"/>
      <c r="F42" s="534"/>
      <c r="G42" s="534"/>
      <c r="H42" s="534"/>
      <c r="I42" s="534"/>
      <c r="J42" s="534"/>
      <c r="K42" s="534"/>
      <c r="L42" s="536" t="s">
        <v>870</v>
      </c>
      <c r="M42" s="534"/>
      <c r="N42" s="534"/>
    </row>
    <row r="43" spans="1:14">
      <c r="E43" s="534"/>
      <c r="F43" s="534"/>
      <c r="G43" s="534"/>
      <c r="H43" s="534"/>
      <c r="I43" s="534"/>
      <c r="J43" s="534"/>
      <c r="K43" s="534"/>
      <c r="L43" s="536" t="s">
        <v>871</v>
      </c>
      <c r="M43" s="534"/>
      <c r="N43" s="534"/>
    </row>
  </sheetData>
  <mergeCells count="14">
    <mergeCell ref="A6:N6"/>
    <mergeCell ref="D1:E1"/>
    <mergeCell ref="M1:N1"/>
    <mergeCell ref="A2:N2"/>
    <mergeCell ref="A3:N3"/>
    <mergeCell ref="A4:N5"/>
    <mergeCell ref="C11:N33"/>
    <mergeCell ref="C8:C9"/>
    <mergeCell ref="H7:N7"/>
    <mergeCell ref="A8:A9"/>
    <mergeCell ref="B8:B9"/>
    <mergeCell ref="D8:D9"/>
    <mergeCell ref="E8:H8"/>
    <mergeCell ref="I8:N8"/>
  </mergeCells>
  <printOptions horizontalCentered="1"/>
  <pageMargins left="0.70866141732283505" right="0.70866141732283505" top="1.2362204720000001" bottom="0" header="0.31496062992126" footer="0.31496062992126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SheetLayoutView="100" workbookViewId="0">
      <selection activeCell="G34" sqref="G34"/>
    </sheetView>
  </sheetViews>
  <sheetFormatPr defaultRowHeight="12.75"/>
  <cols>
    <col min="1" max="1" width="8.28515625" customWidth="1"/>
    <col min="2" max="2" width="23.1406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8">
      <c r="A1" s="678" t="s">
        <v>0</v>
      </c>
      <c r="B1" s="678"/>
      <c r="C1" s="678"/>
      <c r="D1" s="678"/>
      <c r="E1" s="678"/>
      <c r="F1" s="678"/>
      <c r="G1" s="678"/>
      <c r="H1" s="155" t="s">
        <v>250</v>
      </c>
    </row>
    <row r="2" spans="1:9" ht="21">
      <c r="A2" s="679" t="s">
        <v>623</v>
      </c>
      <c r="B2" s="679"/>
      <c r="C2" s="679"/>
      <c r="D2" s="679"/>
      <c r="E2" s="679"/>
      <c r="F2" s="679"/>
      <c r="G2" s="679"/>
      <c r="H2" s="679"/>
    </row>
    <row r="3" spans="1:9" ht="15">
      <c r="A3" s="157"/>
      <c r="B3" s="157"/>
    </row>
    <row r="4" spans="1:9" ht="18" customHeight="1">
      <c r="A4" s="680" t="s">
        <v>627</v>
      </c>
      <c r="B4" s="680"/>
      <c r="C4" s="680"/>
      <c r="D4" s="680"/>
      <c r="E4" s="680"/>
      <c r="F4" s="680"/>
      <c r="G4" s="680"/>
      <c r="H4" s="680"/>
    </row>
    <row r="5" spans="1:9" ht="15">
      <c r="A5" s="158" t="s">
        <v>931</v>
      </c>
      <c r="B5" s="158"/>
    </row>
    <row r="6" spans="1:9" ht="15">
      <c r="A6" s="158"/>
      <c r="B6" s="158"/>
      <c r="G6" s="681" t="s">
        <v>787</v>
      </c>
      <c r="H6" s="681"/>
      <c r="I6" s="104"/>
    </row>
    <row r="7" spans="1:9" ht="59.25" customHeight="1">
      <c r="A7" s="159" t="s">
        <v>2</v>
      </c>
      <c r="B7" s="159" t="s">
        <v>3</v>
      </c>
      <c r="C7" s="160" t="s">
        <v>251</v>
      </c>
      <c r="D7" s="160" t="s">
        <v>252</v>
      </c>
      <c r="E7" s="160" t="s">
        <v>253</v>
      </c>
      <c r="F7" s="160" t="s">
        <v>254</v>
      </c>
      <c r="G7" s="160" t="s">
        <v>255</v>
      </c>
      <c r="H7" s="160" t="s">
        <v>256</v>
      </c>
    </row>
    <row r="8" spans="1:9" s="155" customFormat="1" ht="15">
      <c r="A8" s="161" t="s">
        <v>257</v>
      </c>
      <c r="B8" s="161" t="s">
        <v>258</v>
      </c>
      <c r="C8" s="161" t="s">
        <v>259</v>
      </c>
      <c r="D8" s="161" t="s">
        <v>260</v>
      </c>
      <c r="E8" s="161" t="s">
        <v>261</v>
      </c>
      <c r="F8" s="161" t="s">
        <v>262</v>
      </c>
      <c r="G8" s="161" t="s">
        <v>263</v>
      </c>
      <c r="H8" s="161" t="s">
        <v>264</v>
      </c>
    </row>
    <row r="9" spans="1:9" ht="14.25">
      <c r="A9" s="9">
        <v>1</v>
      </c>
      <c r="B9" s="263" t="s">
        <v>828</v>
      </c>
      <c r="C9" s="162">
        <f>'AT3A_cvrg(Insti)_PY'!G12</f>
        <v>70</v>
      </c>
      <c r="D9" s="162">
        <f>'AT3B_cvrg(Insti)_UPY '!G11</f>
        <v>45</v>
      </c>
      <c r="E9" s="162">
        <f>'AT3C_cvrg(Insti)_UPY '!G11</f>
        <v>3</v>
      </c>
      <c r="F9" s="162">
        <f>SUM(C9:E9)</f>
        <v>118</v>
      </c>
      <c r="G9" s="162">
        <f>'AT3A_cvrg(Insti)_PY'!L12+'AT3B_cvrg(Insti)_UPY '!L11+'AT3C_cvrg(Insti)_UPY '!L11</f>
        <v>107</v>
      </c>
      <c r="H9" s="9" t="s">
        <v>851</v>
      </c>
    </row>
    <row r="10" spans="1:9" ht="14.25">
      <c r="A10" s="9">
        <v>2</v>
      </c>
      <c r="B10" s="47" t="s">
        <v>829</v>
      </c>
      <c r="C10" s="162">
        <f>'AT3A_cvrg(Insti)_PY'!G13</f>
        <v>92</v>
      </c>
      <c r="D10" s="162">
        <f>'AT3B_cvrg(Insti)_UPY '!G12</f>
        <v>72</v>
      </c>
      <c r="E10" s="162">
        <f>'AT3C_cvrg(Insti)_UPY '!G12</f>
        <v>7</v>
      </c>
      <c r="F10" s="162">
        <f t="shared" ref="F10:F31" si="0">SUM(C10:E10)</f>
        <v>171</v>
      </c>
      <c r="G10" s="162">
        <f>'AT3A_cvrg(Insti)_PY'!L13+'AT3B_cvrg(Insti)_UPY '!L12+'AT3C_cvrg(Insti)_UPY '!L12</f>
        <v>171</v>
      </c>
      <c r="H10" s="9"/>
    </row>
    <row r="11" spans="1:9" ht="14.25">
      <c r="A11" s="9">
        <v>3</v>
      </c>
      <c r="B11" s="263" t="s">
        <v>830</v>
      </c>
      <c r="C11" s="162">
        <f>'AT3A_cvrg(Insti)_PY'!G14</f>
        <v>193</v>
      </c>
      <c r="D11" s="162">
        <f>'AT3B_cvrg(Insti)_UPY '!G13</f>
        <v>72</v>
      </c>
      <c r="E11" s="162">
        <f>'AT3C_cvrg(Insti)_UPY '!G13</f>
        <v>0</v>
      </c>
      <c r="F11" s="162">
        <f t="shared" si="0"/>
        <v>265</v>
      </c>
      <c r="G11" s="162">
        <f>'AT3A_cvrg(Insti)_PY'!L14+'AT3B_cvrg(Insti)_UPY '!L13+'AT3C_cvrg(Insti)_UPY '!L13</f>
        <v>235</v>
      </c>
      <c r="H11" s="9" t="s">
        <v>851</v>
      </c>
    </row>
    <row r="12" spans="1:9" ht="14.25">
      <c r="A12" s="9">
        <v>4</v>
      </c>
      <c r="B12" s="47" t="s">
        <v>831</v>
      </c>
      <c r="C12" s="162">
        <f>'AT3A_cvrg(Insti)_PY'!G15</f>
        <v>164</v>
      </c>
      <c r="D12" s="162">
        <f>'AT3B_cvrg(Insti)_UPY '!G14</f>
        <v>66</v>
      </c>
      <c r="E12" s="162">
        <f>'AT3C_cvrg(Insti)_UPY '!G14</f>
        <v>11</v>
      </c>
      <c r="F12" s="162">
        <f t="shared" si="0"/>
        <v>241</v>
      </c>
      <c r="G12" s="162">
        <f>'AT3A_cvrg(Insti)_PY'!L15+'AT3B_cvrg(Insti)_UPY '!L14+'AT3C_cvrg(Insti)_UPY '!L14</f>
        <v>193</v>
      </c>
      <c r="H12" s="9"/>
    </row>
    <row r="13" spans="1:9" ht="14.25">
      <c r="A13" s="9">
        <v>5</v>
      </c>
      <c r="B13" s="47" t="s">
        <v>832</v>
      </c>
      <c r="C13" s="162">
        <f>'AT3A_cvrg(Insti)_PY'!G16</f>
        <v>96</v>
      </c>
      <c r="D13" s="162">
        <f>'AT3B_cvrg(Insti)_UPY '!G15</f>
        <v>60</v>
      </c>
      <c r="E13" s="162">
        <f>'AT3C_cvrg(Insti)_UPY '!G15</f>
        <v>5</v>
      </c>
      <c r="F13" s="162">
        <f t="shared" si="0"/>
        <v>161</v>
      </c>
      <c r="G13" s="162">
        <f>'AT3A_cvrg(Insti)_PY'!L16+'AT3B_cvrg(Insti)_UPY '!L15+'AT3C_cvrg(Insti)_UPY '!L15</f>
        <v>158</v>
      </c>
      <c r="H13" s="9"/>
    </row>
    <row r="14" spans="1:9" ht="14.25">
      <c r="A14" s="9">
        <v>6</v>
      </c>
      <c r="B14" s="47" t="s">
        <v>833</v>
      </c>
      <c r="C14" s="162">
        <f>'AT3A_cvrg(Insti)_PY'!G17</f>
        <v>90</v>
      </c>
      <c r="D14" s="162">
        <f>'AT3B_cvrg(Insti)_UPY '!G16</f>
        <v>46</v>
      </c>
      <c r="E14" s="162">
        <f>'AT3C_cvrg(Insti)_UPY '!G16</f>
        <v>3</v>
      </c>
      <c r="F14" s="162">
        <f t="shared" si="0"/>
        <v>139</v>
      </c>
      <c r="G14" s="162">
        <f>'AT3A_cvrg(Insti)_PY'!L17+'AT3B_cvrg(Insti)_UPY '!L16+'AT3C_cvrg(Insti)_UPY '!L16</f>
        <v>136</v>
      </c>
      <c r="H14" s="9"/>
    </row>
    <row r="15" spans="1:9" ht="14.25">
      <c r="A15" s="9">
        <v>7</v>
      </c>
      <c r="B15" s="263" t="s">
        <v>834</v>
      </c>
      <c r="C15" s="162">
        <f>'AT3A_cvrg(Insti)_PY'!G18</f>
        <v>100</v>
      </c>
      <c r="D15" s="162">
        <f>'AT3B_cvrg(Insti)_UPY '!G17</f>
        <v>59</v>
      </c>
      <c r="E15" s="162">
        <f>'AT3C_cvrg(Insti)_UPY '!G17</f>
        <v>5</v>
      </c>
      <c r="F15" s="162">
        <f t="shared" si="0"/>
        <v>164</v>
      </c>
      <c r="G15" s="162">
        <f>'AT3A_cvrg(Insti)_PY'!L18+'AT3B_cvrg(Insti)_UPY '!L17+'AT3C_cvrg(Insti)_UPY '!L17</f>
        <v>107</v>
      </c>
      <c r="H15" s="9" t="s">
        <v>851</v>
      </c>
    </row>
    <row r="16" spans="1:9" ht="14.25">
      <c r="A16" s="9">
        <v>8</v>
      </c>
      <c r="B16" s="47" t="s">
        <v>835</v>
      </c>
      <c r="C16" s="162">
        <f>'AT3A_cvrg(Insti)_PY'!G19</f>
        <v>111</v>
      </c>
      <c r="D16" s="162">
        <f>'AT3B_cvrg(Insti)_UPY '!G18</f>
        <v>74</v>
      </c>
      <c r="E16" s="162">
        <f>'AT3C_cvrg(Insti)_UPY '!G18</f>
        <v>6</v>
      </c>
      <c r="F16" s="162">
        <f t="shared" si="0"/>
        <v>191</v>
      </c>
      <c r="G16" s="162">
        <f>'AT3A_cvrg(Insti)_PY'!L19+'AT3B_cvrg(Insti)_UPY '!L18+'AT3C_cvrg(Insti)_UPY '!L18</f>
        <v>186</v>
      </c>
      <c r="H16" s="9"/>
    </row>
    <row r="17" spans="1:8" ht="14.25">
      <c r="A17" s="9">
        <v>9</v>
      </c>
      <c r="B17" s="47" t="s">
        <v>836</v>
      </c>
      <c r="C17" s="162">
        <f>'AT3A_cvrg(Insti)_PY'!G20</f>
        <v>102</v>
      </c>
      <c r="D17" s="162">
        <f>'AT3B_cvrg(Insti)_UPY '!G19</f>
        <v>38</v>
      </c>
      <c r="E17" s="162">
        <f>'AT3C_cvrg(Insti)_UPY '!G19</f>
        <v>9</v>
      </c>
      <c r="F17" s="162">
        <f t="shared" si="0"/>
        <v>149</v>
      </c>
      <c r="G17" s="162">
        <f>'AT3A_cvrg(Insti)_PY'!L20+'AT3B_cvrg(Insti)_UPY '!L19+'AT3C_cvrg(Insti)_UPY '!L19</f>
        <v>144</v>
      </c>
      <c r="H17" s="9"/>
    </row>
    <row r="18" spans="1:8" ht="14.25">
      <c r="A18" s="9">
        <v>10</v>
      </c>
      <c r="B18" s="47" t="s">
        <v>837</v>
      </c>
      <c r="C18" s="162">
        <f>'AT3A_cvrg(Insti)_PY'!G21</f>
        <v>61</v>
      </c>
      <c r="D18" s="162">
        <f>'AT3B_cvrg(Insti)_UPY '!G20</f>
        <v>43</v>
      </c>
      <c r="E18" s="162">
        <f>'AT3C_cvrg(Insti)_UPY '!G20</f>
        <v>13</v>
      </c>
      <c r="F18" s="162">
        <f t="shared" si="0"/>
        <v>117</v>
      </c>
      <c r="G18" s="162">
        <f>'AT3A_cvrg(Insti)_PY'!L21+'AT3B_cvrg(Insti)_UPY '!L20+'AT3C_cvrg(Insti)_UPY '!L20</f>
        <v>109</v>
      </c>
      <c r="H18" s="9"/>
    </row>
    <row r="19" spans="1:8" ht="14.25">
      <c r="A19" s="9">
        <v>11</v>
      </c>
      <c r="B19" s="47" t="s">
        <v>838</v>
      </c>
      <c r="C19" s="162">
        <f>'AT3A_cvrg(Insti)_PY'!G22</f>
        <v>70</v>
      </c>
      <c r="D19" s="162">
        <f>'AT3B_cvrg(Insti)_UPY '!G21</f>
        <v>25</v>
      </c>
      <c r="E19" s="162">
        <f>'AT3C_cvrg(Insti)_UPY '!G21</f>
        <v>13</v>
      </c>
      <c r="F19" s="162">
        <f t="shared" si="0"/>
        <v>108</v>
      </c>
      <c r="G19" s="162">
        <f>'AT3A_cvrg(Insti)_PY'!L22+'AT3B_cvrg(Insti)_UPY '!L21+'AT3C_cvrg(Insti)_UPY '!L21</f>
        <v>90</v>
      </c>
      <c r="H19" s="9" t="s">
        <v>851</v>
      </c>
    </row>
    <row r="20" spans="1:8" ht="14.25">
      <c r="A20" s="9">
        <v>12</v>
      </c>
      <c r="B20" s="47" t="s">
        <v>839</v>
      </c>
      <c r="C20" s="162">
        <f>'AT3A_cvrg(Insti)_PY'!G23</f>
        <v>87</v>
      </c>
      <c r="D20" s="162">
        <f>'AT3B_cvrg(Insti)_UPY '!G22</f>
        <v>27</v>
      </c>
      <c r="E20" s="162">
        <f>'AT3C_cvrg(Insti)_UPY '!G22</f>
        <v>8</v>
      </c>
      <c r="F20" s="162">
        <f t="shared" si="0"/>
        <v>122</v>
      </c>
      <c r="G20" s="162">
        <f>'AT3A_cvrg(Insti)_PY'!L23+'AT3B_cvrg(Insti)_UPY '!L22+'AT3C_cvrg(Insti)_UPY '!L22</f>
        <v>92</v>
      </c>
      <c r="H20" s="9"/>
    </row>
    <row r="21" spans="1:8" ht="14.25">
      <c r="A21" s="9">
        <v>13</v>
      </c>
      <c r="B21" s="47" t="s">
        <v>840</v>
      </c>
      <c r="C21" s="162">
        <f>'AT3A_cvrg(Insti)_PY'!G24</f>
        <v>28</v>
      </c>
      <c r="D21" s="162">
        <f>'AT3B_cvrg(Insti)_UPY '!G23</f>
        <v>33</v>
      </c>
      <c r="E21" s="162">
        <f>'AT3C_cvrg(Insti)_UPY '!G23</f>
        <v>2</v>
      </c>
      <c r="F21" s="162">
        <f t="shared" si="0"/>
        <v>63</v>
      </c>
      <c r="G21" s="162">
        <f>'AT3A_cvrg(Insti)_PY'!L24+'AT3B_cvrg(Insti)_UPY '!L23+'AT3C_cvrg(Insti)_UPY '!L23</f>
        <v>61</v>
      </c>
      <c r="H21" s="9"/>
    </row>
    <row r="22" spans="1:8" ht="14.25">
      <c r="A22" s="9">
        <v>14</v>
      </c>
      <c r="B22" s="47" t="s">
        <v>841</v>
      </c>
      <c r="C22" s="162">
        <f>'AT3A_cvrg(Insti)_PY'!G25</f>
        <v>7</v>
      </c>
      <c r="D22" s="162">
        <f>'AT3B_cvrg(Insti)_UPY '!G24</f>
        <v>19</v>
      </c>
      <c r="E22" s="162">
        <f>'AT3C_cvrg(Insti)_UPY '!G24</f>
        <v>1</v>
      </c>
      <c r="F22" s="162">
        <f t="shared" si="0"/>
        <v>27</v>
      </c>
      <c r="G22" s="162">
        <f>'AT3A_cvrg(Insti)_PY'!L25+'AT3B_cvrg(Insti)_UPY '!L24+'AT3C_cvrg(Insti)_UPY '!L24</f>
        <v>27</v>
      </c>
      <c r="H22" s="9"/>
    </row>
    <row r="23" spans="1:8" ht="14.25">
      <c r="A23" s="9">
        <v>15</v>
      </c>
      <c r="B23" s="263" t="s">
        <v>842</v>
      </c>
      <c r="C23" s="162">
        <f>'AT3A_cvrg(Insti)_PY'!G26</f>
        <v>47</v>
      </c>
      <c r="D23" s="162">
        <f>'AT3B_cvrg(Insti)_UPY '!G25</f>
        <v>28</v>
      </c>
      <c r="E23" s="162">
        <f>'AT3C_cvrg(Insti)_UPY '!G25</f>
        <v>4</v>
      </c>
      <c r="F23" s="162">
        <f t="shared" si="0"/>
        <v>79</v>
      </c>
      <c r="G23" s="162">
        <f>'AT3A_cvrg(Insti)_PY'!L26+'AT3B_cvrg(Insti)_UPY '!L25+'AT3C_cvrg(Insti)_UPY '!L25</f>
        <v>78</v>
      </c>
      <c r="H23" s="9" t="s">
        <v>851</v>
      </c>
    </row>
    <row r="24" spans="1:8" ht="14.25">
      <c r="A24" s="9">
        <v>16</v>
      </c>
      <c r="B24" s="263" t="s">
        <v>843</v>
      </c>
      <c r="C24" s="162">
        <f>'AT3A_cvrg(Insti)_PY'!G27</f>
        <v>119</v>
      </c>
      <c r="D24" s="162">
        <f>'AT3B_cvrg(Insti)_UPY '!G26</f>
        <v>64</v>
      </c>
      <c r="E24" s="162">
        <f>'AT3C_cvrg(Insti)_UPY '!G26</f>
        <v>3</v>
      </c>
      <c r="F24" s="162">
        <f t="shared" si="0"/>
        <v>186</v>
      </c>
      <c r="G24" s="162">
        <f>'AT3A_cvrg(Insti)_PY'!L27+'AT3B_cvrg(Insti)_UPY '!L26+'AT3C_cvrg(Insti)_UPY '!L26</f>
        <v>182</v>
      </c>
      <c r="H24" s="9" t="s">
        <v>851</v>
      </c>
    </row>
    <row r="25" spans="1:8" ht="14.25">
      <c r="A25" s="9">
        <v>17</v>
      </c>
      <c r="B25" s="47" t="s">
        <v>844</v>
      </c>
      <c r="C25" s="162">
        <f>'AT3A_cvrg(Insti)_PY'!G28</f>
        <v>47</v>
      </c>
      <c r="D25" s="162">
        <f>'AT3B_cvrg(Insti)_UPY '!G27</f>
        <v>37</v>
      </c>
      <c r="E25" s="162">
        <f>'AT3C_cvrg(Insti)_UPY '!G27</f>
        <v>0</v>
      </c>
      <c r="F25" s="162">
        <f t="shared" si="0"/>
        <v>84</v>
      </c>
      <c r="G25" s="162">
        <f>'AT3A_cvrg(Insti)_PY'!L28+'AT3B_cvrg(Insti)_UPY '!L27+'AT3C_cvrg(Insti)_UPY '!L27</f>
        <v>79</v>
      </c>
      <c r="H25" s="9" t="s">
        <v>851</v>
      </c>
    </row>
    <row r="26" spans="1:8" ht="14.25">
      <c r="A26" s="9">
        <v>18</v>
      </c>
      <c r="B26" s="263" t="s">
        <v>845</v>
      </c>
      <c r="C26" s="162">
        <f>'AT3A_cvrg(Insti)_PY'!G29</f>
        <v>195</v>
      </c>
      <c r="D26" s="162">
        <f>'AT3B_cvrg(Insti)_UPY '!G28</f>
        <v>78</v>
      </c>
      <c r="E26" s="162">
        <f>'AT3C_cvrg(Insti)_UPY '!G28</f>
        <v>7</v>
      </c>
      <c r="F26" s="162">
        <f t="shared" si="0"/>
        <v>280</v>
      </c>
      <c r="G26" s="162">
        <f>'AT3A_cvrg(Insti)_PY'!L29+'AT3B_cvrg(Insti)_UPY '!L28+'AT3C_cvrg(Insti)_UPY '!L28</f>
        <v>279</v>
      </c>
      <c r="H26" s="9" t="s">
        <v>851</v>
      </c>
    </row>
    <row r="27" spans="1:8" ht="14.25">
      <c r="A27" s="9">
        <v>19</v>
      </c>
      <c r="B27" s="47" t="s">
        <v>846</v>
      </c>
      <c r="C27" s="162">
        <f>'AT3A_cvrg(Insti)_PY'!G30</f>
        <v>86</v>
      </c>
      <c r="D27" s="162">
        <f>'AT3B_cvrg(Insti)_UPY '!G29</f>
        <v>36</v>
      </c>
      <c r="E27" s="162">
        <f>'AT3C_cvrg(Insti)_UPY '!G29</f>
        <v>4</v>
      </c>
      <c r="F27" s="162">
        <f t="shared" si="0"/>
        <v>126</v>
      </c>
      <c r="G27" s="162">
        <f>'AT3A_cvrg(Insti)_PY'!L30+'AT3B_cvrg(Insti)_UPY '!L29+'AT3C_cvrg(Insti)_UPY '!L29</f>
        <v>126</v>
      </c>
      <c r="H27" s="9" t="s">
        <v>851</v>
      </c>
    </row>
    <row r="28" spans="1:8" ht="14.25">
      <c r="A28" s="9">
        <v>20</v>
      </c>
      <c r="B28" s="47" t="s">
        <v>847</v>
      </c>
      <c r="C28" s="162">
        <f>'AT3A_cvrg(Insti)_PY'!G31</f>
        <v>63</v>
      </c>
      <c r="D28" s="162">
        <f>'AT3B_cvrg(Insti)_UPY '!G30</f>
        <v>16</v>
      </c>
      <c r="E28" s="162">
        <f>'AT3C_cvrg(Insti)_UPY '!G30</f>
        <v>5</v>
      </c>
      <c r="F28" s="162">
        <f t="shared" si="0"/>
        <v>84</v>
      </c>
      <c r="G28" s="162">
        <f>'AT3A_cvrg(Insti)_PY'!L31+'AT3B_cvrg(Insti)_UPY '!L30+'AT3C_cvrg(Insti)_UPY '!L30</f>
        <v>81</v>
      </c>
      <c r="H28" s="9" t="s">
        <v>851</v>
      </c>
    </row>
    <row r="29" spans="1:8" ht="14.25">
      <c r="A29" s="9">
        <v>21</v>
      </c>
      <c r="B29" s="47" t="s">
        <v>848</v>
      </c>
      <c r="C29" s="162">
        <f>'AT3A_cvrg(Insti)_PY'!G32</f>
        <v>38</v>
      </c>
      <c r="D29" s="162">
        <f>'AT3B_cvrg(Insti)_UPY '!G31</f>
        <v>33</v>
      </c>
      <c r="E29" s="162">
        <f>'AT3C_cvrg(Insti)_UPY '!G31</f>
        <v>1</v>
      </c>
      <c r="F29" s="162">
        <f t="shared" si="0"/>
        <v>72</v>
      </c>
      <c r="G29" s="162">
        <f>'AT3A_cvrg(Insti)_PY'!L32+'AT3B_cvrg(Insti)_UPY '!L31+'AT3C_cvrg(Insti)_UPY '!L31</f>
        <v>72</v>
      </c>
      <c r="H29" s="9" t="s">
        <v>851</v>
      </c>
    </row>
    <row r="30" spans="1:8" ht="14.25">
      <c r="A30" s="9">
        <v>22</v>
      </c>
      <c r="B30" s="47" t="s">
        <v>849</v>
      </c>
      <c r="C30" s="162">
        <f>'AT3A_cvrg(Insti)_PY'!G33</f>
        <v>64</v>
      </c>
      <c r="D30" s="162">
        <f>'AT3B_cvrg(Insti)_UPY '!G32</f>
        <v>48</v>
      </c>
      <c r="E30" s="162">
        <f>'AT3C_cvrg(Insti)_UPY '!G32</f>
        <v>3</v>
      </c>
      <c r="F30" s="162">
        <f t="shared" si="0"/>
        <v>115</v>
      </c>
      <c r="G30" s="162">
        <f>'AT3A_cvrg(Insti)_PY'!L33+'AT3B_cvrg(Insti)_UPY '!L32+'AT3C_cvrg(Insti)_UPY '!L32</f>
        <v>114</v>
      </c>
      <c r="H30" s="9" t="s">
        <v>851</v>
      </c>
    </row>
    <row r="31" spans="1:8" ht="14.25">
      <c r="A31" s="9">
        <v>23</v>
      </c>
      <c r="B31" s="47" t="s">
        <v>850</v>
      </c>
      <c r="C31" s="162">
        <f>'AT3A_cvrg(Insti)_PY'!G34</f>
        <v>80</v>
      </c>
      <c r="D31" s="162">
        <f>'AT3B_cvrg(Insti)_UPY '!G33</f>
        <v>32</v>
      </c>
      <c r="E31" s="162">
        <f>'AT3C_cvrg(Insti)_UPY '!G33</f>
        <v>8</v>
      </c>
      <c r="F31" s="162">
        <f t="shared" si="0"/>
        <v>120</v>
      </c>
      <c r="G31" s="162">
        <f>'AT3A_cvrg(Insti)_PY'!L34+'AT3B_cvrg(Insti)_UPY '!L33+'AT3C_cvrg(Insti)_UPY '!L33</f>
        <v>107</v>
      </c>
      <c r="H31" s="9"/>
    </row>
    <row r="32" spans="1:8">
      <c r="A32" s="9"/>
      <c r="B32" s="9"/>
      <c r="C32" s="162">
        <f>SUM(C9:C31)</f>
        <v>2010</v>
      </c>
      <c r="D32" s="162">
        <f>SUM(D9:D31)</f>
        <v>1051</v>
      </c>
      <c r="E32" s="162">
        <f>SUM(E9:E31)</f>
        <v>121</v>
      </c>
      <c r="F32" s="560">
        <f>SUM(F9:F31)</f>
        <v>3182</v>
      </c>
      <c r="G32" s="560">
        <f>SUM(G9:G31)</f>
        <v>2934</v>
      </c>
      <c r="H32" s="9"/>
    </row>
    <row r="33" spans="1:8">
      <c r="A33" s="13"/>
      <c r="B33" s="13"/>
      <c r="C33" s="264"/>
      <c r="D33" s="264"/>
      <c r="E33" s="264"/>
      <c r="F33" s="264"/>
      <c r="G33" s="264">
        <f>G32/F32</f>
        <v>0.92206159648020114</v>
      </c>
      <c r="H33" s="13"/>
    </row>
    <row r="34" spans="1:8">
      <c r="A34" s="163" t="s">
        <v>265</v>
      </c>
    </row>
    <row r="36" spans="1:8">
      <c r="A36" s="290" t="s">
        <v>925</v>
      </c>
    </row>
    <row r="37" spans="1:8">
      <c r="A37" s="290" t="s">
        <v>930</v>
      </c>
    </row>
    <row r="38" spans="1:8">
      <c r="G38" s="290" t="s">
        <v>869</v>
      </c>
    </row>
    <row r="39" spans="1:8">
      <c r="G39" s="305" t="s">
        <v>870</v>
      </c>
    </row>
    <row r="40" spans="1:8">
      <c r="G40" s="305" t="s">
        <v>871</v>
      </c>
    </row>
  </sheetData>
  <mergeCells count="4">
    <mergeCell ref="A1:G1"/>
    <mergeCell ref="A2:H2"/>
    <mergeCell ref="A4:H4"/>
    <mergeCell ref="G6:H6"/>
  </mergeCells>
  <printOptions horizontalCentered="1"/>
  <pageMargins left="0.70866141732283505" right="0.70866141732283505" top="1.2362204720000001" bottom="0" header="0.31496062992126" footer="0.31496062992126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70" zoomScaleSheetLayoutView="100" workbookViewId="0">
      <selection activeCell="A7" sqref="A7:B7"/>
    </sheetView>
  </sheetViews>
  <sheetFormatPr defaultRowHeight="12.75"/>
  <cols>
    <col min="1" max="1" width="5.5703125" style="215" customWidth="1"/>
    <col min="2" max="2" width="20.140625" style="215" bestFit="1" customWidth="1"/>
    <col min="3" max="3" width="10.28515625" style="215" customWidth="1"/>
    <col min="4" max="4" width="12.85546875" style="215" customWidth="1"/>
    <col min="5" max="5" width="8.7109375" style="204" customWidth="1"/>
    <col min="6" max="7" width="8" style="204" customWidth="1"/>
    <col min="8" max="10" width="8.140625" style="204" customWidth="1"/>
    <col min="11" max="11" width="8.42578125" style="204" customWidth="1"/>
    <col min="12" max="12" width="8.140625" style="204" customWidth="1"/>
    <col min="13" max="13" width="11.28515625" style="204" customWidth="1"/>
    <col min="14" max="14" width="11.85546875" style="204" customWidth="1"/>
    <col min="15" max="16384" width="9.140625" style="204"/>
  </cols>
  <sheetData>
    <row r="1" spans="1:14" ht="12.75" customHeight="1">
      <c r="D1" s="866"/>
      <c r="E1" s="866"/>
      <c r="F1" s="215"/>
      <c r="G1" s="215"/>
      <c r="H1" s="215"/>
      <c r="I1" s="215"/>
      <c r="J1" s="215"/>
      <c r="K1" s="215"/>
      <c r="L1" s="215"/>
      <c r="M1" s="868" t="s">
        <v>730</v>
      </c>
      <c r="N1" s="868"/>
    </row>
    <row r="2" spans="1:14" ht="15.7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>
      <c r="A3" s="865" t="s">
        <v>623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9.75" customHeight="1">
      <c r="A4" s="880" t="s">
        <v>729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</row>
    <row r="5" spans="1:14" s="205" customFormat="1" ht="18.75" customHeight="1">
      <c r="A5" s="880"/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</row>
    <row r="6" spans="1:14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>
      <c r="A7" s="548" t="s">
        <v>933</v>
      </c>
      <c r="B7" s="548"/>
      <c r="D7" s="244"/>
      <c r="E7" s="215"/>
      <c r="F7" s="215"/>
      <c r="G7" s="215"/>
      <c r="H7" s="857"/>
      <c r="I7" s="857"/>
      <c r="J7" s="857"/>
      <c r="K7" s="857"/>
      <c r="L7" s="857"/>
      <c r="M7" s="857"/>
      <c r="N7" s="857"/>
    </row>
    <row r="8" spans="1:14" ht="24.75" customHeight="1">
      <c r="A8" s="792" t="s">
        <v>2</v>
      </c>
      <c r="B8" s="792" t="s">
        <v>3</v>
      </c>
      <c r="C8" s="878" t="s">
        <v>477</v>
      </c>
      <c r="D8" s="861" t="s">
        <v>78</v>
      </c>
      <c r="E8" s="858" t="s">
        <v>79</v>
      </c>
      <c r="F8" s="859"/>
      <c r="G8" s="859"/>
      <c r="H8" s="860"/>
      <c r="I8" s="858" t="s">
        <v>698</v>
      </c>
      <c r="J8" s="859"/>
      <c r="K8" s="859"/>
      <c r="L8" s="859"/>
      <c r="M8" s="859"/>
      <c r="N8" s="859"/>
    </row>
    <row r="9" spans="1:14" ht="44.45" customHeight="1">
      <c r="A9" s="792"/>
      <c r="B9" s="792"/>
      <c r="C9" s="879"/>
      <c r="D9" s="862"/>
      <c r="E9" s="261" t="s">
        <v>83</v>
      </c>
      <c r="F9" s="261" t="s">
        <v>16</v>
      </c>
      <c r="G9" s="261" t="s">
        <v>36</v>
      </c>
      <c r="H9" s="261" t="s">
        <v>802</v>
      </c>
      <c r="I9" s="245" t="s">
        <v>14</v>
      </c>
      <c r="J9" s="245" t="s">
        <v>699</v>
      </c>
      <c r="K9" s="245" t="s">
        <v>700</v>
      </c>
      <c r="L9" s="245" t="s">
        <v>701</v>
      </c>
      <c r="M9" s="245" t="s">
        <v>702</v>
      </c>
      <c r="N9" s="245" t="s">
        <v>703</v>
      </c>
    </row>
    <row r="10" spans="1:14" s="206" customFormat="1">
      <c r="A10" s="245">
        <v>1</v>
      </c>
      <c r="B10" s="245">
        <v>2</v>
      </c>
      <c r="C10" s="245">
        <v>3</v>
      </c>
      <c r="D10" s="245">
        <v>8</v>
      </c>
      <c r="E10" s="245">
        <v>9</v>
      </c>
      <c r="F10" s="245">
        <v>10</v>
      </c>
      <c r="G10" s="245">
        <v>11</v>
      </c>
      <c r="H10" s="245">
        <v>12</v>
      </c>
      <c r="I10" s="245">
        <v>13</v>
      </c>
      <c r="J10" s="245">
        <v>14</v>
      </c>
      <c r="K10" s="245">
        <v>15</v>
      </c>
      <c r="L10" s="245">
        <v>16</v>
      </c>
      <c r="M10" s="245">
        <v>17</v>
      </c>
      <c r="N10" s="245">
        <v>18</v>
      </c>
    </row>
    <row r="11" spans="1:14" ht="15">
      <c r="A11" s="233">
        <v>1</v>
      </c>
      <c r="B11" s="263" t="s">
        <v>828</v>
      </c>
      <c r="C11" s="869" t="s">
        <v>918</v>
      </c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1"/>
    </row>
    <row r="12" spans="1:14" ht="15">
      <c r="A12" s="233">
        <v>2</v>
      </c>
      <c r="B12" s="47" t="s">
        <v>829</v>
      </c>
      <c r="C12" s="872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4"/>
    </row>
    <row r="13" spans="1:14" ht="15">
      <c r="A13" s="233">
        <v>3</v>
      </c>
      <c r="B13" s="263" t="s">
        <v>830</v>
      </c>
      <c r="C13" s="872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4"/>
    </row>
    <row r="14" spans="1:14" ht="15">
      <c r="A14" s="233">
        <v>4</v>
      </c>
      <c r="B14" s="47" t="s">
        <v>831</v>
      </c>
      <c r="C14" s="872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4"/>
    </row>
    <row r="15" spans="1:14" ht="15">
      <c r="A15" s="233">
        <v>5</v>
      </c>
      <c r="B15" s="47" t="s">
        <v>832</v>
      </c>
      <c r="C15" s="872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4"/>
    </row>
    <row r="16" spans="1:14" ht="15">
      <c r="A16" s="233">
        <v>6</v>
      </c>
      <c r="B16" s="47" t="s">
        <v>833</v>
      </c>
      <c r="C16" s="872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4"/>
    </row>
    <row r="17" spans="1:14" ht="15">
      <c r="A17" s="233">
        <v>7</v>
      </c>
      <c r="B17" s="263" t="s">
        <v>834</v>
      </c>
      <c r="C17" s="872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4"/>
    </row>
    <row r="18" spans="1:14" ht="15">
      <c r="A18" s="233">
        <v>8</v>
      </c>
      <c r="B18" s="47" t="s">
        <v>835</v>
      </c>
      <c r="C18" s="872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4"/>
    </row>
    <row r="19" spans="1:14" ht="15">
      <c r="A19" s="233">
        <v>9</v>
      </c>
      <c r="B19" s="47" t="s">
        <v>836</v>
      </c>
      <c r="C19" s="872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4"/>
    </row>
    <row r="20" spans="1:14" ht="15">
      <c r="A20" s="233">
        <v>10</v>
      </c>
      <c r="B20" s="47" t="s">
        <v>837</v>
      </c>
      <c r="C20" s="872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4"/>
    </row>
    <row r="21" spans="1:14" ht="15">
      <c r="A21" s="233">
        <v>11</v>
      </c>
      <c r="B21" s="47" t="s">
        <v>838</v>
      </c>
      <c r="C21" s="872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4"/>
    </row>
    <row r="22" spans="1:14" ht="15">
      <c r="A22" s="233">
        <v>12</v>
      </c>
      <c r="B22" s="47" t="s">
        <v>839</v>
      </c>
      <c r="C22" s="872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4"/>
    </row>
    <row r="23" spans="1:14" ht="15">
      <c r="A23" s="233">
        <v>13</v>
      </c>
      <c r="B23" s="47" t="s">
        <v>840</v>
      </c>
      <c r="C23" s="872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4"/>
    </row>
    <row r="24" spans="1:14" ht="15">
      <c r="A24" s="233">
        <v>14</v>
      </c>
      <c r="B24" s="47" t="s">
        <v>841</v>
      </c>
      <c r="C24" s="872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4"/>
    </row>
    <row r="25" spans="1:14" ht="15">
      <c r="A25" s="233">
        <v>15</v>
      </c>
      <c r="B25" s="263" t="s">
        <v>842</v>
      </c>
      <c r="C25" s="872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4"/>
    </row>
    <row r="26" spans="1:14" ht="15">
      <c r="A26" s="233">
        <v>16</v>
      </c>
      <c r="B26" s="263" t="s">
        <v>843</v>
      </c>
      <c r="C26" s="872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4"/>
    </row>
    <row r="27" spans="1:14" ht="15">
      <c r="A27" s="233">
        <v>17</v>
      </c>
      <c r="B27" s="47" t="s">
        <v>844</v>
      </c>
      <c r="C27" s="872"/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4"/>
    </row>
    <row r="28" spans="1:14" ht="15">
      <c r="A28" s="233">
        <v>18</v>
      </c>
      <c r="B28" s="263" t="s">
        <v>845</v>
      </c>
      <c r="C28" s="872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4"/>
    </row>
    <row r="29" spans="1:14" ht="15">
      <c r="A29" s="233">
        <v>19</v>
      </c>
      <c r="B29" s="47" t="s">
        <v>846</v>
      </c>
      <c r="C29" s="872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4"/>
    </row>
    <row r="30" spans="1:14" ht="15">
      <c r="A30" s="233">
        <v>20</v>
      </c>
      <c r="B30" s="47" t="s">
        <v>847</v>
      </c>
      <c r="C30" s="872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4"/>
    </row>
    <row r="31" spans="1:14" ht="15">
      <c r="A31" s="233">
        <v>21</v>
      </c>
      <c r="B31" s="47" t="s">
        <v>848</v>
      </c>
      <c r="C31" s="872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4"/>
    </row>
    <row r="32" spans="1:14" ht="15">
      <c r="A32" s="233">
        <v>22</v>
      </c>
      <c r="B32" s="47" t="s">
        <v>849</v>
      </c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4"/>
    </row>
    <row r="33" spans="1:14" ht="15">
      <c r="A33" s="233">
        <v>23</v>
      </c>
      <c r="B33" s="47" t="s">
        <v>850</v>
      </c>
      <c r="C33" s="875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7"/>
    </row>
    <row r="34" spans="1:14">
      <c r="A34" s="30" t="s">
        <v>14</v>
      </c>
      <c r="B34" s="9"/>
      <c r="C34" s="219"/>
      <c r="D34" s="247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4">
      <c r="A35" s="224"/>
      <c r="B35" s="224"/>
      <c r="C35" s="224"/>
      <c r="E35" s="215"/>
      <c r="F35" s="215"/>
      <c r="G35" s="215"/>
      <c r="H35" s="215"/>
      <c r="I35" s="215"/>
      <c r="J35" s="215"/>
      <c r="K35" s="215"/>
      <c r="L35" s="215"/>
      <c r="M35" s="215"/>
      <c r="N35" s="215"/>
    </row>
    <row r="36" spans="1:14">
      <c r="A36" s="224"/>
      <c r="B36" s="224"/>
      <c r="C36" s="224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14">
      <c r="A37" s="224"/>
      <c r="B37" s="224"/>
      <c r="C37" s="224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  <row r="38" spans="1:14">
      <c r="A38" s="290" t="s">
        <v>925</v>
      </c>
      <c r="E38" s="534"/>
      <c r="F38" s="534"/>
      <c r="G38" s="534"/>
      <c r="H38" s="534"/>
      <c r="I38" s="534"/>
      <c r="J38" s="534"/>
      <c r="K38" s="534"/>
      <c r="L38" s="534"/>
      <c r="M38" s="534"/>
      <c r="N38" s="534"/>
    </row>
    <row r="39" spans="1:14">
      <c r="A39" s="290" t="s">
        <v>930</v>
      </c>
      <c r="E39" s="534"/>
      <c r="F39" s="534"/>
      <c r="G39" s="534"/>
      <c r="H39" s="534"/>
      <c r="I39" s="534"/>
      <c r="J39" s="534"/>
      <c r="K39" s="534"/>
      <c r="L39" s="534"/>
      <c r="M39" s="534"/>
      <c r="N39" s="534"/>
    </row>
    <row r="40" spans="1:14">
      <c r="E40" s="534"/>
      <c r="F40" s="534"/>
      <c r="G40" s="534"/>
      <c r="H40" s="534"/>
      <c r="I40" s="534"/>
      <c r="J40" s="534"/>
      <c r="K40" s="534"/>
      <c r="L40" s="535" t="s">
        <v>869</v>
      </c>
      <c r="M40" s="534"/>
      <c r="N40" s="534"/>
    </row>
    <row r="41" spans="1:14">
      <c r="E41" s="534"/>
      <c r="F41" s="534"/>
      <c r="G41" s="534"/>
      <c r="H41" s="534"/>
      <c r="I41" s="534"/>
      <c r="J41" s="534"/>
      <c r="K41" s="534"/>
      <c r="L41" s="536" t="s">
        <v>870</v>
      </c>
      <c r="M41" s="534"/>
      <c r="N41" s="534"/>
    </row>
    <row r="42" spans="1:14">
      <c r="E42" s="534"/>
      <c r="F42" s="534"/>
      <c r="G42" s="534"/>
      <c r="H42" s="534"/>
      <c r="I42" s="534"/>
      <c r="J42" s="534"/>
      <c r="K42" s="534"/>
      <c r="L42" s="536" t="s">
        <v>871</v>
      </c>
      <c r="M42" s="534"/>
      <c r="N42" s="534"/>
    </row>
  </sheetData>
  <mergeCells count="14">
    <mergeCell ref="A6:N6"/>
    <mergeCell ref="D1:E1"/>
    <mergeCell ref="M1:N1"/>
    <mergeCell ref="A2:N2"/>
    <mergeCell ref="A3:N3"/>
    <mergeCell ref="A4:N5"/>
    <mergeCell ref="C11:N33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505" right="0.70866141732283505" top="1.2362204720000001" bottom="0" header="0.31496062992126" footer="0.31496062992126"/>
  <pageSetup paperSize="9" scale="7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BreakPreview" topLeftCell="C22" zoomScale="115" zoomScaleNormal="90" zoomScaleSheetLayoutView="115" workbookViewId="0">
      <selection activeCell="A6" sqref="A6:B6"/>
    </sheetView>
  </sheetViews>
  <sheetFormatPr defaultRowHeight="15"/>
  <cols>
    <col min="1" max="1" width="9.140625" style="70"/>
    <col min="2" max="2" width="15.7109375" style="70" customWidth="1"/>
    <col min="3" max="4" width="8.5703125" style="70" customWidth="1"/>
    <col min="5" max="5" width="8.7109375" style="70" customWidth="1"/>
    <col min="6" max="6" width="8.5703125" style="70" customWidth="1"/>
    <col min="7" max="7" width="9.7109375" style="70" customWidth="1"/>
    <col min="8" max="8" width="10.28515625" style="70" customWidth="1"/>
    <col min="9" max="9" width="9.7109375" style="70" customWidth="1"/>
    <col min="10" max="10" width="9.28515625" style="70" customWidth="1"/>
    <col min="11" max="11" width="7" style="70" customWidth="1"/>
    <col min="12" max="12" width="7.28515625" style="70" customWidth="1"/>
    <col min="13" max="13" width="7.42578125" style="70" customWidth="1"/>
    <col min="14" max="14" width="7.85546875" style="70" customWidth="1"/>
    <col min="15" max="15" width="11.42578125" style="70" customWidth="1"/>
    <col min="16" max="16" width="12.28515625" style="70" customWidth="1"/>
    <col min="17" max="17" width="11.5703125" style="70" customWidth="1"/>
    <col min="18" max="18" width="16" style="70" customWidth="1"/>
    <col min="19" max="19" width="9" style="70" customWidth="1"/>
    <col min="20" max="20" width="9.140625" style="70" hidden="1" customWidth="1"/>
    <col min="21" max="16384" width="9.140625" style="70"/>
  </cols>
  <sheetData>
    <row r="1" spans="1:20" s="16" customFormat="1" ht="15.75">
      <c r="G1" s="635" t="s">
        <v>0</v>
      </c>
      <c r="H1" s="635"/>
      <c r="I1" s="635"/>
      <c r="J1" s="635"/>
      <c r="K1" s="635"/>
      <c r="L1" s="635"/>
      <c r="M1" s="635"/>
      <c r="N1" s="39"/>
      <c r="O1" s="39"/>
      <c r="Q1" s="491" t="s">
        <v>525</v>
      </c>
      <c r="R1" s="491"/>
    </row>
    <row r="2" spans="1:20" s="16" customFormat="1" ht="20.25">
      <c r="B2" s="118"/>
      <c r="E2" s="636" t="s">
        <v>623</v>
      </c>
      <c r="F2" s="636"/>
      <c r="G2" s="636"/>
      <c r="H2" s="636"/>
      <c r="I2" s="636"/>
      <c r="J2" s="636"/>
      <c r="K2" s="636"/>
      <c r="L2" s="636"/>
      <c r="M2" s="636"/>
      <c r="N2" s="636"/>
      <c r="O2" s="636"/>
    </row>
    <row r="3" spans="1:20" s="16" customFormat="1" ht="20.25">
      <c r="B3" s="116"/>
      <c r="C3" s="116"/>
      <c r="D3" s="116"/>
      <c r="E3" s="116"/>
      <c r="F3" s="116"/>
      <c r="G3" s="116"/>
      <c r="H3" s="116"/>
      <c r="I3" s="116"/>
      <c r="J3" s="116"/>
    </row>
    <row r="4" spans="1:20" ht="18">
      <c r="B4" s="888" t="s">
        <v>709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</row>
    <row r="5" spans="1:20">
      <c r="C5" s="71"/>
      <c r="D5" s="71"/>
      <c r="E5" s="71"/>
      <c r="F5" s="71"/>
      <c r="G5" s="71"/>
      <c r="H5" s="71"/>
      <c r="M5" s="71"/>
      <c r="N5" s="71"/>
      <c r="O5" s="71"/>
      <c r="P5" s="71"/>
      <c r="Q5" s="71"/>
      <c r="R5" s="71"/>
      <c r="S5" s="71"/>
      <c r="T5" s="71"/>
    </row>
    <row r="6" spans="1:20">
      <c r="A6" s="548" t="s">
        <v>933</v>
      </c>
      <c r="B6" s="548"/>
    </row>
    <row r="7" spans="1:20">
      <c r="B7" s="73"/>
    </row>
    <row r="8" spans="1:20" s="74" customFormat="1" ht="42" customHeight="1">
      <c r="A8" s="609" t="s">
        <v>2</v>
      </c>
      <c r="B8" s="881" t="s">
        <v>3</v>
      </c>
      <c r="C8" s="886" t="s">
        <v>240</v>
      </c>
      <c r="D8" s="886"/>
      <c r="E8" s="886"/>
      <c r="F8" s="886"/>
      <c r="G8" s="883" t="s">
        <v>731</v>
      </c>
      <c r="H8" s="884"/>
      <c r="I8" s="884"/>
      <c r="J8" s="887"/>
      <c r="K8" s="883" t="s">
        <v>201</v>
      </c>
      <c r="L8" s="884"/>
      <c r="M8" s="884"/>
      <c r="N8" s="887"/>
      <c r="O8" s="883" t="s">
        <v>100</v>
      </c>
      <c r="P8" s="884"/>
      <c r="Q8" s="884"/>
      <c r="R8" s="885"/>
    </row>
    <row r="9" spans="1:20" s="75" customFormat="1" ht="62.25" customHeight="1">
      <c r="A9" s="609"/>
      <c r="B9" s="882"/>
      <c r="C9" s="79" t="s">
        <v>86</v>
      </c>
      <c r="D9" s="79" t="s">
        <v>90</v>
      </c>
      <c r="E9" s="79" t="s">
        <v>91</v>
      </c>
      <c r="F9" s="79" t="s">
        <v>14</v>
      </c>
      <c r="G9" s="79" t="s">
        <v>86</v>
      </c>
      <c r="H9" s="79" t="s">
        <v>90</v>
      </c>
      <c r="I9" s="79" t="s">
        <v>91</v>
      </c>
      <c r="J9" s="79" t="s">
        <v>14</v>
      </c>
      <c r="K9" s="79" t="s">
        <v>86</v>
      </c>
      <c r="L9" s="79" t="s">
        <v>90</v>
      </c>
      <c r="M9" s="79" t="s">
        <v>91</v>
      </c>
      <c r="N9" s="79" t="s">
        <v>14</v>
      </c>
      <c r="O9" s="79" t="s">
        <v>136</v>
      </c>
      <c r="P9" s="79" t="s">
        <v>137</v>
      </c>
      <c r="Q9" s="149" t="s">
        <v>138</v>
      </c>
      <c r="R9" s="79" t="s">
        <v>139</v>
      </c>
      <c r="S9" s="112"/>
    </row>
    <row r="10" spans="1:20" s="151" customFormat="1" ht="16.149999999999999" customHeight="1">
      <c r="A10" s="5">
        <v>1</v>
      </c>
      <c r="B10" s="78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R10" s="78">
        <v>18</v>
      </c>
    </row>
    <row r="11" spans="1:20" s="151" customFormat="1" ht="16.149999999999999" customHeight="1">
      <c r="A11" s="233">
        <v>1</v>
      </c>
      <c r="B11" s="263" t="s">
        <v>828</v>
      </c>
      <c r="C11" s="509">
        <f>'AT3A_cvrg(Insti)_PY'!H12+'AT3B_cvrg(Insti)_UPY '!H11+'AT3C_cvrg(Insti)_UPY '!H11</f>
        <v>97</v>
      </c>
      <c r="D11" s="509">
        <f>'AT3A_cvrg(Insti)_PY'!I12+'AT3B_cvrg(Insti)_UPY '!I11+'AT3C_cvrg(Insti)_UPY '!I11</f>
        <v>10</v>
      </c>
      <c r="E11" s="509">
        <v>0</v>
      </c>
      <c r="F11" s="509">
        <f>SUM(C11:E11)</f>
        <v>107</v>
      </c>
      <c r="G11" s="510"/>
      <c r="H11" s="510"/>
      <c r="I11" s="510"/>
      <c r="J11" s="390">
        <f>'AT-11A'!C12</f>
        <v>177</v>
      </c>
      <c r="K11" s="390">
        <v>0</v>
      </c>
      <c r="L11" s="390">
        <v>0</v>
      </c>
      <c r="M11" s="390">
        <v>0</v>
      </c>
      <c r="N11" s="390">
        <v>0</v>
      </c>
      <c r="O11" s="390">
        <v>0</v>
      </c>
      <c r="P11" s="390">
        <v>0</v>
      </c>
      <c r="Q11" s="390">
        <v>0</v>
      </c>
      <c r="R11" s="512">
        <v>0</v>
      </c>
    </row>
    <row r="12" spans="1:20" s="151" customFormat="1" ht="16.149999999999999" customHeight="1">
      <c r="A12" s="233">
        <v>2</v>
      </c>
      <c r="B12" s="47" t="s">
        <v>829</v>
      </c>
      <c r="C12" s="509">
        <f>'AT3A_cvrg(Insti)_PY'!H13+'AT3B_cvrg(Insti)_UPY '!H12+'AT3C_cvrg(Insti)_UPY '!H12</f>
        <v>165</v>
      </c>
      <c r="D12" s="509">
        <f>'AT3A_cvrg(Insti)_PY'!I13+'AT3B_cvrg(Insti)_UPY '!I12+'AT3C_cvrg(Insti)_UPY '!I12</f>
        <v>6</v>
      </c>
      <c r="E12" s="509">
        <v>0</v>
      </c>
      <c r="F12" s="509">
        <f t="shared" ref="F12:F33" si="0">SUM(C12:E12)</f>
        <v>171</v>
      </c>
      <c r="G12" s="510"/>
      <c r="H12" s="510"/>
      <c r="I12" s="510"/>
      <c r="J12" s="390">
        <f>'AT-11A'!C13</f>
        <v>275</v>
      </c>
      <c r="K12" s="390">
        <v>0</v>
      </c>
      <c r="L12" s="390">
        <v>0</v>
      </c>
      <c r="M12" s="390">
        <v>0</v>
      </c>
      <c r="N12" s="390">
        <v>0</v>
      </c>
      <c r="O12" s="390">
        <v>0</v>
      </c>
      <c r="P12" s="390">
        <v>0</v>
      </c>
      <c r="Q12" s="390">
        <v>0</v>
      </c>
      <c r="R12" s="512">
        <v>0</v>
      </c>
    </row>
    <row r="13" spans="1:20" s="151" customFormat="1" ht="16.149999999999999" customHeight="1">
      <c r="A13" s="233">
        <v>3</v>
      </c>
      <c r="B13" s="263" t="s">
        <v>830</v>
      </c>
      <c r="C13" s="509">
        <f>'AT3A_cvrg(Insti)_PY'!H14+'AT3B_cvrg(Insti)_UPY '!H13+'AT3C_cvrg(Insti)_UPY '!H13</f>
        <v>226</v>
      </c>
      <c r="D13" s="509">
        <f>'AT3A_cvrg(Insti)_PY'!I14+'AT3B_cvrg(Insti)_UPY '!I13+'AT3C_cvrg(Insti)_UPY '!I13</f>
        <v>9</v>
      </c>
      <c r="E13" s="509">
        <v>0</v>
      </c>
      <c r="F13" s="509">
        <f t="shared" si="0"/>
        <v>235</v>
      </c>
      <c r="G13" s="510"/>
      <c r="H13" s="510"/>
      <c r="I13" s="510"/>
      <c r="J13" s="390">
        <f>'AT-11A'!C14</f>
        <v>302</v>
      </c>
      <c r="K13" s="390">
        <v>0</v>
      </c>
      <c r="L13" s="390">
        <v>0</v>
      </c>
      <c r="M13" s="390">
        <v>0</v>
      </c>
      <c r="N13" s="390">
        <v>0</v>
      </c>
      <c r="O13" s="390">
        <v>0</v>
      </c>
      <c r="P13" s="390">
        <v>0</v>
      </c>
      <c r="Q13" s="390">
        <v>0</v>
      </c>
      <c r="R13" s="512">
        <v>0</v>
      </c>
    </row>
    <row r="14" spans="1:20" s="151" customFormat="1" ht="16.149999999999999" customHeight="1">
      <c r="A14" s="233">
        <v>4</v>
      </c>
      <c r="B14" s="47" t="s">
        <v>831</v>
      </c>
      <c r="C14" s="509">
        <f>'AT3A_cvrg(Insti)_PY'!H15+'AT3B_cvrg(Insti)_UPY '!H14+'AT3C_cvrg(Insti)_UPY '!H14</f>
        <v>188</v>
      </c>
      <c r="D14" s="509">
        <f>'AT3A_cvrg(Insti)_PY'!I15+'AT3B_cvrg(Insti)_UPY '!I14+'AT3C_cvrg(Insti)_UPY '!I14</f>
        <v>5</v>
      </c>
      <c r="E14" s="509">
        <v>0</v>
      </c>
      <c r="F14" s="509">
        <f t="shared" si="0"/>
        <v>193</v>
      </c>
      <c r="G14" s="510"/>
      <c r="H14" s="510"/>
      <c r="I14" s="510"/>
      <c r="J14" s="390">
        <f>'AT-11A'!C15</f>
        <v>310</v>
      </c>
      <c r="K14" s="390">
        <v>0</v>
      </c>
      <c r="L14" s="390">
        <v>0</v>
      </c>
      <c r="M14" s="390">
        <v>0</v>
      </c>
      <c r="N14" s="390">
        <v>0</v>
      </c>
      <c r="O14" s="390">
        <v>0</v>
      </c>
      <c r="P14" s="390">
        <v>0</v>
      </c>
      <c r="Q14" s="390">
        <v>0</v>
      </c>
      <c r="R14" s="512">
        <v>0</v>
      </c>
    </row>
    <row r="15" spans="1:20" s="151" customFormat="1" ht="16.149999999999999" customHeight="1">
      <c r="A15" s="233">
        <v>5</v>
      </c>
      <c r="B15" s="47" t="s">
        <v>832</v>
      </c>
      <c r="C15" s="509">
        <f>'AT3A_cvrg(Insti)_PY'!H16+'AT3B_cvrg(Insti)_UPY '!H15+'AT3C_cvrg(Insti)_UPY '!H15</f>
        <v>157</v>
      </c>
      <c r="D15" s="509">
        <f>'AT3A_cvrg(Insti)_PY'!I16+'AT3B_cvrg(Insti)_UPY '!I15+'AT3C_cvrg(Insti)_UPY '!I15</f>
        <v>1</v>
      </c>
      <c r="E15" s="509">
        <v>0</v>
      </c>
      <c r="F15" s="509">
        <f t="shared" si="0"/>
        <v>158</v>
      </c>
      <c r="G15" s="510"/>
      <c r="H15" s="510"/>
      <c r="I15" s="510"/>
      <c r="J15" s="390">
        <f>'AT-11A'!C16</f>
        <v>209</v>
      </c>
      <c r="K15" s="390">
        <v>0</v>
      </c>
      <c r="L15" s="390">
        <v>0</v>
      </c>
      <c r="M15" s="390">
        <v>0</v>
      </c>
      <c r="N15" s="390">
        <v>0</v>
      </c>
      <c r="O15" s="390">
        <v>0</v>
      </c>
      <c r="P15" s="390">
        <v>0</v>
      </c>
      <c r="Q15" s="390">
        <v>0</v>
      </c>
      <c r="R15" s="512">
        <v>0</v>
      </c>
    </row>
    <row r="16" spans="1:20" s="151" customFormat="1" ht="16.149999999999999" customHeight="1">
      <c r="A16" s="233">
        <v>6</v>
      </c>
      <c r="B16" s="47" t="s">
        <v>833</v>
      </c>
      <c r="C16" s="509">
        <f>'AT3A_cvrg(Insti)_PY'!H17+'AT3B_cvrg(Insti)_UPY '!H16+'AT3C_cvrg(Insti)_UPY '!H16</f>
        <v>135</v>
      </c>
      <c r="D16" s="509">
        <f>'AT3A_cvrg(Insti)_PY'!I17+'AT3B_cvrg(Insti)_UPY '!I16+'AT3C_cvrg(Insti)_UPY '!I16</f>
        <v>1</v>
      </c>
      <c r="E16" s="509">
        <v>0</v>
      </c>
      <c r="F16" s="509">
        <f t="shared" si="0"/>
        <v>136</v>
      </c>
      <c r="G16" s="510"/>
      <c r="H16" s="510"/>
      <c r="I16" s="510"/>
      <c r="J16" s="390">
        <f>'AT-11A'!C17</f>
        <v>183</v>
      </c>
      <c r="K16" s="390">
        <v>0</v>
      </c>
      <c r="L16" s="390">
        <v>0</v>
      </c>
      <c r="M16" s="390">
        <v>0</v>
      </c>
      <c r="N16" s="390">
        <v>0</v>
      </c>
      <c r="O16" s="390">
        <v>0</v>
      </c>
      <c r="P16" s="390">
        <v>0</v>
      </c>
      <c r="Q16" s="390">
        <v>0</v>
      </c>
      <c r="R16" s="512">
        <v>0</v>
      </c>
    </row>
    <row r="17" spans="1:18" s="151" customFormat="1" ht="16.149999999999999" customHeight="1">
      <c r="A17" s="233">
        <v>7</v>
      </c>
      <c r="B17" s="263" t="s">
        <v>834</v>
      </c>
      <c r="C17" s="509">
        <f>'AT3A_cvrg(Insti)_PY'!H18+'AT3B_cvrg(Insti)_UPY '!H17+'AT3C_cvrg(Insti)_UPY '!H17</f>
        <v>106</v>
      </c>
      <c r="D17" s="509">
        <f>'AT3A_cvrg(Insti)_PY'!I18+'AT3B_cvrg(Insti)_UPY '!I17+'AT3C_cvrg(Insti)_UPY '!I17</f>
        <v>1</v>
      </c>
      <c r="E17" s="509">
        <v>0</v>
      </c>
      <c r="F17" s="509">
        <f t="shared" si="0"/>
        <v>107</v>
      </c>
      <c r="G17" s="510"/>
      <c r="H17" s="510"/>
      <c r="I17" s="510"/>
      <c r="J17" s="390">
        <f>'AT-11A'!C18</f>
        <v>210</v>
      </c>
      <c r="K17" s="390">
        <v>0</v>
      </c>
      <c r="L17" s="390">
        <v>0</v>
      </c>
      <c r="M17" s="390">
        <v>0</v>
      </c>
      <c r="N17" s="390">
        <v>0</v>
      </c>
      <c r="O17" s="390">
        <v>0</v>
      </c>
      <c r="P17" s="390">
        <v>0</v>
      </c>
      <c r="Q17" s="390">
        <v>0</v>
      </c>
      <c r="R17" s="512">
        <v>0</v>
      </c>
    </row>
    <row r="18" spans="1:18" s="151" customFormat="1" ht="16.149999999999999" customHeight="1">
      <c r="A18" s="233">
        <v>8</v>
      </c>
      <c r="B18" s="47" t="s">
        <v>835</v>
      </c>
      <c r="C18" s="509">
        <f>'AT3A_cvrg(Insti)_PY'!H19+'AT3B_cvrg(Insti)_UPY '!H18+'AT3C_cvrg(Insti)_UPY '!H18</f>
        <v>185</v>
      </c>
      <c r="D18" s="509">
        <f>'AT3A_cvrg(Insti)_PY'!I19+'AT3B_cvrg(Insti)_UPY '!I18+'AT3C_cvrg(Insti)_UPY '!I18</f>
        <v>1</v>
      </c>
      <c r="E18" s="509">
        <v>0</v>
      </c>
      <c r="F18" s="509">
        <f t="shared" si="0"/>
        <v>186</v>
      </c>
      <c r="G18" s="510"/>
      <c r="H18" s="510"/>
      <c r="I18" s="510"/>
      <c r="J18" s="390">
        <f>'AT-11A'!C19</f>
        <v>301</v>
      </c>
      <c r="K18" s="390">
        <v>0</v>
      </c>
      <c r="L18" s="390">
        <v>0</v>
      </c>
      <c r="M18" s="390">
        <v>0</v>
      </c>
      <c r="N18" s="390">
        <v>0</v>
      </c>
      <c r="O18" s="390">
        <v>0</v>
      </c>
      <c r="P18" s="390">
        <v>0</v>
      </c>
      <c r="Q18" s="390">
        <v>0</v>
      </c>
      <c r="R18" s="512">
        <v>0</v>
      </c>
    </row>
    <row r="19" spans="1:18" s="151" customFormat="1" ht="16.149999999999999" customHeight="1">
      <c r="A19" s="233">
        <v>9</v>
      </c>
      <c r="B19" s="47" t="s">
        <v>836</v>
      </c>
      <c r="C19" s="509">
        <f>'AT3A_cvrg(Insti)_PY'!H20+'AT3B_cvrg(Insti)_UPY '!H19+'AT3C_cvrg(Insti)_UPY '!H19</f>
        <v>141</v>
      </c>
      <c r="D19" s="509">
        <f>'AT3A_cvrg(Insti)_PY'!I20+'AT3B_cvrg(Insti)_UPY '!I19+'AT3C_cvrg(Insti)_UPY '!I19</f>
        <v>3</v>
      </c>
      <c r="E19" s="509">
        <v>0</v>
      </c>
      <c r="F19" s="509">
        <f t="shared" si="0"/>
        <v>144</v>
      </c>
      <c r="G19" s="510"/>
      <c r="H19" s="510"/>
      <c r="I19" s="510"/>
      <c r="J19" s="390">
        <f>'AT-11A'!C20</f>
        <v>210</v>
      </c>
      <c r="K19" s="390">
        <v>0</v>
      </c>
      <c r="L19" s="390">
        <v>0</v>
      </c>
      <c r="M19" s="390">
        <v>0</v>
      </c>
      <c r="N19" s="390">
        <v>0</v>
      </c>
      <c r="O19" s="390">
        <v>0</v>
      </c>
      <c r="P19" s="390">
        <v>0</v>
      </c>
      <c r="Q19" s="390">
        <v>0</v>
      </c>
      <c r="R19" s="512">
        <v>0</v>
      </c>
    </row>
    <row r="20" spans="1:18" s="151" customFormat="1" ht="16.149999999999999" customHeight="1">
      <c r="A20" s="233">
        <v>10</v>
      </c>
      <c r="B20" s="47" t="s">
        <v>837</v>
      </c>
      <c r="C20" s="509">
        <f>'AT3A_cvrg(Insti)_PY'!H21+'AT3B_cvrg(Insti)_UPY '!H20+'AT3C_cvrg(Insti)_UPY '!H20</f>
        <v>108</v>
      </c>
      <c r="D20" s="509">
        <f>'AT3A_cvrg(Insti)_PY'!I21+'AT3B_cvrg(Insti)_UPY '!I20+'AT3C_cvrg(Insti)_UPY '!I20</f>
        <v>1</v>
      </c>
      <c r="E20" s="509">
        <v>0</v>
      </c>
      <c r="F20" s="509">
        <f t="shared" si="0"/>
        <v>109</v>
      </c>
      <c r="G20" s="510"/>
      <c r="H20" s="510"/>
      <c r="I20" s="510"/>
      <c r="J20" s="390">
        <f>'AT-11A'!C21</f>
        <v>159</v>
      </c>
      <c r="K20" s="390">
        <v>0</v>
      </c>
      <c r="L20" s="390">
        <v>0</v>
      </c>
      <c r="M20" s="390">
        <v>0</v>
      </c>
      <c r="N20" s="390">
        <v>0</v>
      </c>
      <c r="O20" s="390">
        <v>0</v>
      </c>
      <c r="P20" s="390">
        <v>0</v>
      </c>
      <c r="Q20" s="390">
        <v>0</v>
      </c>
      <c r="R20" s="512">
        <v>0</v>
      </c>
    </row>
    <row r="21" spans="1:18" s="151" customFormat="1" ht="16.149999999999999" customHeight="1">
      <c r="A21" s="233">
        <v>11</v>
      </c>
      <c r="B21" s="47" t="s">
        <v>838</v>
      </c>
      <c r="C21" s="509">
        <f>'AT3A_cvrg(Insti)_PY'!H22+'AT3B_cvrg(Insti)_UPY '!H21+'AT3C_cvrg(Insti)_UPY '!H21</f>
        <v>89</v>
      </c>
      <c r="D21" s="509">
        <f>'AT3A_cvrg(Insti)_PY'!I22+'AT3B_cvrg(Insti)_UPY '!I21+'AT3C_cvrg(Insti)_UPY '!I21</f>
        <v>1</v>
      </c>
      <c r="E21" s="509">
        <v>0</v>
      </c>
      <c r="F21" s="509">
        <f t="shared" si="0"/>
        <v>90</v>
      </c>
      <c r="G21" s="510"/>
      <c r="H21" s="510"/>
      <c r="I21" s="510"/>
      <c r="J21" s="390">
        <f>'AT-11A'!C22</f>
        <v>114</v>
      </c>
      <c r="K21" s="390">
        <v>0</v>
      </c>
      <c r="L21" s="390">
        <v>0</v>
      </c>
      <c r="M21" s="390">
        <v>0</v>
      </c>
      <c r="N21" s="390">
        <v>0</v>
      </c>
      <c r="O21" s="390">
        <v>0</v>
      </c>
      <c r="P21" s="390">
        <v>0</v>
      </c>
      <c r="Q21" s="390">
        <v>0</v>
      </c>
      <c r="R21" s="512">
        <v>0</v>
      </c>
    </row>
    <row r="22" spans="1:18">
      <c r="A22" s="233">
        <v>12</v>
      </c>
      <c r="B22" s="47" t="s">
        <v>839</v>
      </c>
      <c r="C22" s="509">
        <f>'AT3A_cvrg(Insti)_PY'!H23+'AT3B_cvrg(Insti)_UPY '!H22+'AT3C_cvrg(Insti)_UPY '!H22</f>
        <v>91</v>
      </c>
      <c r="D22" s="509">
        <f>'AT3A_cvrg(Insti)_PY'!I23+'AT3B_cvrg(Insti)_UPY '!I22+'AT3C_cvrg(Insti)_UPY '!I22</f>
        <v>1</v>
      </c>
      <c r="E22" s="509">
        <v>0</v>
      </c>
      <c r="F22" s="509">
        <f t="shared" si="0"/>
        <v>92</v>
      </c>
      <c r="G22" s="508"/>
      <c r="H22" s="508"/>
      <c r="I22" s="508"/>
      <c r="J22" s="390">
        <f>'AT-11A'!C23</f>
        <v>103</v>
      </c>
      <c r="K22" s="390">
        <v>0</v>
      </c>
      <c r="L22" s="390">
        <v>0</v>
      </c>
      <c r="M22" s="390">
        <v>0</v>
      </c>
      <c r="N22" s="390">
        <v>0</v>
      </c>
      <c r="O22" s="390">
        <v>0</v>
      </c>
      <c r="P22" s="390">
        <v>0</v>
      </c>
      <c r="Q22" s="390">
        <v>0</v>
      </c>
      <c r="R22" s="512">
        <v>0</v>
      </c>
    </row>
    <row r="23" spans="1:18">
      <c r="A23" s="233">
        <v>13</v>
      </c>
      <c r="B23" s="266" t="s">
        <v>856</v>
      </c>
      <c r="C23" s="509">
        <f>'AT3A_cvrg(Insti)_PY'!H24+'AT3B_cvrg(Insti)_UPY '!H23+'AT3C_cvrg(Insti)_UPY '!H23</f>
        <v>60</v>
      </c>
      <c r="D23" s="509">
        <f>'AT3A_cvrg(Insti)_PY'!I24+'AT3B_cvrg(Insti)_UPY '!I23+'AT3C_cvrg(Insti)_UPY '!I23</f>
        <v>1</v>
      </c>
      <c r="E23" s="509">
        <v>0</v>
      </c>
      <c r="F23" s="509">
        <f t="shared" si="0"/>
        <v>61</v>
      </c>
      <c r="G23" s="508"/>
      <c r="H23" s="508"/>
      <c r="I23" s="508"/>
      <c r="J23" s="390">
        <f>'AT-11A'!C24</f>
        <v>165</v>
      </c>
      <c r="K23" s="390">
        <v>0</v>
      </c>
      <c r="L23" s="390">
        <v>0</v>
      </c>
      <c r="M23" s="390">
        <v>0</v>
      </c>
      <c r="N23" s="390">
        <v>0</v>
      </c>
      <c r="O23" s="390">
        <v>0</v>
      </c>
      <c r="P23" s="390">
        <v>0</v>
      </c>
      <c r="Q23" s="390">
        <v>0</v>
      </c>
      <c r="R23" s="512">
        <v>0</v>
      </c>
    </row>
    <row r="24" spans="1:18">
      <c r="A24" s="233">
        <v>14</v>
      </c>
      <c r="B24" s="47" t="s">
        <v>841</v>
      </c>
      <c r="C24" s="509">
        <f>'AT3A_cvrg(Insti)_PY'!H25+'AT3B_cvrg(Insti)_UPY '!H24+'AT3C_cvrg(Insti)_UPY '!H24</f>
        <v>27</v>
      </c>
      <c r="D24" s="509">
        <f>'AT3A_cvrg(Insti)_PY'!I25+'AT3B_cvrg(Insti)_UPY '!I24+'AT3C_cvrg(Insti)_UPY '!I24</f>
        <v>0</v>
      </c>
      <c r="E24" s="509">
        <v>0</v>
      </c>
      <c r="F24" s="509">
        <f t="shared" si="0"/>
        <v>27</v>
      </c>
      <c r="G24" s="508"/>
      <c r="H24" s="508"/>
      <c r="I24" s="508"/>
      <c r="J24" s="390">
        <f>'AT-11A'!C25</f>
        <v>68</v>
      </c>
      <c r="K24" s="390">
        <v>0</v>
      </c>
      <c r="L24" s="390">
        <v>0</v>
      </c>
      <c r="M24" s="390">
        <v>0</v>
      </c>
      <c r="N24" s="390">
        <v>0</v>
      </c>
      <c r="O24" s="390">
        <v>0</v>
      </c>
      <c r="P24" s="390">
        <v>0</v>
      </c>
      <c r="Q24" s="390">
        <v>0</v>
      </c>
      <c r="R24" s="512">
        <v>0</v>
      </c>
    </row>
    <row r="25" spans="1:18">
      <c r="A25" s="233">
        <v>15</v>
      </c>
      <c r="B25" s="263" t="s">
        <v>842</v>
      </c>
      <c r="C25" s="509">
        <f>'AT3A_cvrg(Insti)_PY'!H26+'AT3B_cvrg(Insti)_UPY '!H25+'AT3C_cvrg(Insti)_UPY '!H25</f>
        <v>75</v>
      </c>
      <c r="D25" s="509">
        <f>'AT3A_cvrg(Insti)_PY'!I26+'AT3B_cvrg(Insti)_UPY '!I25+'AT3C_cvrg(Insti)_UPY '!I25</f>
        <v>3</v>
      </c>
      <c r="E25" s="509">
        <v>0</v>
      </c>
      <c r="F25" s="509">
        <f t="shared" si="0"/>
        <v>78</v>
      </c>
      <c r="G25" s="508"/>
      <c r="H25" s="508"/>
      <c r="I25" s="508"/>
      <c r="J25" s="390">
        <f>'AT-11A'!C26</f>
        <v>78</v>
      </c>
      <c r="K25" s="390">
        <v>0</v>
      </c>
      <c r="L25" s="390">
        <v>0</v>
      </c>
      <c r="M25" s="390">
        <v>0</v>
      </c>
      <c r="N25" s="390">
        <v>0</v>
      </c>
      <c r="O25" s="390">
        <v>0</v>
      </c>
      <c r="P25" s="390">
        <v>0</v>
      </c>
      <c r="Q25" s="390">
        <v>0</v>
      </c>
      <c r="R25" s="512">
        <v>0</v>
      </c>
    </row>
    <row r="26" spans="1:18">
      <c r="A26" s="233">
        <v>16</v>
      </c>
      <c r="B26" s="263" t="s">
        <v>843</v>
      </c>
      <c r="C26" s="509">
        <f>'AT3A_cvrg(Insti)_PY'!H27+'AT3B_cvrg(Insti)_UPY '!H26+'AT3C_cvrg(Insti)_UPY '!H26</f>
        <v>181</v>
      </c>
      <c r="D26" s="509">
        <f>'AT3A_cvrg(Insti)_PY'!I27+'AT3B_cvrg(Insti)_UPY '!I26+'AT3C_cvrg(Insti)_UPY '!I26</f>
        <v>1</v>
      </c>
      <c r="E26" s="509">
        <v>0</v>
      </c>
      <c r="F26" s="509">
        <f t="shared" si="0"/>
        <v>182</v>
      </c>
      <c r="G26" s="508"/>
      <c r="H26" s="508"/>
      <c r="I26" s="508"/>
      <c r="J26" s="390">
        <f>'AT-11A'!C27</f>
        <v>181</v>
      </c>
      <c r="K26" s="390">
        <v>0</v>
      </c>
      <c r="L26" s="390">
        <v>0</v>
      </c>
      <c r="M26" s="390">
        <v>0</v>
      </c>
      <c r="N26" s="390">
        <v>0</v>
      </c>
      <c r="O26" s="390">
        <v>0</v>
      </c>
      <c r="P26" s="390">
        <v>0</v>
      </c>
      <c r="Q26" s="390">
        <v>0</v>
      </c>
      <c r="R26" s="512">
        <v>0</v>
      </c>
    </row>
    <row r="27" spans="1:18">
      <c r="A27" s="233">
        <v>17</v>
      </c>
      <c r="B27" s="47" t="s">
        <v>844</v>
      </c>
      <c r="C27" s="509">
        <f>'AT3A_cvrg(Insti)_PY'!H28+'AT3B_cvrg(Insti)_UPY '!H27+'AT3C_cvrg(Insti)_UPY '!H27</f>
        <v>78</v>
      </c>
      <c r="D27" s="509">
        <f>'AT3A_cvrg(Insti)_PY'!I28+'AT3B_cvrg(Insti)_UPY '!I27+'AT3C_cvrg(Insti)_UPY '!I27</f>
        <v>1</v>
      </c>
      <c r="E27" s="509">
        <v>0</v>
      </c>
      <c r="F27" s="509">
        <f t="shared" si="0"/>
        <v>79</v>
      </c>
      <c r="G27" s="508"/>
      <c r="H27" s="508"/>
      <c r="I27" s="508"/>
      <c r="J27" s="390">
        <f>'AT-11A'!C28</f>
        <v>98</v>
      </c>
      <c r="K27" s="390">
        <v>0</v>
      </c>
      <c r="L27" s="390">
        <v>0</v>
      </c>
      <c r="M27" s="390">
        <v>0</v>
      </c>
      <c r="N27" s="390">
        <v>0</v>
      </c>
      <c r="O27" s="390">
        <v>0</v>
      </c>
      <c r="P27" s="390">
        <v>0</v>
      </c>
      <c r="Q27" s="390">
        <v>0</v>
      </c>
      <c r="R27" s="512">
        <v>0</v>
      </c>
    </row>
    <row r="28" spans="1:18">
      <c r="A28" s="233">
        <v>18</v>
      </c>
      <c r="B28" s="263" t="s">
        <v>845</v>
      </c>
      <c r="C28" s="509">
        <f>'AT3A_cvrg(Insti)_PY'!H29+'AT3B_cvrg(Insti)_UPY '!H28+'AT3C_cvrg(Insti)_UPY '!H28</f>
        <v>275</v>
      </c>
      <c r="D28" s="509">
        <f>'AT3A_cvrg(Insti)_PY'!I29+'AT3B_cvrg(Insti)_UPY '!I28+'AT3C_cvrg(Insti)_UPY '!I28</f>
        <v>4</v>
      </c>
      <c r="E28" s="509">
        <v>0</v>
      </c>
      <c r="F28" s="509">
        <f t="shared" si="0"/>
        <v>279</v>
      </c>
      <c r="G28" s="508"/>
      <c r="H28" s="508"/>
      <c r="I28" s="508"/>
      <c r="J28" s="390">
        <f>'AT-11A'!C29</f>
        <v>298</v>
      </c>
      <c r="K28" s="390">
        <v>0</v>
      </c>
      <c r="L28" s="390">
        <v>0</v>
      </c>
      <c r="M28" s="390">
        <v>0</v>
      </c>
      <c r="N28" s="390">
        <v>0</v>
      </c>
      <c r="O28" s="390">
        <v>0</v>
      </c>
      <c r="P28" s="390">
        <v>0</v>
      </c>
      <c r="Q28" s="390">
        <v>0</v>
      </c>
      <c r="R28" s="512">
        <v>0</v>
      </c>
    </row>
    <row r="29" spans="1:18">
      <c r="A29" s="233">
        <v>19</v>
      </c>
      <c r="B29" s="47" t="s">
        <v>846</v>
      </c>
      <c r="C29" s="509">
        <f>'AT3A_cvrg(Insti)_PY'!H30+'AT3B_cvrg(Insti)_UPY '!H29+'AT3C_cvrg(Insti)_UPY '!H29</f>
        <v>123</v>
      </c>
      <c r="D29" s="509">
        <f>'AT3A_cvrg(Insti)_PY'!I30+'AT3B_cvrg(Insti)_UPY '!I29+'AT3C_cvrg(Insti)_UPY '!I29</f>
        <v>3</v>
      </c>
      <c r="E29" s="509">
        <v>0</v>
      </c>
      <c r="F29" s="509">
        <f t="shared" si="0"/>
        <v>126</v>
      </c>
      <c r="G29" s="508"/>
      <c r="H29" s="508"/>
      <c r="I29" s="508"/>
      <c r="J29" s="390">
        <f>'AT-11A'!C30</f>
        <v>133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  <c r="Q29" s="390">
        <v>0</v>
      </c>
      <c r="R29" s="512">
        <v>0</v>
      </c>
    </row>
    <row r="30" spans="1:18">
      <c r="A30" s="233">
        <v>20</v>
      </c>
      <c r="B30" s="47" t="s">
        <v>847</v>
      </c>
      <c r="C30" s="509">
        <f>'AT3A_cvrg(Insti)_PY'!H31+'AT3B_cvrg(Insti)_UPY '!H30+'AT3C_cvrg(Insti)_UPY '!H30</f>
        <v>80</v>
      </c>
      <c r="D30" s="509">
        <f>'AT3A_cvrg(Insti)_PY'!I31+'AT3B_cvrg(Insti)_UPY '!I30+'AT3C_cvrg(Insti)_UPY '!I30</f>
        <v>1</v>
      </c>
      <c r="E30" s="509">
        <v>0</v>
      </c>
      <c r="F30" s="509">
        <f t="shared" si="0"/>
        <v>81</v>
      </c>
      <c r="G30" s="508"/>
      <c r="H30" s="508"/>
      <c r="I30" s="508"/>
      <c r="J30" s="390">
        <f>'AT-11A'!C31</f>
        <v>80</v>
      </c>
      <c r="K30" s="390">
        <v>0</v>
      </c>
      <c r="L30" s="390">
        <v>0</v>
      </c>
      <c r="M30" s="390">
        <v>0</v>
      </c>
      <c r="N30" s="390">
        <v>0</v>
      </c>
      <c r="O30" s="390">
        <v>0</v>
      </c>
      <c r="P30" s="390">
        <v>0</v>
      </c>
      <c r="Q30" s="390">
        <v>0</v>
      </c>
      <c r="R30" s="512">
        <v>0</v>
      </c>
    </row>
    <row r="31" spans="1:18">
      <c r="A31" s="233">
        <v>21</v>
      </c>
      <c r="B31" s="47" t="s">
        <v>848</v>
      </c>
      <c r="C31" s="509">
        <f>'AT3A_cvrg(Insti)_PY'!H32+'AT3B_cvrg(Insti)_UPY '!H31+'AT3C_cvrg(Insti)_UPY '!H31</f>
        <v>68</v>
      </c>
      <c r="D31" s="509">
        <f>'AT3A_cvrg(Insti)_PY'!I32+'AT3B_cvrg(Insti)_UPY '!I31+'AT3C_cvrg(Insti)_UPY '!I31</f>
        <v>4</v>
      </c>
      <c r="E31" s="509">
        <v>0</v>
      </c>
      <c r="F31" s="509">
        <f t="shared" si="0"/>
        <v>72</v>
      </c>
      <c r="G31" s="508"/>
      <c r="H31" s="508"/>
      <c r="I31" s="508"/>
      <c r="J31" s="390">
        <f>'AT-11A'!C32</f>
        <v>125</v>
      </c>
      <c r="K31" s="390">
        <v>0</v>
      </c>
      <c r="L31" s="390">
        <v>0</v>
      </c>
      <c r="M31" s="390">
        <v>0</v>
      </c>
      <c r="N31" s="390">
        <v>0</v>
      </c>
      <c r="O31" s="390">
        <v>0</v>
      </c>
      <c r="P31" s="390">
        <v>0</v>
      </c>
      <c r="Q31" s="390">
        <v>0</v>
      </c>
      <c r="R31" s="512">
        <v>0</v>
      </c>
    </row>
    <row r="32" spans="1:18">
      <c r="A32" s="233">
        <v>22</v>
      </c>
      <c r="B32" s="47" t="s">
        <v>849</v>
      </c>
      <c r="C32" s="509">
        <f>'AT3A_cvrg(Insti)_PY'!H33+'AT3B_cvrg(Insti)_UPY '!H32+'AT3C_cvrg(Insti)_UPY '!H32</f>
        <v>112</v>
      </c>
      <c r="D32" s="509">
        <f>'AT3A_cvrg(Insti)_PY'!I33+'AT3B_cvrg(Insti)_UPY '!I32+'AT3C_cvrg(Insti)_UPY '!I32</f>
        <v>2</v>
      </c>
      <c r="E32" s="509">
        <v>0</v>
      </c>
      <c r="F32" s="509">
        <f t="shared" si="0"/>
        <v>114</v>
      </c>
      <c r="G32" s="508"/>
      <c r="H32" s="508"/>
      <c r="I32" s="508"/>
      <c r="J32" s="390">
        <f>'AT-11A'!C33</f>
        <v>158</v>
      </c>
      <c r="K32" s="390">
        <v>0</v>
      </c>
      <c r="L32" s="390">
        <v>0</v>
      </c>
      <c r="M32" s="390">
        <v>0</v>
      </c>
      <c r="N32" s="390">
        <v>0</v>
      </c>
      <c r="O32" s="390">
        <v>0</v>
      </c>
      <c r="P32" s="390">
        <v>0</v>
      </c>
      <c r="Q32" s="390">
        <v>0</v>
      </c>
      <c r="R32" s="512">
        <v>0</v>
      </c>
    </row>
    <row r="33" spans="1:18">
      <c r="A33" s="233">
        <v>23</v>
      </c>
      <c r="B33" s="47" t="s">
        <v>850</v>
      </c>
      <c r="C33" s="509">
        <f>'AT3A_cvrg(Insti)_PY'!H34+'AT3B_cvrg(Insti)_UPY '!H33+'AT3C_cvrg(Insti)_UPY '!H33</f>
        <v>106</v>
      </c>
      <c r="D33" s="509">
        <f>'AT3A_cvrg(Insti)_PY'!I34+'AT3B_cvrg(Insti)_UPY '!I33+'AT3C_cvrg(Insti)_UPY '!I33</f>
        <v>1</v>
      </c>
      <c r="E33" s="509">
        <v>0</v>
      </c>
      <c r="F33" s="509">
        <f t="shared" si="0"/>
        <v>107</v>
      </c>
      <c r="G33" s="508"/>
      <c r="H33" s="508"/>
      <c r="I33" s="508"/>
      <c r="J33" s="390">
        <f>'AT-11A'!C34</f>
        <v>148</v>
      </c>
      <c r="K33" s="390">
        <v>0</v>
      </c>
      <c r="L33" s="390">
        <v>0</v>
      </c>
      <c r="M33" s="390">
        <v>0</v>
      </c>
      <c r="N33" s="390">
        <v>0</v>
      </c>
      <c r="O33" s="390">
        <v>0</v>
      </c>
      <c r="P33" s="390">
        <v>0</v>
      </c>
      <c r="Q33" s="390">
        <v>0</v>
      </c>
      <c r="R33" s="512">
        <v>0</v>
      </c>
    </row>
    <row r="34" spans="1:18">
      <c r="A34" s="30" t="s">
        <v>14</v>
      </c>
      <c r="B34" s="9"/>
      <c r="C34" s="511">
        <f>SUM(C11:C33)</f>
        <v>2873</v>
      </c>
      <c r="D34" s="511">
        <f>SUM(D11:D33)</f>
        <v>61</v>
      </c>
      <c r="E34" s="511">
        <f>SUM(E11:E33)</f>
        <v>0</v>
      </c>
      <c r="F34" s="511">
        <f t="shared" ref="F34:R34" si="1">SUM(F11:F33)</f>
        <v>2934</v>
      </c>
      <c r="G34" s="511">
        <f t="shared" si="1"/>
        <v>0</v>
      </c>
      <c r="H34" s="511">
        <f t="shared" si="1"/>
        <v>0</v>
      </c>
      <c r="I34" s="511">
        <f t="shared" si="1"/>
        <v>0</v>
      </c>
      <c r="J34" s="511">
        <f t="shared" si="1"/>
        <v>4085</v>
      </c>
      <c r="K34" s="511">
        <f t="shared" si="1"/>
        <v>0</v>
      </c>
      <c r="L34" s="511">
        <f t="shared" si="1"/>
        <v>0</v>
      </c>
      <c r="M34" s="511">
        <f t="shared" si="1"/>
        <v>0</v>
      </c>
      <c r="N34" s="511">
        <f t="shared" si="1"/>
        <v>0</v>
      </c>
      <c r="O34" s="511">
        <f t="shared" si="1"/>
        <v>0</v>
      </c>
      <c r="P34" s="511">
        <f t="shared" si="1"/>
        <v>0</v>
      </c>
      <c r="Q34" s="511">
        <f t="shared" si="1"/>
        <v>0</v>
      </c>
      <c r="R34" s="511">
        <f t="shared" si="1"/>
        <v>0</v>
      </c>
    </row>
    <row r="37" spans="1:18">
      <c r="A37" s="290" t="s">
        <v>925</v>
      </c>
    </row>
    <row r="38" spans="1:18">
      <c r="A38" s="290" t="s">
        <v>930</v>
      </c>
    </row>
    <row r="39" spans="1:18">
      <c r="P39" s="290" t="s">
        <v>869</v>
      </c>
    </row>
    <row r="40" spans="1:18">
      <c r="P40" s="305" t="s">
        <v>870</v>
      </c>
    </row>
    <row r="41" spans="1:18">
      <c r="P41" s="305" t="s">
        <v>871</v>
      </c>
    </row>
  </sheetData>
  <mergeCells count="9">
    <mergeCell ref="A8:A9"/>
    <mergeCell ref="B8:B9"/>
    <mergeCell ref="G1:M1"/>
    <mergeCell ref="E2:O2"/>
    <mergeCell ref="O8:R8"/>
    <mergeCell ref="C8:F8"/>
    <mergeCell ref="K8:N8"/>
    <mergeCell ref="G8:J8"/>
    <mergeCell ref="B4:T4"/>
  </mergeCells>
  <printOptions horizontalCentered="1"/>
  <pageMargins left="0.70866141732283505" right="0.70866141732283505" top="1.2362204720000001" bottom="0" header="0.31496062992126" footer="0.31496062992126"/>
  <pageSetup paperSize="9"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view="pageBreakPreview" topLeftCell="A19" zoomScaleNormal="80" zoomScaleSheetLayoutView="100" workbookViewId="0">
      <selection activeCell="A6" sqref="A6:B6"/>
    </sheetView>
  </sheetViews>
  <sheetFormatPr defaultRowHeight="15"/>
  <cols>
    <col min="1" max="1" width="9.140625" style="70"/>
    <col min="2" max="2" width="17.42578125" style="70" customWidth="1"/>
    <col min="3" max="3" width="15.42578125" style="70" customWidth="1"/>
    <col min="4" max="4" width="14.85546875" style="70" customWidth="1"/>
    <col min="5" max="5" width="11.85546875" style="70" customWidth="1"/>
    <col min="6" max="6" width="9.85546875" style="70" customWidth="1"/>
    <col min="7" max="7" width="12.7109375" style="70" customWidth="1"/>
    <col min="8" max="9" width="11" style="70" customWidth="1"/>
    <col min="10" max="10" width="14.140625" style="70" customWidth="1"/>
    <col min="11" max="11" width="12.28515625" style="70" customWidth="1"/>
    <col min="12" max="12" width="13.140625" style="70" customWidth="1"/>
    <col min="13" max="13" width="9.7109375" style="70" customWidth="1"/>
    <col min="14" max="14" width="9.5703125" style="70" customWidth="1"/>
    <col min="15" max="15" width="12.7109375" style="70" customWidth="1"/>
    <col min="16" max="16" width="13.28515625" style="70" customWidth="1"/>
    <col min="17" max="17" width="11.28515625" style="70" customWidth="1"/>
    <col min="18" max="18" width="9.28515625" style="70" customWidth="1"/>
    <col min="19" max="19" width="9.140625" style="70"/>
    <col min="20" max="20" width="12.28515625" style="70" customWidth="1"/>
    <col min="21" max="16384" width="9.140625" style="70"/>
  </cols>
  <sheetData>
    <row r="1" spans="1:20" s="16" customFormat="1" ht="15.75">
      <c r="C1" s="43"/>
      <c r="D1" s="43"/>
      <c r="E1" s="43"/>
      <c r="F1" s="43"/>
      <c r="G1" s="43"/>
      <c r="H1" s="43"/>
      <c r="I1" s="98" t="s">
        <v>0</v>
      </c>
      <c r="J1" s="43"/>
      <c r="Q1" s="729" t="s">
        <v>526</v>
      </c>
      <c r="R1" s="729"/>
    </row>
    <row r="2" spans="1:20" s="16" customFormat="1" ht="20.25">
      <c r="G2" s="636" t="s">
        <v>623</v>
      </c>
      <c r="H2" s="636"/>
      <c r="I2" s="636"/>
      <c r="J2" s="636"/>
      <c r="K2" s="636"/>
      <c r="L2" s="636"/>
      <c r="M2" s="636"/>
      <c r="N2" s="42"/>
      <c r="O2" s="42"/>
      <c r="P2" s="42"/>
      <c r="Q2" s="42"/>
    </row>
    <row r="3" spans="1:20" s="16" customFormat="1" ht="20.25">
      <c r="G3" s="116"/>
      <c r="H3" s="116"/>
      <c r="I3" s="116"/>
      <c r="J3" s="116"/>
      <c r="K3" s="116"/>
      <c r="L3" s="116"/>
      <c r="M3" s="116"/>
      <c r="N3" s="42"/>
      <c r="O3" s="42"/>
      <c r="P3" s="42"/>
      <c r="Q3" s="42"/>
    </row>
    <row r="4" spans="1:20" ht="18">
      <c r="B4" s="888" t="s">
        <v>710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</row>
    <row r="5" spans="1:20" ht="15.75">
      <c r="C5" s="71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>
      <c r="A6" s="548" t="s">
        <v>933</v>
      </c>
      <c r="B6" s="548"/>
    </row>
    <row r="7" spans="1:20">
      <c r="B7" s="73"/>
      <c r="Q7" s="107" t="s">
        <v>133</v>
      </c>
    </row>
    <row r="8" spans="1:20" s="74" customFormat="1" ht="32.450000000000003" customHeight="1">
      <c r="A8" s="609" t="s">
        <v>2</v>
      </c>
      <c r="B8" s="881" t="s">
        <v>3</v>
      </c>
      <c r="C8" s="886" t="s">
        <v>449</v>
      </c>
      <c r="D8" s="886"/>
      <c r="E8" s="886"/>
      <c r="F8" s="886"/>
      <c r="G8" s="886" t="s">
        <v>450</v>
      </c>
      <c r="H8" s="886"/>
      <c r="I8" s="886"/>
      <c r="J8" s="886"/>
      <c r="K8" s="886" t="s">
        <v>451</v>
      </c>
      <c r="L8" s="886"/>
      <c r="M8" s="886"/>
      <c r="N8" s="886"/>
      <c r="O8" s="886" t="s">
        <v>452</v>
      </c>
      <c r="P8" s="886"/>
      <c r="Q8" s="886"/>
      <c r="R8" s="881"/>
      <c r="S8" s="889" t="s">
        <v>155</v>
      </c>
    </row>
    <row r="9" spans="1:20" s="75" customFormat="1" ht="75" customHeight="1">
      <c r="A9" s="609"/>
      <c r="B9" s="882"/>
      <c r="C9" s="79" t="s">
        <v>152</v>
      </c>
      <c r="D9" s="121" t="s">
        <v>154</v>
      </c>
      <c r="E9" s="79" t="s">
        <v>132</v>
      </c>
      <c r="F9" s="121" t="s">
        <v>153</v>
      </c>
      <c r="G9" s="79" t="s">
        <v>241</v>
      </c>
      <c r="H9" s="121" t="s">
        <v>154</v>
      </c>
      <c r="I9" s="79" t="s">
        <v>132</v>
      </c>
      <c r="J9" s="121" t="s">
        <v>153</v>
      </c>
      <c r="K9" s="79" t="s">
        <v>241</v>
      </c>
      <c r="L9" s="121" t="s">
        <v>154</v>
      </c>
      <c r="M9" s="79" t="s">
        <v>132</v>
      </c>
      <c r="N9" s="121" t="s">
        <v>153</v>
      </c>
      <c r="O9" s="79" t="s">
        <v>241</v>
      </c>
      <c r="P9" s="121" t="s">
        <v>154</v>
      </c>
      <c r="Q9" s="79" t="s">
        <v>132</v>
      </c>
      <c r="R9" s="122" t="s">
        <v>153</v>
      </c>
      <c r="S9" s="889"/>
    </row>
    <row r="10" spans="1:20" s="75" customFormat="1" ht="16.149999999999999" customHeight="1">
      <c r="A10" s="5">
        <v>1</v>
      </c>
      <c r="B10" s="78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114">
        <v>18</v>
      </c>
      <c r="S10" s="120">
        <v>19</v>
      </c>
    </row>
    <row r="11" spans="1:20" s="75" customFormat="1" ht="16.149999999999999" customHeight="1">
      <c r="A11" s="233">
        <v>1</v>
      </c>
      <c r="B11" s="263" t="s">
        <v>828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507">
        <v>0</v>
      </c>
      <c r="M11" s="507">
        <v>0</v>
      </c>
      <c r="N11" s="507">
        <v>0</v>
      </c>
      <c r="O11" s="507">
        <v>0</v>
      </c>
      <c r="P11" s="507">
        <v>0</v>
      </c>
      <c r="Q11" s="507">
        <v>0</v>
      </c>
      <c r="R11" s="513">
        <v>0</v>
      </c>
      <c r="S11" s="514">
        <v>0</v>
      </c>
    </row>
    <row r="12" spans="1:20" s="75" customFormat="1" ht="16.149999999999999" customHeight="1">
      <c r="A12" s="233">
        <v>2</v>
      </c>
      <c r="B12" s="47" t="s">
        <v>829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  <c r="L12" s="507">
        <v>0</v>
      </c>
      <c r="M12" s="507">
        <v>0</v>
      </c>
      <c r="N12" s="507">
        <v>0</v>
      </c>
      <c r="O12" s="507">
        <v>0</v>
      </c>
      <c r="P12" s="507">
        <v>0</v>
      </c>
      <c r="Q12" s="507">
        <v>0</v>
      </c>
      <c r="R12" s="513">
        <v>0</v>
      </c>
      <c r="S12" s="514">
        <v>0</v>
      </c>
    </row>
    <row r="13" spans="1:20" s="75" customFormat="1" ht="16.149999999999999" customHeight="1">
      <c r="A13" s="233">
        <v>3</v>
      </c>
      <c r="B13" s="263" t="s">
        <v>830</v>
      </c>
      <c r="C13" s="507">
        <v>0</v>
      </c>
      <c r="D13" s="507">
        <v>0</v>
      </c>
      <c r="E13" s="507">
        <v>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507">
        <v>0</v>
      </c>
      <c r="M13" s="507">
        <v>0</v>
      </c>
      <c r="N13" s="507">
        <v>0</v>
      </c>
      <c r="O13" s="507">
        <v>0</v>
      </c>
      <c r="P13" s="507">
        <v>0</v>
      </c>
      <c r="Q13" s="507">
        <v>0</v>
      </c>
      <c r="R13" s="513">
        <v>0</v>
      </c>
      <c r="S13" s="514">
        <v>0</v>
      </c>
    </row>
    <row r="14" spans="1:20" s="75" customFormat="1" ht="16.149999999999999" customHeight="1">
      <c r="A14" s="233">
        <v>4</v>
      </c>
      <c r="B14" s="47" t="s">
        <v>831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07">
        <v>0</v>
      </c>
      <c r="Q14" s="507">
        <v>0</v>
      </c>
      <c r="R14" s="513">
        <v>0</v>
      </c>
      <c r="S14" s="514">
        <v>0</v>
      </c>
    </row>
    <row r="15" spans="1:20" s="75" customFormat="1" ht="16.149999999999999" customHeight="1">
      <c r="A15" s="233">
        <v>5</v>
      </c>
      <c r="B15" s="47" t="s">
        <v>832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507">
        <v>0</v>
      </c>
      <c r="M15" s="507">
        <v>0</v>
      </c>
      <c r="N15" s="507">
        <v>0</v>
      </c>
      <c r="O15" s="507">
        <v>0</v>
      </c>
      <c r="P15" s="507">
        <v>0</v>
      </c>
      <c r="Q15" s="507">
        <v>0</v>
      </c>
      <c r="R15" s="513">
        <v>0</v>
      </c>
      <c r="S15" s="514">
        <v>0</v>
      </c>
    </row>
    <row r="16" spans="1:20" s="75" customFormat="1" ht="16.149999999999999" customHeight="1">
      <c r="A16" s="233">
        <v>6</v>
      </c>
      <c r="B16" s="47" t="s">
        <v>833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507">
        <v>0</v>
      </c>
      <c r="M16" s="507">
        <v>0</v>
      </c>
      <c r="N16" s="507">
        <v>0</v>
      </c>
      <c r="O16" s="507">
        <v>0</v>
      </c>
      <c r="P16" s="507">
        <v>0</v>
      </c>
      <c r="Q16" s="507">
        <v>0</v>
      </c>
      <c r="R16" s="513">
        <v>0</v>
      </c>
      <c r="S16" s="514">
        <v>0</v>
      </c>
    </row>
    <row r="17" spans="1:45" s="75" customFormat="1" ht="16.149999999999999" customHeight="1">
      <c r="A17" s="233">
        <v>7</v>
      </c>
      <c r="B17" s="263" t="s">
        <v>834</v>
      </c>
      <c r="C17" s="507">
        <v>0</v>
      </c>
      <c r="D17" s="507">
        <v>0</v>
      </c>
      <c r="E17" s="507">
        <v>0</v>
      </c>
      <c r="F17" s="507">
        <v>0</v>
      </c>
      <c r="G17" s="507">
        <v>0</v>
      </c>
      <c r="H17" s="507">
        <v>0</v>
      </c>
      <c r="I17" s="507">
        <v>0</v>
      </c>
      <c r="J17" s="507">
        <v>0</v>
      </c>
      <c r="K17" s="507">
        <v>0</v>
      </c>
      <c r="L17" s="507">
        <v>0</v>
      </c>
      <c r="M17" s="507">
        <v>0</v>
      </c>
      <c r="N17" s="507">
        <v>0</v>
      </c>
      <c r="O17" s="507">
        <v>0</v>
      </c>
      <c r="P17" s="507">
        <v>0</v>
      </c>
      <c r="Q17" s="507">
        <v>0</v>
      </c>
      <c r="R17" s="513">
        <v>0</v>
      </c>
      <c r="S17" s="514">
        <v>0</v>
      </c>
    </row>
    <row r="18" spans="1:45">
      <c r="A18" s="233">
        <v>8</v>
      </c>
      <c r="B18" s="47" t="s">
        <v>835</v>
      </c>
      <c r="C18" s="507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07">
        <v>0</v>
      </c>
      <c r="L18" s="507">
        <v>0</v>
      </c>
      <c r="M18" s="507">
        <v>0</v>
      </c>
      <c r="N18" s="507">
        <v>0</v>
      </c>
      <c r="O18" s="507">
        <v>0</v>
      </c>
      <c r="P18" s="507">
        <v>0</v>
      </c>
      <c r="Q18" s="507">
        <v>0</v>
      </c>
      <c r="R18" s="513">
        <v>0</v>
      </c>
      <c r="S18" s="514">
        <v>0</v>
      </c>
    </row>
    <row r="19" spans="1:45">
      <c r="A19" s="233">
        <v>9</v>
      </c>
      <c r="B19" s="47" t="s">
        <v>836</v>
      </c>
      <c r="C19" s="507">
        <v>0</v>
      </c>
      <c r="D19" s="507">
        <v>0</v>
      </c>
      <c r="E19" s="507">
        <v>0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  <c r="L19" s="507">
        <v>0</v>
      </c>
      <c r="M19" s="507">
        <v>0</v>
      </c>
      <c r="N19" s="507">
        <v>0</v>
      </c>
      <c r="O19" s="507">
        <v>0</v>
      </c>
      <c r="P19" s="507">
        <v>0</v>
      </c>
      <c r="Q19" s="507">
        <v>0</v>
      </c>
      <c r="R19" s="513">
        <v>0</v>
      </c>
      <c r="S19" s="514">
        <v>0</v>
      </c>
    </row>
    <row r="20" spans="1:45">
      <c r="A20" s="233">
        <v>10</v>
      </c>
      <c r="B20" s="47" t="s">
        <v>837</v>
      </c>
      <c r="C20" s="507">
        <v>0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7">
        <v>0</v>
      </c>
      <c r="M20" s="507">
        <v>0</v>
      </c>
      <c r="N20" s="507">
        <v>0</v>
      </c>
      <c r="O20" s="507">
        <v>0</v>
      </c>
      <c r="P20" s="507">
        <v>0</v>
      </c>
      <c r="Q20" s="507">
        <v>0</v>
      </c>
      <c r="R20" s="513">
        <v>0</v>
      </c>
      <c r="S20" s="514">
        <v>0</v>
      </c>
    </row>
    <row r="21" spans="1:45">
      <c r="A21" s="233">
        <v>11</v>
      </c>
      <c r="B21" s="47" t="s">
        <v>838</v>
      </c>
      <c r="C21" s="507">
        <v>0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13">
        <v>0</v>
      </c>
      <c r="S21" s="514">
        <v>0</v>
      </c>
    </row>
    <row r="22" spans="1:45" s="76" customFormat="1">
      <c r="A22" s="233">
        <v>12</v>
      </c>
      <c r="B22" s="47" t="s">
        <v>839</v>
      </c>
      <c r="C22" s="507">
        <v>0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>
        <v>0</v>
      </c>
      <c r="R22" s="513">
        <v>0</v>
      </c>
      <c r="S22" s="514">
        <v>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45">
      <c r="A23" s="233">
        <v>13</v>
      </c>
      <c r="B23" s="266" t="s">
        <v>856</v>
      </c>
      <c r="C23" s="507">
        <v>0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13">
        <v>0</v>
      </c>
      <c r="S23" s="514">
        <v>0</v>
      </c>
    </row>
    <row r="24" spans="1:45">
      <c r="A24" s="233">
        <v>14</v>
      </c>
      <c r="B24" s="47" t="s">
        <v>841</v>
      </c>
      <c r="C24" s="507">
        <v>0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  <c r="L24" s="507">
        <v>0</v>
      </c>
      <c r="M24" s="507">
        <v>0</v>
      </c>
      <c r="N24" s="507">
        <v>0</v>
      </c>
      <c r="O24" s="507">
        <v>0</v>
      </c>
      <c r="P24" s="507">
        <v>0</v>
      </c>
      <c r="Q24" s="507">
        <v>0</v>
      </c>
      <c r="R24" s="513">
        <v>0</v>
      </c>
      <c r="S24" s="514">
        <v>0</v>
      </c>
    </row>
    <row r="25" spans="1:45">
      <c r="A25" s="233">
        <v>15</v>
      </c>
      <c r="B25" s="263" t="s">
        <v>842</v>
      </c>
      <c r="C25" s="507">
        <v>0</v>
      </c>
      <c r="D25" s="507">
        <v>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>
        <v>0</v>
      </c>
      <c r="R25" s="513">
        <v>0</v>
      </c>
      <c r="S25" s="514">
        <v>0</v>
      </c>
    </row>
    <row r="26" spans="1:45">
      <c r="A26" s="233">
        <v>16</v>
      </c>
      <c r="B26" s="263" t="s">
        <v>843</v>
      </c>
      <c r="C26" s="507">
        <v>0</v>
      </c>
      <c r="D26" s="507">
        <v>0</v>
      </c>
      <c r="E26" s="507">
        <v>0</v>
      </c>
      <c r="F26" s="507">
        <v>0</v>
      </c>
      <c r="G26" s="507">
        <v>0</v>
      </c>
      <c r="H26" s="507">
        <v>0</v>
      </c>
      <c r="I26" s="507">
        <v>0</v>
      </c>
      <c r="J26" s="507">
        <v>0</v>
      </c>
      <c r="K26" s="507">
        <v>0</v>
      </c>
      <c r="L26" s="507">
        <v>0</v>
      </c>
      <c r="M26" s="507">
        <v>0</v>
      </c>
      <c r="N26" s="507">
        <v>0</v>
      </c>
      <c r="O26" s="507">
        <v>0</v>
      </c>
      <c r="P26" s="507">
        <v>0</v>
      </c>
      <c r="Q26" s="507">
        <v>0</v>
      </c>
      <c r="R26" s="513">
        <v>0</v>
      </c>
      <c r="S26" s="514">
        <v>0</v>
      </c>
    </row>
    <row r="27" spans="1:45">
      <c r="A27" s="233">
        <v>17</v>
      </c>
      <c r="B27" s="47" t="s">
        <v>844</v>
      </c>
      <c r="C27" s="507">
        <v>0</v>
      </c>
      <c r="D27" s="507">
        <v>0</v>
      </c>
      <c r="E27" s="507">
        <v>0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>
        <v>0</v>
      </c>
      <c r="R27" s="513">
        <v>0</v>
      </c>
      <c r="S27" s="514">
        <v>0</v>
      </c>
    </row>
    <row r="28" spans="1:45">
      <c r="A28" s="233">
        <v>18</v>
      </c>
      <c r="B28" s="263" t="s">
        <v>845</v>
      </c>
      <c r="C28" s="507">
        <v>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7">
        <v>0</v>
      </c>
      <c r="Q28" s="507">
        <v>0</v>
      </c>
      <c r="R28" s="513">
        <v>0</v>
      </c>
      <c r="S28" s="514">
        <v>0</v>
      </c>
    </row>
    <row r="29" spans="1:45">
      <c r="A29" s="233">
        <v>19</v>
      </c>
      <c r="B29" s="47" t="s">
        <v>846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7">
        <v>0</v>
      </c>
      <c r="M29" s="507">
        <v>0</v>
      </c>
      <c r="N29" s="507">
        <v>0</v>
      </c>
      <c r="O29" s="507">
        <v>0</v>
      </c>
      <c r="P29" s="507">
        <v>0</v>
      </c>
      <c r="Q29" s="507">
        <v>0</v>
      </c>
      <c r="R29" s="513">
        <v>0</v>
      </c>
      <c r="S29" s="514">
        <v>0</v>
      </c>
    </row>
    <row r="30" spans="1:45">
      <c r="A30" s="233">
        <v>20</v>
      </c>
      <c r="B30" s="47" t="s">
        <v>847</v>
      </c>
      <c r="C30" s="507">
        <v>0</v>
      </c>
      <c r="D30" s="507">
        <v>0</v>
      </c>
      <c r="E30" s="507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  <c r="L30" s="507">
        <v>0</v>
      </c>
      <c r="M30" s="507">
        <v>0</v>
      </c>
      <c r="N30" s="507">
        <v>0</v>
      </c>
      <c r="O30" s="507">
        <v>0</v>
      </c>
      <c r="P30" s="507">
        <v>0</v>
      </c>
      <c r="Q30" s="507">
        <v>0</v>
      </c>
      <c r="R30" s="513">
        <v>0</v>
      </c>
      <c r="S30" s="514">
        <v>0</v>
      </c>
    </row>
    <row r="31" spans="1:45">
      <c r="A31" s="233">
        <v>21</v>
      </c>
      <c r="B31" s="47" t="s">
        <v>848</v>
      </c>
      <c r="C31" s="507">
        <v>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  <c r="L31" s="507">
        <v>0</v>
      </c>
      <c r="M31" s="507">
        <v>0</v>
      </c>
      <c r="N31" s="507">
        <v>0</v>
      </c>
      <c r="O31" s="507">
        <v>0</v>
      </c>
      <c r="P31" s="507">
        <v>0</v>
      </c>
      <c r="Q31" s="507">
        <v>0</v>
      </c>
      <c r="R31" s="513">
        <v>0</v>
      </c>
      <c r="S31" s="514">
        <v>0</v>
      </c>
    </row>
    <row r="32" spans="1:45">
      <c r="A32" s="233">
        <v>22</v>
      </c>
      <c r="B32" s="47" t="s">
        <v>849</v>
      </c>
      <c r="C32" s="507">
        <v>0</v>
      </c>
      <c r="D32" s="507">
        <v>0</v>
      </c>
      <c r="E32" s="507">
        <v>0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  <c r="L32" s="507">
        <v>0</v>
      </c>
      <c r="M32" s="507">
        <v>0</v>
      </c>
      <c r="N32" s="507">
        <v>0</v>
      </c>
      <c r="O32" s="507">
        <v>0</v>
      </c>
      <c r="P32" s="507">
        <v>0</v>
      </c>
      <c r="Q32" s="507">
        <v>0</v>
      </c>
      <c r="R32" s="513">
        <v>0</v>
      </c>
      <c r="S32" s="514">
        <v>0</v>
      </c>
    </row>
    <row r="33" spans="1:19">
      <c r="A33" s="233">
        <v>23</v>
      </c>
      <c r="B33" s="47" t="s">
        <v>850</v>
      </c>
      <c r="C33" s="507">
        <v>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>
        <v>0</v>
      </c>
      <c r="R33" s="513">
        <v>0</v>
      </c>
      <c r="S33" s="514">
        <v>0</v>
      </c>
    </row>
    <row r="34" spans="1:19">
      <c r="A34" s="30" t="s">
        <v>14</v>
      </c>
      <c r="B34" s="9"/>
      <c r="C34" s="76">
        <f>SUM(C11:C33)</f>
        <v>0</v>
      </c>
      <c r="D34" s="76">
        <f t="shared" ref="D34:S34" si="0">SUM(D11:D33)</f>
        <v>0</v>
      </c>
      <c r="E34" s="76">
        <f t="shared" si="0"/>
        <v>0</v>
      </c>
      <c r="F34" s="76">
        <f t="shared" si="0"/>
        <v>0</v>
      </c>
      <c r="G34" s="76">
        <f t="shared" si="0"/>
        <v>0</v>
      </c>
      <c r="H34" s="76">
        <f t="shared" si="0"/>
        <v>0</v>
      </c>
      <c r="I34" s="76">
        <f t="shared" si="0"/>
        <v>0</v>
      </c>
      <c r="J34" s="76">
        <f t="shared" si="0"/>
        <v>0</v>
      </c>
      <c r="K34" s="76">
        <f t="shared" si="0"/>
        <v>0</v>
      </c>
      <c r="L34" s="76">
        <f t="shared" si="0"/>
        <v>0</v>
      </c>
      <c r="M34" s="76">
        <f t="shared" si="0"/>
        <v>0</v>
      </c>
      <c r="N34" s="76">
        <f t="shared" si="0"/>
        <v>0</v>
      </c>
      <c r="O34" s="76">
        <f t="shared" si="0"/>
        <v>0</v>
      </c>
      <c r="P34" s="76">
        <f t="shared" si="0"/>
        <v>0</v>
      </c>
      <c r="Q34" s="76">
        <f t="shared" si="0"/>
        <v>0</v>
      </c>
      <c r="R34" s="76">
        <f t="shared" si="0"/>
        <v>0</v>
      </c>
      <c r="S34" s="76">
        <f t="shared" si="0"/>
        <v>0</v>
      </c>
    </row>
    <row r="35" spans="1:19">
      <c r="A35" s="227" t="s">
        <v>478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8" spans="1:19">
      <c r="A38" s="290" t="s">
        <v>925</v>
      </c>
    </row>
    <row r="39" spans="1:19">
      <c r="A39" s="290" t="s">
        <v>930</v>
      </c>
    </row>
    <row r="40" spans="1:19">
      <c r="P40" s="290" t="s">
        <v>869</v>
      </c>
    </row>
    <row r="41" spans="1:19">
      <c r="P41" s="305" t="s">
        <v>870</v>
      </c>
    </row>
    <row r="42" spans="1:19">
      <c r="P42" s="305" t="s">
        <v>871</v>
      </c>
    </row>
  </sheetData>
  <mergeCells count="10">
    <mergeCell ref="Q1:R1"/>
    <mergeCell ref="B4:T4"/>
    <mergeCell ref="G2:M2"/>
    <mergeCell ref="S8:S9"/>
    <mergeCell ref="O8:R8"/>
    <mergeCell ref="A8:A9"/>
    <mergeCell ref="B8:B9"/>
    <mergeCell ref="C8:F8"/>
    <mergeCell ref="G8:J8"/>
    <mergeCell ref="K8:N8"/>
  </mergeCells>
  <printOptions horizontalCentered="1"/>
  <pageMargins left="0.70866141732283505" right="0.70866141732283505" top="1.2362204720000001" bottom="0" header="0.31496062992126" footer="0.31496062992126"/>
  <pageSetup paperSize="9" scale="5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1"/>
  <sheetViews>
    <sheetView view="pageBreakPreview" topLeftCell="G16" zoomScale="90" zoomScaleNormal="90" zoomScaleSheetLayoutView="90" workbookViewId="0">
      <selection activeCell="AA9" sqref="AA9:AD12"/>
    </sheetView>
  </sheetViews>
  <sheetFormatPr defaultRowHeight="15"/>
  <cols>
    <col min="1" max="1" width="6.7109375" style="70" customWidth="1"/>
    <col min="2" max="2" width="15.85546875" style="70" customWidth="1"/>
    <col min="3" max="3" width="7.140625" style="70" customWidth="1"/>
    <col min="4" max="4" width="6.85546875" style="70" customWidth="1"/>
    <col min="5" max="5" width="7.42578125" style="70" customWidth="1"/>
    <col min="6" max="6" width="9.140625" style="70" customWidth="1"/>
    <col min="7" max="7" width="7.42578125" style="70" customWidth="1"/>
    <col min="8" max="9" width="7" style="70" customWidth="1"/>
    <col min="10" max="10" width="7.140625" style="70" customWidth="1"/>
    <col min="11" max="11" width="6.85546875" style="70" customWidth="1"/>
    <col min="12" max="12" width="9.7109375" style="70" customWidth="1"/>
    <col min="13" max="14" width="6.85546875" style="70" customWidth="1"/>
    <col min="15" max="15" width="7" style="70" customWidth="1"/>
    <col min="16" max="16" width="7.28515625" style="70" customWidth="1"/>
    <col min="17" max="19" width="7.42578125" style="70" customWidth="1"/>
    <col min="20" max="22" width="7.85546875" style="70" customWidth="1"/>
    <col min="23" max="23" width="8.7109375" style="70" customWidth="1"/>
    <col min="24" max="24" width="10.7109375" style="70" bestFit="1" customWidth="1"/>
    <col min="25" max="25" width="10.5703125" style="70" bestFit="1" customWidth="1"/>
    <col min="26" max="26" width="6.140625" style="70" bestFit="1" customWidth="1"/>
    <col min="27" max="27" width="6.5703125" style="70" bestFit="1" customWidth="1"/>
    <col min="28" max="28" width="8" style="70" customWidth="1"/>
    <col min="29" max="29" width="8.28515625" style="70" customWidth="1"/>
    <col min="30" max="30" width="10.7109375" style="70" bestFit="1" customWidth="1"/>
    <col min="31" max="31" width="10.5703125" style="70" bestFit="1" customWidth="1"/>
    <col min="32" max="32" width="8.7109375" style="70" customWidth="1"/>
    <col min="33" max="16384" width="9.140625" style="70"/>
  </cols>
  <sheetData>
    <row r="1" spans="1:34" s="16" customFormat="1" ht="15.75">
      <c r="C1" s="43"/>
      <c r="D1" s="43"/>
      <c r="E1" s="43"/>
      <c r="F1" s="43"/>
      <c r="G1" s="43"/>
      <c r="H1" s="43"/>
      <c r="I1" s="43"/>
      <c r="J1" s="43"/>
      <c r="K1" s="98" t="s">
        <v>0</v>
      </c>
      <c r="L1" s="98"/>
      <c r="M1" s="98"/>
      <c r="N1" s="43"/>
      <c r="AA1" s="40"/>
      <c r="AB1" s="40"/>
      <c r="AC1" s="40"/>
      <c r="AD1" s="40"/>
      <c r="AE1" s="890" t="s">
        <v>527</v>
      </c>
      <c r="AF1" s="890"/>
      <c r="AG1" s="890"/>
      <c r="AH1" s="890"/>
    </row>
    <row r="2" spans="1:34" s="16" customFormat="1" ht="20.25">
      <c r="E2" s="636" t="s">
        <v>623</v>
      </c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</row>
    <row r="3" spans="1:34" s="16" customFormat="1" ht="9.75" customHeight="1"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34" ht="15.75">
      <c r="C4" s="637" t="s">
        <v>711</v>
      </c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44"/>
      <c r="Y4" s="44"/>
      <c r="Z4" s="105"/>
      <c r="AA4" s="105"/>
      <c r="AB4" s="105"/>
      <c r="AC4" s="105"/>
      <c r="AD4" s="105"/>
      <c r="AE4" s="105"/>
      <c r="AF4" s="98"/>
      <c r="AG4" s="98"/>
    </row>
    <row r="5" spans="1:34">
      <c r="C5" s="71"/>
      <c r="D5" s="71"/>
      <c r="E5" s="71"/>
      <c r="F5" s="71"/>
      <c r="G5" s="71"/>
      <c r="H5" s="71"/>
      <c r="I5" s="71"/>
      <c r="J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4">
      <c r="A6" s="548" t="s">
        <v>933</v>
      </c>
      <c r="B6" s="548"/>
    </row>
    <row r="7" spans="1:34">
      <c r="B7" s="73"/>
    </row>
    <row r="8" spans="1:34" s="74" customFormat="1" ht="41.25" customHeight="1">
      <c r="A8" s="609" t="s">
        <v>2</v>
      </c>
      <c r="B8" s="881" t="s">
        <v>3</v>
      </c>
      <c r="C8" s="886" t="s">
        <v>102</v>
      </c>
      <c r="D8" s="886"/>
      <c r="E8" s="886"/>
      <c r="F8" s="886"/>
      <c r="G8" s="886"/>
      <c r="H8" s="886"/>
      <c r="I8" s="883" t="s">
        <v>662</v>
      </c>
      <c r="J8" s="884"/>
      <c r="K8" s="884"/>
      <c r="L8" s="884"/>
      <c r="M8" s="884"/>
      <c r="N8" s="887"/>
      <c r="O8" s="883" t="s">
        <v>188</v>
      </c>
      <c r="P8" s="884"/>
      <c r="Q8" s="884"/>
      <c r="R8" s="884"/>
      <c r="S8" s="884"/>
      <c r="T8" s="887"/>
      <c r="U8" s="886" t="s">
        <v>101</v>
      </c>
      <c r="V8" s="886"/>
      <c r="W8" s="886"/>
      <c r="X8" s="886"/>
      <c r="Y8" s="886"/>
      <c r="Z8" s="886"/>
      <c r="AA8" s="891" t="s">
        <v>228</v>
      </c>
      <c r="AB8" s="892"/>
      <c r="AC8" s="892"/>
      <c r="AD8" s="892"/>
      <c r="AE8" s="892"/>
      <c r="AF8" s="893"/>
    </row>
    <row r="9" spans="1:34" s="75" customFormat="1" ht="61.5" customHeight="1">
      <c r="A9" s="609"/>
      <c r="B9" s="882"/>
      <c r="C9" s="69" t="s">
        <v>86</v>
      </c>
      <c r="D9" s="69" t="s">
        <v>90</v>
      </c>
      <c r="E9" s="69" t="s">
        <v>91</v>
      </c>
      <c r="F9" s="69" t="s">
        <v>353</v>
      </c>
      <c r="G9" s="69" t="s">
        <v>229</v>
      </c>
      <c r="H9" s="69" t="s">
        <v>14</v>
      </c>
      <c r="I9" s="69" t="s">
        <v>86</v>
      </c>
      <c r="J9" s="69" t="s">
        <v>90</v>
      </c>
      <c r="K9" s="69" t="s">
        <v>91</v>
      </c>
      <c r="L9" s="69" t="s">
        <v>353</v>
      </c>
      <c r="M9" s="69" t="s">
        <v>229</v>
      </c>
      <c r="N9" s="69" t="s">
        <v>14</v>
      </c>
      <c r="O9" s="69" t="s">
        <v>86</v>
      </c>
      <c r="P9" s="69" t="s">
        <v>90</v>
      </c>
      <c r="Q9" s="69" t="s">
        <v>91</v>
      </c>
      <c r="R9" s="69" t="s">
        <v>353</v>
      </c>
      <c r="S9" s="69" t="s">
        <v>229</v>
      </c>
      <c r="T9" s="69" t="s">
        <v>14</v>
      </c>
      <c r="U9" s="69" t="s">
        <v>230</v>
      </c>
      <c r="V9" s="69" t="s">
        <v>231</v>
      </c>
      <c r="W9" s="69" t="s">
        <v>232</v>
      </c>
      <c r="X9" s="69" t="s">
        <v>353</v>
      </c>
      <c r="Y9" s="69" t="s">
        <v>229</v>
      </c>
      <c r="Z9" s="69" t="s">
        <v>83</v>
      </c>
      <c r="AA9" s="69" t="s">
        <v>86</v>
      </c>
      <c r="AB9" s="69" t="s">
        <v>90</v>
      </c>
      <c r="AC9" s="69" t="s">
        <v>232</v>
      </c>
      <c r="AD9" s="69" t="s">
        <v>353</v>
      </c>
      <c r="AE9" s="69" t="s">
        <v>229</v>
      </c>
      <c r="AF9" s="69" t="s">
        <v>14</v>
      </c>
    </row>
    <row r="10" spans="1:34" s="141" customFormat="1" ht="16.149999999999999" customHeight="1">
      <c r="A10" s="62">
        <v>1</v>
      </c>
      <c r="B10" s="139">
        <v>2</v>
      </c>
      <c r="C10" s="139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9</v>
      </c>
      <c r="I10" s="140">
        <v>10</v>
      </c>
      <c r="J10" s="140">
        <v>11</v>
      </c>
      <c r="K10" s="140">
        <v>12</v>
      </c>
      <c r="L10" s="140">
        <v>13</v>
      </c>
      <c r="M10" s="140">
        <v>14</v>
      </c>
      <c r="N10" s="140">
        <v>16</v>
      </c>
      <c r="O10" s="140">
        <v>17</v>
      </c>
      <c r="P10" s="140">
        <v>18</v>
      </c>
      <c r="Q10" s="140">
        <v>19</v>
      </c>
      <c r="R10" s="140">
        <v>20</v>
      </c>
      <c r="S10" s="140">
        <v>21</v>
      </c>
      <c r="T10" s="140">
        <v>23</v>
      </c>
      <c r="U10" s="140">
        <v>24</v>
      </c>
      <c r="V10" s="140">
        <v>25</v>
      </c>
      <c r="W10" s="140">
        <v>26</v>
      </c>
      <c r="X10" s="140">
        <v>27</v>
      </c>
      <c r="Y10" s="140">
        <v>28</v>
      </c>
      <c r="Z10" s="140">
        <v>30</v>
      </c>
      <c r="AA10" s="140">
        <v>31</v>
      </c>
      <c r="AB10" s="140">
        <v>32</v>
      </c>
      <c r="AC10" s="140">
        <v>33</v>
      </c>
      <c r="AD10" s="140">
        <v>34</v>
      </c>
      <c r="AE10" s="140">
        <v>35</v>
      </c>
      <c r="AF10" s="140">
        <v>37</v>
      </c>
    </row>
    <row r="11" spans="1:34">
      <c r="A11" s="233">
        <v>1</v>
      </c>
      <c r="B11" s="263" t="s">
        <v>828</v>
      </c>
      <c r="C11" s="515">
        <f>'AT3A_cvrg(Insti)_PY'!C12+'AT3B_cvrg(Insti)_UPY '!C11+'AT3C_cvrg(Insti)_UPY '!C11</f>
        <v>108</v>
      </c>
      <c r="D11" s="515">
        <f>'AT3A_cvrg(Insti)_PY'!D12+'AT3B_cvrg(Insti)_UPY '!D11+'AT3C_cvrg(Insti)_UPY '!D11</f>
        <v>10</v>
      </c>
      <c r="E11" s="515">
        <v>0</v>
      </c>
      <c r="F11" s="515">
        <f>'AT3A_cvrg(Insti)_PY'!E12+'AT3B_cvrg(Insti)_UPY '!E11+'AT3C_cvrg(Insti)_UPY '!E11</f>
        <v>0</v>
      </c>
      <c r="G11" s="515">
        <v>0</v>
      </c>
      <c r="H11" s="515">
        <f>SUM(C11:G11)</f>
        <v>118</v>
      </c>
      <c r="I11" s="515"/>
      <c r="J11" s="515"/>
      <c r="K11" s="515"/>
      <c r="L11" s="515"/>
      <c r="M11" s="515"/>
      <c r="N11" s="515">
        <f>'AT-12'!C12+'AT-12A'!C12</f>
        <v>310</v>
      </c>
      <c r="O11" s="515">
        <v>0</v>
      </c>
      <c r="P11" s="515">
        <v>0</v>
      </c>
      <c r="Q11" s="515">
        <v>0</v>
      </c>
      <c r="R11" s="515">
        <v>0</v>
      </c>
      <c r="S11" s="515">
        <v>0</v>
      </c>
      <c r="T11" s="515">
        <f>SUM(O11:S11)</f>
        <v>0</v>
      </c>
      <c r="U11" s="515">
        <v>0</v>
      </c>
      <c r="V11" s="515">
        <v>0</v>
      </c>
      <c r="W11" s="515">
        <v>0</v>
      </c>
      <c r="X11" s="515">
        <v>0</v>
      </c>
      <c r="Y11" s="515">
        <v>0</v>
      </c>
      <c r="Z11" s="515">
        <v>0</v>
      </c>
      <c r="AA11" s="515">
        <v>0</v>
      </c>
      <c r="AB11" s="515">
        <v>0</v>
      </c>
      <c r="AC11" s="515">
        <v>0</v>
      </c>
      <c r="AD11" s="515">
        <v>0</v>
      </c>
      <c r="AE11" s="515">
        <v>0</v>
      </c>
      <c r="AF11" s="515">
        <v>0</v>
      </c>
    </row>
    <row r="12" spans="1:34">
      <c r="A12" s="233">
        <v>2</v>
      </c>
      <c r="B12" s="266" t="s">
        <v>829</v>
      </c>
      <c r="C12" s="515">
        <f>'AT3A_cvrg(Insti)_PY'!C13+'AT3B_cvrg(Insti)_UPY '!C12+'AT3C_cvrg(Insti)_UPY '!C12</f>
        <v>165</v>
      </c>
      <c r="D12" s="515">
        <f>'AT3A_cvrg(Insti)_PY'!D13+'AT3B_cvrg(Insti)_UPY '!D12+'AT3C_cvrg(Insti)_UPY '!D12</f>
        <v>6</v>
      </c>
      <c r="E12" s="515">
        <v>0</v>
      </c>
      <c r="F12" s="515">
        <f>'AT3A_cvrg(Insti)_PY'!E13+'AT3B_cvrg(Insti)_UPY '!E12+'AT3C_cvrg(Insti)_UPY '!E12</f>
        <v>0</v>
      </c>
      <c r="G12" s="515">
        <v>0</v>
      </c>
      <c r="H12" s="515">
        <f t="shared" ref="H12:H33" si="0">SUM(C12:G12)</f>
        <v>171</v>
      </c>
      <c r="I12" s="515"/>
      <c r="J12" s="515"/>
      <c r="K12" s="515"/>
      <c r="L12" s="515"/>
      <c r="M12" s="515"/>
      <c r="N12" s="515">
        <f>'AT-12'!C13+'AT-12A'!C13</f>
        <v>462</v>
      </c>
      <c r="O12" s="515">
        <v>0</v>
      </c>
      <c r="P12" s="515">
        <v>0</v>
      </c>
      <c r="Q12" s="515">
        <v>0</v>
      </c>
      <c r="R12" s="515">
        <v>0</v>
      </c>
      <c r="S12" s="515">
        <v>0</v>
      </c>
      <c r="T12" s="515">
        <f t="shared" ref="T12:T33" si="1">SUM(O12:S12)</f>
        <v>0</v>
      </c>
      <c r="U12" s="515">
        <v>0</v>
      </c>
      <c r="V12" s="515">
        <v>0</v>
      </c>
      <c r="W12" s="515">
        <v>0</v>
      </c>
      <c r="X12" s="515">
        <v>0</v>
      </c>
      <c r="Y12" s="515">
        <v>0</v>
      </c>
      <c r="Z12" s="515">
        <v>0</v>
      </c>
      <c r="AA12" s="515">
        <v>0</v>
      </c>
      <c r="AB12" s="515">
        <v>0</v>
      </c>
      <c r="AC12" s="515">
        <v>0</v>
      </c>
      <c r="AD12" s="515">
        <v>0</v>
      </c>
      <c r="AE12" s="515">
        <v>0</v>
      </c>
      <c r="AF12" s="515">
        <v>0</v>
      </c>
    </row>
    <row r="13" spans="1:34">
      <c r="A13" s="233">
        <v>3</v>
      </c>
      <c r="B13" s="263" t="s">
        <v>830</v>
      </c>
      <c r="C13" s="515">
        <f>'AT3A_cvrg(Insti)_PY'!C14+'AT3B_cvrg(Insti)_UPY '!C13+'AT3C_cvrg(Insti)_UPY '!C13</f>
        <v>256</v>
      </c>
      <c r="D13" s="515">
        <f>'AT3A_cvrg(Insti)_PY'!D14+'AT3B_cvrg(Insti)_UPY '!D13+'AT3C_cvrg(Insti)_UPY '!D13</f>
        <v>9</v>
      </c>
      <c r="E13" s="515">
        <v>0</v>
      </c>
      <c r="F13" s="515">
        <f>'AT3A_cvrg(Insti)_PY'!E14+'AT3B_cvrg(Insti)_UPY '!E13+'AT3C_cvrg(Insti)_UPY '!E13</f>
        <v>0</v>
      </c>
      <c r="G13" s="515">
        <v>0</v>
      </c>
      <c r="H13" s="515">
        <f t="shared" si="0"/>
        <v>265</v>
      </c>
      <c r="I13" s="515"/>
      <c r="J13" s="515"/>
      <c r="K13" s="515"/>
      <c r="L13" s="515"/>
      <c r="M13" s="515"/>
      <c r="N13" s="515">
        <f>'AT-12'!C14+'AT-12A'!C14</f>
        <v>552</v>
      </c>
      <c r="O13" s="515">
        <v>0</v>
      </c>
      <c r="P13" s="515">
        <v>0</v>
      </c>
      <c r="Q13" s="515">
        <v>0</v>
      </c>
      <c r="R13" s="515">
        <v>0</v>
      </c>
      <c r="S13" s="515">
        <v>0</v>
      </c>
      <c r="T13" s="515">
        <f t="shared" si="1"/>
        <v>0</v>
      </c>
      <c r="U13" s="515">
        <v>0</v>
      </c>
      <c r="V13" s="515">
        <v>0</v>
      </c>
      <c r="W13" s="515">
        <v>0</v>
      </c>
      <c r="X13" s="515">
        <v>0</v>
      </c>
      <c r="Y13" s="515">
        <v>0</v>
      </c>
      <c r="Z13" s="515">
        <v>0</v>
      </c>
      <c r="AA13" s="515">
        <v>0</v>
      </c>
      <c r="AB13" s="515">
        <v>0</v>
      </c>
      <c r="AC13" s="515">
        <v>0</v>
      </c>
      <c r="AD13" s="515">
        <v>0</v>
      </c>
      <c r="AE13" s="515">
        <v>0</v>
      </c>
      <c r="AF13" s="515">
        <v>0</v>
      </c>
    </row>
    <row r="14" spans="1:34">
      <c r="A14" s="233">
        <v>4</v>
      </c>
      <c r="B14" s="266" t="s">
        <v>831</v>
      </c>
      <c r="C14" s="515">
        <f>'AT3A_cvrg(Insti)_PY'!C15+'AT3B_cvrg(Insti)_UPY '!C14+'AT3C_cvrg(Insti)_UPY '!C14</f>
        <v>236</v>
      </c>
      <c r="D14" s="515">
        <f>'AT3A_cvrg(Insti)_PY'!D15+'AT3B_cvrg(Insti)_UPY '!D14+'AT3C_cvrg(Insti)_UPY '!D14</f>
        <v>5</v>
      </c>
      <c r="E14" s="515">
        <v>0</v>
      </c>
      <c r="F14" s="515">
        <f>'AT3A_cvrg(Insti)_PY'!E15+'AT3B_cvrg(Insti)_UPY '!E14+'AT3C_cvrg(Insti)_UPY '!E14</f>
        <v>0</v>
      </c>
      <c r="G14" s="515">
        <v>0</v>
      </c>
      <c r="H14" s="515">
        <f t="shared" si="0"/>
        <v>241</v>
      </c>
      <c r="I14" s="515"/>
      <c r="J14" s="515"/>
      <c r="K14" s="515"/>
      <c r="L14" s="515"/>
      <c r="M14" s="515"/>
      <c r="N14" s="515">
        <f>'AT-12'!C15+'AT-12A'!C15</f>
        <v>579</v>
      </c>
      <c r="O14" s="515">
        <v>0</v>
      </c>
      <c r="P14" s="515">
        <v>0</v>
      </c>
      <c r="Q14" s="515">
        <v>0</v>
      </c>
      <c r="R14" s="515">
        <v>0</v>
      </c>
      <c r="S14" s="515">
        <v>0</v>
      </c>
      <c r="T14" s="515">
        <f t="shared" si="1"/>
        <v>0</v>
      </c>
      <c r="U14" s="515">
        <v>0</v>
      </c>
      <c r="V14" s="515">
        <v>0</v>
      </c>
      <c r="W14" s="515">
        <v>0</v>
      </c>
      <c r="X14" s="515">
        <v>0</v>
      </c>
      <c r="Y14" s="515">
        <v>0</v>
      </c>
      <c r="Z14" s="515">
        <v>0</v>
      </c>
      <c r="AA14" s="515">
        <v>0</v>
      </c>
      <c r="AB14" s="515">
        <v>0</v>
      </c>
      <c r="AC14" s="515">
        <v>0</v>
      </c>
      <c r="AD14" s="515">
        <v>0</v>
      </c>
      <c r="AE14" s="515">
        <v>0</v>
      </c>
      <c r="AF14" s="515">
        <v>0</v>
      </c>
    </row>
    <row r="15" spans="1:34">
      <c r="A15" s="233">
        <v>5</v>
      </c>
      <c r="B15" s="266" t="s">
        <v>832</v>
      </c>
      <c r="C15" s="515">
        <f>'AT3A_cvrg(Insti)_PY'!C16+'AT3B_cvrg(Insti)_UPY '!C15+'AT3C_cvrg(Insti)_UPY '!C15</f>
        <v>160</v>
      </c>
      <c r="D15" s="515">
        <f>'AT3A_cvrg(Insti)_PY'!D16+'AT3B_cvrg(Insti)_UPY '!D15+'AT3C_cvrg(Insti)_UPY '!D15</f>
        <v>1</v>
      </c>
      <c r="E15" s="515">
        <v>0</v>
      </c>
      <c r="F15" s="515">
        <f>'AT3A_cvrg(Insti)_PY'!E16+'AT3B_cvrg(Insti)_UPY '!E15+'AT3C_cvrg(Insti)_UPY '!E15</f>
        <v>0</v>
      </c>
      <c r="G15" s="515">
        <v>0</v>
      </c>
      <c r="H15" s="515">
        <f t="shared" si="0"/>
        <v>161</v>
      </c>
      <c r="I15" s="515"/>
      <c r="J15" s="515"/>
      <c r="K15" s="515"/>
      <c r="L15" s="515"/>
      <c r="M15" s="515"/>
      <c r="N15" s="515">
        <f>'AT-12'!C16+'AT-12A'!C16</f>
        <v>375</v>
      </c>
      <c r="O15" s="515">
        <v>0</v>
      </c>
      <c r="P15" s="515">
        <v>0</v>
      </c>
      <c r="Q15" s="515">
        <v>0</v>
      </c>
      <c r="R15" s="515">
        <v>0</v>
      </c>
      <c r="S15" s="515">
        <v>0</v>
      </c>
      <c r="T15" s="515">
        <f t="shared" si="1"/>
        <v>0</v>
      </c>
      <c r="U15" s="515">
        <v>0</v>
      </c>
      <c r="V15" s="515">
        <v>0</v>
      </c>
      <c r="W15" s="515">
        <v>0</v>
      </c>
      <c r="X15" s="515">
        <v>0</v>
      </c>
      <c r="Y15" s="515">
        <v>0</v>
      </c>
      <c r="Z15" s="515">
        <v>0</v>
      </c>
      <c r="AA15" s="515">
        <v>0</v>
      </c>
      <c r="AB15" s="515">
        <v>0</v>
      </c>
      <c r="AC15" s="515">
        <v>0</v>
      </c>
      <c r="AD15" s="515">
        <v>0</v>
      </c>
      <c r="AE15" s="515">
        <v>0</v>
      </c>
      <c r="AF15" s="515">
        <v>0</v>
      </c>
    </row>
    <row r="16" spans="1:34">
      <c r="A16" s="233">
        <v>6</v>
      </c>
      <c r="B16" s="266" t="s">
        <v>833</v>
      </c>
      <c r="C16" s="515">
        <f>'AT3A_cvrg(Insti)_PY'!C17+'AT3B_cvrg(Insti)_UPY '!C16+'AT3C_cvrg(Insti)_UPY '!C16</f>
        <v>138</v>
      </c>
      <c r="D16" s="515">
        <f>'AT3A_cvrg(Insti)_PY'!D17+'AT3B_cvrg(Insti)_UPY '!D16+'AT3C_cvrg(Insti)_UPY '!D16</f>
        <v>1</v>
      </c>
      <c r="E16" s="515">
        <v>0</v>
      </c>
      <c r="F16" s="515">
        <f>'AT3A_cvrg(Insti)_PY'!E17+'AT3B_cvrg(Insti)_UPY '!E16+'AT3C_cvrg(Insti)_UPY '!E16</f>
        <v>0</v>
      </c>
      <c r="G16" s="515">
        <v>0</v>
      </c>
      <c r="H16" s="515">
        <f t="shared" si="0"/>
        <v>139</v>
      </c>
      <c r="I16" s="515"/>
      <c r="J16" s="515"/>
      <c r="K16" s="515"/>
      <c r="L16" s="515"/>
      <c r="M16" s="515"/>
      <c r="N16" s="515">
        <f>'AT-12'!C17+'AT-12A'!C17</f>
        <v>357</v>
      </c>
      <c r="O16" s="515">
        <v>0</v>
      </c>
      <c r="P16" s="515">
        <v>0</v>
      </c>
      <c r="Q16" s="515">
        <v>0</v>
      </c>
      <c r="R16" s="515">
        <v>0</v>
      </c>
      <c r="S16" s="515">
        <v>0</v>
      </c>
      <c r="T16" s="515">
        <f t="shared" si="1"/>
        <v>0</v>
      </c>
      <c r="U16" s="515">
        <v>0</v>
      </c>
      <c r="V16" s="515">
        <v>0</v>
      </c>
      <c r="W16" s="515">
        <v>0</v>
      </c>
      <c r="X16" s="515">
        <v>0</v>
      </c>
      <c r="Y16" s="515">
        <v>0</v>
      </c>
      <c r="Z16" s="515">
        <v>0</v>
      </c>
      <c r="AA16" s="515">
        <v>0</v>
      </c>
      <c r="AB16" s="515">
        <v>0</v>
      </c>
      <c r="AC16" s="515">
        <v>0</v>
      </c>
      <c r="AD16" s="515">
        <v>0</v>
      </c>
      <c r="AE16" s="515">
        <v>0</v>
      </c>
      <c r="AF16" s="515">
        <v>0</v>
      </c>
    </row>
    <row r="17" spans="1:58">
      <c r="A17" s="233">
        <v>7</v>
      </c>
      <c r="B17" s="263" t="s">
        <v>834</v>
      </c>
      <c r="C17" s="515">
        <f>'AT3A_cvrg(Insti)_PY'!C18+'AT3B_cvrg(Insti)_UPY '!C17+'AT3C_cvrg(Insti)_UPY '!C17</f>
        <v>161</v>
      </c>
      <c r="D17" s="515">
        <f>'AT3A_cvrg(Insti)_PY'!D18+'AT3B_cvrg(Insti)_UPY '!D17+'AT3C_cvrg(Insti)_UPY '!D17</f>
        <v>3</v>
      </c>
      <c r="E17" s="515">
        <v>0</v>
      </c>
      <c r="F17" s="515">
        <f>'AT3A_cvrg(Insti)_PY'!E18+'AT3B_cvrg(Insti)_UPY '!E17+'AT3C_cvrg(Insti)_UPY '!E17</f>
        <v>0</v>
      </c>
      <c r="G17" s="515">
        <v>0</v>
      </c>
      <c r="H17" s="515">
        <f t="shared" si="0"/>
        <v>164</v>
      </c>
      <c r="I17" s="515"/>
      <c r="J17" s="515"/>
      <c r="K17" s="515"/>
      <c r="L17" s="515"/>
      <c r="M17" s="515"/>
      <c r="N17" s="515">
        <f>'AT-12'!C18+'AT-12A'!C18</f>
        <v>406</v>
      </c>
      <c r="O17" s="515">
        <v>0</v>
      </c>
      <c r="P17" s="515">
        <v>0</v>
      </c>
      <c r="Q17" s="515">
        <v>0</v>
      </c>
      <c r="R17" s="515">
        <v>0</v>
      </c>
      <c r="S17" s="515">
        <v>0</v>
      </c>
      <c r="T17" s="515">
        <f t="shared" si="1"/>
        <v>0</v>
      </c>
      <c r="U17" s="515">
        <v>0</v>
      </c>
      <c r="V17" s="515">
        <v>0</v>
      </c>
      <c r="W17" s="515">
        <v>0</v>
      </c>
      <c r="X17" s="515">
        <v>0</v>
      </c>
      <c r="Y17" s="515">
        <v>0</v>
      </c>
      <c r="Z17" s="515">
        <v>0</v>
      </c>
      <c r="AA17" s="515">
        <v>0</v>
      </c>
      <c r="AB17" s="515">
        <v>0</v>
      </c>
      <c r="AC17" s="515">
        <v>0</v>
      </c>
      <c r="AD17" s="515">
        <v>0</v>
      </c>
      <c r="AE17" s="515">
        <v>0</v>
      </c>
      <c r="AF17" s="515">
        <v>0</v>
      </c>
    </row>
    <row r="18" spans="1:58">
      <c r="A18" s="233">
        <v>8</v>
      </c>
      <c r="B18" s="266" t="s">
        <v>835</v>
      </c>
      <c r="C18" s="515">
        <f>'AT3A_cvrg(Insti)_PY'!C19+'AT3B_cvrg(Insti)_UPY '!C18+'AT3C_cvrg(Insti)_UPY '!C18</f>
        <v>190</v>
      </c>
      <c r="D18" s="515">
        <f>'AT3A_cvrg(Insti)_PY'!D19+'AT3B_cvrg(Insti)_UPY '!D18+'AT3C_cvrg(Insti)_UPY '!D18</f>
        <v>1</v>
      </c>
      <c r="E18" s="515">
        <v>0</v>
      </c>
      <c r="F18" s="515">
        <f>'AT3A_cvrg(Insti)_PY'!E19+'AT3B_cvrg(Insti)_UPY '!E18+'AT3C_cvrg(Insti)_UPY '!E18</f>
        <v>0</v>
      </c>
      <c r="G18" s="515">
        <v>0</v>
      </c>
      <c r="H18" s="515">
        <f t="shared" si="0"/>
        <v>191</v>
      </c>
      <c r="I18" s="515"/>
      <c r="J18" s="515"/>
      <c r="K18" s="515"/>
      <c r="L18" s="515"/>
      <c r="M18" s="515"/>
      <c r="N18" s="515">
        <f>'AT-12'!C19+'AT-12A'!C19</f>
        <v>639</v>
      </c>
      <c r="O18" s="515">
        <v>0</v>
      </c>
      <c r="P18" s="515">
        <v>0</v>
      </c>
      <c r="Q18" s="515">
        <v>0</v>
      </c>
      <c r="R18" s="515">
        <v>0</v>
      </c>
      <c r="S18" s="515">
        <v>0</v>
      </c>
      <c r="T18" s="515">
        <f t="shared" si="1"/>
        <v>0</v>
      </c>
      <c r="U18" s="515">
        <v>0</v>
      </c>
      <c r="V18" s="515">
        <v>0</v>
      </c>
      <c r="W18" s="515">
        <v>0</v>
      </c>
      <c r="X18" s="515">
        <v>0</v>
      </c>
      <c r="Y18" s="515">
        <v>0</v>
      </c>
      <c r="Z18" s="515">
        <v>0</v>
      </c>
      <c r="AA18" s="515">
        <v>0</v>
      </c>
      <c r="AB18" s="515">
        <v>0</v>
      </c>
      <c r="AC18" s="515">
        <v>0</v>
      </c>
      <c r="AD18" s="515">
        <v>0</v>
      </c>
      <c r="AE18" s="515">
        <v>0</v>
      </c>
      <c r="AF18" s="515">
        <v>0</v>
      </c>
    </row>
    <row r="19" spans="1:58">
      <c r="A19" s="233">
        <v>9</v>
      </c>
      <c r="B19" s="266" t="s">
        <v>836</v>
      </c>
      <c r="C19" s="515">
        <f>'AT3A_cvrg(Insti)_PY'!C20+'AT3B_cvrg(Insti)_UPY '!C19+'AT3C_cvrg(Insti)_UPY '!C19</f>
        <v>146</v>
      </c>
      <c r="D19" s="515">
        <f>'AT3A_cvrg(Insti)_PY'!D20+'AT3B_cvrg(Insti)_UPY '!D19+'AT3C_cvrg(Insti)_UPY '!D19</f>
        <v>3</v>
      </c>
      <c r="E19" s="515">
        <v>0</v>
      </c>
      <c r="F19" s="515">
        <f>'AT3A_cvrg(Insti)_PY'!E20+'AT3B_cvrg(Insti)_UPY '!E19+'AT3C_cvrg(Insti)_UPY '!E19</f>
        <v>0</v>
      </c>
      <c r="G19" s="515">
        <v>0</v>
      </c>
      <c r="H19" s="515">
        <f t="shared" si="0"/>
        <v>149</v>
      </c>
      <c r="I19" s="515"/>
      <c r="J19" s="515"/>
      <c r="K19" s="515"/>
      <c r="L19" s="515"/>
      <c r="M19" s="515"/>
      <c r="N19" s="515">
        <f>'AT-12'!C20+'AT-12A'!C20</f>
        <v>416</v>
      </c>
      <c r="O19" s="515">
        <v>0</v>
      </c>
      <c r="P19" s="515">
        <v>0</v>
      </c>
      <c r="Q19" s="515">
        <v>0</v>
      </c>
      <c r="R19" s="515">
        <v>0</v>
      </c>
      <c r="S19" s="515">
        <v>0</v>
      </c>
      <c r="T19" s="515">
        <f t="shared" si="1"/>
        <v>0</v>
      </c>
      <c r="U19" s="515">
        <v>0</v>
      </c>
      <c r="V19" s="515">
        <v>0</v>
      </c>
      <c r="W19" s="515">
        <v>0</v>
      </c>
      <c r="X19" s="515">
        <v>0</v>
      </c>
      <c r="Y19" s="515">
        <v>0</v>
      </c>
      <c r="Z19" s="515">
        <v>0</v>
      </c>
      <c r="AA19" s="515">
        <v>0</v>
      </c>
      <c r="AB19" s="515">
        <v>0</v>
      </c>
      <c r="AC19" s="515">
        <v>0</v>
      </c>
      <c r="AD19" s="515">
        <v>0</v>
      </c>
      <c r="AE19" s="515">
        <v>0</v>
      </c>
      <c r="AF19" s="515">
        <v>0</v>
      </c>
    </row>
    <row r="20" spans="1:58">
      <c r="A20" s="233">
        <v>10</v>
      </c>
      <c r="B20" s="266" t="s">
        <v>837</v>
      </c>
      <c r="C20" s="515">
        <f>'AT3A_cvrg(Insti)_PY'!C21+'AT3B_cvrg(Insti)_UPY '!C20+'AT3C_cvrg(Insti)_UPY '!C20</f>
        <v>116</v>
      </c>
      <c r="D20" s="515">
        <f>'AT3A_cvrg(Insti)_PY'!D21+'AT3B_cvrg(Insti)_UPY '!D20+'AT3C_cvrg(Insti)_UPY '!D20</f>
        <v>1</v>
      </c>
      <c r="E20" s="515">
        <v>0</v>
      </c>
      <c r="F20" s="515">
        <f>'AT3A_cvrg(Insti)_PY'!E21+'AT3B_cvrg(Insti)_UPY '!E20+'AT3C_cvrg(Insti)_UPY '!E20</f>
        <v>0</v>
      </c>
      <c r="G20" s="515">
        <v>0</v>
      </c>
      <c r="H20" s="515">
        <f t="shared" si="0"/>
        <v>117</v>
      </c>
      <c r="I20" s="515"/>
      <c r="J20" s="515"/>
      <c r="K20" s="515"/>
      <c r="L20" s="515"/>
      <c r="M20" s="515"/>
      <c r="N20" s="515">
        <f>'AT-12'!C21+'AT-12A'!C21</f>
        <v>275</v>
      </c>
      <c r="O20" s="515">
        <v>0</v>
      </c>
      <c r="P20" s="515">
        <v>0</v>
      </c>
      <c r="Q20" s="515">
        <v>0</v>
      </c>
      <c r="R20" s="515">
        <v>0</v>
      </c>
      <c r="S20" s="515">
        <v>0</v>
      </c>
      <c r="T20" s="515">
        <f t="shared" si="1"/>
        <v>0</v>
      </c>
      <c r="U20" s="515">
        <v>0</v>
      </c>
      <c r="V20" s="515">
        <v>0</v>
      </c>
      <c r="W20" s="515">
        <v>0</v>
      </c>
      <c r="X20" s="515">
        <v>0</v>
      </c>
      <c r="Y20" s="515">
        <v>0</v>
      </c>
      <c r="Z20" s="515">
        <v>0</v>
      </c>
      <c r="AA20" s="515">
        <v>0</v>
      </c>
      <c r="AB20" s="515">
        <v>0</v>
      </c>
      <c r="AC20" s="515">
        <v>0</v>
      </c>
      <c r="AD20" s="515">
        <v>0</v>
      </c>
      <c r="AE20" s="515">
        <v>0</v>
      </c>
      <c r="AF20" s="515">
        <v>0</v>
      </c>
    </row>
    <row r="21" spans="1:58">
      <c r="A21" s="233">
        <v>11</v>
      </c>
      <c r="B21" s="266" t="s">
        <v>838</v>
      </c>
      <c r="C21" s="515">
        <f>'AT3A_cvrg(Insti)_PY'!C22+'AT3B_cvrg(Insti)_UPY '!C21+'AT3C_cvrg(Insti)_UPY '!C21</f>
        <v>107</v>
      </c>
      <c r="D21" s="515">
        <f>'AT3A_cvrg(Insti)_PY'!D22+'AT3B_cvrg(Insti)_UPY '!D21+'AT3C_cvrg(Insti)_UPY '!D21</f>
        <v>1</v>
      </c>
      <c r="E21" s="515">
        <v>0</v>
      </c>
      <c r="F21" s="515">
        <f>'AT3A_cvrg(Insti)_PY'!E22+'AT3B_cvrg(Insti)_UPY '!E21+'AT3C_cvrg(Insti)_UPY '!E21</f>
        <v>0</v>
      </c>
      <c r="G21" s="515">
        <v>0</v>
      </c>
      <c r="H21" s="515">
        <f t="shared" si="0"/>
        <v>108</v>
      </c>
      <c r="I21" s="515"/>
      <c r="J21" s="515"/>
      <c r="K21" s="515"/>
      <c r="L21" s="515"/>
      <c r="M21" s="515"/>
      <c r="N21" s="515">
        <f>'AT-12'!C22+'AT-12A'!C22</f>
        <v>328</v>
      </c>
      <c r="O21" s="515">
        <v>0</v>
      </c>
      <c r="P21" s="515">
        <v>0</v>
      </c>
      <c r="Q21" s="515">
        <v>0</v>
      </c>
      <c r="R21" s="515">
        <v>0</v>
      </c>
      <c r="S21" s="515">
        <v>0</v>
      </c>
      <c r="T21" s="515">
        <f t="shared" si="1"/>
        <v>0</v>
      </c>
      <c r="U21" s="515">
        <v>0</v>
      </c>
      <c r="V21" s="515">
        <v>0</v>
      </c>
      <c r="W21" s="515">
        <v>0</v>
      </c>
      <c r="X21" s="515">
        <v>0</v>
      </c>
      <c r="Y21" s="515">
        <v>0</v>
      </c>
      <c r="Z21" s="515">
        <v>0</v>
      </c>
      <c r="AA21" s="515">
        <v>0</v>
      </c>
      <c r="AB21" s="515">
        <v>0</v>
      </c>
      <c r="AC21" s="515">
        <v>0</v>
      </c>
      <c r="AD21" s="515">
        <v>0</v>
      </c>
      <c r="AE21" s="515">
        <v>0</v>
      </c>
      <c r="AF21" s="515">
        <v>0</v>
      </c>
    </row>
    <row r="22" spans="1:58">
      <c r="A22" s="233">
        <v>12</v>
      </c>
      <c r="B22" s="266" t="s">
        <v>839</v>
      </c>
      <c r="C22" s="515">
        <f>'AT3A_cvrg(Insti)_PY'!C23+'AT3B_cvrg(Insti)_UPY '!C22+'AT3C_cvrg(Insti)_UPY '!C22</f>
        <v>121</v>
      </c>
      <c r="D22" s="515">
        <f>'AT3A_cvrg(Insti)_PY'!D23+'AT3B_cvrg(Insti)_UPY '!D22+'AT3C_cvrg(Insti)_UPY '!D22</f>
        <v>1</v>
      </c>
      <c r="E22" s="515">
        <v>0</v>
      </c>
      <c r="F22" s="515">
        <f>'AT3A_cvrg(Insti)_PY'!E23+'AT3B_cvrg(Insti)_UPY '!E22+'AT3C_cvrg(Insti)_UPY '!E22</f>
        <v>0</v>
      </c>
      <c r="G22" s="515">
        <v>0</v>
      </c>
      <c r="H22" s="515">
        <f t="shared" si="0"/>
        <v>122</v>
      </c>
      <c r="I22" s="515"/>
      <c r="J22" s="515"/>
      <c r="K22" s="515"/>
      <c r="L22" s="515"/>
      <c r="M22" s="515"/>
      <c r="N22" s="515">
        <f>'AT-12'!C23+'AT-12A'!C23</f>
        <v>271</v>
      </c>
      <c r="O22" s="515">
        <v>0</v>
      </c>
      <c r="P22" s="515">
        <v>0</v>
      </c>
      <c r="Q22" s="515">
        <v>0</v>
      </c>
      <c r="R22" s="515">
        <v>0</v>
      </c>
      <c r="S22" s="515">
        <v>0</v>
      </c>
      <c r="T22" s="515">
        <f t="shared" si="1"/>
        <v>0</v>
      </c>
      <c r="U22" s="515">
        <v>0</v>
      </c>
      <c r="V22" s="515">
        <v>0</v>
      </c>
      <c r="W22" s="515">
        <v>0</v>
      </c>
      <c r="X22" s="515">
        <v>0</v>
      </c>
      <c r="Y22" s="515">
        <v>0</v>
      </c>
      <c r="Z22" s="515">
        <v>0</v>
      </c>
      <c r="AA22" s="515">
        <v>0</v>
      </c>
      <c r="AB22" s="515">
        <v>0</v>
      </c>
      <c r="AC22" s="515">
        <v>0</v>
      </c>
      <c r="AD22" s="515">
        <v>0</v>
      </c>
      <c r="AE22" s="515">
        <v>0</v>
      </c>
      <c r="AF22" s="515">
        <v>0</v>
      </c>
    </row>
    <row r="23" spans="1:58">
      <c r="A23" s="233">
        <v>13</v>
      </c>
      <c r="B23" s="266" t="s">
        <v>856</v>
      </c>
      <c r="C23" s="515">
        <f>'AT3A_cvrg(Insti)_PY'!C24+'AT3B_cvrg(Insti)_UPY '!C23+'AT3C_cvrg(Insti)_UPY '!C23</f>
        <v>62</v>
      </c>
      <c r="D23" s="515">
        <f>'AT3A_cvrg(Insti)_PY'!D24+'AT3B_cvrg(Insti)_UPY '!D23+'AT3C_cvrg(Insti)_UPY '!D23</f>
        <v>1</v>
      </c>
      <c r="E23" s="515">
        <v>0</v>
      </c>
      <c r="F23" s="515">
        <f>'AT3A_cvrg(Insti)_PY'!E24+'AT3B_cvrg(Insti)_UPY '!E23+'AT3C_cvrg(Insti)_UPY '!E23</f>
        <v>0</v>
      </c>
      <c r="G23" s="515">
        <v>0</v>
      </c>
      <c r="H23" s="515">
        <f t="shared" si="0"/>
        <v>63</v>
      </c>
      <c r="I23" s="515"/>
      <c r="J23" s="515"/>
      <c r="K23" s="515"/>
      <c r="L23" s="515"/>
      <c r="M23" s="515"/>
      <c r="N23" s="515">
        <f>'AT-12'!C24+'AT-12A'!C24</f>
        <v>333</v>
      </c>
      <c r="O23" s="515">
        <v>0</v>
      </c>
      <c r="P23" s="515">
        <v>0</v>
      </c>
      <c r="Q23" s="515">
        <v>0</v>
      </c>
      <c r="R23" s="515">
        <v>0</v>
      </c>
      <c r="S23" s="515">
        <v>0</v>
      </c>
      <c r="T23" s="515">
        <f t="shared" si="1"/>
        <v>0</v>
      </c>
      <c r="U23" s="515">
        <v>0</v>
      </c>
      <c r="V23" s="515">
        <v>0</v>
      </c>
      <c r="W23" s="515">
        <v>0</v>
      </c>
      <c r="X23" s="515">
        <v>0</v>
      </c>
      <c r="Y23" s="515">
        <v>0</v>
      </c>
      <c r="Z23" s="515">
        <v>0</v>
      </c>
      <c r="AA23" s="515">
        <v>0</v>
      </c>
      <c r="AB23" s="515">
        <v>0</v>
      </c>
      <c r="AC23" s="515">
        <v>0</v>
      </c>
      <c r="AD23" s="515">
        <v>0</v>
      </c>
      <c r="AE23" s="515">
        <v>0</v>
      </c>
      <c r="AF23" s="515">
        <v>0</v>
      </c>
    </row>
    <row r="24" spans="1:58">
      <c r="A24" s="233">
        <v>14</v>
      </c>
      <c r="B24" s="266" t="s">
        <v>841</v>
      </c>
      <c r="C24" s="515">
        <f>'AT3A_cvrg(Insti)_PY'!C25+'AT3B_cvrg(Insti)_UPY '!C24+'AT3C_cvrg(Insti)_UPY '!C24</f>
        <v>27</v>
      </c>
      <c r="D24" s="515">
        <f>'AT3A_cvrg(Insti)_PY'!D25+'AT3B_cvrg(Insti)_UPY '!D24+'AT3C_cvrg(Insti)_UPY '!D24</f>
        <v>0</v>
      </c>
      <c r="E24" s="515">
        <v>0</v>
      </c>
      <c r="F24" s="515">
        <f>'AT3A_cvrg(Insti)_PY'!E25+'AT3B_cvrg(Insti)_UPY '!E24+'AT3C_cvrg(Insti)_UPY '!E24</f>
        <v>0</v>
      </c>
      <c r="G24" s="515">
        <v>0</v>
      </c>
      <c r="H24" s="515">
        <f t="shared" si="0"/>
        <v>27</v>
      </c>
      <c r="I24" s="515"/>
      <c r="J24" s="515"/>
      <c r="K24" s="515"/>
      <c r="L24" s="515"/>
      <c r="M24" s="515"/>
      <c r="N24" s="515">
        <f>'AT-12'!C25+'AT-12A'!C25</f>
        <v>136</v>
      </c>
      <c r="O24" s="515">
        <v>0</v>
      </c>
      <c r="P24" s="515">
        <v>0</v>
      </c>
      <c r="Q24" s="515">
        <v>0</v>
      </c>
      <c r="R24" s="515">
        <v>0</v>
      </c>
      <c r="S24" s="515">
        <v>0</v>
      </c>
      <c r="T24" s="515">
        <f t="shared" si="1"/>
        <v>0</v>
      </c>
      <c r="U24" s="515">
        <v>0</v>
      </c>
      <c r="V24" s="515">
        <v>0</v>
      </c>
      <c r="W24" s="515">
        <v>0</v>
      </c>
      <c r="X24" s="515">
        <v>0</v>
      </c>
      <c r="Y24" s="515">
        <v>0</v>
      </c>
      <c r="Z24" s="515">
        <v>0</v>
      </c>
      <c r="AA24" s="515">
        <v>0</v>
      </c>
      <c r="AB24" s="515">
        <v>0</v>
      </c>
      <c r="AC24" s="515">
        <v>0</v>
      </c>
      <c r="AD24" s="515">
        <v>0</v>
      </c>
      <c r="AE24" s="515">
        <v>0</v>
      </c>
      <c r="AF24" s="515">
        <v>0</v>
      </c>
    </row>
    <row r="25" spans="1:58" s="76" customFormat="1">
      <c r="A25" s="233">
        <v>15</v>
      </c>
      <c r="B25" s="263" t="s">
        <v>842</v>
      </c>
      <c r="C25" s="515">
        <f>'AT3A_cvrg(Insti)_PY'!C26+'AT3B_cvrg(Insti)_UPY '!C25+'AT3C_cvrg(Insti)_UPY '!C25</f>
        <v>76</v>
      </c>
      <c r="D25" s="515">
        <f>'AT3A_cvrg(Insti)_PY'!D26+'AT3B_cvrg(Insti)_UPY '!D25+'AT3C_cvrg(Insti)_UPY '!D25</f>
        <v>3</v>
      </c>
      <c r="E25" s="515">
        <v>0</v>
      </c>
      <c r="F25" s="515">
        <f>'AT3A_cvrg(Insti)_PY'!E26+'AT3B_cvrg(Insti)_UPY '!E25+'AT3C_cvrg(Insti)_UPY '!E25</f>
        <v>0</v>
      </c>
      <c r="G25" s="515">
        <v>0</v>
      </c>
      <c r="H25" s="515">
        <f t="shared" si="0"/>
        <v>79</v>
      </c>
      <c r="I25" s="515"/>
      <c r="J25" s="515"/>
      <c r="K25" s="515"/>
      <c r="L25" s="515"/>
      <c r="M25" s="515"/>
      <c r="N25" s="515">
        <f>'AT-12'!C26+'AT-12A'!C26</f>
        <v>215</v>
      </c>
      <c r="O25" s="515">
        <v>0</v>
      </c>
      <c r="P25" s="515">
        <v>0</v>
      </c>
      <c r="Q25" s="515">
        <v>0</v>
      </c>
      <c r="R25" s="515">
        <v>0</v>
      </c>
      <c r="S25" s="515">
        <v>0</v>
      </c>
      <c r="T25" s="515">
        <f t="shared" si="1"/>
        <v>0</v>
      </c>
      <c r="U25" s="515">
        <v>0</v>
      </c>
      <c r="V25" s="515">
        <v>0</v>
      </c>
      <c r="W25" s="515">
        <v>0</v>
      </c>
      <c r="X25" s="515">
        <v>0</v>
      </c>
      <c r="Y25" s="515">
        <v>0</v>
      </c>
      <c r="Z25" s="515">
        <v>0</v>
      </c>
      <c r="AA25" s="515">
        <v>0</v>
      </c>
      <c r="AB25" s="515">
        <v>0</v>
      </c>
      <c r="AC25" s="515">
        <v>0</v>
      </c>
      <c r="AD25" s="515">
        <v>0</v>
      </c>
      <c r="AE25" s="515">
        <v>0</v>
      </c>
      <c r="AF25" s="515">
        <v>0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</row>
    <row r="26" spans="1:58">
      <c r="A26" s="233">
        <v>16</v>
      </c>
      <c r="B26" s="263" t="s">
        <v>843</v>
      </c>
      <c r="C26" s="515">
        <f>'AT3A_cvrg(Insti)_PY'!C27+'AT3B_cvrg(Insti)_UPY '!C26+'AT3C_cvrg(Insti)_UPY '!C26</f>
        <v>183</v>
      </c>
      <c r="D26" s="515">
        <f>'AT3A_cvrg(Insti)_PY'!D27+'AT3B_cvrg(Insti)_UPY '!D26+'AT3C_cvrg(Insti)_UPY '!D26</f>
        <v>1</v>
      </c>
      <c r="E26" s="515">
        <v>0</v>
      </c>
      <c r="F26" s="515">
        <f>'AT3A_cvrg(Insti)_PY'!E27+'AT3B_cvrg(Insti)_UPY '!E26+'AT3C_cvrg(Insti)_UPY '!E26</f>
        <v>2</v>
      </c>
      <c r="G26" s="515">
        <v>0</v>
      </c>
      <c r="H26" s="515">
        <f t="shared" si="0"/>
        <v>186</v>
      </c>
      <c r="I26" s="515"/>
      <c r="J26" s="515"/>
      <c r="K26" s="515"/>
      <c r="L26" s="515"/>
      <c r="M26" s="515"/>
      <c r="N26" s="515">
        <f>'AT-12'!C27+'AT-12A'!C27</f>
        <v>448</v>
      </c>
      <c r="O26" s="515">
        <v>0</v>
      </c>
      <c r="P26" s="515">
        <v>0</v>
      </c>
      <c r="Q26" s="515">
        <v>0</v>
      </c>
      <c r="R26" s="515">
        <v>0</v>
      </c>
      <c r="S26" s="515">
        <v>0</v>
      </c>
      <c r="T26" s="515">
        <f t="shared" si="1"/>
        <v>0</v>
      </c>
      <c r="U26" s="515">
        <v>0</v>
      </c>
      <c r="V26" s="515">
        <v>0</v>
      </c>
      <c r="W26" s="515">
        <v>0</v>
      </c>
      <c r="X26" s="515">
        <v>0</v>
      </c>
      <c r="Y26" s="515">
        <v>0</v>
      </c>
      <c r="Z26" s="515">
        <v>0</v>
      </c>
      <c r="AA26" s="515">
        <v>0</v>
      </c>
      <c r="AB26" s="515">
        <v>0</v>
      </c>
      <c r="AC26" s="515">
        <v>0</v>
      </c>
      <c r="AD26" s="515">
        <v>0</v>
      </c>
      <c r="AE26" s="515">
        <v>0</v>
      </c>
      <c r="AF26" s="515">
        <v>0</v>
      </c>
    </row>
    <row r="27" spans="1:58">
      <c r="A27" s="233">
        <v>17</v>
      </c>
      <c r="B27" s="266" t="s">
        <v>844</v>
      </c>
      <c r="C27" s="515">
        <f>'AT3A_cvrg(Insti)_PY'!C28+'AT3B_cvrg(Insti)_UPY '!C27+'AT3C_cvrg(Insti)_UPY '!C27</f>
        <v>83</v>
      </c>
      <c r="D27" s="515">
        <f>'AT3A_cvrg(Insti)_PY'!D28+'AT3B_cvrg(Insti)_UPY '!D27+'AT3C_cvrg(Insti)_UPY '!D27</f>
        <v>1</v>
      </c>
      <c r="E27" s="515">
        <v>0</v>
      </c>
      <c r="F27" s="515">
        <f>'AT3A_cvrg(Insti)_PY'!E28+'AT3B_cvrg(Insti)_UPY '!E27+'AT3C_cvrg(Insti)_UPY '!E27</f>
        <v>0</v>
      </c>
      <c r="G27" s="515">
        <v>0</v>
      </c>
      <c r="H27" s="515">
        <f t="shared" si="0"/>
        <v>84</v>
      </c>
      <c r="I27" s="515"/>
      <c r="J27" s="515"/>
      <c r="K27" s="515"/>
      <c r="L27" s="515"/>
      <c r="M27" s="515"/>
      <c r="N27" s="515">
        <f>'AT-12'!C28+'AT-12A'!C28</f>
        <v>254</v>
      </c>
      <c r="O27" s="515">
        <v>0</v>
      </c>
      <c r="P27" s="515">
        <v>0</v>
      </c>
      <c r="Q27" s="515">
        <v>0</v>
      </c>
      <c r="R27" s="515">
        <v>0</v>
      </c>
      <c r="S27" s="515">
        <v>0</v>
      </c>
      <c r="T27" s="515">
        <f t="shared" si="1"/>
        <v>0</v>
      </c>
      <c r="U27" s="515">
        <v>0</v>
      </c>
      <c r="V27" s="515">
        <v>0</v>
      </c>
      <c r="W27" s="515">
        <v>0</v>
      </c>
      <c r="X27" s="515">
        <v>0</v>
      </c>
      <c r="Y27" s="515">
        <v>0</v>
      </c>
      <c r="Z27" s="515">
        <v>0</v>
      </c>
      <c r="AA27" s="515">
        <v>0</v>
      </c>
      <c r="AB27" s="515">
        <v>0</v>
      </c>
      <c r="AC27" s="515">
        <v>0</v>
      </c>
      <c r="AD27" s="515">
        <v>0</v>
      </c>
      <c r="AE27" s="515">
        <v>0</v>
      </c>
      <c r="AF27" s="515">
        <v>0</v>
      </c>
    </row>
    <row r="28" spans="1:58">
      <c r="A28" s="233">
        <v>18</v>
      </c>
      <c r="B28" s="263" t="s">
        <v>845</v>
      </c>
      <c r="C28" s="515">
        <f>'AT3A_cvrg(Insti)_PY'!C29+'AT3B_cvrg(Insti)_UPY '!C28+'AT3C_cvrg(Insti)_UPY '!C28</f>
        <v>276</v>
      </c>
      <c r="D28" s="515">
        <f>'AT3A_cvrg(Insti)_PY'!D29+'AT3B_cvrg(Insti)_UPY '!D28+'AT3C_cvrg(Insti)_UPY '!D28</f>
        <v>4</v>
      </c>
      <c r="E28" s="515">
        <v>0</v>
      </c>
      <c r="F28" s="515">
        <f>'AT3A_cvrg(Insti)_PY'!E29+'AT3B_cvrg(Insti)_UPY '!E28+'AT3C_cvrg(Insti)_UPY '!E28</f>
        <v>0</v>
      </c>
      <c r="G28" s="515">
        <v>0</v>
      </c>
      <c r="H28" s="515">
        <f t="shared" si="0"/>
        <v>280</v>
      </c>
      <c r="I28" s="515"/>
      <c r="J28" s="515"/>
      <c r="K28" s="515"/>
      <c r="L28" s="515"/>
      <c r="M28" s="515"/>
      <c r="N28" s="515">
        <f>'AT-12'!C29+'AT-12A'!C29</f>
        <v>653</v>
      </c>
      <c r="O28" s="515">
        <v>0</v>
      </c>
      <c r="P28" s="515">
        <v>0</v>
      </c>
      <c r="Q28" s="515">
        <v>0</v>
      </c>
      <c r="R28" s="515">
        <v>0</v>
      </c>
      <c r="S28" s="515">
        <v>0</v>
      </c>
      <c r="T28" s="515">
        <f t="shared" si="1"/>
        <v>0</v>
      </c>
      <c r="U28" s="515">
        <v>0</v>
      </c>
      <c r="V28" s="515">
        <v>0</v>
      </c>
      <c r="W28" s="515">
        <v>0</v>
      </c>
      <c r="X28" s="515">
        <v>0</v>
      </c>
      <c r="Y28" s="515">
        <v>0</v>
      </c>
      <c r="Z28" s="515">
        <v>0</v>
      </c>
      <c r="AA28" s="515">
        <v>0</v>
      </c>
      <c r="AB28" s="515">
        <v>0</v>
      </c>
      <c r="AC28" s="515">
        <v>0</v>
      </c>
      <c r="AD28" s="515">
        <v>0</v>
      </c>
      <c r="AE28" s="515">
        <v>0</v>
      </c>
      <c r="AF28" s="515">
        <v>0</v>
      </c>
    </row>
    <row r="29" spans="1:58">
      <c r="A29" s="233">
        <v>19</v>
      </c>
      <c r="B29" s="266" t="s">
        <v>846</v>
      </c>
      <c r="C29" s="515">
        <f>'AT3A_cvrg(Insti)_PY'!C30+'AT3B_cvrg(Insti)_UPY '!C29+'AT3C_cvrg(Insti)_UPY '!C29</f>
        <v>123</v>
      </c>
      <c r="D29" s="515">
        <f>'AT3A_cvrg(Insti)_PY'!D30+'AT3B_cvrg(Insti)_UPY '!D29+'AT3C_cvrg(Insti)_UPY '!D29</f>
        <v>3</v>
      </c>
      <c r="E29" s="515">
        <v>0</v>
      </c>
      <c r="F29" s="515">
        <f>'AT3A_cvrg(Insti)_PY'!E30+'AT3B_cvrg(Insti)_UPY '!E29+'AT3C_cvrg(Insti)_UPY '!E29</f>
        <v>0</v>
      </c>
      <c r="G29" s="515">
        <v>0</v>
      </c>
      <c r="H29" s="515">
        <f t="shared" si="0"/>
        <v>126</v>
      </c>
      <c r="I29" s="515"/>
      <c r="J29" s="515"/>
      <c r="K29" s="515"/>
      <c r="L29" s="515"/>
      <c r="M29" s="515"/>
      <c r="N29" s="515">
        <f>'AT-12'!C30+'AT-12A'!C30</f>
        <v>296</v>
      </c>
      <c r="O29" s="515">
        <v>0</v>
      </c>
      <c r="P29" s="515">
        <v>0</v>
      </c>
      <c r="Q29" s="515">
        <v>0</v>
      </c>
      <c r="R29" s="515">
        <v>0</v>
      </c>
      <c r="S29" s="515">
        <v>0</v>
      </c>
      <c r="T29" s="515">
        <f t="shared" si="1"/>
        <v>0</v>
      </c>
      <c r="U29" s="515">
        <v>0</v>
      </c>
      <c r="V29" s="515">
        <v>0</v>
      </c>
      <c r="W29" s="515">
        <v>0</v>
      </c>
      <c r="X29" s="515">
        <v>0</v>
      </c>
      <c r="Y29" s="515">
        <v>0</v>
      </c>
      <c r="Z29" s="515">
        <v>0</v>
      </c>
      <c r="AA29" s="515">
        <v>0</v>
      </c>
      <c r="AB29" s="515">
        <v>0</v>
      </c>
      <c r="AC29" s="515">
        <v>0</v>
      </c>
      <c r="AD29" s="515">
        <v>0</v>
      </c>
      <c r="AE29" s="515">
        <v>0</v>
      </c>
      <c r="AF29" s="515">
        <v>0</v>
      </c>
    </row>
    <row r="30" spans="1:58">
      <c r="A30" s="233">
        <v>20</v>
      </c>
      <c r="B30" s="266" t="s">
        <v>847</v>
      </c>
      <c r="C30" s="515">
        <f>'AT3A_cvrg(Insti)_PY'!C31+'AT3B_cvrg(Insti)_UPY '!C30+'AT3C_cvrg(Insti)_UPY '!C30</f>
        <v>83</v>
      </c>
      <c r="D30" s="515">
        <f>'AT3A_cvrg(Insti)_PY'!D31+'AT3B_cvrg(Insti)_UPY '!D30+'AT3C_cvrg(Insti)_UPY '!D30</f>
        <v>1</v>
      </c>
      <c r="E30" s="515">
        <v>0</v>
      </c>
      <c r="F30" s="515">
        <f>'AT3A_cvrg(Insti)_PY'!E31+'AT3B_cvrg(Insti)_UPY '!E30+'AT3C_cvrg(Insti)_UPY '!E30</f>
        <v>0</v>
      </c>
      <c r="G30" s="515">
        <v>0</v>
      </c>
      <c r="H30" s="515">
        <f t="shared" si="0"/>
        <v>84</v>
      </c>
      <c r="I30" s="515"/>
      <c r="J30" s="515"/>
      <c r="K30" s="515"/>
      <c r="L30" s="515"/>
      <c r="M30" s="515"/>
      <c r="N30" s="515">
        <f>'AT-12'!C31+'AT-12A'!C31</f>
        <v>201</v>
      </c>
      <c r="O30" s="515">
        <v>0</v>
      </c>
      <c r="P30" s="515">
        <v>0</v>
      </c>
      <c r="Q30" s="515">
        <v>0</v>
      </c>
      <c r="R30" s="515">
        <v>0</v>
      </c>
      <c r="S30" s="515">
        <v>0</v>
      </c>
      <c r="T30" s="515">
        <f t="shared" si="1"/>
        <v>0</v>
      </c>
      <c r="U30" s="515">
        <v>0</v>
      </c>
      <c r="V30" s="515">
        <v>0</v>
      </c>
      <c r="W30" s="515">
        <v>0</v>
      </c>
      <c r="X30" s="515">
        <v>0</v>
      </c>
      <c r="Y30" s="515">
        <v>0</v>
      </c>
      <c r="Z30" s="515">
        <v>0</v>
      </c>
      <c r="AA30" s="515">
        <v>0</v>
      </c>
      <c r="AB30" s="515">
        <v>0</v>
      </c>
      <c r="AC30" s="515">
        <v>0</v>
      </c>
      <c r="AD30" s="515">
        <v>0</v>
      </c>
      <c r="AE30" s="515">
        <v>0</v>
      </c>
      <c r="AF30" s="515">
        <v>0</v>
      </c>
    </row>
    <row r="31" spans="1:58">
      <c r="A31" s="233">
        <v>21</v>
      </c>
      <c r="B31" s="266" t="s">
        <v>848</v>
      </c>
      <c r="C31" s="515">
        <f>'AT3A_cvrg(Insti)_PY'!C32+'AT3B_cvrg(Insti)_UPY '!C31+'AT3C_cvrg(Insti)_UPY '!C31</f>
        <v>68</v>
      </c>
      <c r="D31" s="515">
        <f>'AT3A_cvrg(Insti)_PY'!D32+'AT3B_cvrg(Insti)_UPY '!D31+'AT3C_cvrg(Insti)_UPY '!D31</f>
        <v>4</v>
      </c>
      <c r="E31" s="515">
        <v>0</v>
      </c>
      <c r="F31" s="515">
        <f>'AT3A_cvrg(Insti)_PY'!E32+'AT3B_cvrg(Insti)_UPY '!E31+'AT3C_cvrg(Insti)_UPY '!E31</f>
        <v>0</v>
      </c>
      <c r="G31" s="515">
        <v>0</v>
      </c>
      <c r="H31" s="515">
        <f t="shared" si="0"/>
        <v>72</v>
      </c>
      <c r="I31" s="515"/>
      <c r="J31" s="515"/>
      <c r="K31" s="515"/>
      <c r="L31" s="515"/>
      <c r="M31" s="515"/>
      <c r="N31" s="515">
        <f>'AT-12'!C32+'AT-12A'!C32</f>
        <v>301</v>
      </c>
      <c r="O31" s="515">
        <v>0</v>
      </c>
      <c r="P31" s="515">
        <v>0</v>
      </c>
      <c r="Q31" s="515">
        <v>0</v>
      </c>
      <c r="R31" s="515">
        <v>0</v>
      </c>
      <c r="S31" s="515">
        <v>0</v>
      </c>
      <c r="T31" s="515">
        <f t="shared" si="1"/>
        <v>0</v>
      </c>
      <c r="U31" s="515">
        <v>0</v>
      </c>
      <c r="V31" s="515">
        <v>0</v>
      </c>
      <c r="W31" s="515">
        <v>0</v>
      </c>
      <c r="X31" s="515">
        <v>0</v>
      </c>
      <c r="Y31" s="515">
        <v>0</v>
      </c>
      <c r="Z31" s="515">
        <v>0</v>
      </c>
      <c r="AA31" s="515">
        <v>0</v>
      </c>
      <c r="AB31" s="515">
        <v>0</v>
      </c>
      <c r="AC31" s="515">
        <v>0</v>
      </c>
      <c r="AD31" s="515">
        <v>0</v>
      </c>
      <c r="AE31" s="515">
        <v>0</v>
      </c>
      <c r="AF31" s="515">
        <v>0</v>
      </c>
    </row>
    <row r="32" spans="1:58">
      <c r="A32" s="233">
        <v>22</v>
      </c>
      <c r="B32" s="266" t="s">
        <v>849</v>
      </c>
      <c r="C32" s="515">
        <f>'AT3A_cvrg(Insti)_PY'!C33+'AT3B_cvrg(Insti)_UPY '!C32+'AT3C_cvrg(Insti)_UPY '!C32</f>
        <v>113</v>
      </c>
      <c r="D32" s="515">
        <f>'AT3A_cvrg(Insti)_PY'!D33+'AT3B_cvrg(Insti)_UPY '!D32+'AT3C_cvrg(Insti)_UPY '!D32</f>
        <v>2</v>
      </c>
      <c r="E32" s="515">
        <v>0</v>
      </c>
      <c r="F32" s="515">
        <f>'AT3A_cvrg(Insti)_PY'!E33+'AT3B_cvrg(Insti)_UPY '!E32+'AT3C_cvrg(Insti)_UPY '!E32</f>
        <v>0</v>
      </c>
      <c r="G32" s="515">
        <v>0</v>
      </c>
      <c r="H32" s="515">
        <f t="shared" si="0"/>
        <v>115</v>
      </c>
      <c r="I32" s="515"/>
      <c r="J32" s="515"/>
      <c r="K32" s="515"/>
      <c r="L32" s="515"/>
      <c r="M32" s="515"/>
      <c r="N32" s="515">
        <f>'AT-12'!C33+'AT-12A'!C33</f>
        <v>342</v>
      </c>
      <c r="O32" s="515">
        <v>0</v>
      </c>
      <c r="P32" s="515">
        <v>0</v>
      </c>
      <c r="Q32" s="515">
        <v>0</v>
      </c>
      <c r="R32" s="515">
        <v>0</v>
      </c>
      <c r="S32" s="515">
        <v>0</v>
      </c>
      <c r="T32" s="515">
        <f t="shared" si="1"/>
        <v>0</v>
      </c>
      <c r="U32" s="515">
        <v>0</v>
      </c>
      <c r="V32" s="515">
        <v>0</v>
      </c>
      <c r="W32" s="515">
        <v>0</v>
      </c>
      <c r="X32" s="515">
        <v>0</v>
      </c>
      <c r="Y32" s="515">
        <v>0</v>
      </c>
      <c r="Z32" s="515">
        <v>0</v>
      </c>
      <c r="AA32" s="515">
        <v>0</v>
      </c>
      <c r="AB32" s="515">
        <v>0</v>
      </c>
      <c r="AC32" s="515">
        <v>0</v>
      </c>
      <c r="AD32" s="515">
        <v>0</v>
      </c>
      <c r="AE32" s="515">
        <v>0</v>
      </c>
      <c r="AF32" s="515">
        <v>0</v>
      </c>
    </row>
    <row r="33" spans="1:32">
      <c r="A33" s="233">
        <v>23</v>
      </c>
      <c r="B33" s="266" t="s">
        <v>850</v>
      </c>
      <c r="C33" s="515">
        <f>'AT3A_cvrg(Insti)_PY'!C34+'AT3B_cvrg(Insti)_UPY '!C33+'AT3C_cvrg(Insti)_UPY '!C33</f>
        <v>119</v>
      </c>
      <c r="D33" s="515">
        <f>'AT3A_cvrg(Insti)_PY'!D34+'AT3B_cvrg(Insti)_UPY '!D33+'AT3C_cvrg(Insti)_UPY '!D33</f>
        <v>1</v>
      </c>
      <c r="E33" s="515">
        <v>0</v>
      </c>
      <c r="F33" s="515">
        <f>'AT3A_cvrg(Insti)_PY'!E34+'AT3B_cvrg(Insti)_UPY '!E33+'AT3C_cvrg(Insti)_UPY '!E33</f>
        <v>0</v>
      </c>
      <c r="G33" s="515">
        <v>0</v>
      </c>
      <c r="H33" s="515">
        <f t="shared" si="0"/>
        <v>120</v>
      </c>
      <c r="I33" s="515"/>
      <c r="J33" s="515"/>
      <c r="K33" s="515"/>
      <c r="L33" s="515"/>
      <c r="M33" s="515"/>
      <c r="N33" s="515">
        <f>'AT-12'!C34+'AT-12A'!C34</f>
        <v>315</v>
      </c>
      <c r="O33" s="515">
        <v>0</v>
      </c>
      <c r="P33" s="515">
        <v>0</v>
      </c>
      <c r="Q33" s="515">
        <v>0</v>
      </c>
      <c r="R33" s="515">
        <v>0</v>
      </c>
      <c r="S33" s="515">
        <v>0</v>
      </c>
      <c r="T33" s="515">
        <f t="shared" si="1"/>
        <v>0</v>
      </c>
      <c r="U33" s="515">
        <v>0</v>
      </c>
      <c r="V33" s="515">
        <v>0</v>
      </c>
      <c r="W33" s="515">
        <v>0</v>
      </c>
      <c r="X33" s="515">
        <v>0</v>
      </c>
      <c r="Y33" s="515">
        <v>0</v>
      </c>
      <c r="Z33" s="515">
        <v>0</v>
      </c>
      <c r="AA33" s="515">
        <v>0</v>
      </c>
      <c r="AB33" s="515">
        <v>0</v>
      </c>
      <c r="AC33" s="515">
        <v>0</v>
      </c>
      <c r="AD33" s="515">
        <v>0</v>
      </c>
      <c r="AE33" s="515">
        <v>0</v>
      </c>
      <c r="AF33" s="515">
        <v>0</v>
      </c>
    </row>
    <row r="34" spans="1:32">
      <c r="A34" s="228" t="s">
        <v>14</v>
      </c>
      <c r="B34" s="76"/>
      <c r="C34" s="515">
        <f>SUM(C11:C33)</f>
        <v>3117</v>
      </c>
      <c r="D34" s="515">
        <f t="shared" ref="D34:AF34" si="2">SUM(D11:D33)</f>
        <v>63</v>
      </c>
      <c r="E34" s="515">
        <f t="shared" si="2"/>
        <v>0</v>
      </c>
      <c r="F34" s="515">
        <f t="shared" si="2"/>
        <v>2</v>
      </c>
      <c r="G34" s="515">
        <f t="shared" si="2"/>
        <v>0</v>
      </c>
      <c r="H34" s="515">
        <f t="shared" si="2"/>
        <v>3182</v>
      </c>
      <c r="I34" s="515">
        <f t="shared" si="2"/>
        <v>0</v>
      </c>
      <c r="J34" s="515">
        <f t="shared" si="2"/>
        <v>0</v>
      </c>
      <c r="K34" s="515">
        <f t="shared" si="2"/>
        <v>0</v>
      </c>
      <c r="L34" s="515">
        <f t="shared" si="2"/>
        <v>0</v>
      </c>
      <c r="M34" s="515">
        <f t="shared" si="2"/>
        <v>0</v>
      </c>
      <c r="N34" s="515">
        <f t="shared" si="2"/>
        <v>8464</v>
      </c>
      <c r="O34" s="515">
        <f t="shared" si="2"/>
        <v>0</v>
      </c>
      <c r="P34" s="515">
        <f t="shared" si="2"/>
        <v>0</v>
      </c>
      <c r="Q34" s="515">
        <f t="shared" si="2"/>
        <v>0</v>
      </c>
      <c r="R34" s="515">
        <f t="shared" si="2"/>
        <v>0</v>
      </c>
      <c r="S34" s="515">
        <f t="shared" si="2"/>
        <v>0</v>
      </c>
      <c r="T34" s="515">
        <f t="shared" si="2"/>
        <v>0</v>
      </c>
      <c r="U34" s="515">
        <f t="shared" si="2"/>
        <v>0</v>
      </c>
      <c r="V34" s="515">
        <f t="shared" si="2"/>
        <v>0</v>
      </c>
      <c r="W34" s="515">
        <f t="shared" si="2"/>
        <v>0</v>
      </c>
      <c r="X34" s="515">
        <f t="shared" si="2"/>
        <v>0</v>
      </c>
      <c r="Y34" s="515">
        <f t="shared" si="2"/>
        <v>0</v>
      </c>
      <c r="Z34" s="515">
        <f t="shared" si="2"/>
        <v>0</v>
      </c>
      <c r="AA34" s="515">
        <f t="shared" si="2"/>
        <v>0</v>
      </c>
      <c r="AB34" s="515">
        <f t="shared" si="2"/>
        <v>0</v>
      </c>
      <c r="AC34" s="515">
        <f t="shared" si="2"/>
        <v>0</v>
      </c>
      <c r="AD34" s="515">
        <f t="shared" si="2"/>
        <v>0</v>
      </c>
      <c r="AE34" s="515">
        <f t="shared" si="2"/>
        <v>0</v>
      </c>
      <c r="AF34" s="515">
        <f t="shared" si="2"/>
        <v>0</v>
      </c>
    </row>
    <row r="37" spans="1:32">
      <c r="A37" s="290" t="s">
        <v>925</v>
      </c>
    </row>
    <row r="38" spans="1:32">
      <c r="A38" s="290" t="s">
        <v>930</v>
      </c>
    </row>
    <row r="39" spans="1:32">
      <c r="AB39" s="290" t="s">
        <v>869</v>
      </c>
    </row>
    <row r="40" spans="1:32">
      <c r="AB40" s="305" t="s">
        <v>870</v>
      </c>
    </row>
    <row r="41" spans="1:32">
      <c r="AB41" s="305" t="s">
        <v>871</v>
      </c>
    </row>
  </sheetData>
  <mergeCells count="10">
    <mergeCell ref="AE1:AH1"/>
    <mergeCell ref="O8:T8"/>
    <mergeCell ref="C4:W4"/>
    <mergeCell ref="E2:V2"/>
    <mergeCell ref="AA8:AF8"/>
    <mergeCell ref="A8:A9"/>
    <mergeCell ref="B8:B9"/>
    <mergeCell ref="C8:H8"/>
    <mergeCell ref="I8:N8"/>
    <mergeCell ref="U8:Z8"/>
  </mergeCells>
  <printOptions horizontalCentered="1"/>
  <pageMargins left="0.70866141732283505" right="0.70866141732283505" top="1.2362204720000001" bottom="0" header="0.31496062992126" footer="0.31496062992126"/>
  <pageSetup paperSize="9" scale="51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topLeftCell="A15" zoomScaleNormal="70" zoomScaleSheetLayoutView="100" workbookViewId="0">
      <selection activeCell="A6" sqref="A6:B6"/>
    </sheetView>
  </sheetViews>
  <sheetFormatPr defaultColWidth="8.85546875" defaultRowHeight="14.25"/>
  <cols>
    <col min="1" max="1" width="8.140625" style="68" customWidth="1"/>
    <col min="2" max="2" width="20.85546875" style="68" customWidth="1"/>
    <col min="3" max="3" width="12.140625" style="68" customWidth="1"/>
    <col min="4" max="4" width="11.7109375" style="68" customWidth="1"/>
    <col min="5" max="5" width="11.28515625" style="68" customWidth="1"/>
    <col min="6" max="6" width="17.140625" style="68" customWidth="1"/>
    <col min="7" max="7" width="15.140625" style="68" customWidth="1"/>
    <col min="8" max="8" width="14.42578125" style="68" customWidth="1"/>
    <col min="9" max="9" width="14.85546875" style="68" customWidth="1"/>
    <col min="10" max="10" width="18.42578125" style="68" customWidth="1"/>
    <col min="11" max="11" width="17.28515625" style="68" customWidth="1"/>
    <col min="12" max="12" width="16.28515625" style="68" customWidth="1"/>
    <col min="13" max="16384" width="8.85546875" style="68"/>
  </cols>
  <sheetData>
    <row r="1" spans="1:19" ht="15">
      <c r="B1" s="16"/>
      <c r="C1" s="16"/>
      <c r="D1" s="16"/>
      <c r="E1" s="16"/>
      <c r="F1" s="1"/>
      <c r="G1" s="1"/>
      <c r="H1" s="16"/>
      <c r="J1" s="40"/>
      <c r="K1" s="729" t="s">
        <v>528</v>
      </c>
      <c r="L1" s="729"/>
    </row>
    <row r="2" spans="1:19" ht="15.75">
      <c r="B2" s="635" t="s">
        <v>0</v>
      </c>
      <c r="C2" s="635"/>
      <c r="D2" s="635"/>
      <c r="E2" s="635"/>
      <c r="F2" s="635"/>
      <c r="G2" s="635"/>
      <c r="H2" s="635"/>
      <c r="I2" s="635"/>
      <c r="J2" s="635"/>
    </row>
    <row r="3" spans="1:19" ht="20.25">
      <c r="B3" s="636" t="s">
        <v>623</v>
      </c>
      <c r="C3" s="636"/>
      <c r="D3" s="636"/>
      <c r="E3" s="636"/>
      <c r="F3" s="636"/>
      <c r="G3" s="636"/>
      <c r="H3" s="636"/>
      <c r="I3" s="636"/>
      <c r="J3" s="636"/>
    </row>
    <row r="4" spans="1:19" ht="20.25">
      <c r="B4" s="116"/>
      <c r="C4" s="116"/>
      <c r="D4" s="116"/>
      <c r="E4" s="116"/>
      <c r="F4" s="116"/>
      <c r="G4" s="116"/>
      <c r="H4" s="116"/>
      <c r="I4" s="116"/>
      <c r="J4" s="116"/>
    </row>
    <row r="5" spans="1:19" ht="15.6" customHeight="1">
      <c r="B5" s="897" t="s">
        <v>712</v>
      </c>
      <c r="C5" s="897"/>
      <c r="D5" s="897"/>
      <c r="E5" s="897"/>
      <c r="F5" s="897"/>
      <c r="G5" s="897"/>
      <c r="H5" s="897"/>
      <c r="I5" s="897"/>
      <c r="J5" s="897"/>
      <c r="K5" s="897"/>
      <c r="L5" s="897"/>
    </row>
    <row r="6" spans="1:19">
      <c r="A6" s="548" t="s">
        <v>933</v>
      </c>
      <c r="B6" s="548"/>
      <c r="C6" s="32"/>
    </row>
    <row r="7" spans="1:19" ht="15" customHeight="1">
      <c r="A7" s="901" t="s">
        <v>103</v>
      </c>
      <c r="B7" s="881" t="s">
        <v>3</v>
      </c>
      <c r="C7" s="908" t="s">
        <v>19</v>
      </c>
      <c r="D7" s="908"/>
      <c r="E7" s="908"/>
      <c r="F7" s="908"/>
      <c r="G7" s="894" t="s">
        <v>20</v>
      </c>
      <c r="H7" s="895"/>
      <c r="I7" s="895"/>
      <c r="J7" s="896"/>
      <c r="K7" s="881" t="s">
        <v>378</v>
      </c>
      <c r="L7" s="886" t="s">
        <v>732</v>
      </c>
    </row>
    <row r="8" spans="1:19" ht="31.15" customHeight="1">
      <c r="A8" s="902"/>
      <c r="B8" s="904"/>
      <c r="C8" s="886" t="s">
        <v>242</v>
      </c>
      <c r="D8" s="881" t="s">
        <v>435</v>
      </c>
      <c r="E8" s="905" t="s">
        <v>89</v>
      </c>
      <c r="F8" s="885"/>
      <c r="G8" s="882" t="s">
        <v>242</v>
      </c>
      <c r="H8" s="886" t="s">
        <v>435</v>
      </c>
      <c r="I8" s="906" t="s">
        <v>89</v>
      </c>
      <c r="J8" s="907"/>
      <c r="K8" s="904"/>
      <c r="L8" s="886"/>
    </row>
    <row r="9" spans="1:19" ht="69.75" customHeight="1">
      <c r="A9" s="903"/>
      <c r="B9" s="882"/>
      <c r="C9" s="886"/>
      <c r="D9" s="882"/>
      <c r="E9" s="79" t="s">
        <v>807</v>
      </c>
      <c r="F9" s="79" t="s">
        <v>436</v>
      </c>
      <c r="G9" s="886"/>
      <c r="H9" s="886"/>
      <c r="I9" s="79" t="s">
        <v>807</v>
      </c>
      <c r="J9" s="79" t="s">
        <v>436</v>
      </c>
      <c r="K9" s="882"/>
      <c r="L9" s="886"/>
      <c r="M9" s="102"/>
      <c r="N9" s="102"/>
      <c r="O9" s="102"/>
    </row>
    <row r="10" spans="1:19">
      <c r="A10" s="143">
        <v>1</v>
      </c>
      <c r="B10" s="142">
        <v>2</v>
      </c>
      <c r="C10" s="143">
        <v>3</v>
      </c>
      <c r="D10" s="142">
        <v>4</v>
      </c>
      <c r="E10" s="143">
        <v>5</v>
      </c>
      <c r="F10" s="142">
        <v>6</v>
      </c>
      <c r="G10" s="143">
        <v>7</v>
      </c>
      <c r="H10" s="142">
        <v>8</v>
      </c>
      <c r="I10" s="143">
        <v>9</v>
      </c>
      <c r="J10" s="142">
        <v>10</v>
      </c>
      <c r="K10" s="143" t="s">
        <v>920</v>
      </c>
      <c r="L10" s="142">
        <v>12</v>
      </c>
      <c r="M10" s="102"/>
      <c r="N10" s="102"/>
      <c r="O10" s="102"/>
    </row>
    <row r="11" spans="1:19" s="99" customFormat="1" ht="15">
      <c r="A11" s="233">
        <v>1</v>
      </c>
      <c r="B11" s="263" t="s">
        <v>828</v>
      </c>
      <c r="C11" s="100">
        <f>'AT4_enrolment vs availed_PY'!G10</f>
        <v>2930</v>
      </c>
      <c r="D11" s="100">
        <f>'AT-8_Hon_CCH_Pry'!C14</f>
        <v>143</v>
      </c>
      <c r="E11" s="100">
        <f>'AT-8_Hon_CCH_Pry'!D14</f>
        <v>143</v>
      </c>
      <c r="F11" s="100">
        <f>E11-D11</f>
        <v>0</v>
      </c>
      <c r="G11" s="100">
        <f>'AT4A_enrolment vs availed_UPY'!G11</f>
        <v>1040</v>
      </c>
      <c r="H11" s="100">
        <f>'AT-8A_Hon_CCH_UPry'!C14</f>
        <v>38</v>
      </c>
      <c r="I11" s="100">
        <f>'AT-8A_Hon_CCH_UPry'!D14</f>
        <v>38</v>
      </c>
      <c r="J11" s="100">
        <f>I11-H11</f>
        <v>0</v>
      </c>
      <c r="K11" s="99">
        <f>D11+F11+H11+J11</f>
        <v>181</v>
      </c>
      <c r="L11" s="101">
        <v>0</v>
      </c>
      <c r="M11" s="102"/>
      <c r="N11" s="102"/>
      <c r="O11" s="102"/>
      <c r="P11" s="102"/>
      <c r="Q11" s="102"/>
      <c r="R11" s="102"/>
      <c r="S11" s="102"/>
    </row>
    <row r="12" spans="1:19" ht="15">
      <c r="A12" s="233">
        <v>2</v>
      </c>
      <c r="B12" s="47" t="s">
        <v>829</v>
      </c>
      <c r="C12" s="100">
        <f>'AT4_enrolment vs availed_PY'!G11</f>
        <v>5618</v>
      </c>
      <c r="D12" s="100">
        <f>'AT-8_Hon_CCH_Pry'!C15</f>
        <v>240</v>
      </c>
      <c r="E12" s="100">
        <f>'AT-8_Hon_CCH_Pry'!D15</f>
        <v>265</v>
      </c>
      <c r="F12" s="100">
        <f>E12-D12</f>
        <v>25</v>
      </c>
      <c r="G12" s="100">
        <f>'AT4A_enrolment vs availed_UPY'!G12</f>
        <v>3059</v>
      </c>
      <c r="H12" s="100">
        <f>'AT-8A_Hon_CCH_UPry'!C15</f>
        <v>80</v>
      </c>
      <c r="I12" s="100">
        <f>'AT-8A_Hon_CCH_UPry'!D15</f>
        <v>113</v>
      </c>
      <c r="J12" s="100">
        <f t="shared" ref="J12:J33" si="0">I12-H12</f>
        <v>33</v>
      </c>
      <c r="K12" s="99">
        <f t="shared" ref="K12:K33" si="1">D12+F12+H12+J12</f>
        <v>378</v>
      </c>
      <c r="L12" s="101">
        <v>0</v>
      </c>
      <c r="M12" s="102"/>
      <c r="N12" s="102"/>
      <c r="O12" s="102"/>
    </row>
    <row r="13" spans="1:19" ht="15">
      <c r="A13" s="233">
        <v>3</v>
      </c>
      <c r="B13" s="263" t="s">
        <v>830</v>
      </c>
      <c r="C13" s="100">
        <f>'AT4_enrolment vs availed_PY'!G12</f>
        <v>8574</v>
      </c>
      <c r="D13" s="100">
        <f>'AT-8_Hon_CCH_Pry'!C16</f>
        <v>351</v>
      </c>
      <c r="E13" s="100">
        <f>'AT-8_Hon_CCH_Pry'!D16</f>
        <v>351</v>
      </c>
      <c r="F13" s="100">
        <f t="shared" ref="F13:F33" si="2">E13-D13</f>
        <v>0</v>
      </c>
      <c r="G13" s="100">
        <f>'AT4A_enrolment vs availed_UPY'!G13</f>
        <v>3145</v>
      </c>
      <c r="H13" s="100">
        <f>'AT-8A_Hon_CCH_UPry'!C16</f>
        <v>109</v>
      </c>
      <c r="I13" s="100">
        <f>'AT-8A_Hon_CCH_UPry'!D16</f>
        <v>109</v>
      </c>
      <c r="J13" s="100">
        <f t="shared" si="0"/>
        <v>0</v>
      </c>
      <c r="K13" s="99">
        <f t="shared" si="1"/>
        <v>460</v>
      </c>
      <c r="L13" s="101">
        <v>0</v>
      </c>
      <c r="M13" s="102"/>
      <c r="N13" s="102"/>
      <c r="O13" s="102"/>
    </row>
    <row r="14" spans="1:19" ht="15">
      <c r="A14" s="233">
        <v>4</v>
      </c>
      <c r="B14" s="47" t="s">
        <v>831</v>
      </c>
      <c r="C14" s="100">
        <f>'AT4_enrolment vs availed_PY'!G13</f>
        <v>6699</v>
      </c>
      <c r="D14" s="100">
        <f>'AT-8_Hon_CCH_Pry'!C17</f>
        <v>289</v>
      </c>
      <c r="E14" s="100">
        <f>'AT-8_Hon_CCH_Pry'!D17</f>
        <v>284</v>
      </c>
      <c r="F14" s="100">
        <f>E14-D14</f>
        <v>-5</v>
      </c>
      <c r="G14" s="100">
        <f>'AT4A_enrolment vs availed_UPY'!G14</f>
        <v>3616</v>
      </c>
      <c r="H14" s="100">
        <f>'AT-8A_Hon_CCH_UPry'!C17</f>
        <v>134</v>
      </c>
      <c r="I14" s="100">
        <f>'AT-8A_Hon_CCH_UPry'!D17</f>
        <v>126</v>
      </c>
      <c r="J14" s="100">
        <f t="shared" si="0"/>
        <v>-8</v>
      </c>
      <c r="K14" s="99">
        <f t="shared" si="1"/>
        <v>410</v>
      </c>
      <c r="L14" s="101">
        <v>0</v>
      </c>
    </row>
    <row r="15" spans="1:19" ht="15">
      <c r="A15" s="233">
        <v>5</v>
      </c>
      <c r="B15" s="47" t="s">
        <v>832</v>
      </c>
      <c r="C15" s="100">
        <f>'AT4_enrolment vs availed_PY'!G14</f>
        <v>4513</v>
      </c>
      <c r="D15" s="100">
        <f>'AT-8_Hon_CCH_Pry'!C18</f>
        <v>125</v>
      </c>
      <c r="E15" s="100">
        <f>'AT-8_Hon_CCH_Pry'!D18</f>
        <v>125</v>
      </c>
      <c r="F15" s="100">
        <f t="shared" si="2"/>
        <v>0</v>
      </c>
      <c r="G15" s="100">
        <f>'AT4A_enrolment vs availed_UPY'!G15</f>
        <v>1178</v>
      </c>
      <c r="H15" s="100">
        <f>'AT-8A_Hon_CCH_UPry'!C18</f>
        <v>115</v>
      </c>
      <c r="I15" s="100">
        <f>'AT-8A_Hon_CCH_UPry'!D18</f>
        <v>115</v>
      </c>
      <c r="J15" s="100">
        <f t="shared" si="0"/>
        <v>0</v>
      </c>
      <c r="K15" s="99">
        <f t="shared" si="1"/>
        <v>240</v>
      </c>
      <c r="L15" s="101">
        <v>0</v>
      </c>
      <c r="N15" s="68" t="s">
        <v>10</v>
      </c>
    </row>
    <row r="16" spans="1:19" ht="15">
      <c r="A16" s="233">
        <v>6</v>
      </c>
      <c r="B16" s="47" t="s">
        <v>833</v>
      </c>
      <c r="C16" s="100">
        <f>'AT4_enrolment vs availed_PY'!G15</f>
        <v>6211</v>
      </c>
      <c r="D16" s="100">
        <f>'AT-8_Hon_CCH_Pry'!C19</f>
        <v>152</v>
      </c>
      <c r="E16" s="100">
        <f>'AT-8_Hon_CCH_Pry'!D19</f>
        <v>183</v>
      </c>
      <c r="F16" s="100">
        <f t="shared" si="2"/>
        <v>31</v>
      </c>
      <c r="G16" s="100">
        <f>'AT4A_enrolment vs availed_UPY'!G16</f>
        <v>2160</v>
      </c>
      <c r="H16" s="100">
        <f>'AT-8A_Hon_CCH_UPry'!C19</f>
        <v>131</v>
      </c>
      <c r="I16" s="100">
        <f>'AT-8A_Hon_CCH_UPry'!D19</f>
        <v>131</v>
      </c>
      <c r="J16" s="100">
        <f t="shared" si="0"/>
        <v>0</v>
      </c>
      <c r="K16" s="99">
        <f t="shared" si="1"/>
        <v>314</v>
      </c>
      <c r="L16" s="101">
        <v>0</v>
      </c>
    </row>
    <row r="17" spans="1:12" ht="15">
      <c r="A17" s="233">
        <v>7</v>
      </c>
      <c r="B17" s="263" t="s">
        <v>834</v>
      </c>
      <c r="C17" s="100">
        <f>'AT4_enrolment vs availed_PY'!G16</f>
        <v>2255</v>
      </c>
      <c r="D17" s="100">
        <f>'AT-8_Hon_CCH_Pry'!C20</f>
        <v>196</v>
      </c>
      <c r="E17" s="100">
        <f>'AT-8_Hon_CCH_Pry'!D20</f>
        <v>191</v>
      </c>
      <c r="F17" s="100">
        <f t="shared" si="2"/>
        <v>-5</v>
      </c>
      <c r="G17" s="100">
        <f>'AT4A_enrolment vs availed_UPY'!G17</f>
        <v>1380</v>
      </c>
      <c r="H17" s="100">
        <f>'AT-8A_Hon_CCH_UPry'!C20</f>
        <v>90</v>
      </c>
      <c r="I17" s="100">
        <f>'AT-8A_Hon_CCH_UPry'!D20</f>
        <v>90</v>
      </c>
      <c r="J17" s="100">
        <f t="shared" si="0"/>
        <v>0</v>
      </c>
      <c r="K17" s="99">
        <f t="shared" si="1"/>
        <v>281</v>
      </c>
      <c r="L17" s="101">
        <v>0</v>
      </c>
    </row>
    <row r="18" spans="1:12" ht="15">
      <c r="A18" s="233">
        <v>8</v>
      </c>
      <c r="B18" s="47" t="s">
        <v>835</v>
      </c>
      <c r="C18" s="100">
        <f>'AT4_enrolment vs availed_PY'!G17</f>
        <v>8677</v>
      </c>
      <c r="D18" s="100">
        <f>'AT-8_Hon_CCH_Pry'!C21</f>
        <v>314</v>
      </c>
      <c r="E18" s="100">
        <f>'AT-8_Hon_CCH_Pry'!D21</f>
        <v>312</v>
      </c>
      <c r="F18" s="100">
        <f t="shared" si="2"/>
        <v>-2</v>
      </c>
      <c r="G18" s="100">
        <f>'AT4A_enrolment vs availed_UPY'!G18</f>
        <v>4471</v>
      </c>
      <c r="H18" s="100">
        <f>'AT-8A_Hon_CCH_UPry'!C21</f>
        <v>96</v>
      </c>
      <c r="I18" s="100">
        <f>'AT-8A_Hon_CCH_UPry'!D21</f>
        <v>96</v>
      </c>
      <c r="J18" s="100">
        <f t="shared" si="0"/>
        <v>0</v>
      </c>
      <c r="K18" s="99">
        <f t="shared" si="1"/>
        <v>408</v>
      </c>
      <c r="L18" s="101">
        <v>0</v>
      </c>
    </row>
    <row r="19" spans="1:12" ht="15">
      <c r="A19" s="233">
        <v>9</v>
      </c>
      <c r="B19" s="47" t="s">
        <v>836</v>
      </c>
      <c r="C19" s="100">
        <f>'AT4_enrolment vs availed_PY'!G18</f>
        <v>4968</v>
      </c>
      <c r="D19" s="100">
        <f>'AT-8_Hon_CCH_Pry'!C22</f>
        <v>234</v>
      </c>
      <c r="E19" s="100">
        <f>'AT-8_Hon_CCH_Pry'!D22</f>
        <v>157</v>
      </c>
      <c r="F19" s="100">
        <f t="shared" si="2"/>
        <v>-77</v>
      </c>
      <c r="G19" s="100">
        <f>'AT4A_enrolment vs availed_UPY'!G19</f>
        <v>3475</v>
      </c>
      <c r="H19" s="100">
        <f>'AT-8A_Hon_CCH_UPry'!C22</f>
        <v>193</v>
      </c>
      <c r="I19" s="100">
        <f>'AT-8A_Hon_CCH_UPry'!D22</f>
        <v>132</v>
      </c>
      <c r="J19" s="100">
        <f t="shared" si="0"/>
        <v>-61</v>
      </c>
      <c r="K19" s="99">
        <f t="shared" si="1"/>
        <v>289</v>
      </c>
      <c r="L19" s="101">
        <v>0</v>
      </c>
    </row>
    <row r="20" spans="1:12" ht="15">
      <c r="A20" s="233">
        <v>10</v>
      </c>
      <c r="B20" s="47" t="s">
        <v>837</v>
      </c>
      <c r="C20" s="100">
        <f>'AT4_enrolment vs availed_PY'!G19</f>
        <v>6173</v>
      </c>
      <c r="D20" s="100">
        <f>'AT-8_Hon_CCH_Pry'!C23</f>
        <v>254</v>
      </c>
      <c r="E20" s="100">
        <f>'AT-8_Hon_CCH_Pry'!D23</f>
        <v>207</v>
      </c>
      <c r="F20" s="100">
        <f t="shared" si="2"/>
        <v>-47</v>
      </c>
      <c r="G20" s="100">
        <f>'AT4A_enrolment vs availed_UPY'!G20</f>
        <v>3445</v>
      </c>
      <c r="H20" s="100">
        <f>'AT-8A_Hon_CCH_UPry'!C23</f>
        <v>103</v>
      </c>
      <c r="I20" s="100">
        <f>'AT-8A_Hon_CCH_UPry'!D23</f>
        <v>103</v>
      </c>
      <c r="J20" s="100">
        <f t="shared" si="0"/>
        <v>0</v>
      </c>
      <c r="K20" s="99">
        <f t="shared" si="1"/>
        <v>310</v>
      </c>
      <c r="L20" s="101">
        <v>0</v>
      </c>
    </row>
    <row r="21" spans="1:12" ht="15">
      <c r="A21" s="233">
        <v>11</v>
      </c>
      <c r="B21" s="47" t="s">
        <v>838</v>
      </c>
      <c r="C21" s="100">
        <f>'AT4_enrolment vs availed_PY'!G20</f>
        <v>2445</v>
      </c>
      <c r="D21" s="100">
        <f>'AT-8_Hon_CCH_Pry'!C24</f>
        <v>155</v>
      </c>
      <c r="E21" s="100">
        <f>'AT-8_Hon_CCH_Pry'!D24</f>
        <v>155</v>
      </c>
      <c r="F21" s="100">
        <f t="shared" si="2"/>
        <v>0</v>
      </c>
      <c r="G21" s="100">
        <f>'AT4A_enrolment vs availed_UPY'!G21</f>
        <v>1556</v>
      </c>
      <c r="H21" s="100">
        <f>'AT-8A_Hon_CCH_UPry'!C24</f>
        <v>61</v>
      </c>
      <c r="I21" s="100">
        <f>'AT-8A_Hon_CCH_UPry'!D24</f>
        <v>61</v>
      </c>
      <c r="J21" s="100">
        <f t="shared" si="0"/>
        <v>0</v>
      </c>
      <c r="K21" s="99">
        <f t="shared" si="1"/>
        <v>216</v>
      </c>
      <c r="L21" s="101">
        <v>0</v>
      </c>
    </row>
    <row r="22" spans="1:12" ht="15">
      <c r="A22" s="233">
        <v>12</v>
      </c>
      <c r="B22" s="47" t="s">
        <v>839</v>
      </c>
      <c r="C22" s="100">
        <f>'AT4_enrolment vs availed_PY'!G21</f>
        <v>1951</v>
      </c>
      <c r="D22" s="100">
        <f>'AT-8_Hon_CCH_Pry'!C25</f>
        <v>180</v>
      </c>
      <c r="E22" s="100">
        <f>'AT-8_Hon_CCH_Pry'!D25</f>
        <v>180</v>
      </c>
      <c r="F22" s="100">
        <f t="shared" si="2"/>
        <v>0</v>
      </c>
      <c r="G22" s="100">
        <f>'AT4A_enrolment vs availed_UPY'!G22</f>
        <v>1105</v>
      </c>
      <c r="H22" s="100">
        <f>'AT-8A_Hon_CCH_UPry'!C25</f>
        <v>83</v>
      </c>
      <c r="I22" s="100">
        <f>'AT-8A_Hon_CCH_UPry'!D25</f>
        <v>83</v>
      </c>
      <c r="J22" s="100">
        <f t="shared" si="0"/>
        <v>0</v>
      </c>
      <c r="K22" s="99">
        <f t="shared" si="1"/>
        <v>263</v>
      </c>
      <c r="L22" s="101">
        <v>0</v>
      </c>
    </row>
    <row r="23" spans="1:12" ht="15">
      <c r="A23" s="233">
        <v>13</v>
      </c>
      <c r="B23" s="47" t="s">
        <v>840</v>
      </c>
      <c r="C23" s="100">
        <f>'AT4_enrolment vs availed_PY'!G22</f>
        <v>4682</v>
      </c>
      <c r="D23" s="100">
        <f>'AT-8_Hon_CCH_Pry'!C26</f>
        <v>108</v>
      </c>
      <c r="E23" s="100">
        <f>'AT-8_Hon_CCH_Pry'!D26</f>
        <v>108</v>
      </c>
      <c r="F23" s="100">
        <f t="shared" si="2"/>
        <v>0</v>
      </c>
      <c r="G23" s="100">
        <f>'AT4A_enrolment vs availed_UPY'!G23</f>
        <v>2557</v>
      </c>
      <c r="H23" s="100">
        <f>'AT-8A_Hon_CCH_UPry'!C26</f>
        <v>103</v>
      </c>
      <c r="I23" s="100">
        <f>'AT-8A_Hon_CCH_UPry'!D26</f>
        <v>103</v>
      </c>
      <c r="J23" s="100">
        <f t="shared" si="0"/>
        <v>0</v>
      </c>
      <c r="K23" s="99">
        <f t="shared" si="1"/>
        <v>211</v>
      </c>
      <c r="L23" s="101">
        <v>0</v>
      </c>
    </row>
    <row r="24" spans="1:12" ht="15">
      <c r="A24" s="233">
        <v>14</v>
      </c>
      <c r="B24" s="47" t="s">
        <v>841</v>
      </c>
      <c r="C24" s="100">
        <f>'AT4_enrolment vs availed_PY'!G23</f>
        <v>550</v>
      </c>
      <c r="D24" s="100">
        <f>'AT-8_Hon_CCH_Pry'!C27</f>
        <v>65</v>
      </c>
      <c r="E24" s="100">
        <f>'AT-8_Hon_CCH_Pry'!D27</f>
        <v>61</v>
      </c>
      <c r="F24" s="100">
        <f t="shared" si="2"/>
        <v>-4</v>
      </c>
      <c r="G24" s="100">
        <f>'AT4A_enrolment vs availed_UPY'!G24</f>
        <v>228</v>
      </c>
      <c r="H24" s="100">
        <f>'AT-8A_Hon_CCH_UPry'!C27</f>
        <v>11</v>
      </c>
      <c r="I24" s="100">
        <f>'AT-8A_Hon_CCH_UPry'!D27</f>
        <v>11</v>
      </c>
      <c r="J24" s="100">
        <f t="shared" si="0"/>
        <v>0</v>
      </c>
      <c r="K24" s="99">
        <f t="shared" si="1"/>
        <v>72</v>
      </c>
      <c r="L24" s="101">
        <v>0</v>
      </c>
    </row>
    <row r="25" spans="1:12" ht="15">
      <c r="A25" s="233">
        <v>15</v>
      </c>
      <c r="B25" s="263" t="s">
        <v>842</v>
      </c>
      <c r="C25" s="100">
        <f>'AT4_enrolment vs availed_PY'!G24</f>
        <v>3919</v>
      </c>
      <c r="D25" s="100">
        <f>'AT-8_Hon_CCH_Pry'!C28</f>
        <v>147</v>
      </c>
      <c r="E25" s="100">
        <f>'AT-8_Hon_CCH_Pry'!D28</f>
        <v>115</v>
      </c>
      <c r="F25" s="100">
        <f t="shared" si="2"/>
        <v>-32</v>
      </c>
      <c r="G25" s="100">
        <f>'AT4A_enrolment vs availed_UPY'!G25</f>
        <v>2448</v>
      </c>
      <c r="H25" s="100">
        <f>'AT-8A_Hon_CCH_UPry'!C28</f>
        <v>69</v>
      </c>
      <c r="I25" s="100">
        <f>'AT-8A_Hon_CCH_UPry'!D28</f>
        <v>93</v>
      </c>
      <c r="J25" s="100">
        <f t="shared" si="0"/>
        <v>24</v>
      </c>
      <c r="K25" s="99">
        <f t="shared" si="1"/>
        <v>208</v>
      </c>
      <c r="L25" s="101">
        <v>0</v>
      </c>
    </row>
    <row r="26" spans="1:12" ht="15">
      <c r="A26" s="233">
        <v>16</v>
      </c>
      <c r="B26" s="263" t="s">
        <v>843</v>
      </c>
      <c r="C26" s="100">
        <f>'AT4_enrolment vs availed_PY'!G25</f>
        <v>7317</v>
      </c>
      <c r="D26" s="100">
        <f>'AT-8_Hon_CCH_Pry'!C29</f>
        <v>267</v>
      </c>
      <c r="E26" s="100">
        <f>'AT-8_Hon_CCH_Pry'!D29</f>
        <v>224</v>
      </c>
      <c r="F26" s="100">
        <f t="shared" si="2"/>
        <v>-43</v>
      </c>
      <c r="G26" s="100">
        <f>'AT4A_enrolment vs availed_UPY'!G26</f>
        <v>4404</v>
      </c>
      <c r="H26" s="100">
        <f>'AT-8A_Hon_CCH_UPry'!C29</f>
        <v>102</v>
      </c>
      <c r="I26" s="100">
        <f>'AT-8A_Hon_CCH_UPry'!D29</f>
        <v>84</v>
      </c>
      <c r="J26" s="100">
        <f t="shared" si="0"/>
        <v>-18</v>
      </c>
      <c r="K26" s="99">
        <f t="shared" si="1"/>
        <v>308</v>
      </c>
      <c r="L26" s="101">
        <v>0</v>
      </c>
    </row>
    <row r="27" spans="1:12" ht="15">
      <c r="A27" s="233">
        <v>17</v>
      </c>
      <c r="B27" s="47" t="s">
        <v>844</v>
      </c>
      <c r="C27" s="100">
        <f>'AT4_enrolment vs availed_PY'!G26</f>
        <v>1731</v>
      </c>
      <c r="D27" s="100">
        <f>'AT-8_Hon_CCH_Pry'!C30</f>
        <v>149</v>
      </c>
      <c r="E27" s="100">
        <f>'AT-8_Hon_CCH_Pry'!D30</f>
        <v>122</v>
      </c>
      <c r="F27" s="100">
        <f t="shared" si="2"/>
        <v>-27</v>
      </c>
      <c r="G27" s="100">
        <f>'AT4A_enrolment vs availed_UPY'!G27</f>
        <v>829</v>
      </c>
      <c r="H27" s="100">
        <f>'AT-8A_Hon_CCH_UPry'!C30</f>
        <v>54</v>
      </c>
      <c r="I27" s="100">
        <f>'AT-8A_Hon_CCH_UPry'!D30</f>
        <v>47</v>
      </c>
      <c r="J27" s="100">
        <f t="shared" si="0"/>
        <v>-7</v>
      </c>
      <c r="K27" s="99">
        <f t="shared" si="1"/>
        <v>169</v>
      </c>
      <c r="L27" s="101">
        <v>0</v>
      </c>
    </row>
    <row r="28" spans="1:12" ht="15">
      <c r="A28" s="233">
        <v>18</v>
      </c>
      <c r="B28" s="263" t="s">
        <v>845</v>
      </c>
      <c r="C28" s="100">
        <f>'AT4_enrolment vs availed_PY'!G27</f>
        <v>13714</v>
      </c>
      <c r="D28" s="100">
        <f>'AT-8_Hon_CCH_Pry'!C31</f>
        <v>410</v>
      </c>
      <c r="E28" s="100">
        <f>'AT-8_Hon_CCH_Pry'!D31</f>
        <v>410</v>
      </c>
      <c r="F28" s="100">
        <f t="shared" si="2"/>
        <v>0</v>
      </c>
      <c r="G28" s="100">
        <f>'AT4A_enrolment vs availed_UPY'!G28</f>
        <v>7616</v>
      </c>
      <c r="H28" s="100">
        <f>'AT-8A_Hon_CCH_UPry'!C31</f>
        <v>130</v>
      </c>
      <c r="I28" s="100">
        <f>'AT-8A_Hon_CCH_UPry'!D31</f>
        <v>130</v>
      </c>
      <c r="J28" s="100">
        <f t="shared" si="0"/>
        <v>0</v>
      </c>
      <c r="K28" s="99">
        <f t="shared" si="1"/>
        <v>540</v>
      </c>
      <c r="L28" s="101">
        <v>0</v>
      </c>
    </row>
    <row r="29" spans="1:12" ht="15">
      <c r="A29" s="233">
        <v>19</v>
      </c>
      <c r="B29" s="47" t="s">
        <v>846</v>
      </c>
      <c r="C29" s="100">
        <f>'AT4_enrolment vs availed_PY'!G28</f>
        <v>3900</v>
      </c>
      <c r="D29" s="100">
        <f>'AT-8_Hon_CCH_Pry'!C32</f>
        <v>130</v>
      </c>
      <c r="E29" s="100">
        <f>'AT-8_Hon_CCH_Pry'!D32</f>
        <v>138</v>
      </c>
      <c r="F29" s="100">
        <f t="shared" si="2"/>
        <v>8</v>
      </c>
      <c r="G29" s="100">
        <f>'AT4A_enrolment vs availed_UPY'!G29</f>
        <v>2361</v>
      </c>
      <c r="H29" s="100">
        <f>'AT-8A_Hon_CCH_UPry'!C32</f>
        <v>118</v>
      </c>
      <c r="I29" s="100">
        <f>'AT-8A_Hon_CCH_UPry'!D32</f>
        <v>118</v>
      </c>
      <c r="J29" s="100">
        <f t="shared" si="0"/>
        <v>0</v>
      </c>
      <c r="K29" s="99">
        <f t="shared" si="1"/>
        <v>256</v>
      </c>
      <c r="L29" s="101">
        <v>0</v>
      </c>
    </row>
    <row r="30" spans="1:12" ht="15">
      <c r="A30" s="233">
        <v>20</v>
      </c>
      <c r="B30" s="47" t="s">
        <v>847</v>
      </c>
      <c r="C30" s="100">
        <f>'AT4_enrolment vs availed_PY'!G29</f>
        <v>7424</v>
      </c>
      <c r="D30" s="100">
        <f>'AT-8_Hon_CCH_Pry'!C33</f>
        <v>157</v>
      </c>
      <c r="E30" s="100">
        <f>'AT-8_Hon_CCH_Pry'!D33</f>
        <v>157</v>
      </c>
      <c r="F30" s="100">
        <f t="shared" si="2"/>
        <v>0</v>
      </c>
      <c r="G30" s="100">
        <f>'AT4A_enrolment vs availed_UPY'!G30</f>
        <v>3378</v>
      </c>
      <c r="H30" s="100">
        <f>'AT-8A_Hon_CCH_UPry'!C33</f>
        <v>91</v>
      </c>
      <c r="I30" s="100">
        <f>'AT-8A_Hon_CCH_UPry'!D33</f>
        <v>91</v>
      </c>
      <c r="J30" s="100">
        <f t="shared" si="0"/>
        <v>0</v>
      </c>
      <c r="K30" s="99">
        <f t="shared" si="1"/>
        <v>248</v>
      </c>
      <c r="L30" s="101">
        <v>0</v>
      </c>
    </row>
    <row r="31" spans="1:12" ht="15">
      <c r="A31" s="233">
        <v>21</v>
      </c>
      <c r="B31" s="47" t="s">
        <v>848</v>
      </c>
      <c r="C31" s="100">
        <f>'AT4_enrolment vs availed_PY'!G30</f>
        <v>9126</v>
      </c>
      <c r="D31" s="100">
        <f>'AT-8_Hon_CCH_Pry'!C34</f>
        <v>216</v>
      </c>
      <c r="E31" s="100">
        <f>'AT-8_Hon_CCH_Pry'!D34</f>
        <v>204</v>
      </c>
      <c r="F31" s="100">
        <f t="shared" si="2"/>
        <v>-12</v>
      </c>
      <c r="G31" s="100">
        <f>'AT4A_enrolment vs availed_UPY'!G31</f>
        <v>5885</v>
      </c>
      <c r="H31" s="100">
        <f>'AT-8A_Hon_CCH_UPry'!C34</f>
        <v>116</v>
      </c>
      <c r="I31" s="100">
        <f>'AT-8A_Hon_CCH_UPry'!D34</f>
        <v>111</v>
      </c>
      <c r="J31" s="100">
        <f t="shared" si="0"/>
        <v>-5</v>
      </c>
      <c r="K31" s="99">
        <f t="shared" si="1"/>
        <v>315</v>
      </c>
      <c r="L31" s="101">
        <v>0</v>
      </c>
    </row>
    <row r="32" spans="1:12" ht="15">
      <c r="A32" s="233">
        <v>22</v>
      </c>
      <c r="B32" s="47" t="s">
        <v>849</v>
      </c>
      <c r="C32" s="100">
        <f>'AT4_enrolment vs availed_PY'!G31</f>
        <v>3862</v>
      </c>
      <c r="D32" s="100">
        <f>'AT-8_Hon_CCH_Pry'!C35</f>
        <v>157</v>
      </c>
      <c r="E32" s="100">
        <f>'AT-8_Hon_CCH_Pry'!D35</f>
        <v>163</v>
      </c>
      <c r="F32" s="100">
        <f t="shared" si="2"/>
        <v>6</v>
      </c>
      <c r="G32" s="100">
        <f>'AT4A_enrolment vs availed_UPY'!G32</f>
        <v>823</v>
      </c>
      <c r="H32" s="100">
        <f>'AT-8A_Hon_CCH_UPry'!C35</f>
        <v>46</v>
      </c>
      <c r="I32" s="100">
        <f>'AT-8A_Hon_CCH_UPry'!D35</f>
        <v>54</v>
      </c>
      <c r="J32" s="100">
        <f t="shared" si="0"/>
        <v>8</v>
      </c>
      <c r="K32" s="99">
        <f t="shared" si="1"/>
        <v>217</v>
      </c>
      <c r="L32" s="101">
        <v>0</v>
      </c>
    </row>
    <row r="33" spans="1:12" ht="15">
      <c r="A33" s="233">
        <v>23</v>
      </c>
      <c r="B33" s="47" t="s">
        <v>850</v>
      </c>
      <c r="C33" s="100">
        <f>'AT4_enrolment vs availed_PY'!G32</f>
        <v>3121</v>
      </c>
      <c r="D33" s="100">
        <f>'AT-8_Hon_CCH_Pry'!C36</f>
        <v>92</v>
      </c>
      <c r="E33" s="100">
        <f>'AT-8_Hon_CCH_Pry'!D36</f>
        <v>78</v>
      </c>
      <c r="F33" s="100">
        <f t="shared" si="2"/>
        <v>-14</v>
      </c>
      <c r="G33" s="100">
        <f>'AT4A_enrolment vs availed_UPY'!G33</f>
        <v>2048</v>
      </c>
      <c r="H33" s="100">
        <f>'AT-8A_Hon_CCH_UPry'!C36</f>
        <v>145</v>
      </c>
      <c r="I33" s="100">
        <f>'AT-8A_Hon_CCH_UPry'!D36</f>
        <v>153</v>
      </c>
      <c r="J33" s="100">
        <f t="shared" si="0"/>
        <v>8</v>
      </c>
      <c r="K33" s="99">
        <f t="shared" si="1"/>
        <v>231</v>
      </c>
      <c r="L33" s="101">
        <v>0</v>
      </c>
    </row>
    <row r="34" spans="1:12">
      <c r="A34" s="30" t="s">
        <v>14</v>
      </c>
      <c r="B34" s="9"/>
      <c r="C34" s="99">
        <f>SUM(C11:C33)</f>
        <v>120360</v>
      </c>
      <c r="D34" s="99">
        <f t="shared" ref="D34:I34" si="3">SUM(D11:D33)</f>
        <v>4531</v>
      </c>
      <c r="E34" s="99">
        <f t="shared" si="3"/>
        <v>4333</v>
      </c>
      <c r="F34" s="99">
        <f t="shared" si="3"/>
        <v>-198</v>
      </c>
      <c r="G34" s="99">
        <f t="shared" si="3"/>
        <v>62207</v>
      </c>
      <c r="H34" s="99">
        <f t="shared" si="3"/>
        <v>2218</v>
      </c>
      <c r="I34" s="99">
        <f t="shared" si="3"/>
        <v>2192</v>
      </c>
      <c r="J34" s="99">
        <f>SUM(J11:J33)</f>
        <v>-26</v>
      </c>
      <c r="K34" s="99">
        <f>SUM(K11:K33)</f>
        <v>6525</v>
      </c>
      <c r="L34" s="99">
        <f>SUM(L11:L33)</f>
        <v>0</v>
      </c>
    </row>
    <row r="35" spans="1:12" ht="17.25" customHeight="1">
      <c r="A35" s="898" t="s">
        <v>110</v>
      </c>
      <c r="B35" s="899"/>
      <c r="C35" s="899"/>
      <c r="D35" s="899"/>
      <c r="E35" s="899"/>
      <c r="F35" s="899"/>
      <c r="G35" s="899"/>
      <c r="H35" s="899"/>
      <c r="I35" s="899"/>
      <c r="J35" s="899"/>
      <c r="K35" s="900"/>
      <c r="L35" s="900"/>
    </row>
    <row r="36" spans="1:12" ht="15">
      <c r="A36" s="516" t="s">
        <v>919</v>
      </c>
    </row>
    <row r="38" spans="1:12">
      <c r="A38" s="290" t="s">
        <v>925</v>
      </c>
    </row>
    <row r="39" spans="1:12">
      <c r="A39" s="290" t="s">
        <v>930</v>
      </c>
    </row>
    <row r="40" spans="1:12">
      <c r="J40" s="290" t="s">
        <v>869</v>
      </c>
    </row>
    <row r="41" spans="1:12">
      <c r="J41" s="305" t="s">
        <v>870</v>
      </c>
    </row>
    <row r="42" spans="1:12">
      <c r="J42" s="305" t="s">
        <v>871</v>
      </c>
    </row>
  </sheetData>
  <mergeCells count="17">
    <mergeCell ref="A35:L35"/>
    <mergeCell ref="A7:A9"/>
    <mergeCell ref="B7:B9"/>
    <mergeCell ref="K7:K9"/>
    <mergeCell ref="E8:F8"/>
    <mergeCell ref="I8:J8"/>
    <mergeCell ref="C8:C9"/>
    <mergeCell ref="H8:H9"/>
    <mergeCell ref="G8:G9"/>
    <mergeCell ref="C7:F7"/>
    <mergeCell ref="D8:D9"/>
    <mergeCell ref="K1:L1"/>
    <mergeCell ref="B2:J2"/>
    <mergeCell ref="B3:J3"/>
    <mergeCell ref="G7:J7"/>
    <mergeCell ref="B5:L5"/>
    <mergeCell ref="L7:L9"/>
  </mergeCells>
  <printOptions horizontalCentered="1"/>
  <pageMargins left="0.70866141732283505" right="0.70866141732283505" top="1.2362204720000001" bottom="0" header="0.31496062992126" footer="0.31496062992126"/>
  <pageSetup paperSize="9" scale="72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view="pageBreakPreview" zoomScaleSheetLayoutView="100" workbookViewId="0">
      <selection activeCell="A27" sqref="A27:A28"/>
    </sheetView>
  </sheetViews>
  <sheetFormatPr defaultRowHeight="12.75"/>
  <cols>
    <col min="1" max="1" width="4.28515625" style="438" customWidth="1"/>
    <col min="2" max="2" width="29.28515625" style="438" customWidth="1"/>
    <col min="3" max="3" width="12.28515625" style="438" hidden="1" customWidth="1"/>
    <col min="4" max="4" width="12.7109375" style="438" hidden="1" customWidth="1"/>
    <col min="5" max="8" width="11.7109375" style="438" hidden="1" customWidth="1"/>
    <col min="9" max="9" width="11.140625" style="438" hidden="1" customWidth="1"/>
    <col min="10" max="10" width="7.140625" style="438" customWidth="1"/>
    <col min="11" max="11" width="4.7109375" style="438" customWidth="1"/>
    <col min="12" max="12" width="8.140625" style="438" customWidth="1"/>
    <col min="13" max="13" width="7.140625" style="438" customWidth="1"/>
    <col min="14" max="14" width="4.85546875" style="438" customWidth="1"/>
    <col min="15" max="15" width="6.85546875" style="438" customWidth="1"/>
    <col min="16" max="16" width="6.7109375" style="438" customWidth="1"/>
    <col min="17" max="17" width="6.140625" style="438" customWidth="1"/>
    <col min="18" max="18" width="7.42578125" style="438" customWidth="1"/>
    <col min="19" max="19" width="6.7109375" style="438" customWidth="1"/>
    <col min="20" max="20" width="5.42578125" style="438" customWidth="1"/>
    <col min="21" max="21" width="7.5703125" style="438" customWidth="1"/>
    <col min="22" max="22" width="7" style="438" customWidth="1"/>
    <col min="23" max="23" width="5.42578125" style="438" customWidth="1"/>
    <col min="24" max="24" width="6.7109375" style="438" customWidth="1"/>
    <col min="25" max="25" width="7.140625" style="438" customWidth="1"/>
    <col min="26" max="26" width="5.140625" style="438" customWidth="1"/>
    <col min="27" max="27" width="7.5703125" style="438" customWidth="1"/>
    <col min="28" max="28" width="7" style="438" customWidth="1"/>
    <col min="29" max="29" width="5" style="438" customWidth="1"/>
    <col min="30" max="30" width="8.28515625" style="438" customWidth="1"/>
    <col min="31" max="31" width="7.85546875" style="438" customWidth="1"/>
    <col min="32" max="256" width="9.140625" style="438"/>
    <col min="257" max="257" width="4.28515625" style="438" customWidth="1"/>
    <col min="258" max="258" width="29.28515625" style="438" customWidth="1"/>
    <col min="259" max="265" width="0" style="438" hidden="1" customWidth="1"/>
    <col min="266" max="266" width="7.140625" style="438" customWidth="1"/>
    <col min="267" max="267" width="4.7109375" style="438" customWidth="1"/>
    <col min="268" max="268" width="8.140625" style="438" customWidth="1"/>
    <col min="269" max="269" width="7.140625" style="438" customWidth="1"/>
    <col min="270" max="270" width="4.28515625" style="438" customWidth="1"/>
    <col min="271" max="271" width="6.85546875" style="438" customWidth="1"/>
    <col min="272" max="272" width="6.7109375" style="438" customWidth="1"/>
    <col min="273" max="273" width="4.42578125" style="438" customWidth="1"/>
    <col min="274" max="274" width="7.42578125" style="438" customWidth="1"/>
    <col min="275" max="275" width="6.7109375" style="438" customWidth="1"/>
    <col min="276" max="276" width="4.7109375" style="438" customWidth="1"/>
    <col min="277" max="277" width="7.5703125" style="438" customWidth="1"/>
    <col min="278" max="278" width="7" style="438" customWidth="1"/>
    <col min="279" max="279" width="4.42578125" style="438" customWidth="1"/>
    <col min="280" max="280" width="6.7109375" style="438" customWidth="1"/>
    <col min="281" max="281" width="7.140625" style="438" customWidth="1"/>
    <col min="282" max="282" width="5.140625" style="438" customWidth="1"/>
    <col min="283" max="283" width="7.5703125" style="438" customWidth="1"/>
    <col min="284" max="284" width="7" style="438" customWidth="1"/>
    <col min="285" max="285" width="5" style="438" customWidth="1"/>
    <col min="286" max="286" width="8.28515625" style="438" customWidth="1"/>
    <col min="287" max="287" width="7.85546875" style="438" customWidth="1"/>
    <col min="288" max="512" width="9.140625" style="438"/>
    <col min="513" max="513" width="4.28515625" style="438" customWidth="1"/>
    <col min="514" max="514" width="29.28515625" style="438" customWidth="1"/>
    <col min="515" max="521" width="0" style="438" hidden="1" customWidth="1"/>
    <col min="522" max="522" width="7.140625" style="438" customWidth="1"/>
    <col min="523" max="523" width="4.7109375" style="438" customWidth="1"/>
    <col min="524" max="524" width="8.140625" style="438" customWidth="1"/>
    <col min="525" max="525" width="7.140625" style="438" customWidth="1"/>
    <col min="526" max="526" width="4.28515625" style="438" customWidth="1"/>
    <col min="527" max="527" width="6.85546875" style="438" customWidth="1"/>
    <col min="528" max="528" width="6.7109375" style="438" customWidth="1"/>
    <col min="529" max="529" width="4.42578125" style="438" customWidth="1"/>
    <col min="530" max="530" width="7.42578125" style="438" customWidth="1"/>
    <col min="531" max="531" width="6.7109375" style="438" customWidth="1"/>
    <col min="532" max="532" width="4.7109375" style="438" customWidth="1"/>
    <col min="533" max="533" width="7.5703125" style="438" customWidth="1"/>
    <col min="534" max="534" width="7" style="438" customWidth="1"/>
    <col min="535" max="535" width="4.42578125" style="438" customWidth="1"/>
    <col min="536" max="536" width="6.7109375" style="438" customWidth="1"/>
    <col min="537" max="537" width="7.140625" style="438" customWidth="1"/>
    <col min="538" max="538" width="5.140625" style="438" customWidth="1"/>
    <col min="539" max="539" width="7.5703125" style="438" customWidth="1"/>
    <col min="540" max="540" width="7" style="438" customWidth="1"/>
    <col min="541" max="541" width="5" style="438" customWidth="1"/>
    <col min="542" max="542" width="8.28515625" style="438" customWidth="1"/>
    <col min="543" max="543" width="7.85546875" style="438" customWidth="1"/>
    <col min="544" max="768" width="9.140625" style="438"/>
    <col min="769" max="769" width="4.28515625" style="438" customWidth="1"/>
    <col min="770" max="770" width="29.28515625" style="438" customWidth="1"/>
    <col min="771" max="777" width="0" style="438" hidden="1" customWidth="1"/>
    <col min="778" max="778" width="7.140625" style="438" customWidth="1"/>
    <col min="779" max="779" width="4.7109375" style="438" customWidth="1"/>
    <col min="780" max="780" width="8.140625" style="438" customWidth="1"/>
    <col min="781" max="781" width="7.140625" style="438" customWidth="1"/>
    <col min="782" max="782" width="4.28515625" style="438" customWidth="1"/>
    <col min="783" max="783" width="6.85546875" style="438" customWidth="1"/>
    <col min="784" max="784" width="6.7109375" style="438" customWidth="1"/>
    <col min="785" max="785" width="4.42578125" style="438" customWidth="1"/>
    <col min="786" max="786" width="7.42578125" style="438" customWidth="1"/>
    <col min="787" max="787" width="6.7109375" style="438" customWidth="1"/>
    <col min="788" max="788" width="4.7109375" style="438" customWidth="1"/>
    <col min="789" max="789" width="7.5703125" style="438" customWidth="1"/>
    <col min="790" max="790" width="7" style="438" customWidth="1"/>
    <col min="791" max="791" width="4.42578125" style="438" customWidth="1"/>
    <col min="792" max="792" width="6.7109375" style="438" customWidth="1"/>
    <col min="793" max="793" width="7.140625" style="438" customWidth="1"/>
    <col min="794" max="794" width="5.140625" style="438" customWidth="1"/>
    <col min="795" max="795" width="7.5703125" style="438" customWidth="1"/>
    <col min="796" max="796" width="7" style="438" customWidth="1"/>
    <col min="797" max="797" width="5" style="438" customWidth="1"/>
    <col min="798" max="798" width="8.28515625" style="438" customWidth="1"/>
    <col min="799" max="799" width="7.85546875" style="438" customWidth="1"/>
    <col min="800" max="1024" width="9.140625" style="438"/>
    <col min="1025" max="1025" width="4.28515625" style="438" customWidth="1"/>
    <col min="1026" max="1026" width="29.28515625" style="438" customWidth="1"/>
    <col min="1027" max="1033" width="0" style="438" hidden="1" customWidth="1"/>
    <col min="1034" max="1034" width="7.140625" style="438" customWidth="1"/>
    <col min="1035" max="1035" width="4.7109375" style="438" customWidth="1"/>
    <col min="1036" max="1036" width="8.140625" style="438" customWidth="1"/>
    <col min="1037" max="1037" width="7.140625" style="438" customWidth="1"/>
    <col min="1038" max="1038" width="4.28515625" style="438" customWidth="1"/>
    <col min="1039" max="1039" width="6.85546875" style="438" customWidth="1"/>
    <col min="1040" max="1040" width="6.7109375" style="438" customWidth="1"/>
    <col min="1041" max="1041" width="4.42578125" style="438" customWidth="1"/>
    <col min="1042" max="1042" width="7.42578125" style="438" customWidth="1"/>
    <col min="1043" max="1043" width="6.7109375" style="438" customWidth="1"/>
    <col min="1044" max="1044" width="4.7109375" style="438" customWidth="1"/>
    <col min="1045" max="1045" width="7.5703125" style="438" customWidth="1"/>
    <col min="1046" max="1046" width="7" style="438" customWidth="1"/>
    <col min="1047" max="1047" width="4.42578125" style="438" customWidth="1"/>
    <col min="1048" max="1048" width="6.7109375" style="438" customWidth="1"/>
    <col min="1049" max="1049" width="7.140625" style="438" customWidth="1"/>
    <col min="1050" max="1050" width="5.140625" style="438" customWidth="1"/>
    <col min="1051" max="1051" width="7.5703125" style="438" customWidth="1"/>
    <col min="1052" max="1052" width="7" style="438" customWidth="1"/>
    <col min="1053" max="1053" width="5" style="438" customWidth="1"/>
    <col min="1054" max="1054" width="8.28515625" style="438" customWidth="1"/>
    <col min="1055" max="1055" width="7.85546875" style="438" customWidth="1"/>
    <col min="1056" max="1280" width="9.140625" style="438"/>
    <col min="1281" max="1281" width="4.28515625" style="438" customWidth="1"/>
    <col min="1282" max="1282" width="29.28515625" style="438" customWidth="1"/>
    <col min="1283" max="1289" width="0" style="438" hidden="1" customWidth="1"/>
    <col min="1290" max="1290" width="7.140625" style="438" customWidth="1"/>
    <col min="1291" max="1291" width="4.7109375" style="438" customWidth="1"/>
    <col min="1292" max="1292" width="8.140625" style="438" customWidth="1"/>
    <col min="1293" max="1293" width="7.140625" style="438" customWidth="1"/>
    <col min="1294" max="1294" width="4.28515625" style="438" customWidth="1"/>
    <col min="1295" max="1295" width="6.85546875" style="438" customWidth="1"/>
    <col min="1296" max="1296" width="6.7109375" style="438" customWidth="1"/>
    <col min="1297" max="1297" width="4.42578125" style="438" customWidth="1"/>
    <col min="1298" max="1298" width="7.42578125" style="438" customWidth="1"/>
    <col min="1299" max="1299" width="6.7109375" style="438" customWidth="1"/>
    <col min="1300" max="1300" width="4.7109375" style="438" customWidth="1"/>
    <col min="1301" max="1301" width="7.5703125" style="438" customWidth="1"/>
    <col min="1302" max="1302" width="7" style="438" customWidth="1"/>
    <col min="1303" max="1303" width="4.42578125" style="438" customWidth="1"/>
    <col min="1304" max="1304" width="6.7109375" style="438" customWidth="1"/>
    <col min="1305" max="1305" width="7.140625" style="438" customWidth="1"/>
    <col min="1306" max="1306" width="5.140625" style="438" customWidth="1"/>
    <col min="1307" max="1307" width="7.5703125" style="438" customWidth="1"/>
    <col min="1308" max="1308" width="7" style="438" customWidth="1"/>
    <col min="1309" max="1309" width="5" style="438" customWidth="1"/>
    <col min="1310" max="1310" width="8.28515625" style="438" customWidth="1"/>
    <col min="1311" max="1311" width="7.85546875" style="438" customWidth="1"/>
    <col min="1312" max="1536" width="9.140625" style="438"/>
    <col min="1537" max="1537" width="4.28515625" style="438" customWidth="1"/>
    <col min="1538" max="1538" width="29.28515625" style="438" customWidth="1"/>
    <col min="1539" max="1545" width="0" style="438" hidden="1" customWidth="1"/>
    <col min="1546" max="1546" width="7.140625" style="438" customWidth="1"/>
    <col min="1547" max="1547" width="4.7109375" style="438" customWidth="1"/>
    <col min="1548" max="1548" width="8.140625" style="438" customWidth="1"/>
    <col min="1549" max="1549" width="7.140625" style="438" customWidth="1"/>
    <col min="1550" max="1550" width="4.28515625" style="438" customWidth="1"/>
    <col min="1551" max="1551" width="6.85546875" style="438" customWidth="1"/>
    <col min="1552" max="1552" width="6.7109375" style="438" customWidth="1"/>
    <col min="1553" max="1553" width="4.42578125" style="438" customWidth="1"/>
    <col min="1554" max="1554" width="7.42578125" style="438" customWidth="1"/>
    <col min="1555" max="1555" width="6.7109375" style="438" customWidth="1"/>
    <col min="1556" max="1556" width="4.7109375" style="438" customWidth="1"/>
    <col min="1557" max="1557" width="7.5703125" style="438" customWidth="1"/>
    <col min="1558" max="1558" width="7" style="438" customWidth="1"/>
    <col min="1559" max="1559" width="4.42578125" style="438" customWidth="1"/>
    <col min="1560" max="1560" width="6.7109375" style="438" customWidth="1"/>
    <col min="1561" max="1561" width="7.140625" style="438" customWidth="1"/>
    <col min="1562" max="1562" width="5.140625" style="438" customWidth="1"/>
    <col min="1563" max="1563" width="7.5703125" style="438" customWidth="1"/>
    <col min="1564" max="1564" width="7" style="438" customWidth="1"/>
    <col min="1565" max="1565" width="5" style="438" customWidth="1"/>
    <col min="1566" max="1566" width="8.28515625" style="438" customWidth="1"/>
    <col min="1567" max="1567" width="7.85546875" style="438" customWidth="1"/>
    <col min="1568" max="1792" width="9.140625" style="438"/>
    <col min="1793" max="1793" width="4.28515625" style="438" customWidth="1"/>
    <col min="1794" max="1794" width="29.28515625" style="438" customWidth="1"/>
    <col min="1795" max="1801" width="0" style="438" hidden="1" customWidth="1"/>
    <col min="1802" max="1802" width="7.140625" style="438" customWidth="1"/>
    <col min="1803" max="1803" width="4.7109375" style="438" customWidth="1"/>
    <col min="1804" max="1804" width="8.140625" style="438" customWidth="1"/>
    <col min="1805" max="1805" width="7.140625" style="438" customWidth="1"/>
    <col min="1806" max="1806" width="4.28515625" style="438" customWidth="1"/>
    <col min="1807" max="1807" width="6.85546875" style="438" customWidth="1"/>
    <col min="1808" max="1808" width="6.7109375" style="438" customWidth="1"/>
    <col min="1809" max="1809" width="4.42578125" style="438" customWidth="1"/>
    <col min="1810" max="1810" width="7.42578125" style="438" customWidth="1"/>
    <col min="1811" max="1811" width="6.7109375" style="438" customWidth="1"/>
    <col min="1812" max="1812" width="4.7109375" style="438" customWidth="1"/>
    <col min="1813" max="1813" width="7.5703125" style="438" customWidth="1"/>
    <col min="1814" max="1814" width="7" style="438" customWidth="1"/>
    <col min="1815" max="1815" width="4.42578125" style="438" customWidth="1"/>
    <col min="1816" max="1816" width="6.7109375" style="438" customWidth="1"/>
    <col min="1817" max="1817" width="7.140625" style="438" customWidth="1"/>
    <col min="1818" max="1818" width="5.140625" style="438" customWidth="1"/>
    <col min="1819" max="1819" width="7.5703125" style="438" customWidth="1"/>
    <col min="1820" max="1820" width="7" style="438" customWidth="1"/>
    <col min="1821" max="1821" width="5" style="438" customWidth="1"/>
    <col min="1822" max="1822" width="8.28515625" style="438" customWidth="1"/>
    <col min="1823" max="1823" width="7.85546875" style="438" customWidth="1"/>
    <col min="1824" max="2048" width="9.140625" style="438"/>
    <col min="2049" max="2049" width="4.28515625" style="438" customWidth="1"/>
    <col min="2050" max="2050" width="29.28515625" style="438" customWidth="1"/>
    <col min="2051" max="2057" width="0" style="438" hidden="1" customWidth="1"/>
    <col min="2058" max="2058" width="7.140625" style="438" customWidth="1"/>
    <col min="2059" max="2059" width="4.7109375" style="438" customWidth="1"/>
    <col min="2060" max="2060" width="8.140625" style="438" customWidth="1"/>
    <col min="2061" max="2061" width="7.140625" style="438" customWidth="1"/>
    <col min="2062" max="2062" width="4.28515625" style="438" customWidth="1"/>
    <col min="2063" max="2063" width="6.85546875" style="438" customWidth="1"/>
    <col min="2064" max="2064" width="6.7109375" style="438" customWidth="1"/>
    <col min="2065" max="2065" width="4.42578125" style="438" customWidth="1"/>
    <col min="2066" max="2066" width="7.42578125" style="438" customWidth="1"/>
    <col min="2067" max="2067" width="6.7109375" style="438" customWidth="1"/>
    <col min="2068" max="2068" width="4.7109375" style="438" customWidth="1"/>
    <col min="2069" max="2069" width="7.5703125" style="438" customWidth="1"/>
    <col min="2070" max="2070" width="7" style="438" customWidth="1"/>
    <col min="2071" max="2071" width="4.42578125" style="438" customWidth="1"/>
    <col min="2072" max="2072" width="6.7109375" style="438" customWidth="1"/>
    <col min="2073" max="2073" width="7.140625" style="438" customWidth="1"/>
    <col min="2074" max="2074" width="5.140625" style="438" customWidth="1"/>
    <col min="2075" max="2075" width="7.5703125" style="438" customWidth="1"/>
    <col min="2076" max="2076" width="7" style="438" customWidth="1"/>
    <col min="2077" max="2077" width="5" style="438" customWidth="1"/>
    <col min="2078" max="2078" width="8.28515625" style="438" customWidth="1"/>
    <col min="2079" max="2079" width="7.85546875" style="438" customWidth="1"/>
    <col min="2080" max="2304" width="9.140625" style="438"/>
    <col min="2305" max="2305" width="4.28515625" style="438" customWidth="1"/>
    <col min="2306" max="2306" width="29.28515625" style="438" customWidth="1"/>
    <col min="2307" max="2313" width="0" style="438" hidden="1" customWidth="1"/>
    <col min="2314" max="2314" width="7.140625" style="438" customWidth="1"/>
    <col min="2315" max="2315" width="4.7109375" style="438" customWidth="1"/>
    <col min="2316" max="2316" width="8.140625" style="438" customWidth="1"/>
    <col min="2317" max="2317" width="7.140625" style="438" customWidth="1"/>
    <col min="2318" max="2318" width="4.28515625" style="438" customWidth="1"/>
    <col min="2319" max="2319" width="6.85546875" style="438" customWidth="1"/>
    <col min="2320" max="2320" width="6.7109375" style="438" customWidth="1"/>
    <col min="2321" max="2321" width="4.42578125" style="438" customWidth="1"/>
    <col min="2322" max="2322" width="7.42578125" style="438" customWidth="1"/>
    <col min="2323" max="2323" width="6.7109375" style="438" customWidth="1"/>
    <col min="2324" max="2324" width="4.7109375" style="438" customWidth="1"/>
    <col min="2325" max="2325" width="7.5703125" style="438" customWidth="1"/>
    <col min="2326" max="2326" width="7" style="438" customWidth="1"/>
    <col min="2327" max="2327" width="4.42578125" style="438" customWidth="1"/>
    <col min="2328" max="2328" width="6.7109375" style="438" customWidth="1"/>
    <col min="2329" max="2329" width="7.140625" style="438" customWidth="1"/>
    <col min="2330" max="2330" width="5.140625" style="438" customWidth="1"/>
    <col min="2331" max="2331" width="7.5703125" style="438" customWidth="1"/>
    <col min="2332" max="2332" width="7" style="438" customWidth="1"/>
    <col min="2333" max="2333" width="5" style="438" customWidth="1"/>
    <col min="2334" max="2334" width="8.28515625" style="438" customWidth="1"/>
    <col min="2335" max="2335" width="7.85546875" style="438" customWidth="1"/>
    <col min="2336" max="2560" width="9.140625" style="438"/>
    <col min="2561" max="2561" width="4.28515625" style="438" customWidth="1"/>
    <col min="2562" max="2562" width="29.28515625" style="438" customWidth="1"/>
    <col min="2563" max="2569" width="0" style="438" hidden="1" customWidth="1"/>
    <col min="2570" max="2570" width="7.140625" style="438" customWidth="1"/>
    <col min="2571" max="2571" width="4.7109375" style="438" customWidth="1"/>
    <col min="2572" max="2572" width="8.140625" style="438" customWidth="1"/>
    <col min="2573" max="2573" width="7.140625" style="438" customWidth="1"/>
    <col min="2574" max="2574" width="4.28515625" style="438" customWidth="1"/>
    <col min="2575" max="2575" width="6.85546875" style="438" customWidth="1"/>
    <col min="2576" max="2576" width="6.7109375" style="438" customWidth="1"/>
    <col min="2577" max="2577" width="4.42578125" style="438" customWidth="1"/>
    <col min="2578" max="2578" width="7.42578125" style="438" customWidth="1"/>
    <col min="2579" max="2579" width="6.7109375" style="438" customWidth="1"/>
    <col min="2580" max="2580" width="4.7109375" style="438" customWidth="1"/>
    <col min="2581" max="2581" width="7.5703125" style="438" customWidth="1"/>
    <col min="2582" max="2582" width="7" style="438" customWidth="1"/>
    <col min="2583" max="2583" width="4.42578125" style="438" customWidth="1"/>
    <col min="2584" max="2584" width="6.7109375" style="438" customWidth="1"/>
    <col min="2585" max="2585" width="7.140625" style="438" customWidth="1"/>
    <col min="2586" max="2586" width="5.140625" style="438" customWidth="1"/>
    <col min="2587" max="2587" width="7.5703125" style="438" customWidth="1"/>
    <col min="2588" max="2588" width="7" style="438" customWidth="1"/>
    <col min="2589" max="2589" width="5" style="438" customWidth="1"/>
    <col min="2590" max="2590" width="8.28515625" style="438" customWidth="1"/>
    <col min="2591" max="2591" width="7.85546875" style="438" customWidth="1"/>
    <col min="2592" max="2816" width="9.140625" style="438"/>
    <col min="2817" max="2817" width="4.28515625" style="438" customWidth="1"/>
    <col min="2818" max="2818" width="29.28515625" style="438" customWidth="1"/>
    <col min="2819" max="2825" width="0" style="438" hidden="1" customWidth="1"/>
    <col min="2826" max="2826" width="7.140625" style="438" customWidth="1"/>
    <col min="2827" max="2827" width="4.7109375" style="438" customWidth="1"/>
    <col min="2828" max="2828" width="8.140625" style="438" customWidth="1"/>
    <col min="2829" max="2829" width="7.140625" style="438" customWidth="1"/>
    <col min="2830" max="2830" width="4.28515625" style="438" customWidth="1"/>
    <col min="2831" max="2831" width="6.85546875" style="438" customWidth="1"/>
    <col min="2832" max="2832" width="6.7109375" style="438" customWidth="1"/>
    <col min="2833" max="2833" width="4.42578125" style="438" customWidth="1"/>
    <col min="2834" max="2834" width="7.42578125" style="438" customWidth="1"/>
    <col min="2835" max="2835" width="6.7109375" style="438" customWidth="1"/>
    <col min="2836" max="2836" width="4.7109375" style="438" customWidth="1"/>
    <col min="2837" max="2837" width="7.5703125" style="438" customWidth="1"/>
    <col min="2838" max="2838" width="7" style="438" customWidth="1"/>
    <col min="2839" max="2839" width="4.42578125" style="438" customWidth="1"/>
    <col min="2840" max="2840" width="6.7109375" style="438" customWidth="1"/>
    <col min="2841" max="2841" width="7.140625" style="438" customWidth="1"/>
    <col min="2842" max="2842" width="5.140625" style="438" customWidth="1"/>
    <col min="2843" max="2843" width="7.5703125" style="438" customWidth="1"/>
    <col min="2844" max="2844" width="7" style="438" customWidth="1"/>
    <col min="2845" max="2845" width="5" style="438" customWidth="1"/>
    <col min="2846" max="2846" width="8.28515625" style="438" customWidth="1"/>
    <col min="2847" max="2847" width="7.85546875" style="438" customWidth="1"/>
    <col min="2848" max="3072" width="9.140625" style="438"/>
    <col min="3073" max="3073" width="4.28515625" style="438" customWidth="1"/>
    <col min="3074" max="3074" width="29.28515625" style="438" customWidth="1"/>
    <col min="3075" max="3081" width="0" style="438" hidden="1" customWidth="1"/>
    <col min="3082" max="3082" width="7.140625" style="438" customWidth="1"/>
    <col min="3083" max="3083" width="4.7109375" style="438" customWidth="1"/>
    <col min="3084" max="3084" width="8.140625" style="438" customWidth="1"/>
    <col min="3085" max="3085" width="7.140625" style="438" customWidth="1"/>
    <col min="3086" max="3086" width="4.28515625" style="438" customWidth="1"/>
    <col min="3087" max="3087" width="6.85546875" style="438" customWidth="1"/>
    <col min="3088" max="3088" width="6.7109375" style="438" customWidth="1"/>
    <col min="3089" max="3089" width="4.42578125" style="438" customWidth="1"/>
    <col min="3090" max="3090" width="7.42578125" style="438" customWidth="1"/>
    <col min="3091" max="3091" width="6.7109375" style="438" customWidth="1"/>
    <col min="3092" max="3092" width="4.7109375" style="438" customWidth="1"/>
    <col min="3093" max="3093" width="7.5703125" style="438" customWidth="1"/>
    <col min="3094" max="3094" width="7" style="438" customWidth="1"/>
    <col min="3095" max="3095" width="4.42578125" style="438" customWidth="1"/>
    <col min="3096" max="3096" width="6.7109375" style="438" customWidth="1"/>
    <col min="3097" max="3097" width="7.140625" style="438" customWidth="1"/>
    <col min="3098" max="3098" width="5.140625" style="438" customWidth="1"/>
    <col min="3099" max="3099" width="7.5703125" style="438" customWidth="1"/>
    <col min="3100" max="3100" width="7" style="438" customWidth="1"/>
    <col min="3101" max="3101" width="5" style="438" customWidth="1"/>
    <col min="3102" max="3102" width="8.28515625" style="438" customWidth="1"/>
    <col min="3103" max="3103" width="7.85546875" style="438" customWidth="1"/>
    <col min="3104" max="3328" width="9.140625" style="438"/>
    <col min="3329" max="3329" width="4.28515625" style="438" customWidth="1"/>
    <col min="3330" max="3330" width="29.28515625" style="438" customWidth="1"/>
    <col min="3331" max="3337" width="0" style="438" hidden="1" customWidth="1"/>
    <col min="3338" max="3338" width="7.140625" style="438" customWidth="1"/>
    <col min="3339" max="3339" width="4.7109375" style="438" customWidth="1"/>
    <col min="3340" max="3340" width="8.140625" style="438" customWidth="1"/>
    <col min="3341" max="3341" width="7.140625" style="438" customWidth="1"/>
    <col min="3342" max="3342" width="4.28515625" style="438" customWidth="1"/>
    <col min="3343" max="3343" width="6.85546875" style="438" customWidth="1"/>
    <col min="3344" max="3344" width="6.7109375" style="438" customWidth="1"/>
    <col min="3345" max="3345" width="4.42578125" style="438" customWidth="1"/>
    <col min="3346" max="3346" width="7.42578125" style="438" customWidth="1"/>
    <col min="3347" max="3347" width="6.7109375" style="438" customWidth="1"/>
    <col min="3348" max="3348" width="4.7109375" style="438" customWidth="1"/>
    <col min="3349" max="3349" width="7.5703125" style="438" customWidth="1"/>
    <col min="3350" max="3350" width="7" style="438" customWidth="1"/>
    <col min="3351" max="3351" width="4.42578125" style="438" customWidth="1"/>
    <col min="3352" max="3352" width="6.7109375" style="438" customWidth="1"/>
    <col min="3353" max="3353" width="7.140625" style="438" customWidth="1"/>
    <col min="3354" max="3354" width="5.140625" style="438" customWidth="1"/>
    <col min="3355" max="3355" width="7.5703125" style="438" customWidth="1"/>
    <col min="3356" max="3356" width="7" style="438" customWidth="1"/>
    <col min="3357" max="3357" width="5" style="438" customWidth="1"/>
    <col min="3358" max="3358" width="8.28515625" style="438" customWidth="1"/>
    <col min="3359" max="3359" width="7.85546875" style="438" customWidth="1"/>
    <col min="3360" max="3584" width="9.140625" style="438"/>
    <col min="3585" max="3585" width="4.28515625" style="438" customWidth="1"/>
    <col min="3586" max="3586" width="29.28515625" style="438" customWidth="1"/>
    <col min="3587" max="3593" width="0" style="438" hidden="1" customWidth="1"/>
    <col min="3594" max="3594" width="7.140625" style="438" customWidth="1"/>
    <col min="3595" max="3595" width="4.7109375" style="438" customWidth="1"/>
    <col min="3596" max="3596" width="8.140625" style="438" customWidth="1"/>
    <col min="3597" max="3597" width="7.140625" style="438" customWidth="1"/>
    <col min="3598" max="3598" width="4.28515625" style="438" customWidth="1"/>
    <col min="3599" max="3599" width="6.85546875" style="438" customWidth="1"/>
    <col min="3600" max="3600" width="6.7109375" style="438" customWidth="1"/>
    <col min="3601" max="3601" width="4.42578125" style="438" customWidth="1"/>
    <col min="3602" max="3602" width="7.42578125" style="438" customWidth="1"/>
    <col min="3603" max="3603" width="6.7109375" style="438" customWidth="1"/>
    <col min="3604" max="3604" width="4.7109375" style="438" customWidth="1"/>
    <col min="3605" max="3605" width="7.5703125" style="438" customWidth="1"/>
    <col min="3606" max="3606" width="7" style="438" customWidth="1"/>
    <col min="3607" max="3607" width="4.42578125" style="438" customWidth="1"/>
    <col min="3608" max="3608" width="6.7109375" style="438" customWidth="1"/>
    <col min="3609" max="3609" width="7.140625" style="438" customWidth="1"/>
    <col min="3610" max="3610" width="5.140625" style="438" customWidth="1"/>
    <col min="3611" max="3611" width="7.5703125" style="438" customWidth="1"/>
    <col min="3612" max="3612" width="7" style="438" customWidth="1"/>
    <col min="3613" max="3613" width="5" style="438" customWidth="1"/>
    <col min="3614" max="3614" width="8.28515625" style="438" customWidth="1"/>
    <col min="3615" max="3615" width="7.85546875" style="438" customWidth="1"/>
    <col min="3616" max="3840" width="9.140625" style="438"/>
    <col min="3841" max="3841" width="4.28515625" style="438" customWidth="1"/>
    <col min="3842" max="3842" width="29.28515625" style="438" customWidth="1"/>
    <col min="3843" max="3849" width="0" style="438" hidden="1" customWidth="1"/>
    <col min="3850" max="3850" width="7.140625" style="438" customWidth="1"/>
    <col min="3851" max="3851" width="4.7109375" style="438" customWidth="1"/>
    <col min="3852" max="3852" width="8.140625" style="438" customWidth="1"/>
    <col min="3853" max="3853" width="7.140625" style="438" customWidth="1"/>
    <col min="3854" max="3854" width="4.28515625" style="438" customWidth="1"/>
    <col min="3855" max="3855" width="6.85546875" style="438" customWidth="1"/>
    <col min="3856" max="3856" width="6.7109375" style="438" customWidth="1"/>
    <col min="3857" max="3857" width="4.42578125" style="438" customWidth="1"/>
    <col min="3858" max="3858" width="7.42578125" style="438" customWidth="1"/>
    <col min="3859" max="3859" width="6.7109375" style="438" customWidth="1"/>
    <col min="3860" max="3860" width="4.7109375" style="438" customWidth="1"/>
    <col min="3861" max="3861" width="7.5703125" style="438" customWidth="1"/>
    <col min="3862" max="3862" width="7" style="438" customWidth="1"/>
    <col min="3863" max="3863" width="4.42578125" style="438" customWidth="1"/>
    <col min="3864" max="3864" width="6.7109375" style="438" customWidth="1"/>
    <col min="3865" max="3865" width="7.140625" style="438" customWidth="1"/>
    <col min="3866" max="3866" width="5.140625" style="438" customWidth="1"/>
    <col min="3867" max="3867" width="7.5703125" style="438" customWidth="1"/>
    <col min="3868" max="3868" width="7" style="438" customWidth="1"/>
    <col min="3869" max="3869" width="5" style="438" customWidth="1"/>
    <col min="3870" max="3870" width="8.28515625" style="438" customWidth="1"/>
    <col min="3871" max="3871" width="7.85546875" style="438" customWidth="1"/>
    <col min="3872" max="4096" width="9.140625" style="438"/>
    <col min="4097" max="4097" width="4.28515625" style="438" customWidth="1"/>
    <col min="4098" max="4098" width="29.28515625" style="438" customWidth="1"/>
    <col min="4099" max="4105" width="0" style="438" hidden="1" customWidth="1"/>
    <col min="4106" max="4106" width="7.140625" style="438" customWidth="1"/>
    <col min="4107" max="4107" width="4.7109375" style="438" customWidth="1"/>
    <col min="4108" max="4108" width="8.140625" style="438" customWidth="1"/>
    <col min="4109" max="4109" width="7.140625" style="438" customWidth="1"/>
    <col min="4110" max="4110" width="4.28515625" style="438" customWidth="1"/>
    <col min="4111" max="4111" width="6.85546875" style="438" customWidth="1"/>
    <col min="4112" max="4112" width="6.7109375" style="438" customWidth="1"/>
    <col min="4113" max="4113" width="4.42578125" style="438" customWidth="1"/>
    <col min="4114" max="4114" width="7.42578125" style="438" customWidth="1"/>
    <col min="4115" max="4115" width="6.7109375" style="438" customWidth="1"/>
    <col min="4116" max="4116" width="4.7109375" style="438" customWidth="1"/>
    <col min="4117" max="4117" width="7.5703125" style="438" customWidth="1"/>
    <col min="4118" max="4118" width="7" style="438" customWidth="1"/>
    <col min="4119" max="4119" width="4.42578125" style="438" customWidth="1"/>
    <col min="4120" max="4120" width="6.7109375" style="438" customWidth="1"/>
    <col min="4121" max="4121" width="7.140625" style="438" customWidth="1"/>
    <col min="4122" max="4122" width="5.140625" style="438" customWidth="1"/>
    <col min="4123" max="4123" width="7.5703125" style="438" customWidth="1"/>
    <col min="4124" max="4124" width="7" style="438" customWidth="1"/>
    <col min="4125" max="4125" width="5" style="438" customWidth="1"/>
    <col min="4126" max="4126" width="8.28515625" style="438" customWidth="1"/>
    <col min="4127" max="4127" width="7.85546875" style="438" customWidth="1"/>
    <col min="4128" max="4352" width="9.140625" style="438"/>
    <col min="4353" max="4353" width="4.28515625" style="438" customWidth="1"/>
    <col min="4354" max="4354" width="29.28515625" style="438" customWidth="1"/>
    <col min="4355" max="4361" width="0" style="438" hidden="1" customWidth="1"/>
    <col min="4362" max="4362" width="7.140625" style="438" customWidth="1"/>
    <col min="4363" max="4363" width="4.7109375" style="438" customWidth="1"/>
    <col min="4364" max="4364" width="8.140625" style="438" customWidth="1"/>
    <col min="4365" max="4365" width="7.140625" style="438" customWidth="1"/>
    <col min="4366" max="4366" width="4.28515625" style="438" customWidth="1"/>
    <col min="4367" max="4367" width="6.85546875" style="438" customWidth="1"/>
    <col min="4368" max="4368" width="6.7109375" style="438" customWidth="1"/>
    <col min="4369" max="4369" width="4.42578125" style="438" customWidth="1"/>
    <col min="4370" max="4370" width="7.42578125" style="438" customWidth="1"/>
    <col min="4371" max="4371" width="6.7109375" style="438" customWidth="1"/>
    <col min="4372" max="4372" width="4.7109375" style="438" customWidth="1"/>
    <col min="4373" max="4373" width="7.5703125" style="438" customWidth="1"/>
    <col min="4374" max="4374" width="7" style="438" customWidth="1"/>
    <col min="4375" max="4375" width="4.42578125" style="438" customWidth="1"/>
    <col min="4376" max="4376" width="6.7109375" style="438" customWidth="1"/>
    <col min="4377" max="4377" width="7.140625" style="438" customWidth="1"/>
    <col min="4378" max="4378" width="5.140625" style="438" customWidth="1"/>
    <col min="4379" max="4379" width="7.5703125" style="438" customWidth="1"/>
    <col min="4380" max="4380" width="7" style="438" customWidth="1"/>
    <col min="4381" max="4381" width="5" style="438" customWidth="1"/>
    <col min="4382" max="4382" width="8.28515625" style="438" customWidth="1"/>
    <col min="4383" max="4383" width="7.85546875" style="438" customWidth="1"/>
    <col min="4384" max="4608" width="9.140625" style="438"/>
    <col min="4609" max="4609" width="4.28515625" style="438" customWidth="1"/>
    <col min="4610" max="4610" width="29.28515625" style="438" customWidth="1"/>
    <col min="4611" max="4617" width="0" style="438" hidden="1" customWidth="1"/>
    <col min="4618" max="4618" width="7.140625" style="438" customWidth="1"/>
    <col min="4619" max="4619" width="4.7109375" style="438" customWidth="1"/>
    <col min="4620" max="4620" width="8.140625" style="438" customWidth="1"/>
    <col min="4621" max="4621" width="7.140625" style="438" customWidth="1"/>
    <col min="4622" max="4622" width="4.28515625" style="438" customWidth="1"/>
    <col min="4623" max="4623" width="6.85546875" style="438" customWidth="1"/>
    <col min="4624" max="4624" width="6.7109375" style="438" customWidth="1"/>
    <col min="4625" max="4625" width="4.42578125" style="438" customWidth="1"/>
    <col min="4626" max="4626" width="7.42578125" style="438" customWidth="1"/>
    <col min="4627" max="4627" width="6.7109375" style="438" customWidth="1"/>
    <col min="4628" max="4628" width="4.7109375" style="438" customWidth="1"/>
    <col min="4629" max="4629" width="7.5703125" style="438" customWidth="1"/>
    <col min="4630" max="4630" width="7" style="438" customWidth="1"/>
    <col min="4631" max="4631" width="4.42578125" style="438" customWidth="1"/>
    <col min="4632" max="4632" width="6.7109375" style="438" customWidth="1"/>
    <col min="4633" max="4633" width="7.140625" style="438" customWidth="1"/>
    <col min="4634" max="4634" width="5.140625" style="438" customWidth="1"/>
    <col min="4635" max="4635" width="7.5703125" style="438" customWidth="1"/>
    <col min="4636" max="4636" width="7" style="438" customWidth="1"/>
    <col min="4637" max="4637" width="5" style="438" customWidth="1"/>
    <col min="4638" max="4638" width="8.28515625" style="438" customWidth="1"/>
    <col min="4639" max="4639" width="7.85546875" style="438" customWidth="1"/>
    <col min="4640" max="4864" width="9.140625" style="438"/>
    <col min="4865" max="4865" width="4.28515625" style="438" customWidth="1"/>
    <col min="4866" max="4866" width="29.28515625" style="438" customWidth="1"/>
    <col min="4867" max="4873" width="0" style="438" hidden="1" customWidth="1"/>
    <col min="4874" max="4874" width="7.140625" style="438" customWidth="1"/>
    <col min="4875" max="4875" width="4.7109375" style="438" customWidth="1"/>
    <col min="4876" max="4876" width="8.140625" style="438" customWidth="1"/>
    <col min="4877" max="4877" width="7.140625" style="438" customWidth="1"/>
    <col min="4878" max="4878" width="4.28515625" style="438" customWidth="1"/>
    <col min="4879" max="4879" width="6.85546875" style="438" customWidth="1"/>
    <col min="4880" max="4880" width="6.7109375" style="438" customWidth="1"/>
    <col min="4881" max="4881" width="4.42578125" style="438" customWidth="1"/>
    <col min="4882" max="4882" width="7.42578125" style="438" customWidth="1"/>
    <col min="4883" max="4883" width="6.7109375" style="438" customWidth="1"/>
    <col min="4884" max="4884" width="4.7109375" style="438" customWidth="1"/>
    <col min="4885" max="4885" width="7.5703125" style="438" customWidth="1"/>
    <col min="4886" max="4886" width="7" style="438" customWidth="1"/>
    <col min="4887" max="4887" width="4.42578125" style="438" customWidth="1"/>
    <col min="4888" max="4888" width="6.7109375" style="438" customWidth="1"/>
    <col min="4889" max="4889" width="7.140625" style="438" customWidth="1"/>
    <col min="4890" max="4890" width="5.140625" style="438" customWidth="1"/>
    <col min="4891" max="4891" width="7.5703125" style="438" customWidth="1"/>
    <col min="4892" max="4892" width="7" style="438" customWidth="1"/>
    <col min="4893" max="4893" width="5" style="438" customWidth="1"/>
    <col min="4894" max="4894" width="8.28515625" style="438" customWidth="1"/>
    <col min="4895" max="4895" width="7.85546875" style="438" customWidth="1"/>
    <col min="4896" max="5120" width="9.140625" style="438"/>
    <col min="5121" max="5121" width="4.28515625" style="438" customWidth="1"/>
    <col min="5122" max="5122" width="29.28515625" style="438" customWidth="1"/>
    <col min="5123" max="5129" width="0" style="438" hidden="1" customWidth="1"/>
    <col min="5130" max="5130" width="7.140625" style="438" customWidth="1"/>
    <col min="5131" max="5131" width="4.7109375" style="438" customWidth="1"/>
    <col min="5132" max="5132" width="8.140625" style="438" customWidth="1"/>
    <col min="5133" max="5133" width="7.140625" style="438" customWidth="1"/>
    <col min="5134" max="5134" width="4.28515625" style="438" customWidth="1"/>
    <col min="5135" max="5135" width="6.85546875" style="438" customWidth="1"/>
    <col min="5136" max="5136" width="6.7109375" style="438" customWidth="1"/>
    <col min="5137" max="5137" width="4.42578125" style="438" customWidth="1"/>
    <col min="5138" max="5138" width="7.42578125" style="438" customWidth="1"/>
    <col min="5139" max="5139" width="6.7109375" style="438" customWidth="1"/>
    <col min="5140" max="5140" width="4.7109375" style="438" customWidth="1"/>
    <col min="5141" max="5141" width="7.5703125" style="438" customWidth="1"/>
    <col min="5142" max="5142" width="7" style="438" customWidth="1"/>
    <col min="5143" max="5143" width="4.42578125" style="438" customWidth="1"/>
    <col min="5144" max="5144" width="6.7109375" style="438" customWidth="1"/>
    <col min="5145" max="5145" width="7.140625" style="438" customWidth="1"/>
    <col min="5146" max="5146" width="5.140625" style="438" customWidth="1"/>
    <col min="5147" max="5147" width="7.5703125" style="438" customWidth="1"/>
    <col min="5148" max="5148" width="7" style="438" customWidth="1"/>
    <col min="5149" max="5149" width="5" style="438" customWidth="1"/>
    <col min="5150" max="5150" width="8.28515625" style="438" customWidth="1"/>
    <col min="5151" max="5151" width="7.85546875" style="438" customWidth="1"/>
    <col min="5152" max="5376" width="9.140625" style="438"/>
    <col min="5377" max="5377" width="4.28515625" style="438" customWidth="1"/>
    <col min="5378" max="5378" width="29.28515625" style="438" customWidth="1"/>
    <col min="5379" max="5385" width="0" style="438" hidden="1" customWidth="1"/>
    <col min="5386" max="5386" width="7.140625" style="438" customWidth="1"/>
    <col min="5387" max="5387" width="4.7109375" style="438" customWidth="1"/>
    <col min="5388" max="5388" width="8.140625" style="438" customWidth="1"/>
    <col min="5389" max="5389" width="7.140625" style="438" customWidth="1"/>
    <col min="5390" max="5390" width="4.28515625" style="438" customWidth="1"/>
    <col min="5391" max="5391" width="6.85546875" style="438" customWidth="1"/>
    <col min="5392" max="5392" width="6.7109375" style="438" customWidth="1"/>
    <col min="5393" max="5393" width="4.42578125" style="438" customWidth="1"/>
    <col min="5394" max="5394" width="7.42578125" style="438" customWidth="1"/>
    <col min="5395" max="5395" width="6.7109375" style="438" customWidth="1"/>
    <col min="5396" max="5396" width="4.7109375" style="438" customWidth="1"/>
    <col min="5397" max="5397" width="7.5703125" style="438" customWidth="1"/>
    <col min="5398" max="5398" width="7" style="438" customWidth="1"/>
    <col min="5399" max="5399" width="4.42578125" style="438" customWidth="1"/>
    <col min="5400" max="5400" width="6.7109375" style="438" customWidth="1"/>
    <col min="5401" max="5401" width="7.140625" style="438" customWidth="1"/>
    <col min="5402" max="5402" width="5.140625" style="438" customWidth="1"/>
    <col min="5403" max="5403" width="7.5703125" style="438" customWidth="1"/>
    <col min="5404" max="5404" width="7" style="438" customWidth="1"/>
    <col min="5405" max="5405" width="5" style="438" customWidth="1"/>
    <col min="5406" max="5406" width="8.28515625" style="438" customWidth="1"/>
    <col min="5407" max="5407" width="7.85546875" style="438" customWidth="1"/>
    <col min="5408" max="5632" width="9.140625" style="438"/>
    <col min="5633" max="5633" width="4.28515625" style="438" customWidth="1"/>
    <col min="5634" max="5634" width="29.28515625" style="438" customWidth="1"/>
    <col min="5635" max="5641" width="0" style="438" hidden="1" customWidth="1"/>
    <col min="5642" max="5642" width="7.140625" style="438" customWidth="1"/>
    <col min="5643" max="5643" width="4.7109375" style="438" customWidth="1"/>
    <col min="5644" max="5644" width="8.140625" style="438" customWidth="1"/>
    <col min="5645" max="5645" width="7.140625" style="438" customWidth="1"/>
    <col min="5646" max="5646" width="4.28515625" style="438" customWidth="1"/>
    <col min="5647" max="5647" width="6.85546875" style="438" customWidth="1"/>
    <col min="5648" max="5648" width="6.7109375" style="438" customWidth="1"/>
    <col min="5649" max="5649" width="4.42578125" style="438" customWidth="1"/>
    <col min="5650" max="5650" width="7.42578125" style="438" customWidth="1"/>
    <col min="5651" max="5651" width="6.7109375" style="438" customWidth="1"/>
    <col min="5652" max="5652" width="4.7109375" style="438" customWidth="1"/>
    <col min="5653" max="5653" width="7.5703125" style="438" customWidth="1"/>
    <col min="5654" max="5654" width="7" style="438" customWidth="1"/>
    <col min="5655" max="5655" width="4.42578125" style="438" customWidth="1"/>
    <col min="5656" max="5656" width="6.7109375" style="438" customWidth="1"/>
    <col min="5657" max="5657" width="7.140625" style="438" customWidth="1"/>
    <col min="5658" max="5658" width="5.140625" style="438" customWidth="1"/>
    <col min="5659" max="5659" width="7.5703125" style="438" customWidth="1"/>
    <col min="5660" max="5660" width="7" style="438" customWidth="1"/>
    <col min="5661" max="5661" width="5" style="438" customWidth="1"/>
    <col min="5662" max="5662" width="8.28515625" style="438" customWidth="1"/>
    <col min="5663" max="5663" width="7.85546875" style="438" customWidth="1"/>
    <col min="5664" max="5888" width="9.140625" style="438"/>
    <col min="5889" max="5889" width="4.28515625" style="438" customWidth="1"/>
    <col min="5890" max="5890" width="29.28515625" style="438" customWidth="1"/>
    <col min="5891" max="5897" width="0" style="438" hidden="1" customWidth="1"/>
    <col min="5898" max="5898" width="7.140625" style="438" customWidth="1"/>
    <col min="5899" max="5899" width="4.7109375" style="438" customWidth="1"/>
    <col min="5900" max="5900" width="8.140625" style="438" customWidth="1"/>
    <col min="5901" max="5901" width="7.140625" style="438" customWidth="1"/>
    <col min="5902" max="5902" width="4.28515625" style="438" customWidth="1"/>
    <col min="5903" max="5903" width="6.85546875" style="438" customWidth="1"/>
    <col min="5904" max="5904" width="6.7109375" style="438" customWidth="1"/>
    <col min="5905" max="5905" width="4.42578125" style="438" customWidth="1"/>
    <col min="5906" max="5906" width="7.42578125" style="438" customWidth="1"/>
    <col min="5907" max="5907" width="6.7109375" style="438" customWidth="1"/>
    <col min="5908" max="5908" width="4.7109375" style="438" customWidth="1"/>
    <col min="5909" max="5909" width="7.5703125" style="438" customWidth="1"/>
    <col min="5910" max="5910" width="7" style="438" customWidth="1"/>
    <col min="5911" max="5911" width="4.42578125" style="438" customWidth="1"/>
    <col min="5912" max="5912" width="6.7109375" style="438" customWidth="1"/>
    <col min="5913" max="5913" width="7.140625" style="438" customWidth="1"/>
    <col min="5914" max="5914" width="5.140625" style="438" customWidth="1"/>
    <col min="5915" max="5915" width="7.5703125" style="438" customWidth="1"/>
    <col min="5916" max="5916" width="7" style="438" customWidth="1"/>
    <col min="5917" max="5917" width="5" style="438" customWidth="1"/>
    <col min="5918" max="5918" width="8.28515625" style="438" customWidth="1"/>
    <col min="5919" max="5919" width="7.85546875" style="438" customWidth="1"/>
    <col min="5920" max="6144" width="9.140625" style="438"/>
    <col min="6145" max="6145" width="4.28515625" style="438" customWidth="1"/>
    <col min="6146" max="6146" width="29.28515625" style="438" customWidth="1"/>
    <col min="6147" max="6153" width="0" style="438" hidden="1" customWidth="1"/>
    <col min="6154" max="6154" width="7.140625" style="438" customWidth="1"/>
    <col min="6155" max="6155" width="4.7109375" style="438" customWidth="1"/>
    <col min="6156" max="6156" width="8.140625" style="438" customWidth="1"/>
    <col min="6157" max="6157" width="7.140625" style="438" customWidth="1"/>
    <col min="6158" max="6158" width="4.28515625" style="438" customWidth="1"/>
    <col min="6159" max="6159" width="6.85546875" style="438" customWidth="1"/>
    <col min="6160" max="6160" width="6.7109375" style="438" customWidth="1"/>
    <col min="6161" max="6161" width="4.42578125" style="438" customWidth="1"/>
    <col min="6162" max="6162" width="7.42578125" style="438" customWidth="1"/>
    <col min="6163" max="6163" width="6.7109375" style="438" customWidth="1"/>
    <col min="6164" max="6164" width="4.7109375" style="438" customWidth="1"/>
    <col min="6165" max="6165" width="7.5703125" style="438" customWidth="1"/>
    <col min="6166" max="6166" width="7" style="438" customWidth="1"/>
    <col min="6167" max="6167" width="4.42578125" style="438" customWidth="1"/>
    <col min="6168" max="6168" width="6.7109375" style="438" customWidth="1"/>
    <col min="6169" max="6169" width="7.140625" style="438" customWidth="1"/>
    <col min="6170" max="6170" width="5.140625" style="438" customWidth="1"/>
    <col min="6171" max="6171" width="7.5703125" style="438" customWidth="1"/>
    <col min="6172" max="6172" width="7" style="438" customWidth="1"/>
    <col min="6173" max="6173" width="5" style="438" customWidth="1"/>
    <col min="6174" max="6174" width="8.28515625" style="438" customWidth="1"/>
    <col min="6175" max="6175" width="7.85546875" style="438" customWidth="1"/>
    <col min="6176" max="6400" width="9.140625" style="438"/>
    <col min="6401" max="6401" width="4.28515625" style="438" customWidth="1"/>
    <col min="6402" max="6402" width="29.28515625" style="438" customWidth="1"/>
    <col min="6403" max="6409" width="0" style="438" hidden="1" customWidth="1"/>
    <col min="6410" max="6410" width="7.140625" style="438" customWidth="1"/>
    <col min="6411" max="6411" width="4.7109375" style="438" customWidth="1"/>
    <col min="6412" max="6412" width="8.140625" style="438" customWidth="1"/>
    <col min="6413" max="6413" width="7.140625" style="438" customWidth="1"/>
    <col min="6414" max="6414" width="4.28515625" style="438" customWidth="1"/>
    <col min="6415" max="6415" width="6.85546875" style="438" customWidth="1"/>
    <col min="6416" max="6416" width="6.7109375" style="438" customWidth="1"/>
    <col min="6417" max="6417" width="4.42578125" style="438" customWidth="1"/>
    <col min="6418" max="6418" width="7.42578125" style="438" customWidth="1"/>
    <col min="6419" max="6419" width="6.7109375" style="438" customWidth="1"/>
    <col min="6420" max="6420" width="4.7109375" style="438" customWidth="1"/>
    <col min="6421" max="6421" width="7.5703125" style="438" customWidth="1"/>
    <col min="6422" max="6422" width="7" style="438" customWidth="1"/>
    <col min="6423" max="6423" width="4.42578125" style="438" customWidth="1"/>
    <col min="6424" max="6424" width="6.7109375" style="438" customWidth="1"/>
    <col min="6425" max="6425" width="7.140625" style="438" customWidth="1"/>
    <col min="6426" max="6426" width="5.140625" style="438" customWidth="1"/>
    <col min="6427" max="6427" width="7.5703125" style="438" customWidth="1"/>
    <col min="6428" max="6428" width="7" style="438" customWidth="1"/>
    <col min="6429" max="6429" width="5" style="438" customWidth="1"/>
    <col min="6430" max="6430" width="8.28515625" style="438" customWidth="1"/>
    <col min="6431" max="6431" width="7.85546875" style="438" customWidth="1"/>
    <col min="6432" max="6656" width="9.140625" style="438"/>
    <col min="6657" max="6657" width="4.28515625" style="438" customWidth="1"/>
    <col min="6658" max="6658" width="29.28515625" style="438" customWidth="1"/>
    <col min="6659" max="6665" width="0" style="438" hidden="1" customWidth="1"/>
    <col min="6666" max="6666" width="7.140625" style="438" customWidth="1"/>
    <col min="6667" max="6667" width="4.7109375" style="438" customWidth="1"/>
    <col min="6668" max="6668" width="8.140625" style="438" customWidth="1"/>
    <col min="6669" max="6669" width="7.140625" style="438" customWidth="1"/>
    <col min="6670" max="6670" width="4.28515625" style="438" customWidth="1"/>
    <col min="6671" max="6671" width="6.85546875" style="438" customWidth="1"/>
    <col min="6672" max="6672" width="6.7109375" style="438" customWidth="1"/>
    <col min="6673" max="6673" width="4.42578125" style="438" customWidth="1"/>
    <col min="6674" max="6674" width="7.42578125" style="438" customWidth="1"/>
    <col min="6675" max="6675" width="6.7109375" style="438" customWidth="1"/>
    <col min="6676" max="6676" width="4.7109375" style="438" customWidth="1"/>
    <col min="6677" max="6677" width="7.5703125" style="438" customWidth="1"/>
    <col min="6678" max="6678" width="7" style="438" customWidth="1"/>
    <col min="6679" max="6679" width="4.42578125" style="438" customWidth="1"/>
    <col min="6680" max="6680" width="6.7109375" style="438" customWidth="1"/>
    <col min="6681" max="6681" width="7.140625" style="438" customWidth="1"/>
    <col min="6682" max="6682" width="5.140625" style="438" customWidth="1"/>
    <col min="6683" max="6683" width="7.5703125" style="438" customWidth="1"/>
    <col min="6684" max="6684" width="7" style="438" customWidth="1"/>
    <col min="6685" max="6685" width="5" style="438" customWidth="1"/>
    <col min="6686" max="6686" width="8.28515625" style="438" customWidth="1"/>
    <col min="6687" max="6687" width="7.85546875" style="438" customWidth="1"/>
    <col min="6688" max="6912" width="9.140625" style="438"/>
    <col min="6913" max="6913" width="4.28515625" style="438" customWidth="1"/>
    <col min="6914" max="6914" width="29.28515625" style="438" customWidth="1"/>
    <col min="6915" max="6921" width="0" style="438" hidden="1" customWidth="1"/>
    <col min="6922" max="6922" width="7.140625" style="438" customWidth="1"/>
    <col min="6923" max="6923" width="4.7109375" style="438" customWidth="1"/>
    <col min="6924" max="6924" width="8.140625" style="438" customWidth="1"/>
    <col min="6925" max="6925" width="7.140625" style="438" customWidth="1"/>
    <col min="6926" max="6926" width="4.28515625" style="438" customWidth="1"/>
    <col min="6927" max="6927" width="6.85546875" style="438" customWidth="1"/>
    <col min="6928" max="6928" width="6.7109375" style="438" customWidth="1"/>
    <col min="6929" max="6929" width="4.42578125" style="438" customWidth="1"/>
    <col min="6930" max="6930" width="7.42578125" style="438" customWidth="1"/>
    <col min="6931" max="6931" width="6.7109375" style="438" customWidth="1"/>
    <col min="6932" max="6932" width="4.7109375" style="438" customWidth="1"/>
    <col min="6933" max="6933" width="7.5703125" style="438" customWidth="1"/>
    <col min="6934" max="6934" width="7" style="438" customWidth="1"/>
    <col min="6935" max="6935" width="4.42578125" style="438" customWidth="1"/>
    <col min="6936" max="6936" width="6.7109375" style="438" customWidth="1"/>
    <col min="6937" max="6937" width="7.140625" style="438" customWidth="1"/>
    <col min="6938" max="6938" width="5.140625" style="438" customWidth="1"/>
    <col min="6939" max="6939" width="7.5703125" style="438" customWidth="1"/>
    <col min="6940" max="6940" width="7" style="438" customWidth="1"/>
    <col min="6941" max="6941" width="5" style="438" customWidth="1"/>
    <col min="6942" max="6942" width="8.28515625" style="438" customWidth="1"/>
    <col min="6943" max="6943" width="7.85546875" style="438" customWidth="1"/>
    <col min="6944" max="7168" width="9.140625" style="438"/>
    <col min="7169" max="7169" width="4.28515625" style="438" customWidth="1"/>
    <col min="7170" max="7170" width="29.28515625" style="438" customWidth="1"/>
    <col min="7171" max="7177" width="0" style="438" hidden="1" customWidth="1"/>
    <col min="7178" max="7178" width="7.140625" style="438" customWidth="1"/>
    <col min="7179" max="7179" width="4.7109375" style="438" customWidth="1"/>
    <col min="7180" max="7180" width="8.140625" style="438" customWidth="1"/>
    <col min="7181" max="7181" width="7.140625" style="438" customWidth="1"/>
    <col min="7182" max="7182" width="4.28515625" style="438" customWidth="1"/>
    <col min="7183" max="7183" width="6.85546875" style="438" customWidth="1"/>
    <col min="7184" max="7184" width="6.7109375" style="438" customWidth="1"/>
    <col min="7185" max="7185" width="4.42578125" style="438" customWidth="1"/>
    <col min="7186" max="7186" width="7.42578125" style="438" customWidth="1"/>
    <col min="7187" max="7187" width="6.7109375" style="438" customWidth="1"/>
    <col min="7188" max="7188" width="4.7109375" style="438" customWidth="1"/>
    <col min="7189" max="7189" width="7.5703125" style="438" customWidth="1"/>
    <col min="7190" max="7190" width="7" style="438" customWidth="1"/>
    <col min="7191" max="7191" width="4.42578125" style="438" customWidth="1"/>
    <col min="7192" max="7192" width="6.7109375" style="438" customWidth="1"/>
    <col min="7193" max="7193" width="7.140625" style="438" customWidth="1"/>
    <col min="7194" max="7194" width="5.140625" style="438" customWidth="1"/>
    <col min="7195" max="7195" width="7.5703125" style="438" customWidth="1"/>
    <col min="7196" max="7196" width="7" style="438" customWidth="1"/>
    <col min="7197" max="7197" width="5" style="438" customWidth="1"/>
    <col min="7198" max="7198" width="8.28515625" style="438" customWidth="1"/>
    <col min="7199" max="7199" width="7.85546875" style="438" customWidth="1"/>
    <col min="7200" max="7424" width="9.140625" style="438"/>
    <col min="7425" max="7425" width="4.28515625" style="438" customWidth="1"/>
    <col min="7426" max="7426" width="29.28515625" style="438" customWidth="1"/>
    <col min="7427" max="7433" width="0" style="438" hidden="1" customWidth="1"/>
    <col min="7434" max="7434" width="7.140625" style="438" customWidth="1"/>
    <col min="7435" max="7435" width="4.7109375" style="438" customWidth="1"/>
    <col min="7436" max="7436" width="8.140625" style="438" customWidth="1"/>
    <col min="7437" max="7437" width="7.140625" style="438" customWidth="1"/>
    <col min="7438" max="7438" width="4.28515625" style="438" customWidth="1"/>
    <col min="7439" max="7439" width="6.85546875" style="438" customWidth="1"/>
    <col min="7440" max="7440" width="6.7109375" style="438" customWidth="1"/>
    <col min="7441" max="7441" width="4.42578125" style="438" customWidth="1"/>
    <col min="7442" max="7442" width="7.42578125" style="438" customWidth="1"/>
    <col min="7443" max="7443" width="6.7109375" style="438" customWidth="1"/>
    <col min="7444" max="7444" width="4.7109375" style="438" customWidth="1"/>
    <col min="7445" max="7445" width="7.5703125" style="438" customWidth="1"/>
    <col min="7446" max="7446" width="7" style="438" customWidth="1"/>
    <col min="7447" max="7447" width="4.42578125" style="438" customWidth="1"/>
    <col min="7448" max="7448" width="6.7109375" style="438" customWidth="1"/>
    <col min="7449" max="7449" width="7.140625" style="438" customWidth="1"/>
    <col min="7450" max="7450" width="5.140625" style="438" customWidth="1"/>
    <col min="7451" max="7451" width="7.5703125" style="438" customWidth="1"/>
    <col min="7452" max="7452" width="7" style="438" customWidth="1"/>
    <col min="7453" max="7453" width="5" style="438" customWidth="1"/>
    <col min="7454" max="7454" width="8.28515625" style="438" customWidth="1"/>
    <col min="7455" max="7455" width="7.85546875" style="438" customWidth="1"/>
    <col min="7456" max="7680" width="9.140625" style="438"/>
    <col min="7681" max="7681" width="4.28515625" style="438" customWidth="1"/>
    <col min="7682" max="7682" width="29.28515625" style="438" customWidth="1"/>
    <col min="7683" max="7689" width="0" style="438" hidden="1" customWidth="1"/>
    <col min="7690" max="7690" width="7.140625" style="438" customWidth="1"/>
    <col min="7691" max="7691" width="4.7109375" style="438" customWidth="1"/>
    <col min="7692" max="7692" width="8.140625" style="438" customWidth="1"/>
    <col min="7693" max="7693" width="7.140625" style="438" customWidth="1"/>
    <col min="7694" max="7694" width="4.28515625" style="438" customWidth="1"/>
    <col min="7695" max="7695" width="6.85546875" style="438" customWidth="1"/>
    <col min="7696" max="7696" width="6.7109375" style="438" customWidth="1"/>
    <col min="7697" max="7697" width="4.42578125" style="438" customWidth="1"/>
    <col min="7698" max="7698" width="7.42578125" style="438" customWidth="1"/>
    <col min="7699" max="7699" width="6.7109375" style="438" customWidth="1"/>
    <col min="7700" max="7700" width="4.7109375" style="438" customWidth="1"/>
    <col min="7701" max="7701" width="7.5703125" style="438" customWidth="1"/>
    <col min="7702" max="7702" width="7" style="438" customWidth="1"/>
    <col min="7703" max="7703" width="4.42578125" style="438" customWidth="1"/>
    <col min="7704" max="7704" width="6.7109375" style="438" customWidth="1"/>
    <col min="7705" max="7705" width="7.140625" style="438" customWidth="1"/>
    <col min="7706" max="7706" width="5.140625" style="438" customWidth="1"/>
    <col min="7707" max="7707" width="7.5703125" style="438" customWidth="1"/>
    <col min="7708" max="7708" width="7" style="438" customWidth="1"/>
    <col min="7709" max="7709" width="5" style="438" customWidth="1"/>
    <col min="7710" max="7710" width="8.28515625" style="438" customWidth="1"/>
    <col min="7711" max="7711" width="7.85546875" style="438" customWidth="1"/>
    <col min="7712" max="7936" width="9.140625" style="438"/>
    <col min="7937" max="7937" width="4.28515625" style="438" customWidth="1"/>
    <col min="7938" max="7938" width="29.28515625" style="438" customWidth="1"/>
    <col min="7939" max="7945" width="0" style="438" hidden="1" customWidth="1"/>
    <col min="7946" max="7946" width="7.140625" style="438" customWidth="1"/>
    <col min="7947" max="7947" width="4.7109375" style="438" customWidth="1"/>
    <col min="7948" max="7948" width="8.140625" style="438" customWidth="1"/>
    <col min="7949" max="7949" width="7.140625" style="438" customWidth="1"/>
    <col min="7950" max="7950" width="4.28515625" style="438" customWidth="1"/>
    <col min="7951" max="7951" width="6.85546875" style="438" customWidth="1"/>
    <col min="7952" max="7952" width="6.7109375" style="438" customWidth="1"/>
    <col min="7953" max="7953" width="4.42578125" style="438" customWidth="1"/>
    <col min="7954" max="7954" width="7.42578125" style="438" customWidth="1"/>
    <col min="7955" max="7955" width="6.7109375" style="438" customWidth="1"/>
    <col min="7956" max="7956" width="4.7109375" style="438" customWidth="1"/>
    <col min="7957" max="7957" width="7.5703125" style="438" customWidth="1"/>
    <col min="7958" max="7958" width="7" style="438" customWidth="1"/>
    <col min="7959" max="7959" width="4.42578125" style="438" customWidth="1"/>
    <col min="7960" max="7960" width="6.7109375" style="438" customWidth="1"/>
    <col min="7961" max="7961" width="7.140625" style="438" customWidth="1"/>
    <col min="7962" max="7962" width="5.140625" style="438" customWidth="1"/>
    <col min="7963" max="7963" width="7.5703125" style="438" customWidth="1"/>
    <col min="7964" max="7964" width="7" style="438" customWidth="1"/>
    <col min="7965" max="7965" width="5" style="438" customWidth="1"/>
    <col min="7966" max="7966" width="8.28515625" style="438" customWidth="1"/>
    <col min="7967" max="7967" width="7.85546875" style="438" customWidth="1"/>
    <col min="7968" max="8192" width="9.140625" style="438"/>
    <col min="8193" max="8193" width="4.28515625" style="438" customWidth="1"/>
    <col min="8194" max="8194" width="29.28515625" style="438" customWidth="1"/>
    <col min="8195" max="8201" width="0" style="438" hidden="1" customWidth="1"/>
    <col min="8202" max="8202" width="7.140625" style="438" customWidth="1"/>
    <col min="8203" max="8203" width="4.7109375" style="438" customWidth="1"/>
    <col min="8204" max="8204" width="8.140625" style="438" customWidth="1"/>
    <col min="8205" max="8205" width="7.140625" style="438" customWidth="1"/>
    <col min="8206" max="8206" width="4.28515625" style="438" customWidth="1"/>
    <col min="8207" max="8207" width="6.85546875" style="438" customWidth="1"/>
    <col min="8208" max="8208" width="6.7109375" style="438" customWidth="1"/>
    <col min="8209" max="8209" width="4.42578125" style="438" customWidth="1"/>
    <col min="8210" max="8210" width="7.42578125" style="438" customWidth="1"/>
    <col min="8211" max="8211" width="6.7109375" style="438" customWidth="1"/>
    <col min="8212" max="8212" width="4.7109375" style="438" customWidth="1"/>
    <col min="8213" max="8213" width="7.5703125" style="438" customWidth="1"/>
    <col min="8214" max="8214" width="7" style="438" customWidth="1"/>
    <col min="8215" max="8215" width="4.42578125" style="438" customWidth="1"/>
    <col min="8216" max="8216" width="6.7109375" style="438" customWidth="1"/>
    <col min="8217" max="8217" width="7.140625" style="438" customWidth="1"/>
    <col min="8218" max="8218" width="5.140625" style="438" customWidth="1"/>
    <col min="8219" max="8219" width="7.5703125" style="438" customWidth="1"/>
    <col min="8220" max="8220" width="7" style="438" customWidth="1"/>
    <col min="8221" max="8221" width="5" style="438" customWidth="1"/>
    <col min="8222" max="8222" width="8.28515625" style="438" customWidth="1"/>
    <col min="8223" max="8223" width="7.85546875" style="438" customWidth="1"/>
    <col min="8224" max="8448" width="9.140625" style="438"/>
    <col min="8449" max="8449" width="4.28515625" style="438" customWidth="1"/>
    <col min="8450" max="8450" width="29.28515625" style="438" customWidth="1"/>
    <col min="8451" max="8457" width="0" style="438" hidden="1" customWidth="1"/>
    <col min="8458" max="8458" width="7.140625" style="438" customWidth="1"/>
    <col min="8459" max="8459" width="4.7109375" style="438" customWidth="1"/>
    <col min="8460" max="8460" width="8.140625" style="438" customWidth="1"/>
    <col min="8461" max="8461" width="7.140625" style="438" customWidth="1"/>
    <col min="8462" max="8462" width="4.28515625" style="438" customWidth="1"/>
    <col min="8463" max="8463" width="6.85546875" style="438" customWidth="1"/>
    <col min="8464" max="8464" width="6.7109375" style="438" customWidth="1"/>
    <col min="8465" max="8465" width="4.42578125" style="438" customWidth="1"/>
    <col min="8466" max="8466" width="7.42578125" style="438" customWidth="1"/>
    <col min="8467" max="8467" width="6.7109375" style="438" customWidth="1"/>
    <col min="8468" max="8468" width="4.7109375" style="438" customWidth="1"/>
    <col min="8469" max="8469" width="7.5703125" style="438" customWidth="1"/>
    <col min="8470" max="8470" width="7" style="438" customWidth="1"/>
    <col min="8471" max="8471" width="4.42578125" style="438" customWidth="1"/>
    <col min="8472" max="8472" width="6.7109375" style="438" customWidth="1"/>
    <col min="8473" max="8473" width="7.140625" style="438" customWidth="1"/>
    <col min="8474" max="8474" width="5.140625" style="438" customWidth="1"/>
    <col min="8475" max="8475" width="7.5703125" style="438" customWidth="1"/>
    <col min="8476" max="8476" width="7" style="438" customWidth="1"/>
    <col min="8477" max="8477" width="5" style="438" customWidth="1"/>
    <col min="8478" max="8478" width="8.28515625" style="438" customWidth="1"/>
    <col min="8479" max="8479" width="7.85546875" style="438" customWidth="1"/>
    <col min="8480" max="8704" width="9.140625" style="438"/>
    <col min="8705" max="8705" width="4.28515625" style="438" customWidth="1"/>
    <col min="8706" max="8706" width="29.28515625" style="438" customWidth="1"/>
    <col min="8707" max="8713" width="0" style="438" hidden="1" customWidth="1"/>
    <col min="8714" max="8714" width="7.140625" style="438" customWidth="1"/>
    <col min="8715" max="8715" width="4.7109375" style="438" customWidth="1"/>
    <col min="8716" max="8716" width="8.140625" style="438" customWidth="1"/>
    <col min="8717" max="8717" width="7.140625" style="438" customWidth="1"/>
    <col min="8718" max="8718" width="4.28515625" style="438" customWidth="1"/>
    <col min="8719" max="8719" width="6.85546875" style="438" customWidth="1"/>
    <col min="8720" max="8720" width="6.7109375" style="438" customWidth="1"/>
    <col min="8721" max="8721" width="4.42578125" style="438" customWidth="1"/>
    <col min="8722" max="8722" width="7.42578125" style="438" customWidth="1"/>
    <col min="8723" max="8723" width="6.7109375" style="438" customWidth="1"/>
    <col min="8724" max="8724" width="4.7109375" style="438" customWidth="1"/>
    <col min="8725" max="8725" width="7.5703125" style="438" customWidth="1"/>
    <col min="8726" max="8726" width="7" style="438" customWidth="1"/>
    <col min="8727" max="8727" width="4.42578125" style="438" customWidth="1"/>
    <col min="8728" max="8728" width="6.7109375" style="438" customWidth="1"/>
    <col min="8729" max="8729" width="7.140625" style="438" customWidth="1"/>
    <col min="8730" max="8730" width="5.140625" style="438" customWidth="1"/>
    <col min="8731" max="8731" width="7.5703125" style="438" customWidth="1"/>
    <col min="8732" max="8732" width="7" style="438" customWidth="1"/>
    <col min="8733" max="8733" width="5" style="438" customWidth="1"/>
    <col min="8734" max="8734" width="8.28515625" style="438" customWidth="1"/>
    <col min="8735" max="8735" width="7.85546875" style="438" customWidth="1"/>
    <col min="8736" max="8960" width="9.140625" style="438"/>
    <col min="8961" max="8961" width="4.28515625" style="438" customWidth="1"/>
    <col min="8962" max="8962" width="29.28515625" style="438" customWidth="1"/>
    <col min="8963" max="8969" width="0" style="438" hidden="1" customWidth="1"/>
    <col min="8970" max="8970" width="7.140625" style="438" customWidth="1"/>
    <col min="8971" max="8971" width="4.7109375" style="438" customWidth="1"/>
    <col min="8972" max="8972" width="8.140625" style="438" customWidth="1"/>
    <col min="8973" max="8973" width="7.140625" style="438" customWidth="1"/>
    <col min="8974" max="8974" width="4.28515625" style="438" customWidth="1"/>
    <col min="8975" max="8975" width="6.85546875" style="438" customWidth="1"/>
    <col min="8976" max="8976" width="6.7109375" style="438" customWidth="1"/>
    <col min="8977" max="8977" width="4.42578125" style="438" customWidth="1"/>
    <col min="8978" max="8978" width="7.42578125" style="438" customWidth="1"/>
    <col min="8979" max="8979" width="6.7109375" style="438" customWidth="1"/>
    <col min="8980" max="8980" width="4.7109375" style="438" customWidth="1"/>
    <col min="8981" max="8981" width="7.5703125" style="438" customWidth="1"/>
    <col min="8982" max="8982" width="7" style="438" customWidth="1"/>
    <col min="8983" max="8983" width="4.42578125" style="438" customWidth="1"/>
    <col min="8984" max="8984" width="6.7109375" style="438" customWidth="1"/>
    <col min="8985" max="8985" width="7.140625" style="438" customWidth="1"/>
    <col min="8986" max="8986" width="5.140625" style="438" customWidth="1"/>
    <col min="8987" max="8987" width="7.5703125" style="438" customWidth="1"/>
    <col min="8988" max="8988" width="7" style="438" customWidth="1"/>
    <col min="8989" max="8989" width="5" style="438" customWidth="1"/>
    <col min="8990" max="8990" width="8.28515625" style="438" customWidth="1"/>
    <col min="8991" max="8991" width="7.85546875" style="438" customWidth="1"/>
    <col min="8992" max="9216" width="9.140625" style="438"/>
    <col min="9217" max="9217" width="4.28515625" style="438" customWidth="1"/>
    <col min="9218" max="9218" width="29.28515625" style="438" customWidth="1"/>
    <col min="9219" max="9225" width="0" style="438" hidden="1" customWidth="1"/>
    <col min="9226" max="9226" width="7.140625" style="438" customWidth="1"/>
    <col min="9227" max="9227" width="4.7109375" style="438" customWidth="1"/>
    <col min="9228" max="9228" width="8.140625" style="438" customWidth="1"/>
    <col min="9229" max="9229" width="7.140625" style="438" customWidth="1"/>
    <col min="9230" max="9230" width="4.28515625" style="438" customWidth="1"/>
    <col min="9231" max="9231" width="6.85546875" style="438" customWidth="1"/>
    <col min="9232" max="9232" width="6.7109375" style="438" customWidth="1"/>
    <col min="9233" max="9233" width="4.42578125" style="438" customWidth="1"/>
    <col min="9234" max="9234" width="7.42578125" style="438" customWidth="1"/>
    <col min="9235" max="9235" width="6.7109375" style="438" customWidth="1"/>
    <col min="9236" max="9236" width="4.7109375" style="438" customWidth="1"/>
    <col min="9237" max="9237" width="7.5703125" style="438" customWidth="1"/>
    <col min="9238" max="9238" width="7" style="438" customWidth="1"/>
    <col min="9239" max="9239" width="4.42578125" style="438" customWidth="1"/>
    <col min="9240" max="9240" width="6.7109375" style="438" customWidth="1"/>
    <col min="9241" max="9241" width="7.140625" style="438" customWidth="1"/>
    <col min="9242" max="9242" width="5.140625" style="438" customWidth="1"/>
    <col min="9243" max="9243" width="7.5703125" style="438" customWidth="1"/>
    <col min="9244" max="9244" width="7" style="438" customWidth="1"/>
    <col min="9245" max="9245" width="5" style="438" customWidth="1"/>
    <col min="9246" max="9246" width="8.28515625" style="438" customWidth="1"/>
    <col min="9247" max="9247" width="7.85546875" style="438" customWidth="1"/>
    <col min="9248" max="9472" width="9.140625" style="438"/>
    <col min="9473" max="9473" width="4.28515625" style="438" customWidth="1"/>
    <col min="9474" max="9474" width="29.28515625" style="438" customWidth="1"/>
    <col min="9475" max="9481" width="0" style="438" hidden="1" customWidth="1"/>
    <col min="9482" max="9482" width="7.140625" style="438" customWidth="1"/>
    <col min="9483" max="9483" width="4.7109375" style="438" customWidth="1"/>
    <col min="9484" max="9484" width="8.140625" style="438" customWidth="1"/>
    <col min="9485" max="9485" width="7.140625" style="438" customWidth="1"/>
    <col min="9486" max="9486" width="4.28515625" style="438" customWidth="1"/>
    <col min="9487" max="9487" width="6.85546875" style="438" customWidth="1"/>
    <col min="9488" max="9488" width="6.7109375" style="438" customWidth="1"/>
    <col min="9489" max="9489" width="4.42578125" style="438" customWidth="1"/>
    <col min="9490" max="9490" width="7.42578125" style="438" customWidth="1"/>
    <col min="9491" max="9491" width="6.7109375" style="438" customWidth="1"/>
    <col min="9492" max="9492" width="4.7109375" style="438" customWidth="1"/>
    <col min="9493" max="9493" width="7.5703125" style="438" customWidth="1"/>
    <col min="9494" max="9494" width="7" style="438" customWidth="1"/>
    <col min="9495" max="9495" width="4.42578125" style="438" customWidth="1"/>
    <col min="9496" max="9496" width="6.7109375" style="438" customWidth="1"/>
    <col min="9497" max="9497" width="7.140625" style="438" customWidth="1"/>
    <col min="9498" max="9498" width="5.140625" style="438" customWidth="1"/>
    <col min="9499" max="9499" width="7.5703125" style="438" customWidth="1"/>
    <col min="9500" max="9500" width="7" style="438" customWidth="1"/>
    <col min="9501" max="9501" width="5" style="438" customWidth="1"/>
    <col min="9502" max="9502" width="8.28515625" style="438" customWidth="1"/>
    <col min="9503" max="9503" width="7.85546875" style="438" customWidth="1"/>
    <col min="9504" max="9728" width="9.140625" style="438"/>
    <col min="9729" max="9729" width="4.28515625" style="438" customWidth="1"/>
    <col min="9730" max="9730" width="29.28515625" style="438" customWidth="1"/>
    <col min="9731" max="9737" width="0" style="438" hidden="1" customWidth="1"/>
    <col min="9738" max="9738" width="7.140625" style="438" customWidth="1"/>
    <col min="9739" max="9739" width="4.7109375" style="438" customWidth="1"/>
    <col min="9740" max="9740" width="8.140625" style="438" customWidth="1"/>
    <col min="9741" max="9741" width="7.140625" style="438" customWidth="1"/>
    <col min="9742" max="9742" width="4.28515625" style="438" customWidth="1"/>
    <col min="9743" max="9743" width="6.85546875" style="438" customWidth="1"/>
    <col min="9744" max="9744" width="6.7109375" style="438" customWidth="1"/>
    <col min="9745" max="9745" width="4.42578125" style="438" customWidth="1"/>
    <col min="9746" max="9746" width="7.42578125" style="438" customWidth="1"/>
    <col min="9747" max="9747" width="6.7109375" style="438" customWidth="1"/>
    <col min="9748" max="9748" width="4.7109375" style="438" customWidth="1"/>
    <col min="9749" max="9749" width="7.5703125" style="438" customWidth="1"/>
    <col min="9750" max="9750" width="7" style="438" customWidth="1"/>
    <col min="9751" max="9751" width="4.42578125" style="438" customWidth="1"/>
    <col min="9752" max="9752" width="6.7109375" style="438" customWidth="1"/>
    <col min="9753" max="9753" width="7.140625" style="438" customWidth="1"/>
    <col min="9754" max="9754" width="5.140625" style="438" customWidth="1"/>
    <col min="9755" max="9755" width="7.5703125" style="438" customWidth="1"/>
    <col min="9756" max="9756" width="7" style="438" customWidth="1"/>
    <col min="9757" max="9757" width="5" style="438" customWidth="1"/>
    <col min="9758" max="9758" width="8.28515625" style="438" customWidth="1"/>
    <col min="9759" max="9759" width="7.85546875" style="438" customWidth="1"/>
    <col min="9760" max="9984" width="9.140625" style="438"/>
    <col min="9985" max="9985" width="4.28515625" style="438" customWidth="1"/>
    <col min="9986" max="9986" width="29.28515625" style="438" customWidth="1"/>
    <col min="9987" max="9993" width="0" style="438" hidden="1" customWidth="1"/>
    <col min="9994" max="9994" width="7.140625" style="438" customWidth="1"/>
    <col min="9995" max="9995" width="4.7109375" style="438" customWidth="1"/>
    <col min="9996" max="9996" width="8.140625" style="438" customWidth="1"/>
    <col min="9997" max="9997" width="7.140625" style="438" customWidth="1"/>
    <col min="9998" max="9998" width="4.28515625" style="438" customWidth="1"/>
    <col min="9999" max="9999" width="6.85546875" style="438" customWidth="1"/>
    <col min="10000" max="10000" width="6.7109375" style="438" customWidth="1"/>
    <col min="10001" max="10001" width="4.42578125" style="438" customWidth="1"/>
    <col min="10002" max="10002" width="7.42578125" style="438" customWidth="1"/>
    <col min="10003" max="10003" width="6.7109375" style="438" customWidth="1"/>
    <col min="10004" max="10004" width="4.7109375" style="438" customWidth="1"/>
    <col min="10005" max="10005" width="7.5703125" style="438" customWidth="1"/>
    <col min="10006" max="10006" width="7" style="438" customWidth="1"/>
    <col min="10007" max="10007" width="4.42578125" style="438" customWidth="1"/>
    <col min="10008" max="10008" width="6.7109375" style="438" customWidth="1"/>
    <col min="10009" max="10009" width="7.140625" style="438" customWidth="1"/>
    <col min="10010" max="10010" width="5.140625" style="438" customWidth="1"/>
    <col min="10011" max="10011" width="7.5703125" style="438" customWidth="1"/>
    <col min="10012" max="10012" width="7" style="438" customWidth="1"/>
    <col min="10013" max="10013" width="5" style="438" customWidth="1"/>
    <col min="10014" max="10014" width="8.28515625" style="438" customWidth="1"/>
    <col min="10015" max="10015" width="7.85546875" style="438" customWidth="1"/>
    <col min="10016" max="10240" width="9.140625" style="438"/>
    <col min="10241" max="10241" width="4.28515625" style="438" customWidth="1"/>
    <col min="10242" max="10242" width="29.28515625" style="438" customWidth="1"/>
    <col min="10243" max="10249" width="0" style="438" hidden="1" customWidth="1"/>
    <col min="10250" max="10250" width="7.140625" style="438" customWidth="1"/>
    <col min="10251" max="10251" width="4.7109375" style="438" customWidth="1"/>
    <col min="10252" max="10252" width="8.140625" style="438" customWidth="1"/>
    <col min="10253" max="10253" width="7.140625" style="438" customWidth="1"/>
    <col min="10254" max="10254" width="4.28515625" style="438" customWidth="1"/>
    <col min="10255" max="10255" width="6.85546875" style="438" customWidth="1"/>
    <col min="10256" max="10256" width="6.7109375" style="438" customWidth="1"/>
    <col min="10257" max="10257" width="4.42578125" style="438" customWidth="1"/>
    <col min="10258" max="10258" width="7.42578125" style="438" customWidth="1"/>
    <col min="10259" max="10259" width="6.7109375" style="438" customWidth="1"/>
    <col min="10260" max="10260" width="4.7109375" style="438" customWidth="1"/>
    <col min="10261" max="10261" width="7.5703125" style="438" customWidth="1"/>
    <col min="10262" max="10262" width="7" style="438" customWidth="1"/>
    <col min="10263" max="10263" width="4.42578125" style="438" customWidth="1"/>
    <col min="10264" max="10264" width="6.7109375" style="438" customWidth="1"/>
    <col min="10265" max="10265" width="7.140625" style="438" customWidth="1"/>
    <col min="10266" max="10266" width="5.140625" style="438" customWidth="1"/>
    <col min="10267" max="10267" width="7.5703125" style="438" customWidth="1"/>
    <col min="10268" max="10268" width="7" style="438" customWidth="1"/>
    <col min="10269" max="10269" width="5" style="438" customWidth="1"/>
    <col min="10270" max="10270" width="8.28515625" style="438" customWidth="1"/>
    <col min="10271" max="10271" width="7.85546875" style="438" customWidth="1"/>
    <col min="10272" max="10496" width="9.140625" style="438"/>
    <col min="10497" max="10497" width="4.28515625" style="438" customWidth="1"/>
    <col min="10498" max="10498" width="29.28515625" style="438" customWidth="1"/>
    <col min="10499" max="10505" width="0" style="438" hidden="1" customWidth="1"/>
    <col min="10506" max="10506" width="7.140625" style="438" customWidth="1"/>
    <col min="10507" max="10507" width="4.7109375" style="438" customWidth="1"/>
    <col min="10508" max="10508" width="8.140625" style="438" customWidth="1"/>
    <col min="10509" max="10509" width="7.140625" style="438" customWidth="1"/>
    <col min="10510" max="10510" width="4.28515625" style="438" customWidth="1"/>
    <col min="10511" max="10511" width="6.85546875" style="438" customWidth="1"/>
    <col min="10512" max="10512" width="6.7109375" style="438" customWidth="1"/>
    <col min="10513" max="10513" width="4.42578125" style="438" customWidth="1"/>
    <col min="10514" max="10514" width="7.42578125" style="438" customWidth="1"/>
    <col min="10515" max="10515" width="6.7109375" style="438" customWidth="1"/>
    <col min="10516" max="10516" width="4.7109375" style="438" customWidth="1"/>
    <col min="10517" max="10517" width="7.5703125" style="438" customWidth="1"/>
    <col min="10518" max="10518" width="7" style="438" customWidth="1"/>
    <col min="10519" max="10519" width="4.42578125" style="438" customWidth="1"/>
    <col min="10520" max="10520" width="6.7109375" style="438" customWidth="1"/>
    <col min="10521" max="10521" width="7.140625" style="438" customWidth="1"/>
    <col min="10522" max="10522" width="5.140625" style="438" customWidth="1"/>
    <col min="10523" max="10523" width="7.5703125" style="438" customWidth="1"/>
    <col min="10524" max="10524" width="7" style="438" customWidth="1"/>
    <col min="10525" max="10525" width="5" style="438" customWidth="1"/>
    <col min="10526" max="10526" width="8.28515625" style="438" customWidth="1"/>
    <col min="10527" max="10527" width="7.85546875" style="438" customWidth="1"/>
    <col min="10528" max="10752" width="9.140625" style="438"/>
    <col min="10753" max="10753" width="4.28515625" style="438" customWidth="1"/>
    <col min="10754" max="10754" width="29.28515625" style="438" customWidth="1"/>
    <col min="10755" max="10761" width="0" style="438" hidden="1" customWidth="1"/>
    <col min="10762" max="10762" width="7.140625" style="438" customWidth="1"/>
    <col min="10763" max="10763" width="4.7109375" style="438" customWidth="1"/>
    <col min="10764" max="10764" width="8.140625" style="438" customWidth="1"/>
    <col min="10765" max="10765" width="7.140625" style="438" customWidth="1"/>
    <col min="10766" max="10766" width="4.28515625" style="438" customWidth="1"/>
    <col min="10767" max="10767" width="6.85546875" style="438" customWidth="1"/>
    <col min="10768" max="10768" width="6.7109375" style="438" customWidth="1"/>
    <col min="10769" max="10769" width="4.42578125" style="438" customWidth="1"/>
    <col min="10770" max="10770" width="7.42578125" style="438" customWidth="1"/>
    <col min="10771" max="10771" width="6.7109375" style="438" customWidth="1"/>
    <col min="10772" max="10772" width="4.7109375" style="438" customWidth="1"/>
    <col min="10773" max="10773" width="7.5703125" style="438" customWidth="1"/>
    <col min="10774" max="10774" width="7" style="438" customWidth="1"/>
    <col min="10775" max="10775" width="4.42578125" style="438" customWidth="1"/>
    <col min="10776" max="10776" width="6.7109375" style="438" customWidth="1"/>
    <col min="10777" max="10777" width="7.140625" style="438" customWidth="1"/>
    <col min="10778" max="10778" width="5.140625" style="438" customWidth="1"/>
    <col min="10779" max="10779" width="7.5703125" style="438" customWidth="1"/>
    <col min="10780" max="10780" width="7" style="438" customWidth="1"/>
    <col min="10781" max="10781" width="5" style="438" customWidth="1"/>
    <col min="10782" max="10782" width="8.28515625" style="438" customWidth="1"/>
    <col min="10783" max="10783" width="7.85546875" style="438" customWidth="1"/>
    <col min="10784" max="11008" width="9.140625" style="438"/>
    <col min="11009" max="11009" width="4.28515625" style="438" customWidth="1"/>
    <col min="11010" max="11010" width="29.28515625" style="438" customWidth="1"/>
    <col min="11011" max="11017" width="0" style="438" hidden="1" customWidth="1"/>
    <col min="11018" max="11018" width="7.140625" style="438" customWidth="1"/>
    <col min="11019" max="11019" width="4.7109375" style="438" customWidth="1"/>
    <col min="11020" max="11020" width="8.140625" style="438" customWidth="1"/>
    <col min="11021" max="11021" width="7.140625" style="438" customWidth="1"/>
    <col min="11022" max="11022" width="4.28515625" style="438" customWidth="1"/>
    <col min="11023" max="11023" width="6.85546875" style="438" customWidth="1"/>
    <col min="11024" max="11024" width="6.7109375" style="438" customWidth="1"/>
    <col min="11025" max="11025" width="4.42578125" style="438" customWidth="1"/>
    <col min="11026" max="11026" width="7.42578125" style="438" customWidth="1"/>
    <col min="11027" max="11027" width="6.7109375" style="438" customWidth="1"/>
    <col min="11028" max="11028" width="4.7109375" style="438" customWidth="1"/>
    <col min="11029" max="11029" width="7.5703125" style="438" customWidth="1"/>
    <col min="11030" max="11030" width="7" style="438" customWidth="1"/>
    <col min="11031" max="11031" width="4.42578125" style="438" customWidth="1"/>
    <col min="11032" max="11032" width="6.7109375" style="438" customWidth="1"/>
    <col min="11033" max="11033" width="7.140625" style="438" customWidth="1"/>
    <col min="11034" max="11034" width="5.140625" style="438" customWidth="1"/>
    <col min="11035" max="11035" width="7.5703125" style="438" customWidth="1"/>
    <col min="11036" max="11036" width="7" style="438" customWidth="1"/>
    <col min="11037" max="11037" width="5" style="438" customWidth="1"/>
    <col min="11038" max="11038" width="8.28515625" style="438" customWidth="1"/>
    <col min="11039" max="11039" width="7.85546875" style="438" customWidth="1"/>
    <col min="11040" max="11264" width="9.140625" style="438"/>
    <col min="11265" max="11265" width="4.28515625" style="438" customWidth="1"/>
    <col min="11266" max="11266" width="29.28515625" style="438" customWidth="1"/>
    <col min="11267" max="11273" width="0" style="438" hidden="1" customWidth="1"/>
    <col min="11274" max="11274" width="7.140625" style="438" customWidth="1"/>
    <col min="11275" max="11275" width="4.7109375" style="438" customWidth="1"/>
    <col min="11276" max="11276" width="8.140625" style="438" customWidth="1"/>
    <col min="11277" max="11277" width="7.140625" style="438" customWidth="1"/>
    <col min="11278" max="11278" width="4.28515625" style="438" customWidth="1"/>
    <col min="11279" max="11279" width="6.85546875" style="438" customWidth="1"/>
    <col min="11280" max="11280" width="6.7109375" style="438" customWidth="1"/>
    <col min="11281" max="11281" width="4.42578125" style="438" customWidth="1"/>
    <col min="11282" max="11282" width="7.42578125" style="438" customWidth="1"/>
    <col min="11283" max="11283" width="6.7109375" style="438" customWidth="1"/>
    <col min="11284" max="11284" width="4.7109375" style="438" customWidth="1"/>
    <col min="11285" max="11285" width="7.5703125" style="438" customWidth="1"/>
    <col min="11286" max="11286" width="7" style="438" customWidth="1"/>
    <col min="11287" max="11287" width="4.42578125" style="438" customWidth="1"/>
    <col min="11288" max="11288" width="6.7109375" style="438" customWidth="1"/>
    <col min="11289" max="11289" width="7.140625" style="438" customWidth="1"/>
    <col min="11290" max="11290" width="5.140625" style="438" customWidth="1"/>
    <col min="11291" max="11291" width="7.5703125" style="438" customWidth="1"/>
    <col min="11292" max="11292" width="7" style="438" customWidth="1"/>
    <col min="11293" max="11293" width="5" style="438" customWidth="1"/>
    <col min="11294" max="11294" width="8.28515625" style="438" customWidth="1"/>
    <col min="11295" max="11295" width="7.85546875" style="438" customWidth="1"/>
    <col min="11296" max="11520" width="9.140625" style="438"/>
    <col min="11521" max="11521" width="4.28515625" style="438" customWidth="1"/>
    <col min="11522" max="11522" width="29.28515625" style="438" customWidth="1"/>
    <col min="11523" max="11529" width="0" style="438" hidden="1" customWidth="1"/>
    <col min="11530" max="11530" width="7.140625" style="438" customWidth="1"/>
    <col min="11531" max="11531" width="4.7109375" style="438" customWidth="1"/>
    <col min="11532" max="11532" width="8.140625" style="438" customWidth="1"/>
    <col min="11533" max="11533" width="7.140625" style="438" customWidth="1"/>
    <col min="11534" max="11534" width="4.28515625" style="438" customWidth="1"/>
    <col min="11535" max="11535" width="6.85546875" style="438" customWidth="1"/>
    <col min="11536" max="11536" width="6.7109375" style="438" customWidth="1"/>
    <col min="11537" max="11537" width="4.42578125" style="438" customWidth="1"/>
    <col min="11538" max="11538" width="7.42578125" style="438" customWidth="1"/>
    <col min="11539" max="11539" width="6.7109375" style="438" customWidth="1"/>
    <col min="11540" max="11540" width="4.7109375" style="438" customWidth="1"/>
    <col min="11541" max="11541" width="7.5703125" style="438" customWidth="1"/>
    <col min="11542" max="11542" width="7" style="438" customWidth="1"/>
    <col min="11543" max="11543" width="4.42578125" style="438" customWidth="1"/>
    <col min="11544" max="11544" width="6.7109375" style="438" customWidth="1"/>
    <col min="11545" max="11545" width="7.140625" style="438" customWidth="1"/>
    <col min="11546" max="11546" width="5.140625" style="438" customWidth="1"/>
    <col min="11547" max="11547" width="7.5703125" style="438" customWidth="1"/>
    <col min="11548" max="11548" width="7" style="438" customWidth="1"/>
    <col min="11549" max="11549" width="5" style="438" customWidth="1"/>
    <col min="11550" max="11550" width="8.28515625" style="438" customWidth="1"/>
    <col min="11551" max="11551" width="7.85546875" style="438" customWidth="1"/>
    <col min="11552" max="11776" width="9.140625" style="438"/>
    <col min="11777" max="11777" width="4.28515625" style="438" customWidth="1"/>
    <col min="11778" max="11778" width="29.28515625" style="438" customWidth="1"/>
    <col min="11779" max="11785" width="0" style="438" hidden="1" customWidth="1"/>
    <col min="11786" max="11786" width="7.140625" style="438" customWidth="1"/>
    <col min="11787" max="11787" width="4.7109375" style="438" customWidth="1"/>
    <col min="11788" max="11788" width="8.140625" style="438" customWidth="1"/>
    <col min="11789" max="11789" width="7.140625" style="438" customWidth="1"/>
    <col min="11790" max="11790" width="4.28515625" style="438" customWidth="1"/>
    <col min="11791" max="11791" width="6.85546875" style="438" customWidth="1"/>
    <col min="11792" max="11792" width="6.7109375" style="438" customWidth="1"/>
    <col min="11793" max="11793" width="4.42578125" style="438" customWidth="1"/>
    <col min="11794" max="11794" width="7.42578125" style="438" customWidth="1"/>
    <col min="11795" max="11795" width="6.7109375" style="438" customWidth="1"/>
    <col min="11796" max="11796" width="4.7109375" style="438" customWidth="1"/>
    <col min="11797" max="11797" width="7.5703125" style="438" customWidth="1"/>
    <col min="11798" max="11798" width="7" style="438" customWidth="1"/>
    <col min="11799" max="11799" width="4.42578125" style="438" customWidth="1"/>
    <col min="11800" max="11800" width="6.7109375" style="438" customWidth="1"/>
    <col min="11801" max="11801" width="7.140625" style="438" customWidth="1"/>
    <col min="11802" max="11802" width="5.140625" style="438" customWidth="1"/>
    <col min="11803" max="11803" width="7.5703125" style="438" customWidth="1"/>
    <col min="11804" max="11804" width="7" style="438" customWidth="1"/>
    <col min="11805" max="11805" width="5" style="438" customWidth="1"/>
    <col min="11806" max="11806" width="8.28515625" style="438" customWidth="1"/>
    <col min="11807" max="11807" width="7.85546875" style="438" customWidth="1"/>
    <col min="11808" max="12032" width="9.140625" style="438"/>
    <col min="12033" max="12033" width="4.28515625" style="438" customWidth="1"/>
    <col min="12034" max="12034" width="29.28515625" style="438" customWidth="1"/>
    <col min="12035" max="12041" width="0" style="438" hidden="1" customWidth="1"/>
    <col min="12042" max="12042" width="7.140625" style="438" customWidth="1"/>
    <col min="12043" max="12043" width="4.7109375" style="438" customWidth="1"/>
    <col min="12044" max="12044" width="8.140625" style="438" customWidth="1"/>
    <col min="12045" max="12045" width="7.140625" style="438" customWidth="1"/>
    <col min="12046" max="12046" width="4.28515625" style="438" customWidth="1"/>
    <col min="12047" max="12047" width="6.85546875" style="438" customWidth="1"/>
    <col min="12048" max="12048" width="6.7109375" style="438" customWidth="1"/>
    <col min="12049" max="12049" width="4.42578125" style="438" customWidth="1"/>
    <col min="12050" max="12050" width="7.42578125" style="438" customWidth="1"/>
    <col min="12051" max="12051" width="6.7109375" style="438" customWidth="1"/>
    <col min="12052" max="12052" width="4.7109375" style="438" customWidth="1"/>
    <col min="12053" max="12053" width="7.5703125" style="438" customWidth="1"/>
    <col min="12054" max="12054" width="7" style="438" customWidth="1"/>
    <col min="12055" max="12055" width="4.42578125" style="438" customWidth="1"/>
    <col min="12056" max="12056" width="6.7109375" style="438" customWidth="1"/>
    <col min="12057" max="12057" width="7.140625" style="438" customWidth="1"/>
    <col min="12058" max="12058" width="5.140625" style="438" customWidth="1"/>
    <col min="12059" max="12059" width="7.5703125" style="438" customWidth="1"/>
    <col min="12060" max="12060" width="7" style="438" customWidth="1"/>
    <col min="12061" max="12061" width="5" style="438" customWidth="1"/>
    <col min="12062" max="12062" width="8.28515625" style="438" customWidth="1"/>
    <col min="12063" max="12063" width="7.85546875" style="438" customWidth="1"/>
    <col min="12064" max="12288" width="9.140625" style="438"/>
    <col min="12289" max="12289" width="4.28515625" style="438" customWidth="1"/>
    <col min="12290" max="12290" width="29.28515625" style="438" customWidth="1"/>
    <col min="12291" max="12297" width="0" style="438" hidden="1" customWidth="1"/>
    <col min="12298" max="12298" width="7.140625" style="438" customWidth="1"/>
    <col min="12299" max="12299" width="4.7109375" style="438" customWidth="1"/>
    <col min="12300" max="12300" width="8.140625" style="438" customWidth="1"/>
    <col min="12301" max="12301" width="7.140625" style="438" customWidth="1"/>
    <col min="12302" max="12302" width="4.28515625" style="438" customWidth="1"/>
    <col min="12303" max="12303" width="6.85546875" style="438" customWidth="1"/>
    <col min="12304" max="12304" width="6.7109375" style="438" customWidth="1"/>
    <col min="12305" max="12305" width="4.42578125" style="438" customWidth="1"/>
    <col min="12306" max="12306" width="7.42578125" style="438" customWidth="1"/>
    <col min="12307" max="12307" width="6.7109375" style="438" customWidth="1"/>
    <col min="12308" max="12308" width="4.7109375" style="438" customWidth="1"/>
    <col min="12309" max="12309" width="7.5703125" style="438" customWidth="1"/>
    <col min="12310" max="12310" width="7" style="438" customWidth="1"/>
    <col min="12311" max="12311" width="4.42578125" style="438" customWidth="1"/>
    <col min="12312" max="12312" width="6.7109375" style="438" customWidth="1"/>
    <col min="12313" max="12313" width="7.140625" style="438" customWidth="1"/>
    <col min="12314" max="12314" width="5.140625" style="438" customWidth="1"/>
    <col min="12315" max="12315" width="7.5703125" style="438" customWidth="1"/>
    <col min="12316" max="12316" width="7" style="438" customWidth="1"/>
    <col min="12317" max="12317" width="5" style="438" customWidth="1"/>
    <col min="12318" max="12318" width="8.28515625" style="438" customWidth="1"/>
    <col min="12319" max="12319" width="7.85546875" style="438" customWidth="1"/>
    <col min="12320" max="12544" width="9.140625" style="438"/>
    <col min="12545" max="12545" width="4.28515625" style="438" customWidth="1"/>
    <col min="12546" max="12546" width="29.28515625" style="438" customWidth="1"/>
    <col min="12547" max="12553" width="0" style="438" hidden="1" customWidth="1"/>
    <col min="12554" max="12554" width="7.140625" style="438" customWidth="1"/>
    <col min="12555" max="12555" width="4.7109375" style="438" customWidth="1"/>
    <col min="12556" max="12556" width="8.140625" style="438" customWidth="1"/>
    <col min="12557" max="12557" width="7.140625" style="438" customWidth="1"/>
    <col min="12558" max="12558" width="4.28515625" style="438" customWidth="1"/>
    <col min="12559" max="12559" width="6.85546875" style="438" customWidth="1"/>
    <col min="12560" max="12560" width="6.7109375" style="438" customWidth="1"/>
    <col min="12561" max="12561" width="4.42578125" style="438" customWidth="1"/>
    <col min="12562" max="12562" width="7.42578125" style="438" customWidth="1"/>
    <col min="12563" max="12563" width="6.7109375" style="438" customWidth="1"/>
    <col min="12564" max="12564" width="4.7109375" style="438" customWidth="1"/>
    <col min="12565" max="12565" width="7.5703125" style="438" customWidth="1"/>
    <col min="12566" max="12566" width="7" style="438" customWidth="1"/>
    <col min="12567" max="12567" width="4.42578125" style="438" customWidth="1"/>
    <col min="12568" max="12568" width="6.7109375" style="438" customWidth="1"/>
    <col min="12569" max="12569" width="7.140625" style="438" customWidth="1"/>
    <col min="12570" max="12570" width="5.140625" style="438" customWidth="1"/>
    <col min="12571" max="12571" width="7.5703125" style="438" customWidth="1"/>
    <col min="12572" max="12572" width="7" style="438" customWidth="1"/>
    <col min="12573" max="12573" width="5" style="438" customWidth="1"/>
    <col min="12574" max="12574" width="8.28515625" style="438" customWidth="1"/>
    <col min="12575" max="12575" width="7.85546875" style="438" customWidth="1"/>
    <col min="12576" max="12800" width="9.140625" style="438"/>
    <col min="12801" max="12801" width="4.28515625" style="438" customWidth="1"/>
    <col min="12802" max="12802" width="29.28515625" style="438" customWidth="1"/>
    <col min="12803" max="12809" width="0" style="438" hidden="1" customWidth="1"/>
    <col min="12810" max="12810" width="7.140625" style="438" customWidth="1"/>
    <col min="12811" max="12811" width="4.7109375" style="438" customWidth="1"/>
    <col min="12812" max="12812" width="8.140625" style="438" customWidth="1"/>
    <col min="12813" max="12813" width="7.140625" style="438" customWidth="1"/>
    <col min="12814" max="12814" width="4.28515625" style="438" customWidth="1"/>
    <col min="12815" max="12815" width="6.85546875" style="438" customWidth="1"/>
    <col min="12816" max="12816" width="6.7109375" style="438" customWidth="1"/>
    <col min="12817" max="12817" width="4.42578125" style="438" customWidth="1"/>
    <col min="12818" max="12818" width="7.42578125" style="438" customWidth="1"/>
    <col min="12819" max="12819" width="6.7109375" style="438" customWidth="1"/>
    <col min="12820" max="12820" width="4.7109375" style="438" customWidth="1"/>
    <col min="12821" max="12821" width="7.5703125" style="438" customWidth="1"/>
    <col min="12822" max="12822" width="7" style="438" customWidth="1"/>
    <col min="12823" max="12823" width="4.42578125" style="438" customWidth="1"/>
    <col min="12824" max="12824" width="6.7109375" style="438" customWidth="1"/>
    <col min="12825" max="12825" width="7.140625" style="438" customWidth="1"/>
    <col min="12826" max="12826" width="5.140625" style="438" customWidth="1"/>
    <col min="12827" max="12827" width="7.5703125" style="438" customWidth="1"/>
    <col min="12828" max="12828" width="7" style="438" customWidth="1"/>
    <col min="12829" max="12829" width="5" style="438" customWidth="1"/>
    <col min="12830" max="12830" width="8.28515625" style="438" customWidth="1"/>
    <col min="12831" max="12831" width="7.85546875" style="438" customWidth="1"/>
    <col min="12832" max="13056" width="9.140625" style="438"/>
    <col min="13057" max="13057" width="4.28515625" style="438" customWidth="1"/>
    <col min="13058" max="13058" width="29.28515625" style="438" customWidth="1"/>
    <col min="13059" max="13065" width="0" style="438" hidden="1" customWidth="1"/>
    <col min="13066" max="13066" width="7.140625" style="438" customWidth="1"/>
    <col min="13067" max="13067" width="4.7109375" style="438" customWidth="1"/>
    <col min="13068" max="13068" width="8.140625" style="438" customWidth="1"/>
    <col min="13069" max="13069" width="7.140625" style="438" customWidth="1"/>
    <col min="13070" max="13070" width="4.28515625" style="438" customWidth="1"/>
    <col min="13071" max="13071" width="6.85546875" style="438" customWidth="1"/>
    <col min="13072" max="13072" width="6.7109375" style="438" customWidth="1"/>
    <col min="13073" max="13073" width="4.42578125" style="438" customWidth="1"/>
    <col min="13074" max="13074" width="7.42578125" style="438" customWidth="1"/>
    <col min="13075" max="13075" width="6.7109375" style="438" customWidth="1"/>
    <col min="13076" max="13076" width="4.7109375" style="438" customWidth="1"/>
    <col min="13077" max="13077" width="7.5703125" style="438" customWidth="1"/>
    <col min="13078" max="13078" width="7" style="438" customWidth="1"/>
    <col min="13079" max="13079" width="4.42578125" style="438" customWidth="1"/>
    <col min="13080" max="13080" width="6.7109375" style="438" customWidth="1"/>
    <col min="13081" max="13081" width="7.140625" style="438" customWidth="1"/>
    <col min="13082" max="13082" width="5.140625" style="438" customWidth="1"/>
    <col min="13083" max="13083" width="7.5703125" style="438" customWidth="1"/>
    <col min="13084" max="13084" width="7" style="438" customWidth="1"/>
    <col min="13085" max="13085" width="5" style="438" customWidth="1"/>
    <col min="13086" max="13086" width="8.28515625" style="438" customWidth="1"/>
    <col min="13087" max="13087" width="7.85546875" style="438" customWidth="1"/>
    <col min="13088" max="13312" width="9.140625" style="438"/>
    <col min="13313" max="13313" width="4.28515625" style="438" customWidth="1"/>
    <col min="13314" max="13314" width="29.28515625" style="438" customWidth="1"/>
    <col min="13315" max="13321" width="0" style="438" hidden="1" customWidth="1"/>
    <col min="13322" max="13322" width="7.140625" style="438" customWidth="1"/>
    <col min="13323" max="13323" width="4.7109375" style="438" customWidth="1"/>
    <col min="13324" max="13324" width="8.140625" style="438" customWidth="1"/>
    <col min="13325" max="13325" width="7.140625" style="438" customWidth="1"/>
    <col min="13326" max="13326" width="4.28515625" style="438" customWidth="1"/>
    <col min="13327" max="13327" width="6.85546875" style="438" customWidth="1"/>
    <col min="13328" max="13328" width="6.7109375" style="438" customWidth="1"/>
    <col min="13329" max="13329" width="4.42578125" style="438" customWidth="1"/>
    <col min="13330" max="13330" width="7.42578125" style="438" customWidth="1"/>
    <col min="13331" max="13331" width="6.7109375" style="438" customWidth="1"/>
    <col min="13332" max="13332" width="4.7109375" style="438" customWidth="1"/>
    <col min="13333" max="13333" width="7.5703125" style="438" customWidth="1"/>
    <col min="13334" max="13334" width="7" style="438" customWidth="1"/>
    <col min="13335" max="13335" width="4.42578125" style="438" customWidth="1"/>
    <col min="13336" max="13336" width="6.7109375" style="438" customWidth="1"/>
    <col min="13337" max="13337" width="7.140625" style="438" customWidth="1"/>
    <col min="13338" max="13338" width="5.140625" style="438" customWidth="1"/>
    <col min="13339" max="13339" width="7.5703125" style="438" customWidth="1"/>
    <col min="13340" max="13340" width="7" style="438" customWidth="1"/>
    <col min="13341" max="13341" width="5" style="438" customWidth="1"/>
    <col min="13342" max="13342" width="8.28515625" style="438" customWidth="1"/>
    <col min="13343" max="13343" width="7.85546875" style="438" customWidth="1"/>
    <col min="13344" max="13568" width="9.140625" style="438"/>
    <col min="13569" max="13569" width="4.28515625" style="438" customWidth="1"/>
    <col min="13570" max="13570" width="29.28515625" style="438" customWidth="1"/>
    <col min="13571" max="13577" width="0" style="438" hidden="1" customWidth="1"/>
    <col min="13578" max="13578" width="7.140625" style="438" customWidth="1"/>
    <col min="13579" max="13579" width="4.7109375" style="438" customWidth="1"/>
    <col min="13580" max="13580" width="8.140625" style="438" customWidth="1"/>
    <col min="13581" max="13581" width="7.140625" style="438" customWidth="1"/>
    <col min="13582" max="13582" width="4.28515625" style="438" customWidth="1"/>
    <col min="13583" max="13583" width="6.85546875" style="438" customWidth="1"/>
    <col min="13584" max="13584" width="6.7109375" style="438" customWidth="1"/>
    <col min="13585" max="13585" width="4.42578125" style="438" customWidth="1"/>
    <col min="13586" max="13586" width="7.42578125" style="438" customWidth="1"/>
    <col min="13587" max="13587" width="6.7109375" style="438" customWidth="1"/>
    <col min="13588" max="13588" width="4.7109375" style="438" customWidth="1"/>
    <col min="13589" max="13589" width="7.5703125" style="438" customWidth="1"/>
    <col min="13590" max="13590" width="7" style="438" customWidth="1"/>
    <col min="13591" max="13591" width="4.42578125" style="438" customWidth="1"/>
    <col min="13592" max="13592" width="6.7109375" style="438" customWidth="1"/>
    <col min="13593" max="13593" width="7.140625" style="438" customWidth="1"/>
    <col min="13594" max="13594" width="5.140625" style="438" customWidth="1"/>
    <col min="13595" max="13595" width="7.5703125" style="438" customWidth="1"/>
    <col min="13596" max="13596" width="7" style="438" customWidth="1"/>
    <col min="13597" max="13597" width="5" style="438" customWidth="1"/>
    <col min="13598" max="13598" width="8.28515625" style="438" customWidth="1"/>
    <col min="13599" max="13599" width="7.85546875" style="438" customWidth="1"/>
    <col min="13600" max="13824" width="9.140625" style="438"/>
    <col min="13825" max="13825" width="4.28515625" style="438" customWidth="1"/>
    <col min="13826" max="13826" width="29.28515625" style="438" customWidth="1"/>
    <col min="13827" max="13833" width="0" style="438" hidden="1" customWidth="1"/>
    <col min="13834" max="13834" width="7.140625" style="438" customWidth="1"/>
    <col min="13835" max="13835" width="4.7109375" style="438" customWidth="1"/>
    <col min="13836" max="13836" width="8.140625" style="438" customWidth="1"/>
    <col min="13837" max="13837" width="7.140625" style="438" customWidth="1"/>
    <col min="13838" max="13838" width="4.28515625" style="438" customWidth="1"/>
    <col min="13839" max="13839" width="6.85546875" style="438" customWidth="1"/>
    <col min="13840" max="13840" width="6.7109375" style="438" customWidth="1"/>
    <col min="13841" max="13841" width="4.42578125" style="438" customWidth="1"/>
    <col min="13842" max="13842" width="7.42578125" style="438" customWidth="1"/>
    <col min="13843" max="13843" width="6.7109375" style="438" customWidth="1"/>
    <col min="13844" max="13844" width="4.7109375" style="438" customWidth="1"/>
    <col min="13845" max="13845" width="7.5703125" style="438" customWidth="1"/>
    <col min="13846" max="13846" width="7" style="438" customWidth="1"/>
    <col min="13847" max="13847" width="4.42578125" style="438" customWidth="1"/>
    <col min="13848" max="13848" width="6.7109375" style="438" customWidth="1"/>
    <col min="13849" max="13849" width="7.140625" style="438" customWidth="1"/>
    <col min="13850" max="13850" width="5.140625" style="438" customWidth="1"/>
    <col min="13851" max="13851" width="7.5703125" style="438" customWidth="1"/>
    <col min="13852" max="13852" width="7" style="438" customWidth="1"/>
    <col min="13853" max="13853" width="5" style="438" customWidth="1"/>
    <col min="13854" max="13854" width="8.28515625" style="438" customWidth="1"/>
    <col min="13855" max="13855" width="7.85546875" style="438" customWidth="1"/>
    <col min="13856" max="14080" width="9.140625" style="438"/>
    <col min="14081" max="14081" width="4.28515625" style="438" customWidth="1"/>
    <col min="14082" max="14082" width="29.28515625" style="438" customWidth="1"/>
    <col min="14083" max="14089" width="0" style="438" hidden="1" customWidth="1"/>
    <col min="14090" max="14090" width="7.140625" style="438" customWidth="1"/>
    <col min="14091" max="14091" width="4.7109375" style="438" customWidth="1"/>
    <col min="14092" max="14092" width="8.140625" style="438" customWidth="1"/>
    <col min="14093" max="14093" width="7.140625" style="438" customWidth="1"/>
    <col min="14094" max="14094" width="4.28515625" style="438" customWidth="1"/>
    <col min="14095" max="14095" width="6.85546875" style="438" customWidth="1"/>
    <col min="14096" max="14096" width="6.7109375" style="438" customWidth="1"/>
    <col min="14097" max="14097" width="4.42578125" style="438" customWidth="1"/>
    <col min="14098" max="14098" width="7.42578125" style="438" customWidth="1"/>
    <col min="14099" max="14099" width="6.7109375" style="438" customWidth="1"/>
    <col min="14100" max="14100" width="4.7109375" style="438" customWidth="1"/>
    <col min="14101" max="14101" width="7.5703125" style="438" customWidth="1"/>
    <col min="14102" max="14102" width="7" style="438" customWidth="1"/>
    <col min="14103" max="14103" width="4.42578125" style="438" customWidth="1"/>
    <col min="14104" max="14104" width="6.7109375" style="438" customWidth="1"/>
    <col min="14105" max="14105" width="7.140625" style="438" customWidth="1"/>
    <col min="14106" max="14106" width="5.140625" style="438" customWidth="1"/>
    <col min="14107" max="14107" width="7.5703125" style="438" customWidth="1"/>
    <col min="14108" max="14108" width="7" style="438" customWidth="1"/>
    <col min="14109" max="14109" width="5" style="438" customWidth="1"/>
    <col min="14110" max="14110" width="8.28515625" style="438" customWidth="1"/>
    <col min="14111" max="14111" width="7.85546875" style="438" customWidth="1"/>
    <col min="14112" max="14336" width="9.140625" style="438"/>
    <col min="14337" max="14337" width="4.28515625" style="438" customWidth="1"/>
    <col min="14338" max="14338" width="29.28515625" style="438" customWidth="1"/>
    <col min="14339" max="14345" width="0" style="438" hidden="1" customWidth="1"/>
    <col min="14346" max="14346" width="7.140625" style="438" customWidth="1"/>
    <col min="14347" max="14347" width="4.7109375" style="438" customWidth="1"/>
    <col min="14348" max="14348" width="8.140625" style="438" customWidth="1"/>
    <col min="14349" max="14349" width="7.140625" style="438" customWidth="1"/>
    <col min="14350" max="14350" width="4.28515625" style="438" customWidth="1"/>
    <col min="14351" max="14351" width="6.85546875" style="438" customWidth="1"/>
    <col min="14352" max="14352" width="6.7109375" style="438" customWidth="1"/>
    <col min="14353" max="14353" width="4.42578125" style="438" customWidth="1"/>
    <col min="14354" max="14354" width="7.42578125" style="438" customWidth="1"/>
    <col min="14355" max="14355" width="6.7109375" style="438" customWidth="1"/>
    <col min="14356" max="14356" width="4.7109375" style="438" customWidth="1"/>
    <col min="14357" max="14357" width="7.5703125" style="438" customWidth="1"/>
    <col min="14358" max="14358" width="7" style="438" customWidth="1"/>
    <col min="14359" max="14359" width="4.42578125" style="438" customWidth="1"/>
    <col min="14360" max="14360" width="6.7109375" style="438" customWidth="1"/>
    <col min="14361" max="14361" width="7.140625" style="438" customWidth="1"/>
    <col min="14362" max="14362" width="5.140625" style="438" customWidth="1"/>
    <col min="14363" max="14363" width="7.5703125" style="438" customWidth="1"/>
    <col min="14364" max="14364" width="7" style="438" customWidth="1"/>
    <col min="14365" max="14365" width="5" style="438" customWidth="1"/>
    <col min="14366" max="14366" width="8.28515625" style="438" customWidth="1"/>
    <col min="14367" max="14367" width="7.85546875" style="438" customWidth="1"/>
    <col min="14368" max="14592" width="9.140625" style="438"/>
    <col min="14593" max="14593" width="4.28515625" style="438" customWidth="1"/>
    <col min="14594" max="14594" width="29.28515625" style="438" customWidth="1"/>
    <col min="14595" max="14601" width="0" style="438" hidden="1" customWidth="1"/>
    <col min="14602" max="14602" width="7.140625" style="438" customWidth="1"/>
    <col min="14603" max="14603" width="4.7109375" style="438" customWidth="1"/>
    <col min="14604" max="14604" width="8.140625" style="438" customWidth="1"/>
    <col min="14605" max="14605" width="7.140625" style="438" customWidth="1"/>
    <col min="14606" max="14606" width="4.28515625" style="438" customWidth="1"/>
    <col min="14607" max="14607" width="6.85546875" style="438" customWidth="1"/>
    <col min="14608" max="14608" width="6.7109375" style="438" customWidth="1"/>
    <col min="14609" max="14609" width="4.42578125" style="438" customWidth="1"/>
    <col min="14610" max="14610" width="7.42578125" style="438" customWidth="1"/>
    <col min="14611" max="14611" width="6.7109375" style="438" customWidth="1"/>
    <col min="14612" max="14612" width="4.7109375" style="438" customWidth="1"/>
    <col min="14613" max="14613" width="7.5703125" style="438" customWidth="1"/>
    <col min="14614" max="14614" width="7" style="438" customWidth="1"/>
    <col min="14615" max="14615" width="4.42578125" style="438" customWidth="1"/>
    <col min="14616" max="14616" width="6.7109375" style="438" customWidth="1"/>
    <col min="14617" max="14617" width="7.140625" style="438" customWidth="1"/>
    <col min="14618" max="14618" width="5.140625" style="438" customWidth="1"/>
    <col min="14619" max="14619" width="7.5703125" style="438" customWidth="1"/>
    <col min="14620" max="14620" width="7" style="438" customWidth="1"/>
    <col min="14621" max="14621" width="5" style="438" customWidth="1"/>
    <col min="14622" max="14622" width="8.28515625" style="438" customWidth="1"/>
    <col min="14623" max="14623" width="7.85546875" style="438" customWidth="1"/>
    <col min="14624" max="14848" width="9.140625" style="438"/>
    <col min="14849" max="14849" width="4.28515625" style="438" customWidth="1"/>
    <col min="14850" max="14850" width="29.28515625" style="438" customWidth="1"/>
    <col min="14851" max="14857" width="0" style="438" hidden="1" customWidth="1"/>
    <col min="14858" max="14858" width="7.140625" style="438" customWidth="1"/>
    <col min="14859" max="14859" width="4.7109375" style="438" customWidth="1"/>
    <col min="14860" max="14860" width="8.140625" style="438" customWidth="1"/>
    <col min="14861" max="14861" width="7.140625" style="438" customWidth="1"/>
    <col min="14862" max="14862" width="4.28515625" style="438" customWidth="1"/>
    <col min="14863" max="14863" width="6.85546875" style="438" customWidth="1"/>
    <col min="14864" max="14864" width="6.7109375" style="438" customWidth="1"/>
    <col min="14865" max="14865" width="4.42578125" style="438" customWidth="1"/>
    <col min="14866" max="14866" width="7.42578125" style="438" customWidth="1"/>
    <col min="14867" max="14867" width="6.7109375" style="438" customWidth="1"/>
    <col min="14868" max="14868" width="4.7109375" style="438" customWidth="1"/>
    <col min="14869" max="14869" width="7.5703125" style="438" customWidth="1"/>
    <col min="14870" max="14870" width="7" style="438" customWidth="1"/>
    <col min="14871" max="14871" width="4.42578125" style="438" customWidth="1"/>
    <col min="14872" max="14872" width="6.7109375" style="438" customWidth="1"/>
    <col min="14873" max="14873" width="7.140625" style="438" customWidth="1"/>
    <col min="14874" max="14874" width="5.140625" style="438" customWidth="1"/>
    <col min="14875" max="14875" width="7.5703125" style="438" customWidth="1"/>
    <col min="14876" max="14876" width="7" style="438" customWidth="1"/>
    <col min="14877" max="14877" width="5" style="438" customWidth="1"/>
    <col min="14878" max="14878" width="8.28515625" style="438" customWidth="1"/>
    <col min="14879" max="14879" width="7.85546875" style="438" customWidth="1"/>
    <col min="14880" max="15104" width="9.140625" style="438"/>
    <col min="15105" max="15105" width="4.28515625" style="438" customWidth="1"/>
    <col min="15106" max="15106" width="29.28515625" style="438" customWidth="1"/>
    <col min="15107" max="15113" width="0" style="438" hidden="1" customWidth="1"/>
    <col min="15114" max="15114" width="7.140625" style="438" customWidth="1"/>
    <col min="15115" max="15115" width="4.7109375" style="438" customWidth="1"/>
    <col min="15116" max="15116" width="8.140625" style="438" customWidth="1"/>
    <col min="15117" max="15117" width="7.140625" style="438" customWidth="1"/>
    <col min="15118" max="15118" width="4.28515625" style="438" customWidth="1"/>
    <col min="15119" max="15119" width="6.85546875" style="438" customWidth="1"/>
    <col min="15120" max="15120" width="6.7109375" style="438" customWidth="1"/>
    <col min="15121" max="15121" width="4.42578125" style="438" customWidth="1"/>
    <col min="15122" max="15122" width="7.42578125" style="438" customWidth="1"/>
    <col min="15123" max="15123" width="6.7109375" style="438" customWidth="1"/>
    <col min="15124" max="15124" width="4.7109375" style="438" customWidth="1"/>
    <col min="15125" max="15125" width="7.5703125" style="438" customWidth="1"/>
    <col min="15126" max="15126" width="7" style="438" customWidth="1"/>
    <col min="15127" max="15127" width="4.42578125" style="438" customWidth="1"/>
    <col min="15128" max="15128" width="6.7109375" style="438" customWidth="1"/>
    <col min="15129" max="15129" width="7.140625" style="438" customWidth="1"/>
    <col min="15130" max="15130" width="5.140625" style="438" customWidth="1"/>
    <col min="15131" max="15131" width="7.5703125" style="438" customWidth="1"/>
    <col min="15132" max="15132" width="7" style="438" customWidth="1"/>
    <col min="15133" max="15133" width="5" style="438" customWidth="1"/>
    <col min="15134" max="15134" width="8.28515625" style="438" customWidth="1"/>
    <col min="15135" max="15135" width="7.85546875" style="438" customWidth="1"/>
    <col min="15136" max="15360" width="9.140625" style="438"/>
    <col min="15361" max="15361" width="4.28515625" style="438" customWidth="1"/>
    <col min="15362" max="15362" width="29.28515625" style="438" customWidth="1"/>
    <col min="15363" max="15369" width="0" style="438" hidden="1" customWidth="1"/>
    <col min="15370" max="15370" width="7.140625" style="438" customWidth="1"/>
    <col min="15371" max="15371" width="4.7109375" style="438" customWidth="1"/>
    <col min="15372" max="15372" width="8.140625" style="438" customWidth="1"/>
    <col min="15373" max="15373" width="7.140625" style="438" customWidth="1"/>
    <col min="15374" max="15374" width="4.28515625" style="438" customWidth="1"/>
    <col min="15375" max="15375" width="6.85546875" style="438" customWidth="1"/>
    <col min="15376" max="15376" width="6.7109375" style="438" customWidth="1"/>
    <col min="15377" max="15377" width="4.42578125" style="438" customWidth="1"/>
    <col min="15378" max="15378" width="7.42578125" style="438" customWidth="1"/>
    <col min="15379" max="15379" width="6.7109375" style="438" customWidth="1"/>
    <col min="15380" max="15380" width="4.7109375" style="438" customWidth="1"/>
    <col min="15381" max="15381" width="7.5703125" style="438" customWidth="1"/>
    <col min="15382" max="15382" width="7" style="438" customWidth="1"/>
    <col min="15383" max="15383" width="4.42578125" style="438" customWidth="1"/>
    <col min="15384" max="15384" width="6.7109375" style="438" customWidth="1"/>
    <col min="15385" max="15385" width="7.140625" style="438" customWidth="1"/>
    <col min="15386" max="15386" width="5.140625" style="438" customWidth="1"/>
    <col min="15387" max="15387" width="7.5703125" style="438" customWidth="1"/>
    <col min="15388" max="15388" width="7" style="438" customWidth="1"/>
    <col min="15389" max="15389" width="5" style="438" customWidth="1"/>
    <col min="15390" max="15390" width="8.28515625" style="438" customWidth="1"/>
    <col min="15391" max="15391" width="7.85546875" style="438" customWidth="1"/>
    <col min="15392" max="15616" width="9.140625" style="438"/>
    <col min="15617" max="15617" width="4.28515625" style="438" customWidth="1"/>
    <col min="15618" max="15618" width="29.28515625" style="438" customWidth="1"/>
    <col min="15619" max="15625" width="0" style="438" hidden="1" customWidth="1"/>
    <col min="15626" max="15626" width="7.140625" style="438" customWidth="1"/>
    <col min="15627" max="15627" width="4.7109375" style="438" customWidth="1"/>
    <col min="15628" max="15628" width="8.140625" style="438" customWidth="1"/>
    <col min="15629" max="15629" width="7.140625" style="438" customWidth="1"/>
    <col min="15630" max="15630" width="4.28515625" style="438" customWidth="1"/>
    <col min="15631" max="15631" width="6.85546875" style="438" customWidth="1"/>
    <col min="15632" max="15632" width="6.7109375" style="438" customWidth="1"/>
    <col min="15633" max="15633" width="4.42578125" style="438" customWidth="1"/>
    <col min="15634" max="15634" width="7.42578125" style="438" customWidth="1"/>
    <col min="15635" max="15635" width="6.7109375" style="438" customWidth="1"/>
    <col min="15636" max="15636" width="4.7109375" style="438" customWidth="1"/>
    <col min="15637" max="15637" width="7.5703125" style="438" customWidth="1"/>
    <col min="15638" max="15638" width="7" style="438" customWidth="1"/>
    <col min="15639" max="15639" width="4.42578125" style="438" customWidth="1"/>
    <col min="15640" max="15640" width="6.7109375" style="438" customWidth="1"/>
    <col min="15641" max="15641" width="7.140625" style="438" customWidth="1"/>
    <col min="15642" max="15642" width="5.140625" style="438" customWidth="1"/>
    <col min="15643" max="15643" width="7.5703125" style="438" customWidth="1"/>
    <col min="15644" max="15644" width="7" style="438" customWidth="1"/>
    <col min="15645" max="15645" width="5" style="438" customWidth="1"/>
    <col min="15646" max="15646" width="8.28515625" style="438" customWidth="1"/>
    <col min="15647" max="15647" width="7.85546875" style="438" customWidth="1"/>
    <col min="15648" max="15872" width="9.140625" style="438"/>
    <col min="15873" max="15873" width="4.28515625" style="438" customWidth="1"/>
    <col min="15874" max="15874" width="29.28515625" style="438" customWidth="1"/>
    <col min="15875" max="15881" width="0" style="438" hidden="1" customWidth="1"/>
    <col min="15882" max="15882" width="7.140625" style="438" customWidth="1"/>
    <col min="15883" max="15883" width="4.7109375" style="438" customWidth="1"/>
    <col min="15884" max="15884" width="8.140625" style="438" customWidth="1"/>
    <col min="15885" max="15885" width="7.140625" style="438" customWidth="1"/>
    <col min="15886" max="15886" width="4.28515625" style="438" customWidth="1"/>
    <col min="15887" max="15887" width="6.85546875" style="438" customWidth="1"/>
    <col min="15888" max="15888" width="6.7109375" style="438" customWidth="1"/>
    <col min="15889" max="15889" width="4.42578125" style="438" customWidth="1"/>
    <col min="15890" max="15890" width="7.42578125" style="438" customWidth="1"/>
    <col min="15891" max="15891" width="6.7109375" style="438" customWidth="1"/>
    <col min="15892" max="15892" width="4.7109375" style="438" customWidth="1"/>
    <col min="15893" max="15893" width="7.5703125" style="438" customWidth="1"/>
    <col min="15894" max="15894" width="7" style="438" customWidth="1"/>
    <col min="15895" max="15895" width="4.42578125" style="438" customWidth="1"/>
    <col min="15896" max="15896" width="6.7109375" style="438" customWidth="1"/>
    <col min="15897" max="15897" width="7.140625" style="438" customWidth="1"/>
    <col min="15898" max="15898" width="5.140625" style="438" customWidth="1"/>
    <col min="15899" max="15899" width="7.5703125" style="438" customWidth="1"/>
    <col min="15900" max="15900" width="7" style="438" customWidth="1"/>
    <col min="15901" max="15901" width="5" style="438" customWidth="1"/>
    <col min="15902" max="15902" width="8.28515625" style="438" customWidth="1"/>
    <col min="15903" max="15903" width="7.85546875" style="438" customWidth="1"/>
    <col min="15904" max="16128" width="9.140625" style="438"/>
    <col min="16129" max="16129" width="4.28515625" style="438" customWidth="1"/>
    <col min="16130" max="16130" width="29.28515625" style="438" customWidth="1"/>
    <col min="16131" max="16137" width="0" style="438" hidden="1" customWidth="1"/>
    <col min="16138" max="16138" width="7.140625" style="438" customWidth="1"/>
    <col min="16139" max="16139" width="4.7109375" style="438" customWidth="1"/>
    <col min="16140" max="16140" width="8.140625" style="438" customWidth="1"/>
    <col min="16141" max="16141" width="7.140625" style="438" customWidth="1"/>
    <col min="16142" max="16142" width="4.28515625" style="438" customWidth="1"/>
    <col min="16143" max="16143" width="6.85546875" style="438" customWidth="1"/>
    <col min="16144" max="16144" width="6.7109375" style="438" customWidth="1"/>
    <col min="16145" max="16145" width="4.42578125" style="438" customWidth="1"/>
    <col min="16146" max="16146" width="7.42578125" style="438" customWidth="1"/>
    <col min="16147" max="16147" width="6.7109375" style="438" customWidth="1"/>
    <col min="16148" max="16148" width="4.7109375" style="438" customWidth="1"/>
    <col min="16149" max="16149" width="7.5703125" style="438" customWidth="1"/>
    <col min="16150" max="16150" width="7" style="438" customWidth="1"/>
    <col min="16151" max="16151" width="4.42578125" style="438" customWidth="1"/>
    <col min="16152" max="16152" width="6.7109375" style="438" customWidth="1"/>
    <col min="16153" max="16153" width="7.140625" style="438" customWidth="1"/>
    <col min="16154" max="16154" width="5.140625" style="438" customWidth="1"/>
    <col min="16155" max="16155" width="7.5703125" style="438" customWidth="1"/>
    <col min="16156" max="16156" width="7" style="438" customWidth="1"/>
    <col min="16157" max="16157" width="5" style="438" customWidth="1"/>
    <col min="16158" max="16158" width="8.28515625" style="438" customWidth="1"/>
    <col min="16159" max="16159" width="7.85546875" style="438" customWidth="1"/>
    <col min="16160" max="16384" width="9.140625" style="438"/>
  </cols>
  <sheetData>
    <row r="1" spans="1:33" ht="15">
      <c r="G1" s="454"/>
      <c r="H1" s="454"/>
      <c r="AB1" s="454" t="s">
        <v>539</v>
      </c>
    </row>
    <row r="2" spans="1:33" ht="15.75">
      <c r="A2" s="923" t="s">
        <v>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</row>
    <row r="3" spans="1:33" ht="20.25">
      <c r="A3" s="784" t="s">
        <v>623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</row>
    <row r="5" spans="1:33" ht="15.75">
      <c r="A5" s="924" t="s">
        <v>803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</row>
    <row r="7" spans="1:33">
      <c r="A7" s="766" t="s">
        <v>872</v>
      </c>
      <c r="B7" s="766"/>
    </row>
    <row r="8" spans="1:33" ht="18">
      <c r="A8" s="517"/>
      <c r="B8" s="517"/>
      <c r="H8" s="456" t="s">
        <v>873</v>
      </c>
      <c r="AB8" s="456" t="s">
        <v>873</v>
      </c>
    </row>
    <row r="9" spans="1:33" ht="13.15" customHeight="1">
      <c r="A9" s="925" t="s">
        <v>68</v>
      </c>
      <c r="B9" s="925" t="s">
        <v>104</v>
      </c>
      <c r="C9" s="928" t="s">
        <v>19</v>
      </c>
      <c r="D9" s="929"/>
      <c r="E9" s="929"/>
      <c r="F9" s="930" t="s">
        <v>20</v>
      </c>
      <c r="G9" s="930"/>
      <c r="H9" s="930"/>
      <c r="I9" s="931" t="s">
        <v>135</v>
      </c>
      <c r="J9" s="911" t="s">
        <v>19</v>
      </c>
      <c r="K9" s="912"/>
      <c r="L9" s="912"/>
      <c r="M9" s="912"/>
      <c r="N9" s="912"/>
      <c r="O9" s="912"/>
      <c r="P9" s="912"/>
      <c r="Q9" s="912"/>
      <c r="R9" s="913"/>
      <c r="S9" s="911" t="s">
        <v>20</v>
      </c>
      <c r="T9" s="912"/>
      <c r="U9" s="912"/>
      <c r="V9" s="912"/>
      <c r="W9" s="912"/>
      <c r="X9" s="912"/>
      <c r="Y9" s="912"/>
      <c r="Z9" s="912"/>
      <c r="AA9" s="913"/>
      <c r="AB9" s="914" t="s">
        <v>135</v>
      </c>
      <c r="AC9" s="915"/>
      <c r="AD9" s="916"/>
    </row>
    <row r="10" spans="1:33" ht="24" customHeight="1">
      <c r="A10" s="926"/>
      <c r="B10" s="926"/>
      <c r="C10" s="518" t="s">
        <v>168</v>
      </c>
      <c r="D10" s="518" t="s">
        <v>169</v>
      </c>
      <c r="E10" s="518" t="s">
        <v>14</v>
      </c>
      <c r="F10" s="518" t="s">
        <v>168</v>
      </c>
      <c r="G10" s="518" t="s">
        <v>169</v>
      </c>
      <c r="H10" s="518" t="s">
        <v>14</v>
      </c>
      <c r="I10" s="931"/>
      <c r="J10" s="920" t="s">
        <v>168</v>
      </c>
      <c r="K10" s="921"/>
      <c r="L10" s="922"/>
      <c r="M10" s="920" t="s">
        <v>169</v>
      </c>
      <c r="N10" s="921"/>
      <c r="O10" s="922"/>
      <c r="P10" s="920" t="s">
        <v>14</v>
      </c>
      <c r="Q10" s="921"/>
      <c r="R10" s="922"/>
      <c r="S10" s="920" t="s">
        <v>168</v>
      </c>
      <c r="T10" s="921"/>
      <c r="U10" s="922"/>
      <c r="V10" s="920" t="s">
        <v>169</v>
      </c>
      <c r="W10" s="921"/>
      <c r="X10" s="922"/>
      <c r="Y10" s="920" t="s">
        <v>14</v>
      </c>
      <c r="Z10" s="921"/>
      <c r="AA10" s="922"/>
      <c r="AB10" s="917"/>
      <c r="AC10" s="918"/>
      <c r="AD10" s="919"/>
    </row>
    <row r="11" spans="1:33" s="433" customFormat="1">
      <c r="A11" s="927"/>
      <c r="B11" s="927"/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20">
        <v>9</v>
      </c>
      <c r="J11" s="521" t="s">
        <v>41</v>
      </c>
      <c r="K11" s="521" t="s">
        <v>37</v>
      </c>
      <c r="L11" s="521" t="s">
        <v>38</v>
      </c>
      <c r="M11" s="521" t="s">
        <v>41</v>
      </c>
      <c r="N11" s="521" t="s">
        <v>37</v>
      </c>
      <c r="O11" s="521" t="s">
        <v>38</v>
      </c>
      <c r="P11" s="521" t="s">
        <v>41</v>
      </c>
      <c r="Q11" s="521" t="s">
        <v>37</v>
      </c>
      <c r="R11" s="521" t="s">
        <v>38</v>
      </c>
      <c r="S11" s="521" t="s">
        <v>41</v>
      </c>
      <c r="T11" s="521" t="s">
        <v>37</v>
      </c>
      <c r="U11" s="521" t="s">
        <v>38</v>
      </c>
      <c r="V11" s="521" t="s">
        <v>41</v>
      </c>
      <c r="W11" s="521" t="s">
        <v>37</v>
      </c>
      <c r="X11" s="521" t="s">
        <v>38</v>
      </c>
      <c r="Y11" s="521" t="s">
        <v>41</v>
      </c>
      <c r="Z11" s="521" t="s">
        <v>37</v>
      </c>
      <c r="AA11" s="521" t="s">
        <v>38</v>
      </c>
      <c r="AB11" s="521" t="s">
        <v>41</v>
      </c>
      <c r="AC11" s="521" t="s">
        <v>37</v>
      </c>
      <c r="AD11" s="521" t="s">
        <v>38</v>
      </c>
    </row>
    <row r="12" spans="1:33" s="433" customFormat="1">
      <c r="A12" s="522">
        <v>1</v>
      </c>
      <c r="B12" s="522">
        <v>2</v>
      </c>
      <c r="C12" s="519"/>
      <c r="D12" s="519"/>
      <c r="E12" s="519"/>
      <c r="F12" s="519"/>
      <c r="G12" s="519"/>
      <c r="H12" s="519"/>
      <c r="I12" s="520"/>
      <c r="J12" s="521">
        <v>3</v>
      </c>
      <c r="K12" s="521">
        <v>4</v>
      </c>
      <c r="L12" s="521">
        <v>5</v>
      </c>
      <c r="M12" s="521">
        <v>6</v>
      </c>
      <c r="N12" s="521">
        <v>7</v>
      </c>
      <c r="O12" s="521">
        <v>8</v>
      </c>
      <c r="P12" s="521">
        <v>9</v>
      </c>
      <c r="Q12" s="521">
        <v>10</v>
      </c>
      <c r="R12" s="521">
        <v>11</v>
      </c>
      <c r="S12" s="521">
        <v>12</v>
      </c>
      <c r="T12" s="521">
        <v>13</v>
      </c>
      <c r="U12" s="521">
        <v>14</v>
      </c>
      <c r="V12" s="521">
        <v>15</v>
      </c>
      <c r="W12" s="521">
        <v>16</v>
      </c>
      <c r="X12" s="521">
        <v>17</v>
      </c>
      <c r="Y12" s="521">
        <v>18</v>
      </c>
      <c r="Z12" s="521">
        <v>19</v>
      </c>
      <c r="AA12" s="521">
        <v>20</v>
      </c>
      <c r="AB12" s="521">
        <v>21</v>
      </c>
      <c r="AC12" s="521">
        <v>22</v>
      </c>
      <c r="AD12" s="521">
        <v>23</v>
      </c>
    </row>
    <row r="13" spans="1:33" s="433" customFormat="1">
      <c r="A13" s="522"/>
      <c r="B13" s="523" t="s">
        <v>233</v>
      </c>
      <c r="C13" s="519"/>
      <c r="D13" s="519"/>
      <c r="E13" s="519"/>
      <c r="F13" s="519"/>
      <c r="G13" s="519"/>
      <c r="H13" s="519"/>
      <c r="I13" s="520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524" t="s">
        <v>921</v>
      </c>
      <c r="AF13" s="524" t="s">
        <v>922</v>
      </c>
      <c r="AG13" s="524" t="s">
        <v>923</v>
      </c>
    </row>
    <row r="14" spans="1:33">
      <c r="A14" s="525">
        <v>1</v>
      </c>
      <c r="B14" s="526" t="s">
        <v>120</v>
      </c>
      <c r="C14" s="527">
        <f>ROUND(AT27_Req_FG_CA_Pry!I34*0.03, 2)</f>
        <v>75.900000000000006</v>
      </c>
      <c r="D14" s="527">
        <v>0</v>
      </c>
      <c r="E14" s="527">
        <f>C14+D14</f>
        <v>75.900000000000006</v>
      </c>
      <c r="F14" s="528">
        <f>ROUND('AT27A_Req_FG_CA_U Pry '!I34*0.03, 2)</f>
        <v>59.85</v>
      </c>
      <c r="G14" s="527">
        <v>0</v>
      </c>
      <c r="H14" s="527">
        <f>F14+G14</f>
        <v>59.85</v>
      </c>
      <c r="I14" s="527">
        <f>E14+H14</f>
        <v>135.75</v>
      </c>
      <c r="J14" s="357">
        <f>ROUND(C14*0.2475, 2)</f>
        <v>18.79</v>
      </c>
      <c r="K14" s="358">
        <f>ROUND(C14*0.009, 2)</f>
        <v>0.68</v>
      </c>
      <c r="L14" s="357">
        <f>ROUND(C14*0.7435, 2)</f>
        <v>56.43</v>
      </c>
      <c r="M14" s="357">
        <f>ROUND(D14*0.2475, 2)</f>
        <v>0</v>
      </c>
      <c r="N14" s="358">
        <f>ROUND(D14*0.009, 2)</f>
        <v>0</v>
      </c>
      <c r="O14" s="357">
        <f>ROUND(D14*0.7435, 2)</f>
        <v>0</v>
      </c>
      <c r="P14" s="357">
        <f t="shared" ref="P14:R18" si="0">J14+M14</f>
        <v>18.79</v>
      </c>
      <c r="Q14" s="357">
        <f t="shared" si="0"/>
        <v>0.68</v>
      </c>
      <c r="R14" s="357">
        <f t="shared" si="0"/>
        <v>56.43</v>
      </c>
      <c r="S14" s="357">
        <f>ROUND(F14*0.2475, 2)</f>
        <v>14.81</v>
      </c>
      <c r="T14" s="358">
        <f>ROUND(F14*0.009, 2)</f>
        <v>0.54</v>
      </c>
      <c r="U14" s="357">
        <f>ROUND(F14*0.7435, 2)</f>
        <v>44.5</v>
      </c>
      <c r="V14" s="357">
        <f>ROUND(G14*0.2475, 2)</f>
        <v>0</v>
      </c>
      <c r="W14" s="358">
        <f>ROUND(G14*0.009, 2)</f>
        <v>0</v>
      </c>
      <c r="X14" s="357">
        <f>ROUND(G14*0.7435, 2)</f>
        <v>0</v>
      </c>
      <c r="Y14" s="357">
        <f t="shared" ref="Y14:AA18" si="1">S14+V14</f>
        <v>14.81</v>
      </c>
      <c r="Z14" s="357">
        <f t="shared" si="1"/>
        <v>0.54</v>
      </c>
      <c r="AA14" s="357">
        <f t="shared" si="1"/>
        <v>44.5</v>
      </c>
      <c r="AB14" s="529">
        <f t="shared" ref="AB14:AD18" si="2">P14+Y14</f>
        <v>33.6</v>
      </c>
      <c r="AC14" s="529">
        <f t="shared" si="2"/>
        <v>1.2200000000000002</v>
      </c>
      <c r="AD14" s="529">
        <f t="shared" si="2"/>
        <v>100.93</v>
      </c>
      <c r="AE14" s="489">
        <f t="shared" ref="AE14:AE19" si="3">AB14+AC14+AD14</f>
        <v>135.75</v>
      </c>
      <c r="AF14" s="489">
        <f t="shared" ref="AF14:AF19" si="4">J14+K14+L14+S14+T14+U14</f>
        <v>135.75</v>
      </c>
      <c r="AG14" s="489">
        <f t="shared" ref="AG14:AG19" si="5">M14+N14+O14+V14+W14+X14</f>
        <v>0</v>
      </c>
    </row>
    <row r="15" spans="1:33">
      <c r="A15" s="525">
        <v>2</v>
      </c>
      <c r="B15" s="526" t="s">
        <v>121</v>
      </c>
      <c r="C15" s="528">
        <f>ROUND(AT27_Req_FG_CA_Pry!G34*220*0.0000372, 2)</f>
        <v>941.2</v>
      </c>
      <c r="D15" s="528">
        <f>ROUND(AT27_Req_FG_CA_Pry!G34*220*0.0000041, 2)</f>
        <v>103.73</v>
      </c>
      <c r="E15" s="528">
        <f>C15+D15</f>
        <v>1044.93</v>
      </c>
      <c r="F15" s="528">
        <f>ROUND('AT27A_Req_FG_CA_U Pry '!G34*220*0.0000556, 2)</f>
        <v>739.44</v>
      </c>
      <c r="G15" s="528">
        <f>ROUND('AT27A_Req_FG_CA_U Pry '!G34*220*0.0000062, 2)</f>
        <v>82.46</v>
      </c>
      <c r="H15" s="528">
        <f>F15+G15</f>
        <v>821.90000000000009</v>
      </c>
      <c r="I15" s="527">
        <f>E15+H15</f>
        <v>1866.8300000000002</v>
      </c>
      <c r="J15" s="357">
        <f>ROUND(C15*0.2475, 2)</f>
        <v>232.95</v>
      </c>
      <c r="K15" s="358">
        <f>ROUND(C15*0.009, 2)</f>
        <v>8.4700000000000006</v>
      </c>
      <c r="L15" s="357">
        <f>ROUND(C15*0.7435, 2)</f>
        <v>699.78</v>
      </c>
      <c r="M15" s="357">
        <f>ROUND(D15*0.2475, 2)</f>
        <v>25.67</v>
      </c>
      <c r="N15" s="358">
        <f>ROUND(D15*0.009, 2)</f>
        <v>0.93</v>
      </c>
      <c r="O15" s="357">
        <f>ROUND(D15*0.7435, 2)</f>
        <v>77.12</v>
      </c>
      <c r="P15" s="357">
        <f t="shared" si="0"/>
        <v>258.62</v>
      </c>
      <c r="Q15" s="357">
        <f t="shared" si="0"/>
        <v>9.4</v>
      </c>
      <c r="R15" s="357">
        <f t="shared" si="0"/>
        <v>776.9</v>
      </c>
      <c r="S15" s="357">
        <f>ROUND(F15*0.2475, 2)</f>
        <v>183.01</v>
      </c>
      <c r="T15" s="358">
        <f>ROUND(F15*0.009, 2)</f>
        <v>6.65</v>
      </c>
      <c r="U15" s="357">
        <f>ROUND(F15*0.7435, 2)</f>
        <v>549.77</v>
      </c>
      <c r="V15" s="357">
        <f>ROUND(G15*0.2475, 2)</f>
        <v>20.41</v>
      </c>
      <c r="W15" s="358">
        <f>ROUND(G15*0.009, 2)</f>
        <v>0.74</v>
      </c>
      <c r="X15" s="357">
        <f>ROUND(G15*0.7435, 2)</f>
        <v>61.31</v>
      </c>
      <c r="Y15" s="357">
        <f t="shared" si="1"/>
        <v>203.42</v>
      </c>
      <c r="Z15" s="357">
        <f t="shared" si="1"/>
        <v>7.3900000000000006</v>
      </c>
      <c r="AA15" s="357">
        <f t="shared" si="1"/>
        <v>611.07999999999993</v>
      </c>
      <c r="AB15" s="529">
        <f t="shared" si="2"/>
        <v>462.03999999999996</v>
      </c>
      <c r="AC15" s="529">
        <f t="shared" si="2"/>
        <v>16.79</v>
      </c>
      <c r="AD15" s="529">
        <f t="shared" si="2"/>
        <v>1387.98</v>
      </c>
      <c r="AE15" s="489">
        <f t="shared" si="3"/>
        <v>1866.81</v>
      </c>
      <c r="AF15" s="489">
        <f t="shared" si="4"/>
        <v>1680.63</v>
      </c>
      <c r="AG15" s="489">
        <f t="shared" si="5"/>
        <v>186.18</v>
      </c>
    </row>
    <row r="16" spans="1:33">
      <c r="A16" s="525">
        <v>3</v>
      </c>
      <c r="B16" s="526" t="s">
        <v>124</v>
      </c>
      <c r="C16" s="527">
        <f>ROUND('AT-30_Coook-cum-Helper'!E34*0.09, 2)</f>
        <v>389.97</v>
      </c>
      <c r="D16" s="527">
        <f>ROUND('AT-30_Coook-cum-Helper'!E34*0.01, 2)</f>
        <v>43.33</v>
      </c>
      <c r="E16" s="528">
        <f>C16+D16</f>
        <v>433.3</v>
      </c>
      <c r="F16" s="527">
        <f>ROUND('AT-30_Coook-cum-Helper'!I34*0.09, 2)</f>
        <v>197.28</v>
      </c>
      <c r="G16" s="527">
        <f>ROUND('AT-30_Coook-cum-Helper'!I34*0.01, 2)</f>
        <v>21.92</v>
      </c>
      <c r="H16" s="528">
        <f>F16+G16</f>
        <v>219.2</v>
      </c>
      <c r="I16" s="527">
        <f>E16+H16</f>
        <v>652.5</v>
      </c>
      <c r="J16" s="357">
        <f>ROUND(C16*0.2475, 2)</f>
        <v>96.52</v>
      </c>
      <c r="K16" s="358">
        <f>ROUND(C16*0.009, 2)</f>
        <v>3.51</v>
      </c>
      <c r="L16" s="357">
        <f>ROUND(C16*0.7435, 2)</f>
        <v>289.94</v>
      </c>
      <c r="M16" s="357">
        <f>ROUND(D16*0.2475, 2)</f>
        <v>10.72</v>
      </c>
      <c r="N16" s="358">
        <f>ROUND(D16*0.009, 2)</f>
        <v>0.39</v>
      </c>
      <c r="O16" s="357">
        <f>ROUND(D16*0.7435, 2)</f>
        <v>32.22</v>
      </c>
      <c r="P16" s="357">
        <f t="shared" si="0"/>
        <v>107.24</v>
      </c>
      <c r="Q16" s="357">
        <f t="shared" si="0"/>
        <v>3.9</v>
      </c>
      <c r="R16" s="357">
        <f t="shared" si="0"/>
        <v>322.15999999999997</v>
      </c>
      <c r="S16" s="357">
        <f>ROUND(F16*0.2475, 2)</f>
        <v>48.83</v>
      </c>
      <c r="T16" s="358">
        <f>ROUND(F16*0.009, 2)</f>
        <v>1.78</v>
      </c>
      <c r="U16" s="357">
        <f>ROUND(F16*0.7435, 2)</f>
        <v>146.68</v>
      </c>
      <c r="V16" s="357">
        <f>ROUND(G16*0.2475, 2)</f>
        <v>5.43</v>
      </c>
      <c r="W16" s="358">
        <f>ROUND(G16*0.009, 2)</f>
        <v>0.2</v>
      </c>
      <c r="X16" s="357">
        <f>ROUND(G16*0.7435, 2)</f>
        <v>16.3</v>
      </c>
      <c r="Y16" s="357">
        <f t="shared" si="1"/>
        <v>54.26</v>
      </c>
      <c r="Z16" s="357">
        <f t="shared" si="1"/>
        <v>1.98</v>
      </c>
      <c r="AA16" s="357">
        <f t="shared" si="1"/>
        <v>162.98000000000002</v>
      </c>
      <c r="AB16" s="529">
        <f t="shared" si="2"/>
        <v>161.5</v>
      </c>
      <c r="AC16" s="529">
        <f t="shared" si="2"/>
        <v>5.88</v>
      </c>
      <c r="AD16" s="529">
        <f t="shared" si="2"/>
        <v>485.14</v>
      </c>
      <c r="AE16" s="489">
        <f t="shared" si="3"/>
        <v>652.52</v>
      </c>
      <c r="AF16" s="489">
        <f t="shared" si="4"/>
        <v>587.26</v>
      </c>
      <c r="AG16" s="489">
        <f t="shared" si="5"/>
        <v>65.260000000000005</v>
      </c>
    </row>
    <row r="17" spans="1:33">
      <c r="A17" s="525">
        <v>4</v>
      </c>
      <c r="B17" s="526" t="s">
        <v>122</v>
      </c>
      <c r="C17" s="528">
        <f>ROUND(AT27_Req_FG_CA_Pry!I34*0.026, 2)</f>
        <v>65.78</v>
      </c>
      <c r="D17" s="527">
        <v>0</v>
      </c>
      <c r="E17" s="527">
        <f>C17+D17</f>
        <v>65.78</v>
      </c>
      <c r="F17" s="528">
        <f>ROUND('AT27A_Req_FG_CA_U Pry '!I34*0.026, 2)</f>
        <v>51.87</v>
      </c>
      <c r="G17" s="527">
        <v>0</v>
      </c>
      <c r="H17" s="527">
        <f t="shared" ref="H17:H21" si="6">F17+G17</f>
        <v>51.87</v>
      </c>
      <c r="I17" s="527">
        <f>E17+H17</f>
        <v>117.65</v>
      </c>
      <c r="J17" s="357">
        <f>ROUND(C17*0.2475, 2)</f>
        <v>16.28</v>
      </c>
      <c r="K17" s="358">
        <f>ROUND(C17*0.009, 2)</f>
        <v>0.59</v>
      </c>
      <c r="L17" s="357">
        <f>ROUND(C17*0.7435, 2)</f>
        <v>48.91</v>
      </c>
      <c r="M17" s="357">
        <f>ROUND(D17*0.2475, 2)</f>
        <v>0</v>
      </c>
      <c r="N17" s="358">
        <f>ROUND(D17*0.009, 2)</f>
        <v>0</v>
      </c>
      <c r="O17" s="357">
        <f>ROUND(D17*0.7435, 2)</f>
        <v>0</v>
      </c>
      <c r="P17" s="357">
        <f t="shared" si="0"/>
        <v>16.28</v>
      </c>
      <c r="Q17" s="357">
        <f t="shared" si="0"/>
        <v>0.59</v>
      </c>
      <c r="R17" s="357">
        <f t="shared" si="0"/>
        <v>48.91</v>
      </c>
      <c r="S17" s="357">
        <f>ROUND(F17*0.2475, 2)</f>
        <v>12.84</v>
      </c>
      <c r="T17" s="358">
        <f>ROUND(F17*0.009, 2)</f>
        <v>0.47</v>
      </c>
      <c r="U17" s="357">
        <f>ROUND(F17*0.7435, 2)</f>
        <v>38.57</v>
      </c>
      <c r="V17" s="357">
        <f>ROUND(G17*0.2475, 2)</f>
        <v>0</v>
      </c>
      <c r="W17" s="358">
        <f>ROUND(G17*0.009, 2)</f>
        <v>0</v>
      </c>
      <c r="X17" s="357">
        <f>ROUND(G17*0.7435, 2)</f>
        <v>0</v>
      </c>
      <c r="Y17" s="357">
        <f t="shared" si="1"/>
        <v>12.84</v>
      </c>
      <c r="Z17" s="357">
        <f t="shared" si="1"/>
        <v>0.47</v>
      </c>
      <c r="AA17" s="357">
        <f t="shared" si="1"/>
        <v>38.57</v>
      </c>
      <c r="AB17" s="529">
        <f t="shared" si="2"/>
        <v>29.12</v>
      </c>
      <c r="AC17" s="529">
        <f t="shared" si="2"/>
        <v>1.06</v>
      </c>
      <c r="AD17" s="529">
        <f t="shared" si="2"/>
        <v>87.47999999999999</v>
      </c>
      <c r="AE17" s="489">
        <f t="shared" si="3"/>
        <v>117.66</v>
      </c>
      <c r="AF17" s="489">
        <f t="shared" si="4"/>
        <v>117.66</v>
      </c>
      <c r="AG17" s="489">
        <f t="shared" si="5"/>
        <v>0</v>
      </c>
    </row>
    <row r="18" spans="1:33">
      <c r="A18" s="525">
        <v>5</v>
      </c>
      <c r="B18" s="526" t="s">
        <v>123</v>
      </c>
      <c r="C18" s="527">
        <f>ROUND((C14+C15+C16+C17)*0.018, 2)</f>
        <v>26.51</v>
      </c>
      <c r="D18" s="527">
        <v>0</v>
      </c>
      <c r="E18" s="527">
        <f>C18+D18</f>
        <v>26.51</v>
      </c>
      <c r="F18" s="527">
        <f>ROUND((F14+F15+F16+F17)*0.018, 2)</f>
        <v>18.87</v>
      </c>
      <c r="G18" s="527">
        <v>0</v>
      </c>
      <c r="H18" s="527">
        <f t="shared" si="6"/>
        <v>18.87</v>
      </c>
      <c r="I18" s="527">
        <f>E18+H18</f>
        <v>45.38</v>
      </c>
      <c r="J18" s="357">
        <f>ROUND(C18*0.2475, 2)</f>
        <v>6.56</v>
      </c>
      <c r="K18" s="358">
        <f>ROUND(C18*0.009, 2)</f>
        <v>0.24</v>
      </c>
      <c r="L18" s="357">
        <f>ROUND(C18*0.7435, 2)</f>
        <v>19.71</v>
      </c>
      <c r="M18" s="357">
        <f>ROUND(D18*0.2475, 2)</f>
        <v>0</v>
      </c>
      <c r="N18" s="358">
        <f>ROUND(D18*0.009, 2)</f>
        <v>0</v>
      </c>
      <c r="O18" s="357">
        <f>ROUND(D18*0.7435, 2)</f>
        <v>0</v>
      </c>
      <c r="P18" s="357">
        <f t="shared" si="0"/>
        <v>6.56</v>
      </c>
      <c r="Q18" s="357">
        <f t="shared" si="0"/>
        <v>0.24</v>
      </c>
      <c r="R18" s="357">
        <f t="shared" si="0"/>
        <v>19.71</v>
      </c>
      <c r="S18" s="357">
        <f>ROUND(F18*0.2475, 2)</f>
        <v>4.67</v>
      </c>
      <c r="T18" s="358">
        <f>ROUND(F18*0.009, 2)</f>
        <v>0.17</v>
      </c>
      <c r="U18" s="357">
        <f>ROUND(F18*0.7435, 2)</f>
        <v>14.03</v>
      </c>
      <c r="V18" s="357">
        <f>ROUND(G18*0.2475, 2)</f>
        <v>0</v>
      </c>
      <c r="W18" s="358">
        <f>ROUND(G18*0.009, 2)</f>
        <v>0</v>
      </c>
      <c r="X18" s="357">
        <f>ROUND(G18*0.7435, 2)</f>
        <v>0</v>
      </c>
      <c r="Y18" s="357">
        <f t="shared" si="1"/>
        <v>4.67</v>
      </c>
      <c r="Z18" s="357">
        <f t="shared" si="1"/>
        <v>0.17</v>
      </c>
      <c r="AA18" s="357">
        <f t="shared" si="1"/>
        <v>14.03</v>
      </c>
      <c r="AB18" s="529">
        <f t="shared" si="2"/>
        <v>11.23</v>
      </c>
      <c r="AC18" s="529">
        <f t="shared" si="2"/>
        <v>0.41000000000000003</v>
      </c>
      <c r="AD18" s="529">
        <f t="shared" si="2"/>
        <v>33.74</v>
      </c>
      <c r="AE18" s="489">
        <f>AB18+AC18+AD18</f>
        <v>45.38</v>
      </c>
      <c r="AF18" s="489">
        <f>J18+K18+L18+S18+T18+U18</f>
        <v>45.38</v>
      </c>
      <c r="AG18" s="489">
        <f t="shared" si="5"/>
        <v>0</v>
      </c>
    </row>
    <row r="19" spans="1:33">
      <c r="A19" s="525"/>
      <c r="B19" s="530" t="s">
        <v>243</v>
      </c>
      <c r="C19" s="527"/>
      <c r="D19" s="527"/>
      <c r="E19" s="527"/>
      <c r="F19" s="527"/>
      <c r="G19" s="527"/>
      <c r="H19" s="527"/>
      <c r="I19" s="527"/>
      <c r="J19" s="357"/>
      <c r="K19" s="358"/>
      <c r="L19" s="357"/>
      <c r="M19" s="357"/>
      <c r="N19" s="358"/>
      <c r="O19" s="357"/>
      <c r="P19" s="357"/>
      <c r="Q19" s="358"/>
      <c r="R19" s="357"/>
      <c r="S19" s="357"/>
      <c r="T19" s="358"/>
      <c r="U19" s="357"/>
      <c r="V19" s="357"/>
      <c r="W19" s="358"/>
      <c r="X19" s="357"/>
      <c r="Y19" s="357"/>
      <c r="Z19" s="358"/>
      <c r="AA19" s="357"/>
      <c r="AB19" s="529"/>
      <c r="AC19" s="358"/>
      <c r="AD19" s="529"/>
      <c r="AE19" s="489">
        <f t="shared" si="3"/>
        <v>0</v>
      </c>
      <c r="AF19" s="489">
        <f t="shared" si="4"/>
        <v>0</v>
      </c>
      <c r="AG19" s="489">
        <f t="shared" si="5"/>
        <v>0</v>
      </c>
    </row>
    <row r="20" spans="1:33">
      <c r="A20" s="525">
        <v>6</v>
      </c>
      <c r="B20" s="526" t="s">
        <v>125</v>
      </c>
      <c r="C20" s="527">
        <v>0</v>
      </c>
      <c r="D20" s="527">
        <v>0</v>
      </c>
      <c r="E20" s="527">
        <f>C20+D20</f>
        <v>0</v>
      </c>
      <c r="F20" s="527">
        <v>0</v>
      </c>
      <c r="G20" s="527">
        <v>0</v>
      </c>
      <c r="H20" s="527">
        <f t="shared" si="6"/>
        <v>0</v>
      </c>
      <c r="I20" s="527">
        <f>E20+H20</f>
        <v>0</v>
      </c>
      <c r="J20" s="357">
        <f>ROUND(C20*0.2475, 2)</f>
        <v>0</v>
      </c>
      <c r="K20" s="358">
        <f>ROUND(C20*0.0096, 2)</f>
        <v>0</v>
      </c>
      <c r="L20" s="357">
        <f>ROUND(C20*0.996, 2)</f>
        <v>0</v>
      </c>
      <c r="M20" s="357">
        <f>ROUND(D20*0.004, 2)</f>
        <v>0</v>
      </c>
      <c r="N20" s="358" t="s">
        <v>877</v>
      </c>
      <c r="O20" s="357">
        <f>ROUND(D20*0.996, 2)</f>
        <v>0</v>
      </c>
      <c r="P20" s="357">
        <f>J20+M20</f>
        <v>0</v>
      </c>
      <c r="Q20" s="358" t="s">
        <v>877</v>
      </c>
      <c r="R20" s="357">
        <f>L20+O20</f>
        <v>0</v>
      </c>
      <c r="S20" s="357">
        <f>ROUND(F20*0.004, 2)</f>
        <v>0</v>
      </c>
      <c r="T20" s="358" t="s">
        <v>877</v>
      </c>
      <c r="U20" s="357">
        <f>ROUND(F20*0.996, 2)</f>
        <v>0</v>
      </c>
      <c r="V20" s="357">
        <f>ROUND(G20*0.004, 2)</f>
        <v>0</v>
      </c>
      <c r="W20" s="358" t="s">
        <v>877</v>
      </c>
      <c r="X20" s="357">
        <f>ROUND(G20*0.996, 2)</f>
        <v>0</v>
      </c>
      <c r="Y20" s="357">
        <f>S20+V20</f>
        <v>0</v>
      </c>
      <c r="Z20" s="358" t="s">
        <v>877</v>
      </c>
      <c r="AA20" s="357">
        <f>U20+X20</f>
        <v>0</v>
      </c>
      <c r="AB20" s="529">
        <f>P20+Y20</f>
        <v>0</v>
      </c>
      <c r="AC20" s="358" t="s">
        <v>877</v>
      </c>
      <c r="AD20" s="529">
        <f>R20+AA20</f>
        <v>0</v>
      </c>
      <c r="AE20" s="489">
        <v>0</v>
      </c>
      <c r="AF20" s="489"/>
      <c r="AG20" s="489"/>
    </row>
    <row r="21" spans="1:33">
      <c r="A21" s="525">
        <v>7</v>
      </c>
      <c r="B21" s="526" t="s">
        <v>126</v>
      </c>
      <c r="C21" s="527">
        <f>E21</f>
        <v>0</v>
      </c>
      <c r="D21" s="527">
        <v>0</v>
      </c>
      <c r="E21" s="527">
        <f>ROUND('[3]AT-16'!R27*0.05, 2)</f>
        <v>0</v>
      </c>
      <c r="F21" s="527">
        <v>0</v>
      </c>
      <c r="G21" s="527">
        <v>0</v>
      </c>
      <c r="H21" s="527">
        <f t="shared" si="6"/>
        <v>0</v>
      </c>
      <c r="I21" s="527">
        <f>E21+H21</f>
        <v>0</v>
      </c>
      <c r="J21" s="357">
        <f>ROUND(C21*0.2475, 2)</f>
        <v>0</v>
      </c>
      <c r="K21" s="358">
        <f>ROUND(C21*0.0096, 2)</f>
        <v>0</v>
      </c>
      <c r="L21" s="357">
        <f>ROUND(C21*0.996, 2)</f>
        <v>0</v>
      </c>
      <c r="M21" s="357">
        <f>ROUND(D21*0.004, 2)</f>
        <v>0</v>
      </c>
      <c r="N21" s="358" t="s">
        <v>877</v>
      </c>
      <c r="O21" s="357">
        <f>ROUND(D21*0.996, 2)</f>
        <v>0</v>
      </c>
      <c r="P21" s="357">
        <f>J21+M21</f>
        <v>0</v>
      </c>
      <c r="Q21" s="358" t="s">
        <v>877</v>
      </c>
      <c r="R21" s="357">
        <f>L21+O21</f>
        <v>0</v>
      </c>
      <c r="S21" s="357">
        <f>ROUND(F21*0.004, 2)</f>
        <v>0</v>
      </c>
      <c r="T21" s="358" t="s">
        <v>877</v>
      </c>
      <c r="U21" s="357">
        <f>ROUND(F21*0.996, 2)</f>
        <v>0</v>
      </c>
      <c r="V21" s="357">
        <f>ROUND(G21*0.004, 2)</f>
        <v>0</v>
      </c>
      <c r="W21" s="358" t="s">
        <v>877</v>
      </c>
      <c r="X21" s="357">
        <f>ROUND(G21*0.996, 2)</f>
        <v>0</v>
      </c>
      <c r="Y21" s="357">
        <f>S21+V21</f>
        <v>0</v>
      </c>
      <c r="Z21" s="358" t="s">
        <v>877</v>
      </c>
      <c r="AA21" s="357">
        <f>U21+X21</f>
        <v>0</v>
      </c>
      <c r="AB21" s="529">
        <f>P21+Y21</f>
        <v>0</v>
      </c>
      <c r="AC21" s="358" t="s">
        <v>877</v>
      </c>
      <c r="AD21" s="529">
        <f>R21+AA21</f>
        <v>0</v>
      </c>
      <c r="AE21" s="489">
        <v>0</v>
      </c>
      <c r="AF21" s="489"/>
      <c r="AG21" s="489"/>
    </row>
    <row r="22" spans="1:33">
      <c r="A22" s="909" t="s">
        <v>924</v>
      </c>
      <c r="B22" s="910"/>
      <c r="C22" s="527">
        <f>SUM(C14:C21)</f>
        <v>1499.3600000000001</v>
      </c>
      <c r="D22" s="527">
        <f t="shared" ref="D22:AD22" si="7">SUM(D14:D21)</f>
        <v>147.06</v>
      </c>
      <c r="E22" s="527">
        <f t="shared" si="7"/>
        <v>1646.42</v>
      </c>
      <c r="F22" s="527">
        <f t="shared" si="7"/>
        <v>1067.31</v>
      </c>
      <c r="G22" s="527">
        <f t="shared" si="7"/>
        <v>104.38</v>
      </c>
      <c r="H22" s="527">
        <f t="shared" si="7"/>
        <v>1171.6899999999998</v>
      </c>
      <c r="I22" s="528">
        <f>SUM(I14:I21)</f>
        <v>2818.11</v>
      </c>
      <c r="J22" s="531">
        <f t="shared" si="7"/>
        <v>371.09999999999997</v>
      </c>
      <c r="K22" s="531">
        <f t="shared" si="7"/>
        <v>13.49</v>
      </c>
      <c r="L22" s="531">
        <f t="shared" si="7"/>
        <v>1114.77</v>
      </c>
      <c r="M22" s="531">
        <f t="shared" si="7"/>
        <v>36.39</v>
      </c>
      <c r="N22" s="531">
        <f t="shared" si="7"/>
        <v>1.32</v>
      </c>
      <c r="O22" s="531">
        <f t="shared" si="7"/>
        <v>109.34</v>
      </c>
      <c r="P22" s="531">
        <f t="shared" si="7"/>
        <v>407.49000000000007</v>
      </c>
      <c r="Q22" s="531">
        <f t="shared" si="7"/>
        <v>14.81</v>
      </c>
      <c r="R22" s="531">
        <f t="shared" si="7"/>
        <v>1224.1099999999999</v>
      </c>
      <c r="S22" s="531">
        <f t="shared" si="7"/>
        <v>264.15999999999997</v>
      </c>
      <c r="T22" s="531">
        <f t="shared" si="7"/>
        <v>9.6100000000000012</v>
      </c>
      <c r="U22" s="531">
        <f t="shared" si="7"/>
        <v>793.55000000000007</v>
      </c>
      <c r="V22" s="531">
        <f t="shared" si="7"/>
        <v>25.84</v>
      </c>
      <c r="W22" s="531">
        <f t="shared" si="7"/>
        <v>0.94</v>
      </c>
      <c r="X22" s="531">
        <f t="shared" si="7"/>
        <v>77.61</v>
      </c>
      <c r="Y22" s="531">
        <f t="shared" si="7"/>
        <v>290</v>
      </c>
      <c r="Z22" s="531">
        <f t="shared" si="7"/>
        <v>10.55</v>
      </c>
      <c r="AA22" s="532">
        <f t="shared" si="7"/>
        <v>871.16</v>
      </c>
      <c r="AB22" s="531">
        <f>SUM(AB14:AB21)</f>
        <v>697.49</v>
      </c>
      <c r="AC22" s="531">
        <f t="shared" si="7"/>
        <v>25.359999999999996</v>
      </c>
      <c r="AD22" s="531">
        <f t="shared" si="7"/>
        <v>2095.27</v>
      </c>
      <c r="AE22" s="489">
        <f>AB22+AC22+AD22</f>
        <v>2818.12</v>
      </c>
      <c r="AF22" s="532">
        <f>SUM(AF14:AF21)</f>
        <v>2566.6800000000003</v>
      </c>
      <c r="AG22" s="532">
        <f>SUM(AG14:AG21)</f>
        <v>251.44</v>
      </c>
    </row>
    <row r="23" spans="1:33">
      <c r="A23" s="533"/>
      <c r="B23" s="533"/>
    </row>
    <row r="27" spans="1:33">
      <c r="A27" s="290" t="s">
        <v>925</v>
      </c>
    </row>
    <row r="28" spans="1:33">
      <c r="A28" s="290" t="s">
        <v>930</v>
      </c>
    </row>
    <row r="29" spans="1:33">
      <c r="G29" s="438" t="s">
        <v>926</v>
      </c>
      <c r="Y29" s="433" t="s">
        <v>869</v>
      </c>
    </row>
    <row r="30" spans="1:33">
      <c r="G30" s="438" t="s">
        <v>927</v>
      </c>
      <c r="Y30" s="438" t="s">
        <v>870</v>
      </c>
    </row>
    <row r="31" spans="1:33">
      <c r="G31" s="438" t="s">
        <v>928</v>
      </c>
      <c r="Y31" s="438" t="s">
        <v>871</v>
      </c>
    </row>
  </sheetData>
  <mergeCells count="19">
    <mergeCell ref="A2:AD2"/>
    <mergeCell ref="A3:AD3"/>
    <mergeCell ref="A5:AD5"/>
    <mergeCell ref="A7:B7"/>
    <mergeCell ref="A9:A11"/>
    <mergeCell ref="B9:B11"/>
    <mergeCell ref="C9:E9"/>
    <mergeCell ref="F9:H9"/>
    <mergeCell ref="I9:I10"/>
    <mergeCell ref="J9:R9"/>
    <mergeCell ref="A22:B22"/>
    <mergeCell ref="S9:AA9"/>
    <mergeCell ref="AB9:AD10"/>
    <mergeCell ref="J10:L10"/>
    <mergeCell ref="M10:O10"/>
    <mergeCell ref="P10:R10"/>
    <mergeCell ref="S10:U10"/>
    <mergeCell ref="V10:X10"/>
    <mergeCell ref="Y10:AA10"/>
  </mergeCells>
  <printOptions horizontalCentered="1"/>
  <pageMargins left="0.45" right="0.45" top="1.27" bottom="0.39" header="0.3" footer="0.3"/>
  <pageSetup scale="74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SheetLayoutView="100" workbookViewId="0">
      <selection activeCell="A8" sqref="A8:B8"/>
    </sheetView>
  </sheetViews>
  <sheetFormatPr defaultRowHeight="12.75"/>
  <cols>
    <col min="1" max="1" width="7.42578125" style="153" customWidth="1"/>
    <col min="2" max="2" width="20.140625" style="153" customWidth="1"/>
    <col min="3" max="3" width="11" style="153" customWidth="1"/>
    <col min="4" max="4" width="10" style="153" customWidth="1"/>
    <col min="5" max="5" width="11.85546875" style="153" customWidth="1"/>
    <col min="6" max="6" width="12.140625" style="153" customWidth="1"/>
    <col min="7" max="7" width="13.28515625" style="153" customWidth="1"/>
    <col min="8" max="8" width="14.5703125" style="153" customWidth="1"/>
    <col min="9" max="9" width="12.7109375" style="153" customWidth="1"/>
    <col min="10" max="10" width="14" style="153" customWidth="1"/>
    <col min="11" max="11" width="10.85546875" style="153" customWidth="1"/>
    <col min="12" max="12" width="10.7109375" style="153" customWidth="1"/>
    <col min="13" max="16384" width="9.140625" style="153"/>
  </cols>
  <sheetData>
    <row r="1" spans="1:16" s="80" customFormat="1">
      <c r="E1" s="942"/>
      <c r="F1" s="942"/>
      <c r="G1" s="942"/>
      <c r="H1" s="942"/>
      <c r="I1" s="942"/>
      <c r="J1" s="254" t="s">
        <v>733</v>
      </c>
    </row>
    <row r="2" spans="1:16" s="80" customFormat="1" ht="15">
      <c r="A2" s="943" t="s">
        <v>0</v>
      </c>
      <c r="B2" s="943"/>
      <c r="C2" s="943"/>
      <c r="D2" s="943"/>
      <c r="E2" s="943"/>
      <c r="F2" s="943"/>
      <c r="G2" s="943"/>
      <c r="H2" s="943"/>
      <c r="I2" s="943"/>
      <c r="J2" s="943"/>
    </row>
    <row r="3" spans="1:16" s="80" customFormat="1" ht="20.25">
      <c r="A3" s="732" t="s">
        <v>623</v>
      </c>
      <c r="B3" s="732"/>
      <c r="C3" s="732"/>
      <c r="D3" s="732"/>
      <c r="E3" s="732"/>
      <c r="F3" s="732"/>
      <c r="G3" s="732"/>
      <c r="H3" s="732"/>
      <c r="I3" s="732"/>
      <c r="J3" s="732"/>
    </row>
    <row r="4" spans="1:16" s="80" customFormat="1" ht="14.25" customHeight="1"/>
    <row r="5" spans="1:16" ht="19.5" customHeight="1">
      <c r="A5" s="944" t="s">
        <v>734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</row>
    <row r="6" spans="1:16" ht="13.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6" ht="0.75" customHeight="1"/>
    <row r="8" spans="1:16">
      <c r="A8" s="548" t="s">
        <v>933</v>
      </c>
      <c r="B8" s="548"/>
      <c r="C8" s="256"/>
      <c r="H8" s="945" t="s">
        <v>788</v>
      </c>
      <c r="I8" s="945"/>
      <c r="J8" s="945"/>
      <c r="K8" s="945"/>
      <c r="L8" s="945"/>
    </row>
    <row r="9" spans="1:16" ht="18" customHeight="1">
      <c r="A9" s="805" t="s">
        <v>2</v>
      </c>
      <c r="B9" s="805" t="s">
        <v>31</v>
      </c>
      <c r="C9" s="932" t="s">
        <v>735</v>
      </c>
      <c r="D9" s="932"/>
      <c r="E9" s="932" t="s">
        <v>121</v>
      </c>
      <c r="F9" s="932"/>
      <c r="G9" s="932" t="s">
        <v>736</v>
      </c>
      <c r="H9" s="932"/>
      <c r="I9" s="932" t="s">
        <v>122</v>
      </c>
      <c r="J9" s="932"/>
      <c r="K9" s="932" t="s">
        <v>123</v>
      </c>
      <c r="L9" s="932"/>
      <c r="O9" s="257"/>
      <c r="P9" s="258"/>
    </row>
    <row r="10" spans="1:16" ht="44.25" customHeight="1">
      <c r="A10" s="805"/>
      <c r="B10" s="805"/>
      <c r="C10" s="83" t="s">
        <v>737</v>
      </c>
      <c r="D10" s="83" t="s">
        <v>738</v>
      </c>
      <c r="E10" s="83" t="s">
        <v>739</v>
      </c>
      <c r="F10" s="83" t="s">
        <v>740</v>
      </c>
      <c r="G10" s="83" t="s">
        <v>739</v>
      </c>
      <c r="H10" s="83" t="s">
        <v>740</v>
      </c>
      <c r="I10" s="83" t="s">
        <v>737</v>
      </c>
      <c r="J10" s="83" t="s">
        <v>738</v>
      </c>
      <c r="K10" s="83" t="s">
        <v>737</v>
      </c>
      <c r="L10" s="83" t="s">
        <v>738</v>
      </c>
    </row>
    <row r="11" spans="1:16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</row>
    <row r="12" spans="1:16" ht="15">
      <c r="A12" s="233">
        <v>1</v>
      </c>
      <c r="B12" s="263" t="s">
        <v>828</v>
      </c>
      <c r="C12" s="933" t="s">
        <v>929</v>
      </c>
      <c r="D12" s="934"/>
      <c r="E12" s="934"/>
      <c r="F12" s="934"/>
      <c r="G12" s="934"/>
      <c r="H12" s="934"/>
      <c r="I12" s="934"/>
      <c r="J12" s="934"/>
      <c r="K12" s="934"/>
      <c r="L12" s="935"/>
    </row>
    <row r="13" spans="1:16" ht="15">
      <c r="A13" s="233">
        <v>2</v>
      </c>
      <c r="B13" s="47" t="s">
        <v>829</v>
      </c>
      <c r="C13" s="936"/>
      <c r="D13" s="937"/>
      <c r="E13" s="937"/>
      <c r="F13" s="937"/>
      <c r="G13" s="937"/>
      <c r="H13" s="937"/>
      <c r="I13" s="937"/>
      <c r="J13" s="937"/>
      <c r="K13" s="937"/>
      <c r="L13" s="938"/>
    </row>
    <row r="14" spans="1:16" ht="15">
      <c r="A14" s="233">
        <v>3</v>
      </c>
      <c r="B14" s="263" t="s">
        <v>830</v>
      </c>
      <c r="C14" s="936"/>
      <c r="D14" s="937"/>
      <c r="E14" s="937"/>
      <c r="F14" s="937"/>
      <c r="G14" s="937"/>
      <c r="H14" s="937"/>
      <c r="I14" s="937"/>
      <c r="J14" s="937"/>
      <c r="K14" s="937"/>
      <c r="L14" s="938"/>
    </row>
    <row r="15" spans="1:16" ht="15">
      <c r="A15" s="233">
        <v>4</v>
      </c>
      <c r="B15" s="47" t="s">
        <v>831</v>
      </c>
      <c r="C15" s="936"/>
      <c r="D15" s="937"/>
      <c r="E15" s="937"/>
      <c r="F15" s="937"/>
      <c r="G15" s="937"/>
      <c r="H15" s="937"/>
      <c r="I15" s="937"/>
      <c r="J15" s="937"/>
      <c r="K15" s="937"/>
      <c r="L15" s="938"/>
    </row>
    <row r="16" spans="1:16" ht="15">
      <c r="A16" s="233">
        <v>5</v>
      </c>
      <c r="B16" s="47" t="s">
        <v>832</v>
      </c>
      <c r="C16" s="936"/>
      <c r="D16" s="937"/>
      <c r="E16" s="937"/>
      <c r="F16" s="937"/>
      <c r="G16" s="937"/>
      <c r="H16" s="937"/>
      <c r="I16" s="937"/>
      <c r="J16" s="937"/>
      <c r="K16" s="937"/>
      <c r="L16" s="938"/>
    </row>
    <row r="17" spans="1:12" ht="15">
      <c r="A17" s="233">
        <v>6</v>
      </c>
      <c r="B17" s="47" t="s">
        <v>833</v>
      </c>
      <c r="C17" s="936"/>
      <c r="D17" s="937"/>
      <c r="E17" s="937"/>
      <c r="F17" s="937"/>
      <c r="G17" s="937"/>
      <c r="H17" s="937"/>
      <c r="I17" s="937"/>
      <c r="J17" s="937"/>
      <c r="K17" s="937"/>
      <c r="L17" s="938"/>
    </row>
    <row r="18" spans="1:12" ht="15">
      <c r="A18" s="233">
        <v>7</v>
      </c>
      <c r="B18" s="263" t="s">
        <v>834</v>
      </c>
      <c r="C18" s="936"/>
      <c r="D18" s="937"/>
      <c r="E18" s="937"/>
      <c r="F18" s="937"/>
      <c r="G18" s="937"/>
      <c r="H18" s="937"/>
      <c r="I18" s="937"/>
      <c r="J18" s="937"/>
      <c r="K18" s="937"/>
      <c r="L18" s="938"/>
    </row>
    <row r="19" spans="1:12" ht="15">
      <c r="A19" s="233">
        <v>8</v>
      </c>
      <c r="B19" s="47" t="s">
        <v>835</v>
      </c>
      <c r="C19" s="936"/>
      <c r="D19" s="937"/>
      <c r="E19" s="937"/>
      <c r="F19" s="937"/>
      <c r="G19" s="937"/>
      <c r="H19" s="937"/>
      <c r="I19" s="937"/>
      <c r="J19" s="937"/>
      <c r="K19" s="937"/>
      <c r="L19" s="938"/>
    </row>
    <row r="20" spans="1:12" ht="15">
      <c r="A20" s="233">
        <v>9</v>
      </c>
      <c r="B20" s="47" t="s">
        <v>836</v>
      </c>
      <c r="C20" s="936"/>
      <c r="D20" s="937"/>
      <c r="E20" s="937"/>
      <c r="F20" s="937"/>
      <c r="G20" s="937"/>
      <c r="H20" s="937"/>
      <c r="I20" s="937"/>
      <c r="J20" s="937"/>
      <c r="K20" s="937"/>
      <c r="L20" s="938"/>
    </row>
    <row r="21" spans="1:12" ht="15">
      <c r="A21" s="233">
        <v>10</v>
      </c>
      <c r="B21" s="47" t="s">
        <v>837</v>
      </c>
      <c r="C21" s="936"/>
      <c r="D21" s="937"/>
      <c r="E21" s="937"/>
      <c r="F21" s="937"/>
      <c r="G21" s="937"/>
      <c r="H21" s="937"/>
      <c r="I21" s="937"/>
      <c r="J21" s="937"/>
      <c r="K21" s="937"/>
      <c r="L21" s="938"/>
    </row>
    <row r="22" spans="1:12" ht="15">
      <c r="A22" s="233">
        <v>11</v>
      </c>
      <c r="B22" s="47" t="s">
        <v>838</v>
      </c>
      <c r="C22" s="936"/>
      <c r="D22" s="937"/>
      <c r="E22" s="937"/>
      <c r="F22" s="937"/>
      <c r="G22" s="937"/>
      <c r="H22" s="937"/>
      <c r="I22" s="937"/>
      <c r="J22" s="937"/>
      <c r="K22" s="937"/>
      <c r="L22" s="938"/>
    </row>
    <row r="23" spans="1:12" ht="15">
      <c r="A23" s="233">
        <v>12</v>
      </c>
      <c r="B23" s="47" t="s">
        <v>839</v>
      </c>
      <c r="C23" s="936"/>
      <c r="D23" s="937"/>
      <c r="E23" s="937"/>
      <c r="F23" s="937"/>
      <c r="G23" s="937"/>
      <c r="H23" s="937"/>
      <c r="I23" s="937"/>
      <c r="J23" s="937"/>
      <c r="K23" s="937"/>
      <c r="L23" s="938"/>
    </row>
    <row r="24" spans="1:12" ht="15">
      <c r="A24" s="233">
        <v>13</v>
      </c>
      <c r="B24" s="47" t="s">
        <v>840</v>
      </c>
      <c r="C24" s="936"/>
      <c r="D24" s="937"/>
      <c r="E24" s="937"/>
      <c r="F24" s="937"/>
      <c r="G24" s="937"/>
      <c r="H24" s="937"/>
      <c r="I24" s="937"/>
      <c r="J24" s="937"/>
      <c r="K24" s="937"/>
      <c r="L24" s="938"/>
    </row>
    <row r="25" spans="1:12" ht="15">
      <c r="A25" s="233">
        <v>14</v>
      </c>
      <c r="B25" s="47" t="s">
        <v>841</v>
      </c>
      <c r="C25" s="936"/>
      <c r="D25" s="937"/>
      <c r="E25" s="937"/>
      <c r="F25" s="937"/>
      <c r="G25" s="937"/>
      <c r="H25" s="937"/>
      <c r="I25" s="937"/>
      <c r="J25" s="937"/>
      <c r="K25" s="937"/>
      <c r="L25" s="938"/>
    </row>
    <row r="26" spans="1:12" ht="15">
      <c r="A26" s="233">
        <v>15</v>
      </c>
      <c r="B26" s="263" t="s">
        <v>842</v>
      </c>
      <c r="C26" s="936"/>
      <c r="D26" s="937"/>
      <c r="E26" s="937"/>
      <c r="F26" s="937"/>
      <c r="G26" s="937"/>
      <c r="H26" s="937"/>
      <c r="I26" s="937"/>
      <c r="J26" s="937"/>
      <c r="K26" s="937"/>
      <c r="L26" s="938"/>
    </row>
    <row r="27" spans="1:12" ht="15">
      <c r="A27" s="233">
        <v>16</v>
      </c>
      <c r="B27" s="263" t="s">
        <v>843</v>
      </c>
      <c r="C27" s="936"/>
      <c r="D27" s="937"/>
      <c r="E27" s="937"/>
      <c r="F27" s="937"/>
      <c r="G27" s="937"/>
      <c r="H27" s="937"/>
      <c r="I27" s="937"/>
      <c r="J27" s="937"/>
      <c r="K27" s="937"/>
      <c r="L27" s="938"/>
    </row>
    <row r="28" spans="1:12" ht="15">
      <c r="A28" s="233">
        <v>17</v>
      </c>
      <c r="B28" s="47" t="s">
        <v>844</v>
      </c>
      <c r="C28" s="936"/>
      <c r="D28" s="937"/>
      <c r="E28" s="937"/>
      <c r="F28" s="937"/>
      <c r="G28" s="937"/>
      <c r="H28" s="937"/>
      <c r="I28" s="937"/>
      <c r="J28" s="937"/>
      <c r="K28" s="937"/>
      <c r="L28" s="938"/>
    </row>
    <row r="29" spans="1:12" ht="15">
      <c r="A29" s="233">
        <v>18</v>
      </c>
      <c r="B29" s="263" t="s">
        <v>845</v>
      </c>
      <c r="C29" s="936"/>
      <c r="D29" s="937"/>
      <c r="E29" s="937"/>
      <c r="F29" s="937"/>
      <c r="G29" s="937"/>
      <c r="H29" s="937"/>
      <c r="I29" s="937"/>
      <c r="J29" s="937"/>
      <c r="K29" s="937"/>
      <c r="L29" s="938"/>
    </row>
    <row r="30" spans="1:12" ht="15">
      <c r="A30" s="233">
        <v>19</v>
      </c>
      <c r="B30" s="47" t="s">
        <v>846</v>
      </c>
      <c r="C30" s="936"/>
      <c r="D30" s="937"/>
      <c r="E30" s="937"/>
      <c r="F30" s="937"/>
      <c r="G30" s="937"/>
      <c r="H30" s="937"/>
      <c r="I30" s="937"/>
      <c r="J30" s="937"/>
      <c r="K30" s="937"/>
      <c r="L30" s="938"/>
    </row>
    <row r="31" spans="1:12" ht="15">
      <c r="A31" s="233">
        <v>20</v>
      </c>
      <c r="B31" s="47" t="s">
        <v>847</v>
      </c>
      <c r="C31" s="936"/>
      <c r="D31" s="937"/>
      <c r="E31" s="937"/>
      <c r="F31" s="937"/>
      <c r="G31" s="937"/>
      <c r="H31" s="937"/>
      <c r="I31" s="937"/>
      <c r="J31" s="937"/>
      <c r="K31" s="937"/>
      <c r="L31" s="938"/>
    </row>
    <row r="32" spans="1:12" ht="15">
      <c r="A32" s="233">
        <v>21</v>
      </c>
      <c r="B32" s="47" t="s">
        <v>848</v>
      </c>
      <c r="C32" s="936"/>
      <c r="D32" s="937"/>
      <c r="E32" s="937"/>
      <c r="F32" s="937"/>
      <c r="G32" s="937"/>
      <c r="H32" s="937"/>
      <c r="I32" s="937"/>
      <c r="J32" s="937"/>
      <c r="K32" s="937"/>
      <c r="L32" s="938"/>
    </row>
    <row r="33" spans="1:12" ht="15">
      <c r="A33" s="233">
        <v>22</v>
      </c>
      <c r="B33" s="47" t="s">
        <v>849</v>
      </c>
      <c r="C33" s="936"/>
      <c r="D33" s="937"/>
      <c r="E33" s="937"/>
      <c r="F33" s="937"/>
      <c r="G33" s="937"/>
      <c r="H33" s="937"/>
      <c r="I33" s="937"/>
      <c r="J33" s="937"/>
      <c r="K33" s="937"/>
      <c r="L33" s="938"/>
    </row>
    <row r="34" spans="1:12" ht="15">
      <c r="A34" s="233">
        <v>23</v>
      </c>
      <c r="B34" s="47" t="s">
        <v>850</v>
      </c>
      <c r="C34" s="939"/>
      <c r="D34" s="940"/>
      <c r="E34" s="940"/>
      <c r="F34" s="940"/>
      <c r="G34" s="940"/>
      <c r="H34" s="940"/>
      <c r="I34" s="940"/>
      <c r="J34" s="940"/>
      <c r="K34" s="940"/>
      <c r="L34" s="941"/>
    </row>
    <row r="35" spans="1:12">
      <c r="A35" s="30" t="s">
        <v>14</v>
      </c>
      <c r="B35" s="9"/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spans="1:12">
      <c r="A36" s="89"/>
      <c r="B36" s="111"/>
      <c r="C36" s="111"/>
      <c r="D36" s="258"/>
      <c r="E36" s="258"/>
      <c r="F36" s="258"/>
      <c r="G36" s="258"/>
      <c r="H36" s="258"/>
      <c r="I36" s="258"/>
      <c r="J36" s="258"/>
    </row>
    <row r="37" spans="1:12">
      <c r="A37" s="89"/>
      <c r="B37" s="111"/>
      <c r="C37" s="111"/>
      <c r="D37" s="258"/>
      <c r="E37" s="258"/>
      <c r="F37" s="258"/>
      <c r="G37" s="258"/>
      <c r="H37" s="258"/>
      <c r="I37" s="258"/>
      <c r="J37" s="258"/>
    </row>
    <row r="38" spans="1:12">
      <c r="A38" s="290" t="s">
        <v>925</v>
      </c>
      <c r="B38" s="111"/>
      <c r="C38" s="111"/>
      <c r="D38" s="258"/>
      <c r="E38" s="258"/>
      <c r="F38" s="258"/>
      <c r="G38" s="258"/>
      <c r="H38" s="258"/>
      <c r="I38" s="258"/>
      <c r="J38" s="258"/>
    </row>
    <row r="39" spans="1:12">
      <c r="A39" s="290" t="s">
        <v>930</v>
      </c>
    </row>
    <row r="40" spans="1:12">
      <c r="J40" s="290" t="s">
        <v>869</v>
      </c>
    </row>
    <row r="41" spans="1:12">
      <c r="J41" s="305" t="s">
        <v>870</v>
      </c>
    </row>
    <row r="42" spans="1:12">
      <c r="J42" s="305" t="s">
        <v>871</v>
      </c>
    </row>
  </sheetData>
  <mergeCells count="13">
    <mergeCell ref="E1:I1"/>
    <mergeCell ref="A2:J2"/>
    <mergeCell ref="A3:J3"/>
    <mergeCell ref="A5:L5"/>
    <mergeCell ref="H8:L8"/>
    <mergeCell ref="I9:J9"/>
    <mergeCell ref="K9:L9"/>
    <mergeCell ref="C12:L34"/>
    <mergeCell ref="A9:A10"/>
    <mergeCell ref="B9:B10"/>
    <mergeCell ref="C9:D9"/>
    <mergeCell ref="E9:F9"/>
    <mergeCell ref="G9:H9"/>
  </mergeCells>
  <printOptions horizontalCentered="1"/>
  <pageMargins left="0.70866141732283505" right="0.70866141732283505" top="1.2362204720000001" bottom="0" header="0.31496062992126" footer="0.31496062992126"/>
  <pageSetup paperSize="9" scale="8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zoomScale="70" zoomScaleNormal="55" zoomScaleSheetLayoutView="70" workbookViewId="0">
      <selection activeCell="C12" sqref="C12:L34"/>
    </sheetView>
  </sheetViews>
  <sheetFormatPr defaultRowHeight="12.75"/>
  <cols>
    <col min="1" max="1" width="7.42578125" style="153" customWidth="1"/>
    <col min="2" max="2" width="20.7109375" style="153" bestFit="1" customWidth="1"/>
    <col min="3" max="3" width="11" style="153" customWidth="1"/>
    <col min="4" max="4" width="10" style="153" customWidth="1"/>
    <col min="5" max="5" width="11.85546875" style="153" customWidth="1"/>
    <col min="6" max="6" width="12.140625" style="153" customWidth="1"/>
    <col min="7" max="7" width="13.28515625" style="153" customWidth="1"/>
    <col min="8" max="8" width="14.5703125" style="153" customWidth="1"/>
    <col min="9" max="9" width="12" style="153" customWidth="1"/>
    <col min="10" max="10" width="13.140625" style="153" customWidth="1"/>
    <col min="11" max="11" width="10.85546875" style="153" customWidth="1"/>
    <col min="12" max="12" width="10.7109375" style="153" customWidth="1"/>
    <col min="13" max="16384" width="9.140625" style="153"/>
  </cols>
  <sheetData>
    <row r="1" spans="1:16" s="80" customFormat="1">
      <c r="E1" s="942"/>
      <c r="F1" s="942"/>
      <c r="G1" s="942"/>
      <c r="H1" s="942"/>
      <c r="I1" s="942"/>
      <c r="J1" s="254" t="s">
        <v>741</v>
      </c>
    </row>
    <row r="2" spans="1:16" s="80" customFormat="1" ht="15">
      <c r="A2" s="943" t="s">
        <v>0</v>
      </c>
      <c r="B2" s="943"/>
      <c r="C2" s="943"/>
      <c r="D2" s="943"/>
      <c r="E2" s="943"/>
      <c r="F2" s="943"/>
      <c r="G2" s="943"/>
      <c r="H2" s="943"/>
      <c r="I2" s="943"/>
      <c r="J2" s="943"/>
    </row>
    <row r="3" spans="1:16" s="80" customFormat="1" ht="20.25">
      <c r="A3" s="732" t="s">
        <v>623</v>
      </c>
      <c r="B3" s="732"/>
      <c r="C3" s="732"/>
      <c r="D3" s="732"/>
      <c r="E3" s="732"/>
      <c r="F3" s="732"/>
      <c r="G3" s="732"/>
      <c r="H3" s="732"/>
      <c r="I3" s="732"/>
      <c r="J3" s="732"/>
    </row>
    <row r="4" spans="1:16" s="80" customFormat="1" ht="14.25" customHeight="1"/>
    <row r="5" spans="1:16" ht="16.5" customHeight="1">
      <c r="A5" s="944" t="s">
        <v>742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</row>
    <row r="6" spans="1:16" ht="13.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6" ht="0.75" customHeight="1"/>
    <row r="8" spans="1:16">
      <c r="A8" s="548" t="s">
        <v>933</v>
      </c>
      <c r="B8" s="548"/>
      <c r="C8" s="256"/>
      <c r="H8" s="945" t="s">
        <v>788</v>
      </c>
      <c r="I8" s="945"/>
      <c r="J8" s="945"/>
      <c r="K8" s="945"/>
      <c r="L8" s="945"/>
    </row>
    <row r="9" spans="1:16" ht="21" customHeight="1">
      <c r="A9" s="805" t="s">
        <v>2</v>
      </c>
      <c r="B9" s="805" t="s">
        <v>31</v>
      </c>
      <c r="C9" s="932" t="s">
        <v>735</v>
      </c>
      <c r="D9" s="932"/>
      <c r="E9" s="932" t="s">
        <v>121</v>
      </c>
      <c r="F9" s="932"/>
      <c r="G9" s="932" t="s">
        <v>736</v>
      </c>
      <c r="H9" s="932"/>
      <c r="I9" s="932" t="s">
        <v>122</v>
      </c>
      <c r="J9" s="932"/>
      <c r="K9" s="932" t="s">
        <v>123</v>
      </c>
      <c r="L9" s="932"/>
      <c r="O9" s="257"/>
      <c r="P9" s="258"/>
    </row>
    <row r="10" spans="1:16" ht="45" customHeight="1">
      <c r="A10" s="805"/>
      <c r="B10" s="805"/>
      <c r="C10" s="83" t="s">
        <v>737</v>
      </c>
      <c r="D10" s="83" t="s">
        <v>738</v>
      </c>
      <c r="E10" s="83" t="s">
        <v>739</v>
      </c>
      <c r="F10" s="83" t="s">
        <v>740</v>
      </c>
      <c r="G10" s="83" t="s">
        <v>739</v>
      </c>
      <c r="H10" s="83" t="s">
        <v>740</v>
      </c>
      <c r="I10" s="83" t="s">
        <v>737</v>
      </c>
      <c r="J10" s="83" t="s">
        <v>738</v>
      </c>
      <c r="K10" s="83" t="s">
        <v>737</v>
      </c>
      <c r="L10" s="83" t="s">
        <v>738</v>
      </c>
    </row>
    <row r="11" spans="1:16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</row>
    <row r="12" spans="1:16" ht="15">
      <c r="A12" s="233">
        <v>1</v>
      </c>
      <c r="B12" s="263" t="s">
        <v>828</v>
      </c>
      <c r="C12" s="933" t="s">
        <v>929</v>
      </c>
      <c r="D12" s="934"/>
      <c r="E12" s="934"/>
      <c r="F12" s="934"/>
      <c r="G12" s="934"/>
      <c r="H12" s="934"/>
      <c r="I12" s="934"/>
      <c r="J12" s="934"/>
      <c r="K12" s="934"/>
      <c r="L12" s="935"/>
    </row>
    <row r="13" spans="1:16" ht="15">
      <c r="A13" s="233">
        <v>2</v>
      </c>
      <c r="B13" s="47" t="s">
        <v>829</v>
      </c>
      <c r="C13" s="936"/>
      <c r="D13" s="937"/>
      <c r="E13" s="937"/>
      <c r="F13" s="937"/>
      <c r="G13" s="937"/>
      <c r="H13" s="937"/>
      <c r="I13" s="937"/>
      <c r="J13" s="937"/>
      <c r="K13" s="937"/>
      <c r="L13" s="938"/>
    </row>
    <row r="14" spans="1:16" ht="15">
      <c r="A14" s="233">
        <v>3</v>
      </c>
      <c r="B14" s="263" t="s">
        <v>830</v>
      </c>
      <c r="C14" s="936"/>
      <c r="D14" s="937"/>
      <c r="E14" s="937"/>
      <c r="F14" s="937"/>
      <c r="G14" s="937"/>
      <c r="H14" s="937"/>
      <c r="I14" s="937"/>
      <c r="J14" s="937"/>
      <c r="K14" s="937"/>
      <c r="L14" s="938"/>
    </row>
    <row r="15" spans="1:16" ht="15">
      <c r="A15" s="233">
        <v>4</v>
      </c>
      <c r="B15" s="47" t="s">
        <v>831</v>
      </c>
      <c r="C15" s="936"/>
      <c r="D15" s="937"/>
      <c r="E15" s="937"/>
      <c r="F15" s="937"/>
      <c r="G15" s="937"/>
      <c r="H15" s="937"/>
      <c r="I15" s="937"/>
      <c r="J15" s="937"/>
      <c r="K15" s="937"/>
      <c r="L15" s="938"/>
    </row>
    <row r="16" spans="1:16" ht="15">
      <c r="A16" s="233">
        <v>5</v>
      </c>
      <c r="B16" s="47" t="s">
        <v>832</v>
      </c>
      <c r="C16" s="936"/>
      <c r="D16" s="937"/>
      <c r="E16" s="937"/>
      <c r="F16" s="937"/>
      <c r="G16" s="937"/>
      <c r="H16" s="937"/>
      <c r="I16" s="937"/>
      <c r="J16" s="937"/>
      <c r="K16" s="937"/>
      <c r="L16" s="938"/>
    </row>
    <row r="17" spans="1:12" ht="15">
      <c r="A17" s="233">
        <v>6</v>
      </c>
      <c r="B17" s="47" t="s">
        <v>833</v>
      </c>
      <c r="C17" s="936"/>
      <c r="D17" s="937"/>
      <c r="E17" s="937"/>
      <c r="F17" s="937"/>
      <c r="G17" s="937"/>
      <c r="H17" s="937"/>
      <c r="I17" s="937"/>
      <c r="J17" s="937"/>
      <c r="K17" s="937"/>
      <c r="L17" s="938"/>
    </row>
    <row r="18" spans="1:12" ht="15">
      <c r="A18" s="233">
        <v>7</v>
      </c>
      <c r="B18" s="263" t="s">
        <v>834</v>
      </c>
      <c r="C18" s="936"/>
      <c r="D18" s="937"/>
      <c r="E18" s="937"/>
      <c r="F18" s="937"/>
      <c r="G18" s="937"/>
      <c r="H18" s="937"/>
      <c r="I18" s="937"/>
      <c r="J18" s="937"/>
      <c r="K18" s="937"/>
      <c r="L18" s="938"/>
    </row>
    <row r="19" spans="1:12" ht="15">
      <c r="A19" s="233">
        <v>8</v>
      </c>
      <c r="B19" s="47" t="s">
        <v>835</v>
      </c>
      <c r="C19" s="936"/>
      <c r="D19" s="937"/>
      <c r="E19" s="937"/>
      <c r="F19" s="937"/>
      <c r="G19" s="937"/>
      <c r="H19" s="937"/>
      <c r="I19" s="937"/>
      <c r="J19" s="937"/>
      <c r="K19" s="937"/>
      <c r="L19" s="938"/>
    </row>
    <row r="20" spans="1:12" ht="15">
      <c r="A20" s="233">
        <v>9</v>
      </c>
      <c r="B20" s="47" t="s">
        <v>836</v>
      </c>
      <c r="C20" s="936"/>
      <c r="D20" s="937"/>
      <c r="E20" s="937"/>
      <c r="F20" s="937"/>
      <c r="G20" s="937"/>
      <c r="H20" s="937"/>
      <c r="I20" s="937"/>
      <c r="J20" s="937"/>
      <c r="K20" s="937"/>
      <c r="L20" s="938"/>
    </row>
    <row r="21" spans="1:12" ht="15">
      <c r="A21" s="233">
        <v>10</v>
      </c>
      <c r="B21" s="47" t="s">
        <v>837</v>
      </c>
      <c r="C21" s="936"/>
      <c r="D21" s="937"/>
      <c r="E21" s="937"/>
      <c r="F21" s="937"/>
      <c r="G21" s="937"/>
      <c r="H21" s="937"/>
      <c r="I21" s="937"/>
      <c r="J21" s="937"/>
      <c r="K21" s="937"/>
      <c r="L21" s="938"/>
    </row>
    <row r="22" spans="1:12" ht="15">
      <c r="A22" s="233">
        <v>11</v>
      </c>
      <c r="B22" s="47" t="s">
        <v>838</v>
      </c>
      <c r="C22" s="936"/>
      <c r="D22" s="937"/>
      <c r="E22" s="937"/>
      <c r="F22" s="937"/>
      <c r="G22" s="937"/>
      <c r="H22" s="937"/>
      <c r="I22" s="937"/>
      <c r="J22" s="937"/>
      <c r="K22" s="937"/>
      <c r="L22" s="938"/>
    </row>
    <row r="23" spans="1:12" ht="15">
      <c r="A23" s="233">
        <v>12</v>
      </c>
      <c r="B23" s="47" t="s">
        <v>839</v>
      </c>
      <c r="C23" s="936"/>
      <c r="D23" s="937"/>
      <c r="E23" s="937"/>
      <c r="F23" s="937"/>
      <c r="G23" s="937"/>
      <c r="H23" s="937"/>
      <c r="I23" s="937"/>
      <c r="J23" s="937"/>
      <c r="K23" s="937"/>
      <c r="L23" s="938"/>
    </row>
    <row r="24" spans="1:12" ht="15">
      <c r="A24" s="233">
        <v>13</v>
      </c>
      <c r="B24" s="47" t="s">
        <v>840</v>
      </c>
      <c r="C24" s="936"/>
      <c r="D24" s="937"/>
      <c r="E24" s="937"/>
      <c r="F24" s="937"/>
      <c r="G24" s="937"/>
      <c r="H24" s="937"/>
      <c r="I24" s="937"/>
      <c r="J24" s="937"/>
      <c r="K24" s="937"/>
      <c r="L24" s="938"/>
    </row>
    <row r="25" spans="1:12" ht="15">
      <c r="A25" s="233">
        <v>14</v>
      </c>
      <c r="B25" s="47" t="s">
        <v>841</v>
      </c>
      <c r="C25" s="936"/>
      <c r="D25" s="937"/>
      <c r="E25" s="937"/>
      <c r="F25" s="937"/>
      <c r="G25" s="937"/>
      <c r="H25" s="937"/>
      <c r="I25" s="937"/>
      <c r="J25" s="937"/>
      <c r="K25" s="937"/>
      <c r="L25" s="938"/>
    </row>
    <row r="26" spans="1:12" ht="15">
      <c r="A26" s="233">
        <v>15</v>
      </c>
      <c r="B26" s="263" t="s">
        <v>842</v>
      </c>
      <c r="C26" s="936"/>
      <c r="D26" s="937"/>
      <c r="E26" s="937"/>
      <c r="F26" s="937"/>
      <c r="G26" s="937"/>
      <c r="H26" s="937"/>
      <c r="I26" s="937"/>
      <c r="J26" s="937"/>
      <c r="K26" s="937"/>
      <c r="L26" s="938"/>
    </row>
    <row r="27" spans="1:12" ht="15">
      <c r="A27" s="233">
        <v>16</v>
      </c>
      <c r="B27" s="263" t="s">
        <v>843</v>
      </c>
      <c r="C27" s="936"/>
      <c r="D27" s="937"/>
      <c r="E27" s="937"/>
      <c r="F27" s="937"/>
      <c r="G27" s="937"/>
      <c r="H27" s="937"/>
      <c r="I27" s="937"/>
      <c r="J27" s="937"/>
      <c r="K27" s="937"/>
      <c r="L27" s="938"/>
    </row>
    <row r="28" spans="1:12" ht="15">
      <c r="A28" s="233">
        <v>17</v>
      </c>
      <c r="B28" s="47" t="s">
        <v>844</v>
      </c>
      <c r="C28" s="936"/>
      <c r="D28" s="937"/>
      <c r="E28" s="937"/>
      <c r="F28" s="937"/>
      <c r="G28" s="937"/>
      <c r="H28" s="937"/>
      <c r="I28" s="937"/>
      <c r="J28" s="937"/>
      <c r="K28" s="937"/>
      <c r="L28" s="938"/>
    </row>
    <row r="29" spans="1:12" ht="15">
      <c r="A29" s="233">
        <v>18</v>
      </c>
      <c r="B29" s="263" t="s">
        <v>845</v>
      </c>
      <c r="C29" s="936"/>
      <c r="D29" s="937"/>
      <c r="E29" s="937"/>
      <c r="F29" s="937"/>
      <c r="G29" s="937"/>
      <c r="H29" s="937"/>
      <c r="I29" s="937"/>
      <c r="J29" s="937"/>
      <c r="K29" s="937"/>
      <c r="L29" s="938"/>
    </row>
    <row r="30" spans="1:12" ht="15">
      <c r="A30" s="233">
        <v>19</v>
      </c>
      <c r="B30" s="47" t="s">
        <v>846</v>
      </c>
      <c r="C30" s="936"/>
      <c r="D30" s="937"/>
      <c r="E30" s="937"/>
      <c r="F30" s="937"/>
      <c r="G30" s="937"/>
      <c r="H30" s="937"/>
      <c r="I30" s="937"/>
      <c r="J30" s="937"/>
      <c r="K30" s="937"/>
      <c r="L30" s="938"/>
    </row>
    <row r="31" spans="1:12" ht="15">
      <c r="A31" s="233">
        <v>20</v>
      </c>
      <c r="B31" s="47" t="s">
        <v>847</v>
      </c>
      <c r="C31" s="936"/>
      <c r="D31" s="937"/>
      <c r="E31" s="937"/>
      <c r="F31" s="937"/>
      <c r="G31" s="937"/>
      <c r="H31" s="937"/>
      <c r="I31" s="937"/>
      <c r="J31" s="937"/>
      <c r="K31" s="937"/>
      <c r="L31" s="938"/>
    </row>
    <row r="32" spans="1:12" ht="15">
      <c r="A32" s="233">
        <v>21</v>
      </c>
      <c r="B32" s="47" t="s">
        <v>848</v>
      </c>
      <c r="C32" s="936"/>
      <c r="D32" s="937"/>
      <c r="E32" s="937"/>
      <c r="F32" s="937"/>
      <c r="G32" s="937"/>
      <c r="H32" s="937"/>
      <c r="I32" s="937"/>
      <c r="J32" s="937"/>
      <c r="K32" s="937"/>
      <c r="L32" s="938"/>
    </row>
    <row r="33" spans="1:12" ht="15">
      <c r="A33" s="233">
        <v>22</v>
      </c>
      <c r="B33" s="47" t="s">
        <v>849</v>
      </c>
      <c r="C33" s="936"/>
      <c r="D33" s="937"/>
      <c r="E33" s="937"/>
      <c r="F33" s="937"/>
      <c r="G33" s="937"/>
      <c r="H33" s="937"/>
      <c r="I33" s="937"/>
      <c r="J33" s="937"/>
      <c r="K33" s="937"/>
      <c r="L33" s="938"/>
    </row>
    <row r="34" spans="1:12" ht="15">
      <c r="A34" s="233">
        <v>23</v>
      </c>
      <c r="B34" s="47" t="s">
        <v>850</v>
      </c>
      <c r="C34" s="939"/>
      <c r="D34" s="940"/>
      <c r="E34" s="940"/>
      <c r="F34" s="940"/>
      <c r="G34" s="940"/>
      <c r="H34" s="940"/>
      <c r="I34" s="940"/>
      <c r="J34" s="940"/>
      <c r="K34" s="940"/>
      <c r="L34" s="941"/>
    </row>
    <row r="35" spans="1:12">
      <c r="A35" s="30" t="s">
        <v>14</v>
      </c>
      <c r="B35" s="9"/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spans="1:12">
      <c r="A36" s="89"/>
      <c r="B36" s="111"/>
      <c r="C36" s="111"/>
      <c r="D36" s="258"/>
      <c r="E36" s="258"/>
      <c r="F36" s="258"/>
      <c r="G36" s="258"/>
      <c r="H36" s="258"/>
      <c r="I36" s="258"/>
      <c r="J36" s="258"/>
    </row>
    <row r="37" spans="1:12">
      <c r="A37" s="89"/>
      <c r="B37" s="111"/>
      <c r="C37" s="111"/>
      <c r="D37" s="258"/>
      <c r="E37" s="258"/>
      <c r="F37" s="258"/>
      <c r="G37" s="258"/>
      <c r="H37" s="258"/>
      <c r="I37" s="258"/>
      <c r="J37" s="258"/>
    </row>
    <row r="38" spans="1:12">
      <c r="A38" s="290" t="s">
        <v>925</v>
      </c>
      <c r="B38" s="111"/>
      <c r="C38" s="111"/>
      <c r="D38" s="258"/>
      <c r="E38" s="258"/>
      <c r="F38" s="258"/>
      <c r="G38" s="258"/>
      <c r="H38" s="258"/>
      <c r="I38" s="258"/>
      <c r="J38" s="258"/>
    </row>
    <row r="39" spans="1:12">
      <c r="A39" s="290" t="s">
        <v>930</v>
      </c>
    </row>
    <row r="40" spans="1:12">
      <c r="A40" s="946"/>
      <c r="B40" s="946"/>
      <c r="C40" s="946"/>
      <c r="D40" s="946"/>
      <c r="E40" s="946"/>
      <c r="F40" s="946"/>
      <c r="G40" s="946"/>
      <c r="H40" s="946"/>
      <c r="I40" s="946"/>
      <c r="J40" s="946"/>
    </row>
    <row r="42" spans="1:12">
      <c r="J42" s="290" t="s">
        <v>869</v>
      </c>
    </row>
    <row r="43" spans="1:12">
      <c r="J43" s="305" t="s">
        <v>870</v>
      </c>
    </row>
    <row r="44" spans="1:12">
      <c r="J44" s="305" t="s">
        <v>871</v>
      </c>
    </row>
  </sheetData>
  <mergeCells count="14">
    <mergeCell ref="E1:I1"/>
    <mergeCell ref="A2:J2"/>
    <mergeCell ref="A3:J3"/>
    <mergeCell ref="A5:L5"/>
    <mergeCell ref="H8:L8"/>
    <mergeCell ref="I9:J9"/>
    <mergeCell ref="K9:L9"/>
    <mergeCell ref="A40:J40"/>
    <mergeCell ref="C12:L34"/>
    <mergeCell ref="A9:A10"/>
    <mergeCell ref="B9:B10"/>
    <mergeCell ref="C9:D9"/>
    <mergeCell ref="E9:F9"/>
    <mergeCell ref="G9:H9"/>
  </mergeCells>
  <printOptions horizontalCentered="1"/>
  <pageMargins left="0.70866141732283505" right="0.70866141732283505" top="1.2362204720000001" bottom="0" header="0.31496062992126" footer="0.31496062992126"/>
  <pageSetup paperSize="9" scale="7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A16" zoomScaleSheetLayoutView="100" workbookViewId="0">
      <selection activeCell="G12" sqref="G12:G34"/>
    </sheetView>
  </sheetViews>
  <sheetFormatPr defaultRowHeight="12.75"/>
  <cols>
    <col min="1" max="1" width="8" customWidth="1"/>
    <col min="2" max="2" width="20.4257812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633"/>
      <c r="E1" s="633"/>
      <c r="F1" s="633"/>
      <c r="G1" s="633"/>
      <c r="H1" s="633"/>
      <c r="I1" s="633"/>
      <c r="L1" s="682" t="s">
        <v>81</v>
      </c>
      <c r="M1" s="682"/>
    </row>
    <row r="2" spans="1:19" ht="15.75">
      <c r="A2" s="635" t="s">
        <v>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</row>
    <row r="3" spans="1:19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</row>
    <row r="4" spans="1:19" ht="11.25" customHeight="1"/>
    <row r="5" spans="1:19" ht="15.75">
      <c r="A5" s="635" t="s">
        <v>628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</row>
    <row r="7" spans="1:19">
      <c r="A7" s="638" t="s">
        <v>931</v>
      </c>
      <c r="B7" s="638"/>
      <c r="K7" s="104"/>
      <c r="L7" s="684" t="s">
        <v>787</v>
      </c>
      <c r="M7" s="684"/>
      <c r="N7" s="684"/>
    </row>
    <row r="8" spans="1:19">
      <c r="A8" s="32"/>
      <c r="B8" s="32"/>
      <c r="K8" s="93"/>
      <c r="L8" s="117"/>
      <c r="M8" s="123"/>
      <c r="N8" s="117"/>
    </row>
    <row r="9" spans="1:19" ht="15.75" customHeight="1">
      <c r="A9" s="685" t="s">
        <v>2</v>
      </c>
      <c r="B9" s="685" t="s">
        <v>3</v>
      </c>
      <c r="C9" s="595" t="s">
        <v>4</v>
      </c>
      <c r="D9" s="595"/>
      <c r="E9" s="595"/>
      <c r="F9" s="592"/>
      <c r="G9" s="683"/>
      <c r="H9" s="594" t="s">
        <v>95</v>
      </c>
      <c r="I9" s="594"/>
      <c r="J9" s="594"/>
      <c r="K9" s="594"/>
      <c r="L9" s="594"/>
      <c r="M9" s="685" t="s">
        <v>128</v>
      </c>
      <c r="N9" s="609" t="s">
        <v>129</v>
      </c>
    </row>
    <row r="10" spans="1:19" ht="39" customHeight="1">
      <c r="A10" s="686"/>
      <c r="B10" s="686"/>
      <c r="C10" s="5" t="s">
        <v>5</v>
      </c>
      <c r="D10" s="5" t="s">
        <v>6</v>
      </c>
      <c r="E10" s="540" t="s">
        <v>353</v>
      </c>
      <c r="F10" s="7" t="s">
        <v>93</v>
      </c>
      <c r="G10" s="6" t="s">
        <v>354</v>
      </c>
      <c r="H10" s="5" t="s">
        <v>5</v>
      </c>
      <c r="I10" s="5" t="s">
        <v>6</v>
      </c>
      <c r="J10" s="5" t="s">
        <v>353</v>
      </c>
      <c r="K10" s="7" t="s">
        <v>93</v>
      </c>
      <c r="L10" s="7" t="s">
        <v>355</v>
      </c>
      <c r="M10" s="686"/>
      <c r="N10" s="609"/>
      <c r="R10" s="13"/>
      <c r="S10" s="13"/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4.25">
      <c r="A12" s="8">
        <v>1</v>
      </c>
      <c r="B12" s="263" t="s">
        <v>828</v>
      </c>
      <c r="C12" s="9">
        <v>67</v>
      </c>
      <c r="D12" s="9">
        <v>3</v>
      </c>
      <c r="E12" s="9">
        <v>0</v>
      </c>
      <c r="F12" s="66">
        <v>0</v>
      </c>
      <c r="G12" s="10">
        <f>SUM(C12:F12)</f>
        <v>70</v>
      </c>
      <c r="H12" s="9">
        <v>59</v>
      </c>
      <c r="I12" s="9">
        <v>3</v>
      </c>
      <c r="J12" s="9">
        <v>0</v>
      </c>
      <c r="K12" s="9">
        <v>0</v>
      </c>
      <c r="L12" s="9">
        <f>SUM(H12:K12)</f>
        <v>62</v>
      </c>
      <c r="M12" s="9">
        <f>G12-L12</f>
        <v>8</v>
      </c>
      <c r="N12" s="272" t="s">
        <v>852</v>
      </c>
    </row>
    <row r="13" spans="1:19" ht="14.25">
      <c r="A13" s="8">
        <v>2</v>
      </c>
      <c r="B13" s="47" t="s">
        <v>829</v>
      </c>
      <c r="C13" s="9">
        <v>89</v>
      </c>
      <c r="D13" s="9">
        <v>3</v>
      </c>
      <c r="E13" s="9">
        <v>0</v>
      </c>
      <c r="F13" s="66">
        <v>0</v>
      </c>
      <c r="G13" s="10">
        <f t="shared" ref="G13:G34" si="0">SUM(C13:F13)</f>
        <v>92</v>
      </c>
      <c r="H13" s="9">
        <v>89</v>
      </c>
      <c r="I13" s="9">
        <v>3</v>
      </c>
      <c r="J13" s="9">
        <v>0</v>
      </c>
      <c r="K13" s="9">
        <v>0</v>
      </c>
      <c r="L13" s="9">
        <f t="shared" ref="L13:L34" si="1">SUM(H13:K13)</f>
        <v>92</v>
      </c>
      <c r="M13" s="9">
        <f t="shared" ref="M13:M34" si="2">G13-L13</f>
        <v>0</v>
      </c>
      <c r="N13" s="272"/>
    </row>
    <row r="14" spans="1:19" ht="14.25">
      <c r="A14" s="8">
        <v>3</v>
      </c>
      <c r="B14" s="263" t="s">
        <v>830</v>
      </c>
      <c r="C14" s="9">
        <v>191</v>
      </c>
      <c r="D14" s="9">
        <v>2</v>
      </c>
      <c r="E14" s="9">
        <v>0</v>
      </c>
      <c r="F14" s="66">
        <v>0</v>
      </c>
      <c r="G14" s="10">
        <f t="shared" si="0"/>
        <v>193</v>
      </c>
      <c r="H14" s="9">
        <v>161</v>
      </c>
      <c r="I14" s="9">
        <v>2</v>
      </c>
      <c r="J14" s="9">
        <v>0</v>
      </c>
      <c r="K14" s="9">
        <v>0</v>
      </c>
      <c r="L14" s="9">
        <f t="shared" si="1"/>
        <v>163</v>
      </c>
      <c r="M14" s="9">
        <f t="shared" si="2"/>
        <v>30</v>
      </c>
      <c r="N14" s="272" t="s">
        <v>852</v>
      </c>
    </row>
    <row r="15" spans="1:19" ht="14.25">
      <c r="A15" s="8">
        <v>4</v>
      </c>
      <c r="B15" s="47" t="s">
        <v>831</v>
      </c>
      <c r="C15" s="9">
        <v>164</v>
      </c>
      <c r="D15" s="9">
        <v>0</v>
      </c>
      <c r="E15" s="9">
        <v>0</v>
      </c>
      <c r="F15" s="66">
        <v>0</v>
      </c>
      <c r="G15" s="10">
        <f t="shared" si="0"/>
        <v>164</v>
      </c>
      <c r="H15" s="9">
        <v>116</v>
      </c>
      <c r="I15" s="9">
        <v>0</v>
      </c>
      <c r="J15" s="9">
        <v>0</v>
      </c>
      <c r="K15" s="9">
        <v>0</v>
      </c>
      <c r="L15" s="9">
        <f t="shared" si="1"/>
        <v>116</v>
      </c>
      <c r="M15" s="9">
        <f t="shared" si="2"/>
        <v>48</v>
      </c>
      <c r="N15" s="272" t="s">
        <v>852</v>
      </c>
    </row>
    <row r="16" spans="1:19" ht="14.25">
      <c r="A16" s="8">
        <v>5</v>
      </c>
      <c r="B16" s="47" t="s">
        <v>832</v>
      </c>
      <c r="C16" s="9">
        <v>96</v>
      </c>
      <c r="D16" s="9">
        <v>0</v>
      </c>
      <c r="E16" s="9">
        <v>0</v>
      </c>
      <c r="F16" s="66">
        <v>0</v>
      </c>
      <c r="G16" s="10">
        <f t="shared" si="0"/>
        <v>96</v>
      </c>
      <c r="H16" s="9">
        <v>96</v>
      </c>
      <c r="I16" s="9">
        <v>0</v>
      </c>
      <c r="J16" s="9">
        <v>0</v>
      </c>
      <c r="K16" s="9">
        <v>0</v>
      </c>
      <c r="L16" s="9">
        <f t="shared" si="1"/>
        <v>96</v>
      </c>
      <c r="M16" s="9">
        <f t="shared" si="2"/>
        <v>0</v>
      </c>
      <c r="N16" s="272"/>
    </row>
    <row r="17" spans="1:14" ht="14.25">
      <c r="A17" s="8">
        <v>6</v>
      </c>
      <c r="B17" s="47" t="s">
        <v>833</v>
      </c>
      <c r="C17" s="9">
        <v>89</v>
      </c>
      <c r="D17" s="9">
        <v>1</v>
      </c>
      <c r="E17" s="9">
        <v>0</v>
      </c>
      <c r="F17" s="66">
        <v>0</v>
      </c>
      <c r="G17" s="10">
        <f t="shared" si="0"/>
        <v>90</v>
      </c>
      <c r="H17" s="9">
        <v>89</v>
      </c>
      <c r="I17" s="9">
        <v>1</v>
      </c>
      <c r="J17" s="9">
        <v>0</v>
      </c>
      <c r="K17" s="9">
        <v>0</v>
      </c>
      <c r="L17" s="9">
        <f t="shared" si="1"/>
        <v>90</v>
      </c>
      <c r="M17" s="9">
        <f t="shared" si="2"/>
        <v>0</v>
      </c>
      <c r="N17" s="272"/>
    </row>
    <row r="18" spans="1:14" ht="14.25">
      <c r="A18" s="8">
        <v>7</v>
      </c>
      <c r="B18" s="263" t="s">
        <v>834</v>
      </c>
      <c r="C18" s="9">
        <v>100</v>
      </c>
      <c r="D18" s="9">
        <v>0</v>
      </c>
      <c r="E18" s="9">
        <v>0</v>
      </c>
      <c r="F18" s="66">
        <v>0</v>
      </c>
      <c r="G18" s="10">
        <f t="shared" si="0"/>
        <v>100</v>
      </c>
      <c r="H18" s="9">
        <v>49</v>
      </c>
      <c r="I18" s="9">
        <v>0</v>
      </c>
      <c r="J18" s="9">
        <v>0</v>
      </c>
      <c r="K18" s="9">
        <v>0</v>
      </c>
      <c r="L18" s="9">
        <f t="shared" si="1"/>
        <v>49</v>
      </c>
      <c r="M18" s="9">
        <f t="shared" si="2"/>
        <v>51</v>
      </c>
      <c r="N18" s="272" t="s">
        <v>852</v>
      </c>
    </row>
    <row r="19" spans="1:14" ht="14.25">
      <c r="A19" s="8">
        <v>8</v>
      </c>
      <c r="B19" s="47" t="s">
        <v>835</v>
      </c>
      <c r="C19" s="9">
        <v>111</v>
      </c>
      <c r="D19" s="9">
        <v>0</v>
      </c>
      <c r="E19" s="9">
        <v>0</v>
      </c>
      <c r="F19" s="66">
        <v>0</v>
      </c>
      <c r="G19" s="10">
        <f t="shared" si="0"/>
        <v>111</v>
      </c>
      <c r="H19" s="9">
        <v>111</v>
      </c>
      <c r="I19" s="9">
        <v>0</v>
      </c>
      <c r="J19" s="9">
        <v>0</v>
      </c>
      <c r="K19" s="9">
        <v>0</v>
      </c>
      <c r="L19" s="9">
        <f t="shared" si="1"/>
        <v>111</v>
      </c>
      <c r="M19" s="9">
        <f t="shared" si="2"/>
        <v>0</v>
      </c>
      <c r="N19" s="9"/>
    </row>
    <row r="20" spans="1:14" ht="14.25">
      <c r="A20" s="8">
        <v>9</v>
      </c>
      <c r="B20" s="47" t="s">
        <v>836</v>
      </c>
      <c r="C20" s="9">
        <v>102</v>
      </c>
      <c r="D20" s="9">
        <v>0</v>
      </c>
      <c r="E20" s="9">
        <v>0</v>
      </c>
      <c r="F20" s="66">
        <v>0</v>
      </c>
      <c r="G20" s="10">
        <f t="shared" si="0"/>
        <v>102</v>
      </c>
      <c r="H20" s="9">
        <v>102</v>
      </c>
      <c r="I20" s="9">
        <v>0</v>
      </c>
      <c r="J20" s="9">
        <v>0</v>
      </c>
      <c r="K20" s="9">
        <v>0</v>
      </c>
      <c r="L20" s="9">
        <f t="shared" si="1"/>
        <v>102</v>
      </c>
      <c r="M20" s="9">
        <f t="shared" si="2"/>
        <v>0</v>
      </c>
      <c r="N20" s="9"/>
    </row>
    <row r="21" spans="1:14" ht="14.25">
      <c r="A21" s="8">
        <v>10</v>
      </c>
      <c r="B21" s="47" t="s">
        <v>837</v>
      </c>
      <c r="C21" s="9">
        <v>61</v>
      </c>
      <c r="D21" s="9">
        <v>0</v>
      </c>
      <c r="E21" s="9">
        <v>0</v>
      </c>
      <c r="F21" s="66">
        <v>0</v>
      </c>
      <c r="G21" s="10">
        <f t="shared" si="0"/>
        <v>61</v>
      </c>
      <c r="H21" s="9">
        <v>61</v>
      </c>
      <c r="I21" s="9">
        <v>0</v>
      </c>
      <c r="J21" s="9">
        <v>0</v>
      </c>
      <c r="K21" s="9">
        <v>0</v>
      </c>
      <c r="L21" s="9">
        <f t="shared" si="1"/>
        <v>61</v>
      </c>
      <c r="M21" s="9">
        <f t="shared" si="2"/>
        <v>0</v>
      </c>
      <c r="N21" s="9"/>
    </row>
    <row r="22" spans="1:14" ht="14.25">
      <c r="A22" s="8">
        <v>11</v>
      </c>
      <c r="B22" s="47" t="s">
        <v>838</v>
      </c>
      <c r="C22" s="9">
        <v>70</v>
      </c>
      <c r="D22" s="9">
        <v>0</v>
      </c>
      <c r="E22" s="9">
        <v>0</v>
      </c>
      <c r="F22" s="66">
        <v>0</v>
      </c>
      <c r="G22" s="10">
        <f t="shared" si="0"/>
        <v>70</v>
      </c>
      <c r="H22" s="9">
        <v>57</v>
      </c>
      <c r="I22" s="9">
        <v>0</v>
      </c>
      <c r="J22" s="9">
        <v>0</v>
      </c>
      <c r="K22" s="9">
        <v>0</v>
      </c>
      <c r="L22" s="9">
        <f t="shared" si="1"/>
        <v>57</v>
      </c>
      <c r="M22" s="9">
        <f t="shared" si="2"/>
        <v>13</v>
      </c>
      <c r="N22" s="272" t="s">
        <v>852</v>
      </c>
    </row>
    <row r="23" spans="1:14" ht="14.25">
      <c r="A23" s="8">
        <v>12</v>
      </c>
      <c r="B23" s="47" t="s">
        <v>839</v>
      </c>
      <c r="C23" s="9">
        <v>87</v>
      </c>
      <c r="D23" s="9">
        <v>0</v>
      </c>
      <c r="E23" s="9">
        <v>0</v>
      </c>
      <c r="F23" s="66">
        <v>0</v>
      </c>
      <c r="G23" s="10">
        <f t="shared" si="0"/>
        <v>87</v>
      </c>
      <c r="H23" s="9">
        <v>59</v>
      </c>
      <c r="I23" s="9">
        <v>0</v>
      </c>
      <c r="J23" s="9">
        <v>0</v>
      </c>
      <c r="K23" s="9">
        <v>0</v>
      </c>
      <c r="L23" s="9">
        <f t="shared" si="1"/>
        <v>59</v>
      </c>
      <c r="M23" s="9">
        <f t="shared" si="2"/>
        <v>28</v>
      </c>
      <c r="N23" s="272" t="s">
        <v>852</v>
      </c>
    </row>
    <row r="24" spans="1:14" ht="14.25">
      <c r="A24" s="8">
        <v>13</v>
      </c>
      <c r="B24" s="47" t="s">
        <v>840</v>
      </c>
      <c r="C24" s="9">
        <v>28</v>
      </c>
      <c r="D24" s="9">
        <v>0</v>
      </c>
      <c r="E24" s="9">
        <v>0</v>
      </c>
      <c r="F24" s="66">
        <v>0</v>
      </c>
      <c r="G24" s="10">
        <f t="shared" si="0"/>
        <v>28</v>
      </c>
      <c r="H24" s="9">
        <v>28</v>
      </c>
      <c r="I24" s="9">
        <v>0</v>
      </c>
      <c r="J24" s="9">
        <v>0</v>
      </c>
      <c r="K24" s="9">
        <v>0</v>
      </c>
      <c r="L24" s="9">
        <f t="shared" si="1"/>
        <v>28</v>
      </c>
      <c r="M24" s="9">
        <f t="shared" si="2"/>
        <v>0</v>
      </c>
      <c r="N24" s="272"/>
    </row>
    <row r="25" spans="1:14" ht="14.25">
      <c r="A25" s="8">
        <v>14</v>
      </c>
      <c r="B25" s="47" t="s">
        <v>841</v>
      </c>
      <c r="C25" s="9">
        <v>7</v>
      </c>
      <c r="D25" s="9">
        <v>0</v>
      </c>
      <c r="E25" s="9">
        <v>0</v>
      </c>
      <c r="F25" s="66">
        <v>0</v>
      </c>
      <c r="G25" s="10">
        <f t="shared" si="0"/>
        <v>7</v>
      </c>
      <c r="H25" s="9">
        <v>7</v>
      </c>
      <c r="I25" s="9">
        <v>0</v>
      </c>
      <c r="J25" s="9">
        <v>0</v>
      </c>
      <c r="K25" s="9">
        <v>0</v>
      </c>
      <c r="L25" s="9">
        <f t="shared" si="1"/>
        <v>7</v>
      </c>
      <c r="M25" s="9">
        <f t="shared" si="2"/>
        <v>0</v>
      </c>
      <c r="N25" s="272"/>
    </row>
    <row r="26" spans="1:14" ht="14.25">
      <c r="A26" s="8">
        <v>15</v>
      </c>
      <c r="B26" s="263" t="s">
        <v>842</v>
      </c>
      <c r="C26" s="9">
        <v>47</v>
      </c>
      <c r="D26" s="9">
        <v>0</v>
      </c>
      <c r="E26" s="9">
        <v>0</v>
      </c>
      <c r="F26" s="66">
        <v>0</v>
      </c>
      <c r="G26" s="10">
        <f t="shared" si="0"/>
        <v>47</v>
      </c>
      <c r="H26" s="9">
        <v>47</v>
      </c>
      <c r="I26" s="9">
        <v>0</v>
      </c>
      <c r="J26" s="9">
        <v>0</v>
      </c>
      <c r="K26" s="9">
        <v>0</v>
      </c>
      <c r="L26" s="9">
        <f t="shared" si="1"/>
        <v>47</v>
      </c>
      <c r="M26" s="9">
        <f t="shared" si="2"/>
        <v>0</v>
      </c>
      <c r="N26" s="272" t="s">
        <v>852</v>
      </c>
    </row>
    <row r="27" spans="1:14" ht="14.25">
      <c r="A27" s="8">
        <v>16</v>
      </c>
      <c r="B27" s="263" t="s">
        <v>843</v>
      </c>
      <c r="C27" s="9">
        <v>117</v>
      </c>
      <c r="D27" s="9">
        <v>0</v>
      </c>
      <c r="E27" s="9">
        <v>2</v>
      </c>
      <c r="F27" s="66">
        <v>0</v>
      </c>
      <c r="G27" s="10">
        <f t="shared" si="0"/>
        <v>119</v>
      </c>
      <c r="H27" s="9">
        <v>116</v>
      </c>
      <c r="I27" s="9">
        <v>0</v>
      </c>
      <c r="J27" s="9">
        <v>0</v>
      </c>
      <c r="K27" s="9">
        <v>0</v>
      </c>
      <c r="L27" s="9">
        <f t="shared" si="1"/>
        <v>116</v>
      </c>
      <c r="M27" s="9">
        <f t="shared" si="2"/>
        <v>3</v>
      </c>
      <c r="N27" s="272" t="s">
        <v>852</v>
      </c>
    </row>
    <row r="28" spans="1:14" ht="14.25">
      <c r="A28" s="8">
        <v>17</v>
      </c>
      <c r="B28" s="47" t="s">
        <v>844</v>
      </c>
      <c r="C28" s="9">
        <v>47</v>
      </c>
      <c r="D28" s="9">
        <v>0</v>
      </c>
      <c r="E28" s="9">
        <v>0</v>
      </c>
      <c r="F28" s="66">
        <v>0</v>
      </c>
      <c r="G28" s="10">
        <f t="shared" si="0"/>
        <v>47</v>
      </c>
      <c r="H28" s="9">
        <v>42</v>
      </c>
      <c r="I28" s="9">
        <v>0</v>
      </c>
      <c r="J28" s="9">
        <v>0</v>
      </c>
      <c r="K28" s="9">
        <v>0</v>
      </c>
      <c r="L28" s="9">
        <f t="shared" si="1"/>
        <v>42</v>
      </c>
      <c r="M28" s="9">
        <f t="shared" si="2"/>
        <v>5</v>
      </c>
      <c r="N28" s="272" t="s">
        <v>852</v>
      </c>
    </row>
    <row r="29" spans="1:14" ht="14.25">
      <c r="A29" s="8">
        <v>18</v>
      </c>
      <c r="B29" s="263" t="s">
        <v>845</v>
      </c>
      <c r="C29" s="9">
        <v>195</v>
      </c>
      <c r="D29" s="9">
        <v>0</v>
      </c>
      <c r="E29" s="9">
        <v>0</v>
      </c>
      <c r="F29" s="66">
        <v>0</v>
      </c>
      <c r="G29" s="10">
        <f t="shared" si="0"/>
        <v>195</v>
      </c>
      <c r="H29" s="9">
        <v>195</v>
      </c>
      <c r="I29" s="9">
        <v>0</v>
      </c>
      <c r="J29" s="9">
        <v>0</v>
      </c>
      <c r="K29" s="9">
        <v>0</v>
      </c>
      <c r="L29" s="9">
        <f t="shared" si="1"/>
        <v>195</v>
      </c>
      <c r="M29" s="9">
        <f t="shared" si="2"/>
        <v>0</v>
      </c>
      <c r="N29" s="9"/>
    </row>
    <row r="30" spans="1:14" ht="14.25">
      <c r="A30" s="8">
        <v>19</v>
      </c>
      <c r="B30" s="47" t="s">
        <v>846</v>
      </c>
      <c r="C30" s="9">
        <v>85</v>
      </c>
      <c r="D30" s="9">
        <v>1</v>
      </c>
      <c r="E30" s="9">
        <v>0</v>
      </c>
      <c r="F30" s="66">
        <v>0</v>
      </c>
      <c r="G30" s="10">
        <f t="shared" si="0"/>
        <v>86</v>
      </c>
      <c r="H30" s="9">
        <v>85</v>
      </c>
      <c r="I30" s="9">
        <v>1</v>
      </c>
      <c r="J30" s="9">
        <v>0</v>
      </c>
      <c r="K30" s="9">
        <v>0</v>
      </c>
      <c r="L30" s="9">
        <f t="shared" si="1"/>
        <v>86</v>
      </c>
      <c r="M30" s="9">
        <f t="shared" si="2"/>
        <v>0</v>
      </c>
      <c r="N30" s="272"/>
    </row>
    <row r="31" spans="1:14" ht="14.25">
      <c r="A31" s="8">
        <v>20</v>
      </c>
      <c r="B31" s="47" t="s">
        <v>847</v>
      </c>
      <c r="C31" s="9">
        <v>63</v>
      </c>
      <c r="D31" s="9">
        <v>0</v>
      </c>
      <c r="E31" s="9">
        <v>0</v>
      </c>
      <c r="F31" s="66">
        <v>0</v>
      </c>
      <c r="G31" s="10">
        <f t="shared" si="0"/>
        <v>63</v>
      </c>
      <c r="H31" s="9">
        <v>62</v>
      </c>
      <c r="I31" s="9">
        <v>0</v>
      </c>
      <c r="J31" s="9">
        <v>0</v>
      </c>
      <c r="K31" s="9">
        <v>0</v>
      </c>
      <c r="L31" s="9">
        <f t="shared" si="1"/>
        <v>62</v>
      </c>
      <c r="M31" s="9">
        <f t="shared" si="2"/>
        <v>1</v>
      </c>
      <c r="N31" s="272" t="s">
        <v>852</v>
      </c>
    </row>
    <row r="32" spans="1:14" ht="14.25">
      <c r="A32" s="8">
        <v>21</v>
      </c>
      <c r="B32" s="47" t="s">
        <v>848</v>
      </c>
      <c r="C32" s="9">
        <v>38</v>
      </c>
      <c r="D32" s="9">
        <v>0</v>
      </c>
      <c r="E32" s="9">
        <v>0</v>
      </c>
      <c r="F32" s="66">
        <v>0</v>
      </c>
      <c r="G32" s="10">
        <f t="shared" si="0"/>
        <v>38</v>
      </c>
      <c r="H32" s="9">
        <v>38</v>
      </c>
      <c r="I32" s="9">
        <v>0</v>
      </c>
      <c r="J32" s="9">
        <v>0</v>
      </c>
      <c r="K32" s="9">
        <v>0</v>
      </c>
      <c r="L32" s="9">
        <f t="shared" si="1"/>
        <v>38</v>
      </c>
      <c r="M32" s="9">
        <f t="shared" si="2"/>
        <v>0</v>
      </c>
      <c r="N32" s="272"/>
    </row>
    <row r="33" spans="1:15" ht="14.25">
      <c r="A33" s="8">
        <v>22</v>
      </c>
      <c r="B33" s="47" t="s">
        <v>849</v>
      </c>
      <c r="C33" s="9">
        <v>63</v>
      </c>
      <c r="D33" s="9">
        <v>1</v>
      </c>
      <c r="E33" s="9">
        <v>0</v>
      </c>
      <c r="F33" s="66">
        <v>0</v>
      </c>
      <c r="G33" s="10">
        <f t="shared" si="0"/>
        <v>64</v>
      </c>
      <c r="H33" s="9">
        <v>63</v>
      </c>
      <c r="I33" s="9">
        <v>1</v>
      </c>
      <c r="J33" s="9">
        <v>0</v>
      </c>
      <c r="K33" s="9">
        <v>0</v>
      </c>
      <c r="L33" s="9">
        <f t="shared" si="1"/>
        <v>64</v>
      </c>
      <c r="M33" s="9">
        <f t="shared" si="2"/>
        <v>0</v>
      </c>
      <c r="N33" s="272"/>
    </row>
    <row r="34" spans="1:15" ht="14.25">
      <c r="A34" s="8">
        <v>23</v>
      </c>
      <c r="B34" s="47" t="s">
        <v>850</v>
      </c>
      <c r="C34" s="9">
        <v>80</v>
      </c>
      <c r="D34" s="9">
        <v>0</v>
      </c>
      <c r="E34" s="9">
        <v>0</v>
      </c>
      <c r="F34" s="66">
        <v>0</v>
      </c>
      <c r="G34" s="10">
        <f t="shared" si="0"/>
        <v>80</v>
      </c>
      <c r="H34" s="9">
        <v>71</v>
      </c>
      <c r="I34" s="9">
        <v>0</v>
      </c>
      <c r="J34" s="9">
        <v>0</v>
      </c>
      <c r="K34" s="9">
        <v>0</v>
      </c>
      <c r="L34" s="9">
        <f t="shared" si="1"/>
        <v>71</v>
      </c>
      <c r="M34" s="9">
        <f t="shared" si="2"/>
        <v>9</v>
      </c>
      <c r="N34" s="272" t="s">
        <v>852</v>
      </c>
    </row>
    <row r="35" spans="1:15">
      <c r="A35" s="3" t="s">
        <v>14</v>
      </c>
      <c r="B35" s="9"/>
      <c r="C35" s="9">
        <f>SUM(C12:C34)</f>
        <v>1997</v>
      </c>
      <c r="D35" s="9">
        <f t="shared" ref="D35:M35" si="3">SUM(D12:D34)</f>
        <v>11</v>
      </c>
      <c r="E35" s="9">
        <f t="shared" si="3"/>
        <v>2</v>
      </c>
      <c r="F35" s="9">
        <f t="shared" si="3"/>
        <v>0</v>
      </c>
      <c r="G35" s="9">
        <f t="shared" si="3"/>
        <v>2010</v>
      </c>
      <c r="H35" s="9">
        <f t="shared" si="3"/>
        <v>1803</v>
      </c>
      <c r="I35" s="9">
        <f t="shared" si="3"/>
        <v>11</v>
      </c>
      <c r="J35" s="9">
        <f t="shared" si="3"/>
        <v>0</v>
      </c>
      <c r="K35" s="9">
        <f t="shared" si="3"/>
        <v>0</v>
      </c>
      <c r="L35" s="9">
        <f t="shared" si="3"/>
        <v>1814</v>
      </c>
      <c r="M35" s="9">
        <f t="shared" si="3"/>
        <v>196</v>
      </c>
      <c r="N35" s="9"/>
      <c r="O35" s="568">
        <f>L35/G35</f>
        <v>0.90248756218905468</v>
      </c>
    </row>
    <row r="36" spans="1:15">
      <c r="A36" s="12"/>
      <c r="B36" s="13"/>
      <c r="C36" s="13">
        <v>1120</v>
      </c>
      <c r="D36" s="13">
        <v>52</v>
      </c>
      <c r="E36" s="13">
        <v>0</v>
      </c>
      <c r="F36" s="13">
        <v>0</v>
      </c>
      <c r="G36" s="13">
        <v>1172</v>
      </c>
      <c r="H36" s="13">
        <v>1070</v>
      </c>
      <c r="I36" s="13">
        <v>50</v>
      </c>
      <c r="J36" s="13">
        <v>0</v>
      </c>
      <c r="K36" s="13">
        <v>0</v>
      </c>
      <c r="L36" s="13">
        <v>1120</v>
      </c>
      <c r="M36" s="13">
        <v>3</v>
      </c>
    </row>
    <row r="37" spans="1:15">
      <c r="A37" s="11" t="s">
        <v>7</v>
      </c>
      <c r="C37" s="267">
        <f>SUM(C35:C36)</f>
        <v>3117</v>
      </c>
      <c r="D37" s="267">
        <f t="shared" ref="D37:M37" si="4">SUM(D35:D36)</f>
        <v>63</v>
      </c>
      <c r="E37" s="267">
        <f t="shared" si="4"/>
        <v>2</v>
      </c>
      <c r="F37" s="267">
        <f t="shared" si="4"/>
        <v>0</v>
      </c>
      <c r="G37" s="267">
        <f t="shared" si="4"/>
        <v>3182</v>
      </c>
      <c r="H37" s="267">
        <f t="shared" si="4"/>
        <v>2873</v>
      </c>
      <c r="I37" s="267">
        <f t="shared" si="4"/>
        <v>61</v>
      </c>
      <c r="J37" s="267">
        <f t="shared" si="4"/>
        <v>0</v>
      </c>
      <c r="K37" s="267">
        <f t="shared" si="4"/>
        <v>0</v>
      </c>
      <c r="L37" s="560">
        <f t="shared" si="4"/>
        <v>2934</v>
      </c>
      <c r="M37" s="560">
        <f t="shared" si="4"/>
        <v>199</v>
      </c>
    </row>
    <row r="38" spans="1:15">
      <c r="A38" t="s">
        <v>8</v>
      </c>
    </row>
    <row r="39" spans="1:15">
      <c r="A39" t="s">
        <v>9</v>
      </c>
      <c r="J39" s="12" t="s">
        <v>10</v>
      </c>
      <c r="K39" s="12"/>
      <c r="L39" s="12">
        <f>L35/G35</f>
        <v>0.90248756218905468</v>
      </c>
    </row>
    <row r="40" spans="1:15">
      <c r="A40" s="16" t="s">
        <v>427</v>
      </c>
      <c r="J40" s="12"/>
      <c r="K40" s="12"/>
      <c r="L40" s="12"/>
    </row>
    <row r="41" spans="1:15">
      <c r="C41" s="16" t="s">
        <v>428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5">
      <c r="C42" s="16"/>
      <c r="E42" s="13"/>
      <c r="F42" s="13"/>
      <c r="G42" s="13"/>
      <c r="H42" s="13"/>
      <c r="I42" s="13"/>
      <c r="J42" s="13"/>
      <c r="K42" s="13"/>
      <c r="L42" s="13"/>
      <c r="M42" s="13"/>
    </row>
    <row r="43" spans="1:15">
      <c r="A43" s="290" t="s">
        <v>925</v>
      </c>
    </row>
    <row r="44" spans="1:15">
      <c r="A44" s="290" t="s">
        <v>930</v>
      </c>
    </row>
    <row r="46" spans="1:15">
      <c r="K46" s="290" t="s">
        <v>869</v>
      </c>
    </row>
    <row r="47" spans="1:15">
      <c r="K47" s="305" t="s">
        <v>870</v>
      </c>
    </row>
    <row r="48" spans="1:15">
      <c r="K48" s="305" t="s">
        <v>871</v>
      </c>
    </row>
  </sheetData>
  <mergeCells count="13">
    <mergeCell ref="H9:L9"/>
    <mergeCell ref="C9:G9"/>
    <mergeCell ref="N9:N10"/>
    <mergeCell ref="L7:N7"/>
    <mergeCell ref="A7:B7"/>
    <mergeCell ref="M9:M10"/>
    <mergeCell ref="B9:B10"/>
    <mergeCell ref="A9:A10"/>
    <mergeCell ref="D1:I1"/>
    <mergeCell ref="A5:M5"/>
    <mergeCell ref="A3:M3"/>
    <mergeCell ref="A2:M2"/>
    <mergeCell ref="L1:M1"/>
  </mergeCells>
  <printOptions horizontalCentered="1"/>
  <pageMargins left="0.70866141732283505" right="0.70866141732283505" top="1.2362204720000001" bottom="0" header="0.31496062992126" footer="0.31496062992126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view="pageBreakPreview" topLeftCell="B1" zoomScale="90" zoomScaleSheetLayoutView="90" workbookViewId="0">
      <selection activeCell="G24" sqref="G24"/>
    </sheetView>
  </sheetViews>
  <sheetFormatPr defaultRowHeight="12.75"/>
  <cols>
    <col min="1" max="1" width="7.5703125" customWidth="1"/>
    <col min="2" max="2" width="21.28515625" style="26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633"/>
      <c r="E1" s="633"/>
      <c r="F1" s="633"/>
      <c r="G1" s="633"/>
      <c r="H1" s="633"/>
      <c r="I1" s="633"/>
      <c r="J1" s="633"/>
      <c r="K1" s="1"/>
      <c r="M1" s="95" t="s">
        <v>82</v>
      </c>
    </row>
    <row r="2" spans="1:19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9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19" ht="11.25" customHeight="1"/>
    <row r="5" spans="1:19" ht="15.75">
      <c r="A5" s="637" t="s">
        <v>629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</row>
    <row r="7" spans="1:19">
      <c r="A7" s="638" t="s">
        <v>931</v>
      </c>
      <c r="B7" s="638"/>
      <c r="L7" s="684" t="s">
        <v>787</v>
      </c>
      <c r="M7" s="684"/>
      <c r="N7" s="684"/>
    </row>
    <row r="8" spans="1:19" ht="15.75" customHeight="1">
      <c r="A8" s="685" t="s">
        <v>2</v>
      </c>
      <c r="B8" s="688" t="s">
        <v>3</v>
      </c>
      <c r="C8" s="595" t="s">
        <v>4</v>
      </c>
      <c r="D8" s="595"/>
      <c r="E8" s="595"/>
      <c r="F8" s="595"/>
      <c r="G8" s="595"/>
      <c r="H8" s="595" t="s">
        <v>95</v>
      </c>
      <c r="I8" s="595"/>
      <c r="J8" s="595"/>
      <c r="K8" s="595"/>
      <c r="L8" s="595"/>
      <c r="M8" s="685" t="s">
        <v>128</v>
      </c>
      <c r="N8" s="609" t="s">
        <v>129</v>
      </c>
    </row>
    <row r="9" spans="1:19" ht="51">
      <c r="A9" s="686"/>
      <c r="B9" s="689"/>
      <c r="C9" s="5" t="s">
        <v>5</v>
      </c>
      <c r="D9" s="5" t="s">
        <v>6</v>
      </c>
      <c r="E9" s="5" t="s">
        <v>353</v>
      </c>
      <c r="F9" s="5" t="s">
        <v>93</v>
      </c>
      <c r="G9" s="5" t="s">
        <v>199</v>
      </c>
      <c r="H9" s="5" t="s">
        <v>5</v>
      </c>
      <c r="I9" s="5" t="s">
        <v>6</v>
      </c>
      <c r="J9" s="5" t="s">
        <v>353</v>
      </c>
      <c r="K9" s="5" t="s">
        <v>93</v>
      </c>
      <c r="L9" s="5" t="s">
        <v>198</v>
      </c>
      <c r="M9" s="686"/>
      <c r="N9" s="609"/>
      <c r="R9" s="9"/>
      <c r="S9" s="13"/>
    </row>
    <row r="10" spans="1:19" s="15" customFormat="1">
      <c r="A10" s="5">
        <v>1</v>
      </c>
      <c r="B10" s="64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4.25">
      <c r="A11" s="8">
        <v>1</v>
      </c>
      <c r="B11" s="263" t="s">
        <v>828</v>
      </c>
      <c r="C11" s="9">
        <v>38</v>
      </c>
      <c r="D11" s="9">
        <v>7</v>
      </c>
      <c r="E11" s="9">
        <v>0</v>
      </c>
      <c r="F11" s="9">
        <v>0</v>
      </c>
      <c r="G11" s="9">
        <f>SUM(C11:F11)</f>
        <v>45</v>
      </c>
      <c r="H11" s="9">
        <v>38</v>
      </c>
      <c r="I11" s="9">
        <v>7</v>
      </c>
      <c r="J11" s="9">
        <v>0</v>
      </c>
      <c r="K11" s="9">
        <v>0</v>
      </c>
      <c r="L11" s="9">
        <f>SUM(H11:K11)</f>
        <v>45</v>
      </c>
      <c r="M11" s="9">
        <f>G11-L11</f>
        <v>0</v>
      </c>
      <c r="N11" s="9"/>
      <c r="O11">
        <v>0</v>
      </c>
      <c r="P11">
        <f>L11+O11</f>
        <v>45</v>
      </c>
    </row>
    <row r="12" spans="1:19" ht="14.25">
      <c r="A12" s="8">
        <v>2</v>
      </c>
      <c r="B12" s="266" t="s">
        <v>829</v>
      </c>
      <c r="C12" s="9">
        <v>69</v>
      </c>
      <c r="D12" s="9">
        <v>3</v>
      </c>
      <c r="E12" s="9">
        <v>0</v>
      </c>
      <c r="F12" s="9">
        <v>0</v>
      </c>
      <c r="G12" s="9">
        <f t="shared" ref="G12:G33" si="0">SUM(C12:F12)</f>
        <v>72</v>
      </c>
      <c r="H12" s="9">
        <v>69</v>
      </c>
      <c r="I12" s="9">
        <v>3</v>
      </c>
      <c r="J12" s="9">
        <v>0</v>
      </c>
      <c r="K12" s="9">
        <v>0</v>
      </c>
      <c r="L12" s="9">
        <f t="shared" ref="L12:L33" si="1">SUM(H12:K12)</f>
        <v>72</v>
      </c>
      <c r="M12" s="9">
        <f t="shared" ref="M12:M33" si="2">G12-L12</f>
        <v>0</v>
      </c>
      <c r="N12" s="20"/>
      <c r="O12">
        <v>7</v>
      </c>
      <c r="P12" s="265">
        <f t="shared" ref="P12:P33" si="3">L12+O12</f>
        <v>79</v>
      </c>
    </row>
    <row r="13" spans="1:19" ht="14.25">
      <c r="A13" s="8">
        <v>3</v>
      </c>
      <c r="B13" s="263" t="s">
        <v>830</v>
      </c>
      <c r="C13" s="9">
        <v>65</v>
      </c>
      <c r="D13" s="9">
        <v>7</v>
      </c>
      <c r="E13" s="9">
        <v>0</v>
      </c>
      <c r="F13" s="9">
        <v>0</v>
      </c>
      <c r="G13" s="9">
        <f t="shared" si="0"/>
        <v>72</v>
      </c>
      <c r="H13" s="9">
        <v>65</v>
      </c>
      <c r="I13" s="9">
        <v>7</v>
      </c>
      <c r="J13" s="9">
        <v>0</v>
      </c>
      <c r="K13" s="9">
        <v>0</v>
      </c>
      <c r="L13" s="9">
        <f t="shared" si="1"/>
        <v>72</v>
      </c>
      <c r="M13" s="9">
        <f t="shared" si="2"/>
        <v>0</v>
      </c>
      <c r="N13" s="20"/>
      <c r="O13">
        <v>0</v>
      </c>
      <c r="P13" s="265">
        <f t="shared" si="3"/>
        <v>72</v>
      </c>
    </row>
    <row r="14" spans="1:19" ht="14.25">
      <c r="A14" s="8">
        <v>4</v>
      </c>
      <c r="B14" s="266" t="s">
        <v>831</v>
      </c>
      <c r="C14" s="9">
        <v>61</v>
      </c>
      <c r="D14" s="9">
        <v>5</v>
      </c>
      <c r="E14" s="9">
        <v>0</v>
      </c>
      <c r="F14" s="9">
        <v>0</v>
      </c>
      <c r="G14" s="9">
        <f t="shared" si="0"/>
        <v>66</v>
      </c>
      <c r="H14" s="9">
        <v>61</v>
      </c>
      <c r="I14" s="9">
        <v>5</v>
      </c>
      <c r="J14" s="9">
        <v>0</v>
      </c>
      <c r="K14" s="9">
        <v>0</v>
      </c>
      <c r="L14" s="9">
        <f t="shared" si="1"/>
        <v>66</v>
      </c>
      <c r="M14" s="9">
        <f t="shared" si="2"/>
        <v>0</v>
      </c>
      <c r="N14" s="9"/>
      <c r="O14">
        <v>11</v>
      </c>
      <c r="P14" s="265">
        <f t="shared" si="3"/>
        <v>77</v>
      </c>
    </row>
    <row r="15" spans="1:19" ht="14.25">
      <c r="A15" s="8">
        <v>5</v>
      </c>
      <c r="B15" s="266" t="s">
        <v>832</v>
      </c>
      <c r="C15" s="9">
        <v>59</v>
      </c>
      <c r="D15" s="9">
        <v>1</v>
      </c>
      <c r="E15" s="9">
        <v>0</v>
      </c>
      <c r="F15" s="9">
        <v>0</v>
      </c>
      <c r="G15" s="9">
        <f t="shared" si="0"/>
        <v>60</v>
      </c>
      <c r="H15" s="9">
        <v>59</v>
      </c>
      <c r="I15" s="9">
        <v>1</v>
      </c>
      <c r="J15" s="9">
        <v>0</v>
      </c>
      <c r="K15" s="9">
        <v>0</v>
      </c>
      <c r="L15" s="9">
        <f t="shared" si="1"/>
        <v>60</v>
      </c>
      <c r="M15" s="9">
        <f t="shared" si="2"/>
        <v>0</v>
      </c>
      <c r="N15" s="9"/>
      <c r="O15">
        <v>2</v>
      </c>
      <c r="P15" s="265">
        <f t="shared" si="3"/>
        <v>62</v>
      </c>
    </row>
    <row r="16" spans="1:19" ht="14.25">
      <c r="A16" s="8">
        <v>6</v>
      </c>
      <c r="B16" s="266" t="s">
        <v>833</v>
      </c>
      <c r="C16" s="9">
        <v>46</v>
      </c>
      <c r="D16" s="9">
        <v>0</v>
      </c>
      <c r="E16" s="9">
        <v>0</v>
      </c>
      <c r="F16" s="9">
        <v>0</v>
      </c>
      <c r="G16" s="9">
        <f t="shared" si="0"/>
        <v>46</v>
      </c>
      <c r="H16" s="9">
        <v>46</v>
      </c>
      <c r="I16" s="9">
        <v>0</v>
      </c>
      <c r="J16" s="9">
        <v>0</v>
      </c>
      <c r="K16" s="9">
        <v>0</v>
      </c>
      <c r="L16" s="9">
        <f t="shared" si="1"/>
        <v>46</v>
      </c>
      <c r="M16" s="9">
        <f t="shared" si="2"/>
        <v>0</v>
      </c>
      <c r="N16" s="20"/>
      <c r="O16">
        <v>0</v>
      </c>
      <c r="P16" s="265">
        <f t="shared" si="3"/>
        <v>46</v>
      </c>
    </row>
    <row r="17" spans="1:16" ht="14.25">
      <c r="A17" s="8">
        <v>7</v>
      </c>
      <c r="B17" s="263" t="s">
        <v>834</v>
      </c>
      <c r="C17" s="9">
        <v>56</v>
      </c>
      <c r="D17" s="9">
        <v>3</v>
      </c>
      <c r="E17" s="9">
        <v>0</v>
      </c>
      <c r="F17" s="9">
        <v>0</v>
      </c>
      <c r="G17" s="9">
        <f t="shared" si="0"/>
        <v>59</v>
      </c>
      <c r="H17" s="9">
        <v>55</v>
      </c>
      <c r="I17" s="9">
        <v>1</v>
      </c>
      <c r="J17" s="9">
        <v>0</v>
      </c>
      <c r="K17" s="9">
        <v>0</v>
      </c>
      <c r="L17" s="9">
        <f t="shared" si="1"/>
        <v>56</v>
      </c>
      <c r="M17" s="9">
        <f t="shared" si="2"/>
        <v>3</v>
      </c>
      <c r="N17" s="20" t="s">
        <v>853</v>
      </c>
      <c r="O17">
        <v>2</v>
      </c>
      <c r="P17" s="265">
        <f t="shared" si="3"/>
        <v>58</v>
      </c>
    </row>
    <row r="18" spans="1:16" ht="14.25">
      <c r="A18" s="8">
        <v>8</v>
      </c>
      <c r="B18" s="266" t="s">
        <v>835</v>
      </c>
      <c r="C18" s="9">
        <v>73</v>
      </c>
      <c r="D18" s="9">
        <v>1</v>
      </c>
      <c r="E18" s="9">
        <v>0</v>
      </c>
      <c r="F18" s="9">
        <v>0</v>
      </c>
      <c r="G18" s="9">
        <f t="shared" si="0"/>
        <v>74</v>
      </c>
      <c r="H18" s="9">
        <v>73</v>
      </c>
      <c r="I18" s="9">
        <v>1</v>
      </c>
      <c r="J18" s="9">
        <v>0</v>
      </c>
      <c r="K18" s="9">
        <v>0</v>
      </c>
      <c r="L18" s="9">
        <f t="shared" si="1"/>
        <v>74</v>
      </c>
      <c r="M18" s="9">
        <f t="shared" si="2"/>
        <v>0</v>
      </c>
      <c r="N18" s="9"/>
      <c r="O18">
        <v>1</v>
      </c>
      <c r="P18" s="265">
        <f t="shared" si="3"/>
        <v>75</v>
      </c>
    </row>
    <row r="19" spans="1:16" ht="14.25">
      <c r="A19" s="8">
        <v>9</v>
      </c>
      <c r="B19" s="266" t="s">
        <v>836</v>
      </c>
      <c r="C19" s="9">
        <v>35</v>
      </c>
      <c r="D19" s="9">
        <v>3</v>
      </c>
      <c r="E19" s="9">
        <v>0</v>
      </c>
      <c r="F19" s="9">
        <v>0</v>
      </c>
      <c r="G19" s="9">
        <f t="shared" si="0"/>
        <v>38</v>
      </c>
      <c r="H19" s="9">
        <v>35</v>
      </c>
      <c r="I19" s="9">
        <v>3</v>
      </c>
      <c r="J19" s="9">
        <v>0</v>
      </c>
      <c r="K19" s="9">
        <v>0</v>
      </c>
      <c r="L19" s="9">
        <f t="shared" si="1"/>
        <v>38</v>
      </c>
      <c r="M19" s="9">
        <f t="shared" si="2"/>
        <v>0</v>
      </c>
      <c r="N19" s="9"/>
      <c r="O19">
        <v>4</v>
      </c>
      <c r="P19" s="265">
        <f t="shared" si="3"/>
        <v>42</v>
      </c>
    </row>
    <row r="20" spans="1:16" ht="14.25">
      <c r="A20" s="8">
        <v>10</v>
      </c>
      <c r="B20" s="266" t="s">
        <v>837</v>
      </c>
      <c r="C20" s="9">
        <v>42</v>
      </c>
      <c r="D20" s="9">
        <v>1</v>
      </c>
      <c r="E20" s="9">
        <v>0</v>
      </c>
      <c r="F20" s="9">
        <v>0</v>
      </c>
      <c r="G20" s="9">
        <f t="shared" si="0"/>
        <v>43</v>
      </c>
      <c r="H20" s="9">
        <v>42</v>
      </c>
      <c r="I20" s="9">
        <v>1</v>
      </c>
      <c r="J20" s="9">
        <v>0</v>
      </c>
      <c r="K20" s="9">
        <v>0</v>
      </c>
      <c r="L20" s="9">
        <f t="shared" si="1"/>
        <v>43</v>
      </c>
      <c r="M20" s="9">
        <f t="shared" si="2"/>
        <v>0</v>
      </c>
      <c r="N20" s="9"/>
      <c r="O20">
        <v>5</v>
      </c>
      <c r="P20" s="265">
        <f t="shared" si="3"/>
        <v>48</v>
      </c>
    </row>
    <row r="21" spans="1:16" ht="14.25">
      <c r="A21" s="8">
        <v>11</v>
      </c>
      <c r="B21" s="266" t="s">
        <v>838</v>
      </c>
      <c r="C21" s="9">
        <v>24</v>
      </c>
      <c r="D21" s="9">
        <v>1</v>
      </c>
      <c r="E21" s="9">
        <v>0</v>
      </c>
      <c r="F21" s="9">
        <v>0</v>
      </c>
      <c r="G21" s="9">
        <f t="shared" si="0"/>
        <v>25</v>
      </c>
      <c r="H21" s="9">
        <v>24</v>
      </c>
      <c r="I21" s="9">
        <v>1</v>
      </c>
      <c r="J21" s="9">
        <v>0</v>
      </c>
      <c r="K21" s="9">
        <v>0</v>
      </c>
      <c r="L21" s="9">
        <f t="shared" si="1"/>
        <v>25</v>
      </c>
      <c r="M21" s="9">
        <f t="shared" si="2"/>
        <v>0</v>
      </c>
      <c r="N21" s="9"/>
      <c r="O21">
        <v>8</v>
      </c>
      <c r="P21" s="265">
        <f t="shared" si="3"/>
        <v>33</v>
      </c>
    </row>
    <row r="22" spans="1:16" ht="14.25">
      <c r="A22" s="8">
        <v>12</v>
      </c>
      <c r="B22" s="266" t="s">
        <v>839</v>
      </c>
      <c r="C22" s="9">
        <v>26</v>
      </c>
      <c r="D22" s="9">
        <v>1</v>
      </c>
      <c r="E22" s="9">
        <v>0</v>
      </c>
      <c r="F22" s="9">
        <v>0</v>
      </c>
      <c r="G22" s="9">
        <f t="shared" si="0"/>
        <v>27</v>
      </c>
      <c r="H22" s="9">
        <v>26</v>
      </c>
      <c r="I22" s="9">
        <v>1</v>
      </c>
      <c r="J22" s="9">
        <v>0</v>
      </c>
      <c r="K22" s="9">
        <v>0</v>
      </c>
      <c r="L22" s="9">
        <f t="shared" si="1"/>
        <v>27</v>
      </c>
      <c r="M22" s="9">
        <f t="shared" si="2"/>
        <v>0</v>
      </c>
      <c r="N22" s="9"/>
      <c r="O22">
        <v>6</v>
      </c>
      <c r="P22" s="265">
        <f t="shared" si="3"/>
        <v>33</v>
      </c>
    </row>
    <row r="23" spans="1:16" ht="14.25">
      <c r="A23" s="8">
        <v>13</v>
      </c>
      <c r="B23" s="266" t="s">
        <v>840</v>
      </c>
      <c r="C23" s="9">
        <v>32</v>
      </c>
      <c r="D23" s="9">
        <v>1</v>
      </c>
      <c r="E23" s="9">
        <v>0</v>
      </c>
      <c r="F23" s="9">
        <v>0</v>
      </c>
      <c r="G23" s="9">
        <f t="shared" si="0"/>
        <v>33</v>
      </c>
      <c r="H23" s="9">
        <v>32</v>
      </c>
      <c r="I23" s="9">
        <v>1</v>
      </c>
      <c r="J23" s="9">
        <v>0</v>
      </c>
      <c r="K23" s="9">
        <v>0</v>
      </c>
      <c r="L23" s="9">
        <f t="shared" si="1"/>
        <v>33</v>
      </c>
      <c r="M23" s="9">
        <f t="shared" si="2"/>
        <v>0</v>
      </c>
      <c r="N23" s="20"/>
      <c r="O23">
        <v>0</v>
      </c>
      <c r="P23" s="265">
        <f t="shared" si="3"/>
        <v>33</v>
      </c>
    </row>
    <row r="24" spans="1:16" ht="14.25">
      <c r="A24" s="8">
        <v>14</v>
      </c>
      <c r="B24" s="266" t="s">
        <v>841</v>
      </c>
      <c r="C24" s="9">
        <v>19</v>
      </c>
      <c r="D24" s="9">
        <v>0</v>
      </c>
      <c r="E24" s="9">
        <v>0</v>
      </c>
      <c r="F24" s="9">
        <v>0</v>
      </c>
      <c r="G24" s="9">
        <f t="shared" si="0"/>
        <v>19</v>
      </c>
      <c r="H24" s="9">
        <v>19</v>
      </c>
      <c r="I24" s="9">
        <v>0</v>
      </c>
      <c r="J24" s="9">
        <v>0</v>
      </c>
      <c r="K24" s="9">
        <v>0</v>
      </c>
      <c r="L24" s="9">
        <f t="shared" si="1"/>
        <v>19</v>
      </c>
      <c r="M24" s="9">
        <f t="shared" si="2"/>
        <v>0</v>
      </c>
      <c r="N24" s="9"/>
      <c r="O24">
        <v>1</v>
      </c>
      <c r="P24" s="265">
        <f t="shared" si="3"/>
        <v>20</v>
      </c>
    </row>
    <row r="25" spans="1:16" ht="14.25">
      <c r="A25" s="8">
        <v>15</v>
      </c>
      <c r="B25" s="263" t="s">
        <v>842</v>
      </c>
      <c r="C25" s="9">
        <v>25</v>
      </c>
      <c r="D25" s="9">
        <v>3</v>
      </c>
      <c r="E25" s="9">
        <v>0</v>
      </c>
      <c r="F25" s="9">
        <v>0</v>
      </c>
      <c r="G25" s="9">
        <f t="shared" si="0"/>
        <v>28</v>
      </c>
      <c r="H25" s="9">
        <v>25</v>
      </c>
      <c r="I25" s="9">
        <v>3</v>
      </c>
      <c r="J25" s="9">
        <v>0</v>
      </c>
      <c r="K25" s="9">
        <v>0</v>
      </c>
      <c r="L25" s="9">
        <f t="shared" si="1"/>
        <v>28</v>
      </c>
      <c r="M25" s="9">
        <f t="shared" si="2"/>
        <v>0</v>
      </c>
      <c r="N25" s="9"/>
      <c r="O25">
        <v>3</v>
      </c>
      <c r="P25" s="265">
        <f t="shared" si="3"/>
        <v>31</v>
      </c>
    </row>
    <row r="26" spans="1:16" ht="14.25">
      <c r="A26" s="8">
        <v>16</v>
      </c>
      <c r="B26" s="263" t="s">
        <v>843</v>
      </c>
      <c r="C26" s="9">
        <v>63</v>
      </c>
      <c r="D26" s="9">
        <v>1</v>
      </c>
      <c r="E26" s="9">
        <v>0</v>
      </c>
      <c r="F26" s="9">
        <v>0</v>
      </c>
      <c r="G26" s="9">
        <f>SUM(C26:F26)</f>
        <v>64</v>
      </c>
      <c r="H26" s="9">
        <v>63</v>
      </c>
      <c r="I26" s="9">
        <v>1</v>
      </c>
      <c r="J26" s="9">
        <v>0</v>
      </c>
      <c r="K26" s="9">
        <v>0</v>
      </c>
      <c r="L26" s="9">
        <f t="shared" si="1"/>
        <v>64</v>
      </c>
      <c r="M26" s="9">
        <f t="shared" si="2"/>
        <v>0</v>
      </c>
      <c r="N26" s="20"/>
      <c r="O26">
        <v>2</v>
      </c>
      <c r="P26" s="265">
        <f t="shared" si="3"/>
        <v>66</v>
      </c>
    </row>
    <row r="27" spans="1:16" ht="14.25">
      <c r="A27" s="8">
        <v>17</v>
      </c>
      <c r="B27" s="266" t="s">
        <v>844</v>
      </c>
      <c r="C27" s="9">
        <v>36</v>
      </c>
      <c r="D27" s="9">
        <v>1</v>
      </c>
      <c r="E27" s="9">
        <v>0</v>
      </c>
      <c r="F27" s="9">
        <v>0</v>
      </c>
      <c r="G27" s="9">
        <f t="shared" si="0"/>
        <v>37</v>
      </c>
      <c r="H27" s="9">
        <v>36</v>
      </c>
      <c r="I27" s="9">
        <v>1</v>
      </c>
      <c r="J27" s="9">
        <v>0</v>
      </c>
      <c r="K27" s="9">
        <v>0</v>
      </c>
      <c r="L27" s="9">
        <f t="shared" si="1"/>
        <v>37</v>
      </c>
      <c r="M27" s="9">
        <f t="shared" si="2"/>
        <v>0</v>
      </c>
      <c r="N27" s="9"/>
      <c r="O27">
        <v>0</v>
      </c>
      <c r="P27" s="265">
        <f t="shared" si="3"/>
        <v>37</v>
      </c>
    </row>
    <row r="28" spans="1:16" ht="14.25">
      <c r="A28" s="8">
        <v>18</v>
      </c>
      <c r="B28" s="263" t="s">
        <v>845</v>
      </c>
      <c r="C28" s="9">
        <v>74</v>
      </c>
      <c r="D28" s="9">
        <v>4</v>
      </c>
      <c r="E28" s="9">
        <v>0</v>
      </c>
      <c r="F28" s="9">
        <v>0</v>
      </c>
      <c r="G28" s="9">
        <f t="shared" si="0"/>
        <v>78</v>
      </c>
      <c r="H28" s="9">
        <v>74</v>
      </c>
      <c r="I28" s="9">
        <v>4</v>
      </c>
      <c r="J28" s="9">
        <v>0</v>
      </c>
      <c r="K28" s="9">
        <v>0</v>
      </c>
      <c r="L28" s="9">
        <f t="shared" si="1"/>
        <v>78</v>
      </c>
      <c r="M28" s="9">
        <f t="shared" si="2"/>
        <v>0</v>
      </c>
      <c r="N28" s="9"/>
      <c r="O28">
        <v>6</v>
      </c>
      <c r="P28" s="265">
        <f t="shared" si="3"/>
        <v>84</v>
      </c>
    </row>
    <row r="29" spans="1:16" ht="14.25">
      <c r="A29" s="8">
        <v>19</v>
      </c>
      <c r="B29" s="266" t="s">
        <v>846</v>
      </c>
      <c r="C29" s="9">
        <v>34</v>
      </c>
      <c r="D29" s="9">
        <v>2</v>
      </c>
      <c r="E29" s="9">
        <v>0</v>
      </c>
      <c r="F29" s="9">
        <v>0</v>
      </c>
      <c r="G29" s="9">
        <f t="shared" si="0"/>
        <v>36</v>
      </c>
      <c r="H29" s="9">
        <v>34</v>
      </c>
      <c r="I29" s="9">
        <v>2</v>
      </c>
      <c r="J29" s="9">
        <v>0</v>
      </c>
      <c r="K29" s="9">
        <v>0</v>
      </c>
      <c r="L29" s="9">
        <f t="shared" si="1"/>
        <v>36</v>
      </c>
      <c r="M29" s="9">
        <f t="shared" si="2"/>
        <v>0</v>
      </c>
      <c r="N29" s="9"/>
      <c r="O29">
        <v>4</v>
      </c>
      <c r="P29" s="265">
        <f t="shared" si="3"/>
        <v>40</v>
      </c>
    </row>
    <row r="30" spans="1:16" ht="14.25">
      <c r="A30" s="8">
        <v>20</v>
      </c>
      <c r="B30" s="266" t="s">
        <v>847</v>
      </c>
      <c r="C30" s="9">
        <v>15</v>
      </c>
      <c r="D30" s="9">
        <v>1</v>
      </c>
      <c r="E30" s="9">
        <v>0</v>
      </c>
      <c r="F30" s="9">
        <v>0</v>
      </c>
      <c r="G30" s="9">
        <f t="shared" si="0"/>
        <v>16</v>
      </c>
      <c r="H30" s="9">
        <v>15</v>
      </c>
      <c r="I30" s="9">
        <v>1</v>
      </c>
      <c r="J30" s="9">
        <v>0</v>
      </c>
      <c r="K30" s="9">
        <v>0</v>
      </c>
      <c r="L30" s="9">
        <f t="shared" si="1"/>
        <v>16</v>
      </c>
      <c r="M30" s="9">
        <f t="shared" si="2"/>
        <v>0</v>
      </c>
      <c r="N30" s="9"/>
      <c r="O30">
        <v>3</v>
      </c>
      <c r="P30" s="265">
        <f t="shared" si="3"/>
        <v>19</v>
      </c>
    </row>
    <row r="31" spans="1:16" ht="14.25">
      <c r="A31" s="8">
        <v>21</v>
      </c>
      <c r="B31" s="266" t="s">
        <v>848</v>
      </c>
      <c r="C31" s="9">
        <v>29</v>
      </c>
      <c r="D31" s="9">
        <v>4</v>
      </c>
      <c r="E31" s="9">
        <v>0</v>
      </c>
      <c r="F31" s="9">
        <v>0</v>
      </c>
      <c r="G31" s="9">
        <f t="shared" si="0"/>
        <v>33</v>
      </c>
      <c r="H31" s="9">
        <v>29</v>
      </c>
      <c r="I31" s="9">
        <v>4</v>
      </c>
      <c r="J31" s="9">
        <v>0</v>
      </c>
      <c r="K31" s="9">
        <v>0</v>
      </c>
      <c r="L31" s="9">
        <f t="shared" si="1"/>
        <v>33</v>
      </c>
      <c r="M31" s="9">
        <f t="shared" si="2"/>
        <v>0</v>
      </c>
      <c r="N31" s="20"/>
      <c r="O31">
        <v>1</v>
      </c>
      <c r="P31" s="265">
        <f t="shared" si="3"/>
        <v>34</v>
      </c>
    </row>
    <row r="32" spans="1:16" ht="14.25">
      <c r="A32" s="8">
        <v>22</v>
      </c>
      <c r="B32" s="266" t="s">
        <v>849</v>
      </c>
      <c r="C32" s="9">
        <v>47</v>
      </c>
      <c r="D32" s="9">
        <v>1</v>
      </c>
      <c r="E32" s="9">
        <v>0</v>
      </c>
      <c r="F32" s="9">
        <v>0</v>
      </c>
      <c r="G32" s="9">
        <f t="shared" si="0"/>
        <v>48</v>
      </c>
      <c r="H32" s="9">
        <v>47</v>
      </c>
      <c r="I32" s="9">
        <v>1</v>
      </c>
      <c r="J32" s="9">
        <v>0</v>
      </c>
      <c r="K32" s="9">
        <v>0</v>
      </c>
      <c r="L32" s="9">
        <f t="shared" si="1"/>
        <v>48</v>
      </c>
      <c r="M32" s="9">
        <f t="shared" si="2"/>
        <v>0</v>
      </c>
      <c r="N32" s="9"/>
      <c r="O32">
        <v>2</v>
      </c>
      <c r="P32" s="265">
        <f t="shared" si="3"/>
        <v>50</v>
      </c>
    </row>
    <row r="33" spans="1:21" ht="14.25">
      <c r="A33" s="8">
        <v>23</v>
      </c>
      <c r="B33" s="266" t="s">
        <v>850</v>
      </c>
      <c r="C33" s="9">
        <v>31</v>
      </c>
      <c r="D33" s="9">
        <v>1</v>
      </c>
      <c r="E33" s="9">
        <v>0</v>
      </c>
      <c r="F33" s="9">
        <v>0</v>
      </c>
      <c r="G33" s="9">
        <f t="shared" si="0"/>
        <v>32</v>
      </c>
      <c r="H33" s="9">
        <v>31</v>
      </c>
      <c r="I33" s="9">
        <v>1</v>
      </c>
      <c r="J33" s="9">
        <v>0</v>
      </c>
      <c r="K33" s="9">
        <v>0</v>
      </c>
      <c r="L33" s="9">
        <f t="shared" si="1"/>
        <v>32</v>
      </c>
      <c r="M33" s="9">
        <f t="shared" si="2"/>
        <v>0</v>
      </c>
      <c r="N33" s="9"/>
      <c r="O33">
        <v>4</v>
      </c>
      <c r="P33" s="265">
        <f t="shared" si="3"/>
        <v>36</v>
      </c>
    </row>
    <row r="34" spans="1:21">
      <c r="A34" s="3" t="s">
        <v>14</v>
      </c>
      <c r="B34" s="267"/>
      <c r="C34" s="9">
        <f>SUM(C11:C33)</f>
        <v>999</v>
      </c>
      <c r="D34" s="9">
        <f t="shared" ref="D34:M34" si="4">SUM(D11:D33)</f>
        <v>52</v>
      </c>
      <c r="E34" s="9">
        <f t="shared" si="4"/>
        <v>0</v>
      </c>
      <c r="F34" s="9">
        <f t="shared" si="4"/>
        <v>0</v>
      </c>
      <c r="G34" s="9">
        <f t="shared" si="4"/>
        <v>1051</v>
      </c>
      <c r="H34" s="9">
        <f t="shared" si="4"/>
        <v>998</v>
      </c>
      <c r="I34" s="9">
        <f t="shared" si="4"/>
        <v>50</v>
      </c>
      <c r="J34" s="9">
        <f t="shared" si="4"/>
        <v>0</v>
      </c>
      <c r="K34" s="9">
        <f t="shared" si="4"/>
        <v>0</v>
      </c>
      <c r="L34" s="9">
        <f t="shared" si="4"/>
        <v>1048</v>
      </c>
      <c r="M34" s="9">
        <f t="shared" si="4"/>
        <v>3</v>
      </c>
      <c r="N34" s="9"/>
      <c r="P34" s="265">
        <f>SUM(P11:P33)</f>
        <v>1120</v>
      </c>
      <c r="R34" s="265"/>
      <c r="S34" s="265"/>
      <c r="T34" s="265"/>
      <c r="U34" s="265"/>
    </row>
    <row r="35" spans="1:21">
      <c r="A35" s="12"/>
      <c r="B35" s="268"/>
      <c r="C35" s="13">
        <v>121</v>
      </c>
      <c r="D35" s="13">
        <v>0</v>
      </c>
      <c r="E35" s="13">
        <v>0</v>
      </c>
      <c r="F35" s="13">
        <v>0</v>
      </c>
      <c r="G35" s="13">
        <v>121</v>
      </c>
      <c r="H35" s="13">
        <v>72</v>
      </c>
      <c r="I35" s="13">
        <v>0</v>
      </c>
      <c r="J35" s="13">
        <v>0</v>
      </c>
      <c r="K35" s="13">
        <v>0</v>
      </c>
      <c r="L35" s="13">
        <v>72</v>
      </c>
      <c r="M35" s="13"/>
      <c r="N35" s="13"/>
    </row>
    <row r="36" spans="1:21">
      <c r="A36" s="11" t="s">
        <v>7</v>
      </c>
      <c r="C36">
        <f>SUM(C34:C35)</f>
        <v>1120</v>
      </c>
      <c r="D36" s="265">
        <f t="shared" ref="D36:M36" si="5">SUM(D34:D35)</f>
        <v>52</v>
      </c>
      <c r="E36" s="265">
        <f t="shared" si="5"/>
        <v>0</v>
      </c>
      <c r="F36" s="265">
        <f t="shared" si="5"/>
        <v>0</v>
      </c>
      <c r="G36" s="265">
        <f t="shared" si="5"/>
        <v>1172</v>
      </c>
      <c r="H36" s="265">
        <f t="shared" si="5"/>
        <v>1070</v>
      </c>
      <c r="I36" s="265">
        <f t="shared" si="5"/>
        <v>50</v>
      </c>
      <c r="J36" s="265">
        <f t="shared" si="5"/>
        <v>0</v>
      </c>
      <c r="K36" s="265">
        <f t="shared" si="5"/>
        <v>0</v>
      </c>
      <c r="L36" s="265">
        <f t="shared" si="5"/>
        <v>1120</v>
      </c>
      <c r="M36" s="265">
        <f t="shared" si="5"/>
        <v>3</v>
      </c>
      <c r="P36">
        <f>G36-L36</f>
        <v>52</v>
      </c>
      <c r="Q36">
        <f>L36/G36</f>
        <v>0.95563139931740615</v>
      </c>
    </row>
    <row r="37" spans="1:21">
      <c r="A37" t="s">
        <v>8</v>
      </c>
      <c r="L37">
        <f>L36/G36</f>
        <v>0.95563139931740615</v>
      </c>
    </row>
    <row r="38" spans="1:21">
      <c r="A38" t="s">
        <v>9</v>
      </c>
      <c r="L38" s="12" t="s">
        <v>10</v>
      </c>
      <c r="M38" s="12"/>
      <c r="N38" s="12" t="s">
        <v>10</v>
      </c>
    </row>
    <row r="39" spans="1:21">
      <c r="A39" s="16" t="s">
        <v>427</v>
      </c>
      <c r="J39" s="12"/>
      <c r="K39" s="12"/>
      <c r="L39" s="12"/>
    </row>
    <row r="40" spans="1:21">
      <c r="C40" s="16" t="s">
        <v>428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21">
      <c r="B41" s="290" t="s">
        <v>925</v>
      </c>
    </row>
    <row r="42" spans="1:21">
      <c r="B42" s="290" t="s">
        <v>930</v>
      </c>
    </row>
    <row r="44" spans="1:21">
      <c r="L44" s="290" t="s">
        <v>869</v>
      </c>
    </row>
    <row r="45" spans="1:21">
      <c r="L45" s="305" t="s">
        <v>870</v>
      </c>
    </row>
    <row r="46" spans="1:21">
      <c r="L46" s="305" t="s">
        <v>871</v>
      </c>
    </row>
  </sheetData>
  <mergeCells count="12">
    <mergeCell ref="M8:M9"/>
    <mergeCell ref="N8:N9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view="pageBreakPreview" zoomScaleSheetLayoutView="100" workbookViewId="0">
      <selection activeCell="L11" sqref="L11:L33"/>
    </sheetView>
  </sheetViews>
  <sheetFormatPr defaultRowHeight="12.75"/>
  <cols>
    <col min="2" max="2" width="21.5703125" bestFit="1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633"/>
      <c r="E1" s="633"/>
      <c r="F1" s="633"/>
      <c r="G1" s="633"/>
      <c r="H1" s="633"/>
      <c r="I1" s="633"/>
      <c r="J1" s="633"/>
      <c r="M1" s="95" t="s">
        <v>249</v>
      </c>
    </row>
    <row r="2" spans="1:19" ht="15">
      <c r="A2" s="687" t="s">
        <v>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9" ht="20.25">
      <c r="A3" s="636" t="s">
        <v>623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19" ht="11.25" customHeight="1"/>
    <row r="5" spans="1:19" ht="15.75">
      <c r="A5" s="637" t="s">
        <v>630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</row>
    <row r="7" spans="1:19">
      <c r="A7" s="638" t="s">
        <v>931</v>
      </c>
      <c r="B7" s="638"/>
      <c r="L7" s="684" t="s">
        <v>787</v>
      </c>
      <c r="M7" s="684"/>
      <c r="N7" s="684"/>
      <c r="O7" s="104"/>
    </row>
    <row r="8" spans="1:19" ht="15.75" customHeight="1">
      <c r="A8" s="685" t="s">
        <v>2</v>
      </c>
      <c r="B8" s="685" t="s">
        <v>3</v>
      </c>
      <c r="C8" s="595" t="s">
        <v>4</v>
      </c>
      <c r="D8" s="595"/>
      <c r="E8" s="595"/>
      <c r="F8" s="592"/>
      <c r="G8" s="592"/>
      <c r="H8" s="595" t="s">
        <v>95</v>
      </c>
      <c r="I8" s="595"/>
      <c r="J8" s="595"/>
      <c r="K8" s="595"/>
      <c r="L8" s="595"/>
      <c r="M8" s="685" t="s">
        <v>128</v>
      </c>
      <c r="N8" s="609" t="s">
        <v>129</v>
      </c>
    </row>
    <row r="9" spans="1:19" ht="51">
      <c r="A9" s="686"/>
      <c r="B9" s="686"/>
      <c r="C9" s="5" t="s">
        <v>5</v>
      </c>
      <c r="D9" s="5" t="s">
        <v>6</v>
      </c>
      <c r="E9" s="5" t="s">
        <v>353</v>
      </c>
      <c r="F9" s="5" t="s">
        <v>93</v>
      </c>
      <c r="G9" s="5" t="s">
        <v>111</v>
      </c>
      <c r="H9" s="5" t="s">
        <v>5</v>
      </c>
      <c r="I9" s="5" t="s">
        <v>6</v>
      </c>
      <c r="J9" s="5" t="s">
        <v>353</v>
      </c>
      <c r="K9" s="7" t="s">
        <v>93</v>
      </c>
      <c r="L9" s="7" t="s">
        <v>112</v>
      </c>
      <c r="M9" s="686"/>
      <c r="N9" s="609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3">
        <v>12</v>
      </c>
      <c r="M10" s="103">
        <v>13</v>
      </c>
      <c r="N10" s="3">
        <v>14</v>
      </c>
    </row>
    <row r="11" spans="1:19" ht="14.25">
      <c r="A11" s="8">
        <v>1</v>
      </c>
      <c r="B11" s="263" t="s">
        <v>828</v>
      </c>
      <c r="C11" s="20">
        <v>3</v>
      </c>
      <c r="D11" s="9">
        <v>0</v>
      </c>
      <c r="E11" s="9">
        <v>0</v>
      </c>
      <c r="F11" s="9">
        <v>0</v>
      </c>
      <c r="G11" s="9">
        <f>SUM(C11:F11)</f>
        <v>3</v>
      </c>
      <c r="H11" s="9">
        <v>0</v>
      </c>
      <c r="I11" s="9">
        <v>0</v>
      </c>
      <c r="J11" s="9">
        <v>0</v>
      </c>
      <c r="K11" s="9">
        <v>0</v>
      </c>
      <c r="L11" s="9">
        <f>SUM(H11:K11)</f>
        <v>0</v>
      </c>
      <c r="M11" s="9">
        <f>G11-L11</f>
        <v>3</v>
      </c>
      <c r="N11" s="267" t="s">
        <v>854</v>
      </c>
    </row>
    <row r="12" spans="1:19" ht="14.25">
      <c r="A12" s="8">
        <v>2</v>
      </c>
      <c r="B12" s="47" t="s">
        <v>829</v>
      </c>
      <c r="C12" s="9">
        <v>7</v>
      </c>
      <c r="D12" s="9">
        <v>0</v>
      </c>
      <c r="E12" s="9">
        <v>0</v>
      </c>
      <c r="F12" s="9">
        <v>0</v>
      </c>
      <c r="G12" s="9">
        <f t="shared" ref="G12:G33" si="0">SUM(C12:F12)</f>
        <v>7</v>
      </c>
      <c r="H12" s="9">
        <v>7</v>
      </c>
      <c r="I12" s="9">
        <v>0</v>
      </c>
      <c r="J12" s="9">
        <v>0</v>
      </c>
      <c r="K12" s="9">
        <v>0</v>
      </c>
      <c r="L12" s="9">
        <f>SUM(H12:K12)</f>
        <v>7</v>
      </c>
      <c r="M12" s="9">
        <f t="shared" ref="M12:M33" si="1">G12-L12</f>
        <v>0</v>
      </c>
      <c r="N12" s="9"/>
    </row>
    <row r="13" spans="1:19" ht="14.25">
      <c r="A13" s="8">
        <v>3</v>
      </c>
      <c r="B13" s="263" t="s">
        <v>830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ref="L13:L33" si="2">SUM(H13:K13)</f>
        <v>0</v>
      </c>
      <c r="M13" s="9">
        <f t="shared" si="1"/>
        <v>0</v>
      </c>
      <c r="N13" s="20"/>
    </row>
    <row r="14" spans="1:19" ht="14.25">
      <c r="A14" s="8">
        <v>4</v>
      </c>
      <c r="B14" s="47" t="s">
        <v>831</v>
      </c>
      <c r="C14" s="9">
        <v>11</v>
      </c>
      <c r="D14" s="9">
        <v>0</v>
      </c>
      <c r="E14" s="9">
        <v>0</v>
      </c>
      <c r="F14" s="9">
        <v>0</v>
      </c>
      <c r="G14" s="9">
        <f t="shared" si="0"/>
        <v>11</v>
      </c>
      <c r="H14" s="9">
        <v>11</v>
      </c>
      <c r="I14" s="9">
        <v>0</v>
      </c>
      <c r="J14" s="9">
        <v>0</v>
      </c>
      <c r="K14" s="20">
        <v>0</v>
      </c>
      <c r="L14" s="9">
        <f t="shared" si="2"/>
        <v>11</v>
      </c>
      <c r="M14" s="9">
        <f t="shared" si="1"/>
        <v>0</v>
      </c>
      <c r="N14" s="9"/>
    </row>
    <row r="15" spans="1:19" ht="14.25">
      <c r="A15" s="8">
        <v>5</v>
      </c>
      <c r="B15" s="47" t="s">
        <v>832</v>
      </c>
      <c r="C15" s="9">
        <v>5</v>
      </c>
      <c r="D15" s="9">
        <v>0</v>
      </c>
      <c r="E15" s="9">
        <v>0</v>
      </c>
      <c r="F15" s="9">
        <v>0</v>
      </c>
      <c r="G15" s="9">
        <f t="shared" si="0"/>
        <v>5</v>
      </c>
      <c r="H15" s="9">
        <v>2</v>
      </c>
      <c r="I15" s="9">
        <v>0</v>
      </c>
      <c r="J15" s="9">
        <v>0</v>
      </c>
      <c r="K15" s="9">
        <v>0</v>
      </c>
      <c r="L15" s="9">
        <f t="shared" si="2"/>
        <v>2</v>
      </c>
      <c r="M15" s="9">
        <f t="shared" si="1"/>
        <v>3</v>
      </c>
      <c r="N15" s="267" t="s">
        <v>854</v>
      </c>
    </row>
    <row r="16" spans="1:19" ht="14.25">
      <c r="A16" s="8">
        <v>6</v>
      </c>
      <c r="B16" s="47" t="s">
        <v>833</v>
      </c>
      <c r="C16" s="9">
        <v>3</v>
      </c>
      <c r="D16" s="9">
        <v>0</v>
      </c>
      <c r="E16" s="9">
        <v>0</v>
      </c>
      <c r="F16" s="9">
        <v>0</v>
      </c>
      <c r="G16" s="9">
        <f t="shared" si="0"/>
        <v>3</v>
      </c>
      <c r="H16" s="9">
        <v>0</v>
      </c>
      <c r="I16" s="9">
        <v>0</v>
      </c>
      <c r="J16" s="9">
        <v>0</v>
      </c>
      <c r="K16" s="9">
        <v>0</v>
      </c>
      <c r="L16" s="9">
        <f t="shared" si="2"/>
        <v>0</v>
      </c>
      <c r="M16" s="9">
        <f t="shared" si="1"/>
        <v>3</v>
      </c>
      <c r="N16" s="267" t="s">
        <v>854</v>
      </c>
    </row>
    <row r="17" spans="1:14" ht="14.25">
      <c r="A17" s="8">
        <v>7</v>
      </c>
      <c r="B17" s="263" t="s">
        <v>834</v>
      </c>
      <c r="C17" s="9">
        <v>5</v>
      </c>
      <c r="D17" s="9">
        <v>0</v>
      </c>
      <c r="E17" s="9">
        <v>0</v>
      </c>
      <c r="F17" s="9">
        <v>0</v>
      </c>
      <c r="G17" s="9">
        <f t="shared" si="0"/>
        <v>5</v>
      </c>
      <c r="H17" s="9">
        <v>2</v>
      </c>
      <c r="I17" s="9">
        <v>0</v>
      </c>
      <c r="J17" s="9">
        <v>0</v>
      </c>
      <c r="K17" s="9">
        <v>0</v>
      </c>
      <c r="L17" s="9">
        <f t="shared" si="2"/>
        <v>2</v>
      </c>
      <c r="M17" s="9">
        <f t="shared" si="1"/>
        <v>3</v>
      </c>
      <c r="N17" s="20" t="s">
        <v>854</v>
      </c>
    </row>
    <row r="18" spans="1:14" ht="14.25">
      <c r="A18" s="8">
        <v>8</v>
      </c>
      <c r="B18" s="47" t="s">
        <v>835</v>
      </c>
      <c r="C18" s="9">
        <v>6</v>
      </c>
      <c r="D18" s="9">
        <v>0</v>
      </c>
      <c r="E18" s="9">
        <v>0</v>
      </c>
      <c r="F18" s="9">
        <v>0</v>
      </c>
      <c r="G18" s="9">
        <f t="shared" si="0"/>
        <v>6</v>
      </c>
      <c r="H18" s="9">
        <v>1</v>
      </c>
      <c r="I18" s="9">
        <v>0</v>
      </c>
      <c r="J18" s="9">
        <v>0</v>
      </c>
      <c r="K18" s="9">
        <v>0</v>
      </c>
      <c r="L18" s="9">
        <f t="shared" si="2"/>
        <v>1</v>
      </c>
      <c r="M18" s="9">
        <f t="shared" si="1"/>
        <v>5</v>
      </c>
      <c r="N18" s="20" t="s">
        <v>854</v>
      </c>
    </row>
    <row r="19" spans="1:14" ht="14.25">
      <c r="A19" s="8">
        <v>9</v>
      </c>
      <c r="B19" s="47" t="s">
        <v>836</v>
      </c>
      <c r="C19" s="9">
        <v>9</v>
      </c>
      <c r="D19" s="9">
        <v>0</v>
      </c>
      <c r="E19" s="9">
        <v>0</v>
      </c>
      <c r="F19" s="9">
        <v>0</v>
      </c>
      <c r="G19" s="9">
        <f t="shared" si="0"/>
        <v>9</v>
      </c>
      <c r="H19" s="9">
        <v>4</v>
      </c>
      <c r="I19" s="9">
        <v>0</v>
      </c>
      <c r="J19" s="9">
        <v>0</v>
      </c>
      <c r="K19" s="9">
        <v>0</v>
      </c>
      <c r="L19" s="9">
        <f t="shared" si="2"/>
        <v>4</v>
      </c>
      <c r="M19" s="9">
        <f t="shared" si="1"/>
        <v>5</v>
      </c>
      <c r="N19" s="20" t="s">
        <v>854</v>
      </c>
    </row>
    <row r="20" spans="1:14" ht="14.25">
      <c r="A20" s="8">
        <v>10</v>
      </c>
      <c r="B20" s="47" t="s">
        <v>837</v>
      </c>
      <c r="C20" s="9">
        <v>13</v>
      </c>
      <c r="D20" s="9">
        <v>0</v>
      </c>
      <c r="E20" s="9">
        <v>0</v>
      </c>
      <c r="F20" s="9">
        <v>0</v>
      </c>
      <c r="G20" s="9">
        <f t="shared" si="0"/>
        <v>13</v>
      </c>
      <c r="H20" s="9">
        <v>5</v>
      </c>
      <c r="I20" s="9">
        <v>0</v>
      </c>
      <c r="J20" s="9">
        <v>0</v>
      </c>
      <c r="K20" s="9">
        <v>0</v>
      </c>
      <c r="L20" s="9">
        <f t="shared" si="2"/>
        <v>5</v>
      </c>
      <c r="M20" s="9">
        <f t="shared" si="1"/>
        <v>8</v>
      </c>
      <c r="N20" s="20" t="s">
        <v>854</v>
      </c>
    </row>
    <row r="21" spans="1:14" ht="14.25">
      <c r="A21" s="8">
        <v>11</v>
      </c>
      <c r="B21" s="47" t="s">
        <v>838</v>
      </c>
      <c r="C21" s="9">
        <v>13</v>
      </c>
      <c r="D21" s="9">
        <v>0</v>
      </c>
      <c r="E21" s="9">
        <v>0</v>
      </c>
      <c r="F21" s="9">
        <v>0</v>
      </c>
      <c r="G21" s="9">
        <f t="shared" si="0"/>
        <v>13</v>
      </c>
      <c r="H21" s="9">
        <v>8</v>
      </c>
      <c r="I21" s="9">
        <v>0</v>
      </c>
      <c r="J21" s="9">
        <v>0</v>
      </c>
      <c r="K21" s="9">
        <v>0</v>
      </c>
      <c r="L21" s="9">
        <f t="shared" si="2"/>
        <v>8</v>
      </c>
      <c r="M21" s="9">
        <f t="shared" si="1"/>
        <v>5</v>
      </c>
      <c r="N21" s="20" t="s">
        <v>854</v>
      </c>
    </row>
    <row r="22" spans="1:14" ht="14.25">
      <c r="A22" s="8">
        <v>12</v>
      </c>
      <c r="B22" s="47" t="s">
        <v>839</v>
      </c>
      <c r="C22" s="9">
        <v>8</v>
      </c>
      <c r="D22" s="9">
        <v>0</v>
      </c>
      <c r="E22" s="9">
        <v>0</v>
      </c>
      <c r="F22" s="9">
        <v>0</v>
      </c>
      <c r="G22" s="9">
        <f t="shared" si="0"/>
        <v>8</v>
      </c>
      <c r="H22" s="9">
        <v>6</v>
      </c>
      <c r="I22" s="148">
        <v>0</v>
      </c>
      <c r="J22" s="9">
        <v>0</v>
      </c>
      <c r="K22" s="9">
        <v>0</v>
      </c>
      <c r="L22" s="9">
        <f t="shared" si="2"/>
        <v>6</v>
      </c>
      <c r="M22" s="9">
        <f t="shared" si="1"/>
        <v>2</v>
      </c>
      <c r="N22" s="20" t="s">
        <v>854</v>
      </c>
    </row>
    <row r="23" spans="1:14" ht="14.25">
      <c r="A23" s="8">
        <v>13</v>
      </c>
      <c r="B23" s="47" t="s">
        <v>840</v>
      </c>
      <c r="C23" s="9">
        <v>2</v>
      </c>
      <c r="D23" s="9">
        <v>0</v>
      </c>
      <c r="E23" s="9">
        <v>0</v>
      </c>
      <c r="F23" s="9">
        <v>0</v>
      </c>
      <c r="G23" s="9">
        <f t="shared" si="0"/>
        <v>2</v>
      </c>
      <c r="H23" s="9">
        <v>0</v>
      </c>
      <c r="I23" s="148">
        <v>0</v>
      </c>
      <c r="J23" s="9">
        <v>0</v>
      </c>
      <c r="K23" s="9">
        <v>0</v>
      </c>
      <c r="L23" s="9">
        <f t="shared" si="2"/>
        <v>0</v>
      </c>
      <c r="M23" s="9">
        <f t="shared" si="1"/>
        <v>2</v>
      </c>
      <c r="N23" s="20" t="s">
        <v>854</v>
      </c>
    </row>
    <row r="24" spans="1:14" ht="14.25">
      <c r="A24" s="8">
        <v>14</v>
      </c>
      <c r="B24" s="47" t="s">
        <v>841</v>
      </c>
      <c r="C24" s="9">
        <v>1</v>
      </c>
      <c r="D24" s="9">
        <v>0</v>
      </c>
      <c r="E24" s="9">
        <v>0</v>
      </c>
      <c r="F24" s="9">
        <v>0</v>
      </c>
      <c r="G24" s="9">
        <f t="shared" si="0"/>
        <v>1</v>
      </c>
      <c r="H24" s="9">
        <v>1</v>
      </c>
      <c r="I24" s="148">
        <v>0</v>
      </c>
      <c r="J24" s="9">
        <v>0</v>
      </c>
      <c r="K24" s="9">
        <v>0</v>
      </c>
      <c r="L24" s="9">
        <f t="shared" si="2"/>
        <v>1</v>
      </c>
      <c r="M24" s="9">
        <f t="shared" si="1"/>
        <v>0</v>
      </c>
      <c r="N24" s="9"/>
    </row>
    <row r="25" spans="1:14" ht="14.25">
      <c r="A25" s="8">
        <v>15</v>
      </c>
      <c r="B25" s="263" t="s">
        <v>842</v>
      </c>
      <c r="C25" s="9">
        <v>4</v>
      </c>
      <c r="D25" s="9">
        <v>0</v>
      </c>
      <c r="E25" s="9">
        <v>0</v>
      </c>
      <c r="F25" s="9">
        <v>0</v>
      </c>
      <c r="G25" s="9">
        <f>SUM(C25:F25)</f>
        <v>4</v>
      </c>
      <c r="H25" s="9">
        <v>3</v>
      </c>
      <c r="I25" s="148">
        <v>0</v>
      </c>
      <c r="J25" s="9">
        <v>0</v>
      </c>
      <c r="K25" s="9">
        <v>0</v>
      </c>
      <c r="L25" s="9">
        <f t="shared" si="2"/>
        <v>3</v>
      </c>
      <c r="M25" s="9">
        <f t="shared" si="1"/>
        <v>1</v>
      </c>
      <c r="N25" s="267" t="s">
        <v>854</v>
      </c>
    </row>
    <row r="26" spans="1:14" ht="14.25">
      <c r="A26" s="8">
        <v>16</v>
      </c>
      <c r="B26" s="263" t="s">
        <v>843</v>
      </c>
      <c r="C26" s="9">
        <v>3</v>
      </c>
      <c r="D26" s="9">
        <v>0</v>
      </c>
      <c r="E26" s="9">
        <v>0</v>
      </c>
      <c r="F26" s="9">
        <v>0</v>
      </c>
      <c r="G26" s="9">
        <f t="shared" si="0"/>
        <v>3</v>
      </c>
      <c r="H26" s="9">
        <v>2</v>
      </c>
      <c r="I26" s="148">
        <v>0</v>
      </c>
      <c r="J26" s="9">
        <v>0</v>
      </c>
      <c r="K26" s="9">
        <v>0</v>
      </c>
      <c r="L26" s="9">
        <f t="shared" si="2"/>
        <v>2</v>
      </c>
      <c r="M26" s="9">
        <f t="shared" si="1"/>
        <v>1</v>
      </c>
      <c r="N26" s="267" t="s">
        <v>854</v>
      </c>
    </row>
    <row r="27" spans="1:14" ht="14.25">
      <c r="A27" s="8">
        <v>17</v>
      </c>
      <c r="B27" s="47" t="s">
        <v>844</v>
      </c>
      <c r="C27" s="9">
        <v>0</v>
      </c>
      <c r="D27" s="9">
        <v>0</v>
      </c>
      <c r="E27" s="9">
        <v>0</v>
      </c>
      <c r="F27" s="9">
        <v>0</v>
      </c>
      <c r="G27" s="9">
        <f t="shared" si="0"/>
        <v>0</v>
      </c>
      <c r="H27" s="9">
        <v>0</v>
      </c>
      <c r="I27" s="148">
        <v>0</v>
      </c>
      <c r="J27" s="9">
        <v>0</v>
      </c>
      <c r="K27" s="9">
        <v>0</v>
      </c>
      <c r="L27" s="9">
        <f t="shared" si="2"/>
        <v>0</v>
      </c>
      <c r="M27" s="9">
        <f t="shared" si="1"/>
        <v>0</v>
      </c>
      <c r="N27" s="9"/>
    </row>
    <row r="28" spans="1:14" ht="14.25">
      <c r="A28" s="8">
        <v>18</v>
      </c>
      <c r="B28" s="263" t="s">
        <v>845</v>
      </c>
      <c r="C28" s="9">
        <v>7</v>
      </c>
      <c r="D28" s="9">
        <v>0</v>
      </c>
      <c r="E28" s="9">
        <v>0</v>
      </c>
      <c r="F28" s="9">
        <v>0</v>
      </c>
      <c r="G28" s="9">
        <f t="shared" si="0"/>
        <v>7</v>
      </c>
      <c r="H28" s="9">
        <v>6</v>
      </c>
      <c r="I28" s="148">
        <v>0</v>
      </c>
      <c r="J28" s="9">
        <v>0</v>
      </c>
      <c r="K28" s="9">
        <v>0</v>
      </c>
      <c r="L28" s="9">
        <f t="shared" si="2"/>
        <v>6</v>
      </c>
      <c r="M28" s="9">
        <f t="shared" si="1"/>
        <v>1</v>
      </c>
      <c r="N28" s="267" t="s">
        <v>854</v>
      </c>
    </row>
    <row r="29" spans="1:14" ht="14.25">
      <c r="A29" s="8">
        <v>19</v>
      </c>
      <c r="B29" s="47" t="s">
        <v>846</v>
      </c>
      <c r="C29" s="9">
        <v>4</v>
      </c>
      <c r="D29" s="9">
        <v>0</v>
      </c>
      <c r="E29" s="9">
        <v>0</v>
      </c>
      <c r="F29" s="9">
        <v>0</v>
      </c>
      <c r="G29" s="9">
        <f t="shared" si="0"/>
        <v>4</v>
      </c>
      <c r="H29" s="9">
        <v>4</v>
      </c>
      <c r="I29" s="148">
        <v>0</v>
      </c>
      <c r="J29" s="9">
        <v>0</v>
      </c>
      <c r="K29" s="9">
        <v>0</v>
      </c>
      <c r="L29" s="9">
        <f t="shared" si="2"/>
        <v>4</v>
      </c>
      <c r="M29" s="9">
        <f t="shared" si="1"/>
        <v>0</v>
      </c>
      <c r="N29" s="9"/>
    </row>
    <row r="30" spans="1:14" ht="14.25">
      <c r="A30" s="8">
        <v>20</v>
      </c>
      <c r="B30" s="47" t="s">
        <v>847</v>
      </c>
      <c r="C30" s="9">
        <v>5</v>
      </c>
      <c r="D30" s="9">
        <v>0</v>
      </c>
      <c r="E30" s="9">
        <v>0</v>
      </c>
      <c r="F30" s="9">
        <v>0</v>
      </c>
      <c r="G30" s="9">
        <f t="shared" si="0"/>
        <v>5</v>
      </c>
      <c r="H30" s="9">
        <v>3</v>
      </c>
      <c r="I30" s="148">
        <v>0</v>
      </c>
      <c r="J30" s="9">
        <v>0</v>
      </c>
      <c r="K30" s="9">
        <v>0</v>
      </c>
      <c r="L30" s="9">
        <f t="shared" si="2"/>
        <v>3</v>
      </c>
      <c r="M30" s="9">
        <f t="shared" si="1"/>
        <v>2</v>
      </c>
      <c r="N30" s="267" t="s">
        <v>854</v>
      </c>
    </row>
    <row r="31" spans="1:14" ht="14.25">
      <c r="A31" s="8">
        <v>21</v>
      </c>
      <c r="B31" s="47" t="s">
        <v>848</v>
      </c>
      <c r="C31" s="9">
        <v>1</v>
      </c>
      <c r="D31" s="9">
        <v>0</v>
      </c>
      <c r="E31" s="9">
        <v>0</v>
      </c>
      <c r="F31" s="9">
        <v>0</v>
      </c>
      <c r="G31" s="9">
        <f t="shared" si="0"/>
        <v>1</v>
      </c>
      <c r="H31" s="9">
        <v>1</v>
      </c>
      <c r="I31" s="148">
        <v>0</v>
      </c>
      <c r="J31" s="9">
        <v>0</v>
      </c>
      <c r="K31" s="9">
        <v>0</v>
      </c>
      <c r="L31" s="9">
        <f t="shared" si="2"/>
        <v>1</v>
      </c>
      <c r="M31" s="9">
        <f t="shared" si="1"/>
        <v>0</v>
      </c>
      <c r="N31" s="9"/>
    </row>
    <row r="32" spans="1:14" ht="14.25">
      <c r="A32" s="8">
        <v>22</v>
      </c>
      <c r="B32" s="47" t="s">
        <v>849</v>
      </c>
      <c r="C32" s="9">
        <v>3</v>
      </c>
      <c r="D32" s="9">
        <v>0</v>
      </c>
      <c r="E32" s="9">
        <v>0</v>
      </c>
      <c r="F32" s="9">
        <v>0</v>
      </c>
      <c r="G32" s="9">
        <f t="shared" si="0"/>
        <v>3</v>
      </c>
      <c r="H32" s="9">
        <v>2</v>
      </c>
      <c r="I32" s="148">
        <v>0</v>
      </c>
      <c r="J32" s="9">
        <v>0</v>
      </c>
      <c r="K32" s="9">
        <v>0</v>
      </c>
      <c r="L32" s="9">
        <f t="shared" si="2"/>
        <v>2</v>
      </c>
      <c r="M32" s="9">
        <f t="shared" si="1"/>
        <v>1</v>
      </c>
      <c r="N32" s="267" t="s">
        <v>854</v>
      </c>
    </row>
    <row r="33" spans="1:14" ht="14.25">
      <c r="A33" s="8">
        <v>23</v>
      </c>
      <c r="B33" s="47" t="s">
        <v>850</v>
      </c>
      <c r="C33" s="9">
        <v>8</v>
      </c>
      <c r="D33" s="9">
        <v>0</v>
      </c>
      <c r="E33" s="9">
        <v>0</v>
      </c>
      <c r="F33" s="9">
        <v>0</v>
      </c>
      <c r="G33" s="9">
        <f t="shared" si="0"/>
        <v>8</v>
      </c>
      <c r="H33" s="9">
        <v>4</v>
      </c>
      <c r="I33" s="148">
        <v>0</v>
      </c>
      <c r="J33" s="9">
        <v>0</v>
      </c>
      <c r="K33" s="9">
        <v>0</v>
      </c>
      <c r="L33" s="9">
        <f t="shared" si="2"/>
        <v>4</v>
      </c>
      <c r="M33" s="9">
        <f t="shared" si="1"/>
        <v>4</v>
      </c>
      <c r="N33" s="267" t="s">
        <v>854</v>
      </c>
    </row>
    <row r="34" spans="1:14">
      <c r="A34" s="3" t="s">
        <v>14</v>
      </c>
      <c r="B34" s="9"/>
      <c r="C34" s="9">
        <f>SUM(C11:C33)</f>
        <v>121</v>
      </c>
      <c r="D34" s="9">
        <f t="shared" ref="D34:L34" si="3">SUM(D11:D33)</f>
        <v>0</v>
      </c>
      <c r="E34" s="9">
        <f t="shared" si="3"/>
        <v>0</v>
      </c>
      <c r="F34" s="9">
        <f t="shared" si="3"/>
        <v>0</v>
      </c>
      <c r="G34" s="9">
        <f t="shared" si="3"/>
        <v>121</v>
      </c>
      <c r="H34" s="9">
        <f t="shared" si="3"/>
        <v>72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72</v>
      </c>
      <c r="M34" s="9"/>
      <c r="N34" s="9"/>
    </row>
    <row r="35" spans="1:14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1" t="s">
        <v>7</v>
      </c>
    </row>
    <row r="37" spans="1:14">
      <c r="A37" t="s">
        <v>8</v>
      </c>
    </row>
    <row r="38" spans="1:14">
      <c r="A38" t="s">
        <v>9</v>
      </c>
      <c r="K38" s="12" t="s">
        <v>10</v>
      </c>
      <c r="L38" s="12" t="s">
        <v>10</v>
      </c>
      <c r="M38" s="12"/>
      <c r="N38" s="12" t="s">
        <v>10</v>
      </c>
    </row>
    <row r="39" spans="1:14">
      <c r="A39" s="16" t="s">
        <v>427</v>
      </c>
      <c r="J39" s="12"/>
      <c r="K39" s="12"/>
      <c r="L39" s="12"/>
    </row>
    <row r="40" spans="1:14">
      <c r="C40" s="16" t="s">
        <v>428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14">
      <c r="A41" s="290" t="s">
        <v>925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>
      <c r="A42" s="290" t="s">
        <v>930</v>
      </c>
    </row>
    <row r="44" spans="1:14">
      <c r="L44" s="290" t="s">
        <v>869</v>
      </c>
    </row>
    <row r="45" spans="1:14">
      <c r="L45" s="305" t="s">
        <v>870</v>
      </c>
    </row>
    <row r="46" spans="1:14">
      <c r="L46" s="305" t="s">
        <v>871</v>
      </c>
    </row>
  </sheetData>
  <mergeCells count="12">
    <mergeCell ref="A7:B7"/>
    <mergeCell ref="D1:J1"/>
    <mergeCell ref="A2:N2"/>
    <mergeCell ref="A3:N3"/>
    <mergeCell ref="A5:N5"/>
    <mergeCell ref="L7:N7"/>
    <mergeCell ref="N8:N9"/>
    <mergeCell ref="A8:A9"/>
    <mergeCell ref="B8:B9"/>
    <mergeCell ref="C8:G8"/>
    <mergeCell ref="H8:L8"/>
    <mergeCell ref="M8:M9"/>
  </mergeCells>
  <printOptions horizontalCentered="1"/>
  <pageMargins left="0.70866141732283505" right="0.70866141732283505" top="1.2362204720000001" bottom="0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61</vt:i4>
      </vt:variant>
    </vt:vector>
  </HeadingPairs>
  <TitlesOfParts>
    <vt:vector size="129" baseType="lpstr">
      <vt:lpstr>Contents</vt:lpstr>
      <vt:lpstr>Sheet1</vt:lpstr>
      <vt:lpstr>AT-1-Gen_Info</vt:lpstr>
      <vt:lpstr>AT-2</vt:lpstr>
      <vt:lpstr>AT-2A</vt:lpstr>
      <vt:lpstr>AT-3</vt:lpstr>
      <vt:lpstr>AT3A_cvrg(Insti)_PY</vt:lpstr>
      <vt:lpstr>AT3B_cvrg(Insti)_UPY </vt:lpstr>
      <vt:lpstr>AT3C_cvrg(Insti)_UPY </vt:lpstr>
      <vt:lpstr>AT4_enrolment vs availed_PY</vt:lpstr>
      <vt:lpstr>AT4A_enrolment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 Drinking Water</vt:lpstr>
      <vt:lpstr>AT11_KS Year wise</vt:lpstr>
      <vt:lpstr>AT-11A</vt:lpstr>
      <vt:lpstr>AT-12</vt:lpstr>
      <vt:lpstr>AT-12A</vt:lpstr>
      <vt:lpstr>Mode of cooking</vt:lpstr>
      <vt:lpstr>AT-14</vt:lpstr>
      <vt:lpstr>AT-14 A</vt:lpstr>
      <vt:lpstr>AT- 15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AT-30_Coook-cum-Helper</vt:lpstr>
      <vt:lpstr>AT- 31</vt:lpstr>
      <vt:lpstr>AT32_Drought Pry Util</vt:lpstr>
      <vt:lpstr>AT-32A Drought UPry Util</vt:lpstr>
      <vt:lpstr>Sheet2</vt:lpstr>
      <vt:lpstr>'AT- 15'!Print_Area</vt:lpstr>
      <vt:lpstr>'AT- 31'!Print_Area</vt:lpstr>
      <vt:lpstr>'AT_17_Coverage-RBSK '!Print_Area</vt:lpstr>
      <vt:lpstr>AT_19_Impl_Agency!Print_Area</vt:lpstr>
      <vt:lpstr>'AT_20_CentralCookingagency '!Print_Area</vt:lpstr>
      <vt:lpstr>AT_28_RqmtKitchen!Print_Area</vt:lpstr>
      <vt:lpstr>'AT-10 B'!Print_Area</vt:lpstr>
      <vt:lpstr>'AT-10 C'!Print_Area</vt:lpstr>
      <vt:lpstr>'AT-10 E'!Print_Area</vt:lpstr>
      <vt:lpstr>'AT-10 F Drinking Water'!Print_Area</vt:lpstr>
      <vt:lpstr>AT10_MME!Print_Area</vt:lpstr>
      <vt:lpstr>AT10A_!Print_Area</vt:lpstr>
      <vt:lpstr>'AT-10D'!Print_Area</vt:lpstr>
      <vt:lpstr>'AT11_KS Year wise'!Print_Area</vt:lpstr>
      <vt:lpstr>'AT-11A'!Print_Area</vt:lpstr>
      <vt:lpstr>'AT-12'!Print_Area</vt:lpstr>
      <vt:lpstr>'AT-12A'!Print_Area</vt:lpstr>
      <vt:lpstr>'AT-14'!Print_Area</vt:lpstr>
      <vt:lpstr>'AT-14 A'!Print_Area</vt:lpstr>
      <vt:lpstr>'AT-16'!Print_Area</vt:lpstr>
      <vt:lpstr>'AT18_Details_Community '!Print_Area</vt:lpstr>
      <vt:lpstr>'AT-1-Gen_Info'!Print_Area</vt:lpstr>
      <vt:lpstr>'AT-2'!Print_Area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'AT-2A'!Print_Area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'AT4_enrolment vs availed_PY'!Print_Area</vt:lpstr>
      <vt:lpstr>'AT4A_enrolment vs availed_UPY'!Print_Area</vt:lpstr>
      <vt:lpstr>'AT-8_Hon_CCH_Pry'!Print_Area</vt:lpstr>
      <vt:lpstr>'AT-8A_Hon_CCH_UPry'!Print_Area</vt:lpstr>
      <vt:lpstr>AT9_TA!Print_Area</vt:lpstr>
      <vt:lpstr>Contents!Print_Area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Rajat</cp:lastModifiedBy>
  <cp:lastPrinted>2018-04-22T19:20:09Z</cp:lastPrinted>
  <dcterms:created xsi:type="dcterms:W3CDTF">1996-10-14T23:33:28Z</dcterms:created>
  <dcterms:modified xsi:type="dcterms:W3CDTF">2018-05-19T11:12:15Z</dcterms:modified>
  <cp:category/>
  <cp:contentStatus/>
</cp:coreProperties>
</file>