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MDM\dp-4-3-11-mdm\AWPB\2019-20\DNH\"/>
    </mc:Choice>
  </mc:AlternateContent>
  <xr:revisionPtr revIDLastSave="0" documentId="13_ncr:1_{4D019642-32C6-4F73-AAA5-C1AAE00B7F0C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D&amp;NH" sheetId="4" r:id="rId1"/>
    <sheet name="D&amp;NH-19-20" sheetId="5" r:id="rId2"/>
  </sheets>
  <definedNames>
    <definedName name="_xlnm.Print_Area" localSheetId="0">'D&amp;NH'!$B$1:$H$302</definedName>
    <definedName name="_xlnm.Print_Area" localSheetId="1">'D&amp;NH-19-20'!$B$1:$I$303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49" i="5" l="1"/>
  <c r="F249" i="5"/>
  <c r="E243" i="5"/>
  <c r="L242" i="5"/>
  <c r="D242" i="5"/>
  <c r="E231" i="5"/>
  <c r="K206" i="5"/>
  <c r="H249" i="5" l="1"/>
  <c r="E187" i="5"/>
  <c r="D31" i="5" l="1"/>
  <c r="G303" i="5" l="1"/>
  <c r="F303" i="5"/>
  <c r="G276" i="5"/>
  <c r="F276" i="5"/>
  <c r="F264" i="5"/>
  <c r="D270" i="5" s="1"/>
  <c r="H270" i="5" s="1"/>
  <c r="E264" i="5"/>
  <c r="C249" i="5"/>
  <c r="D243" i="5"/>
  <c r="F242" i="5"/>
  <c r="G242" i="5" s="1"/>
  <c r="F241" i="5"/>
  <c r="F240" i="5"/>
  <c r="G240" i="5" s="1"/>
  <c r="F233" i="5"/>
  <c r="E233" i="5"/>
  <c r="D233" i="5"/>
  <c r="G232" i="5"/>
  <c r="G231" i="5"/>
  <c r="E225" i="5"/>
  <c r="D225" i="5"/>
  <c r="F224" i="5"/>
  <c r="G224" i="5" s="1"/>
  <c r="F223" i="5"/>
  <c r="F222" i="5"/>
  <c r="G222" i="5" s="1"/>
  <c r="D216" i="5"/>
  <c r="G216" i="5" s="1"/>
  <c r="D211" i="5"/>
  <c r="G211" i="5" s="1"/>
  <c r="G206" i="5"/>
  <c r="E211" i="5" s="1"/>
  <c r="E216" i="5" s="1"/>
  <c r="F200" i="5"/>
  <c r="F187" i="5"/>
  <c r="G187" i="5" s="1"/>
  <c r="E174" i="5"/>
  <c r="F193" i="5" s="1"/>
  <c r="D174" i="5"/>
  <c r="B168" i="5"/>
  <c r="F168" i="5" s="1"/>
  <c r="F163" i="5"/>
  <c r="G163" i="5" s="1"/>
  <c r="C157" i="5"/>
  <c r="E157" i="5" s="1"/>
  <c r="D153" i="5"/>
  <c r="B157" i="5" s="1"/>
  <c r="F147" i="5"/>
  <c r="H136" i="5"/>
  <c r="G136" i="5"/>
  <c r="D130" i="5"/>
  <c r="C130" i="5"/>
  <c r="B130" i="5"/>
  <c r="E119" i="5"/>
  <c r="B119" i="5"/>
  <c r="F114" i="5"/>
  <c r="D107" i="5" s="1"/>
  <c r="D249" i="5" s="1"/>
  <c r="E249" i="5" s="1"/>
  <c r="G249" i="5" s="1"/>
  <c r="C107" i="5"/>
  <c r="B107" i="5"/>
  <c r="D114" i="5" s="1"/>
  <c r="D125" i="5" s="1"/>
  <c r="F125" i="5" s="1"/>
  <c r="D180" i="5" s="1"/>
  <c r="D102" i="5"/>
  <c r="J242" i="5" s="1"/>
  <c r="E96" i="5"/>
  <c r="E114" i="5" s="1"/>
  <c r="D96" i="5"/>
  <c r="F89" i="5"/>
  <c r="G89" i="5" s="1"/>
  <c r="I90" i="5"/>
  <c r="F88" i="5"/>
  <c r="G88" i="5" s="1"/>
  <c r="F87" i="5"/>
  <c r="D80" i="5"/>
  <c r="F80" i="5" s="1"/>
  <c r="G80" i="5" s="1"/>
  <c r="D69" i="5"/>
  <c r="D64" i="5"/>
  <c r="E58" i="5"/>
  <c r="F58" i="5" s="1"/>
  <c r="G58" i="5" s="1"/>
  <c r="E53" i="5"/>
  <c r="F53" i="5" s="1"/>
  <c r="G53" i="5" s="1"/>
  <c r="F47" i="5"/>
  <c r="F41" i="5"/>
  <c r="G36" i="5"/>
  <c r="F36" i="5"/>
  <c r="J30" i="5"/>
  <c r="C30" i="5"/>
  <c r="M187" i="5" s="1"/>
  <c r="J29" i="5"/>
  <c r="C29" i="5"/>
  <c r="E25" i="5"/>
  <c r="F25" i="5" s="1"/>
  <c r="E24" i="5"/>
  <c r="F24" i="5" s="1"/>
  <c r="D19" i="5"/>
  <c r="C19" i="5"/>
  <c r="E18" i="5"/>
  <c r="E17" i="5"/>
  <c r="F17" i="5" s="1"/>
  <c r="L193" i="5" l="1"/>
  <c r="E193" i="5"/>
  <c r="F102" i="5"/>
  <c r="F243" i="5"/>
  <c r="G243" i="5" s="1"/>
  <c r="G233" i="5"/>
  <c r="H206" i="5"/>
  <c r="E130" i="5"/>
  <c r="G114" i="5"/>
  <c r="H114" i="5" s="1"/>
  <c r="F119" i="5"/>
  <c r="F225" i="5"/>
  <c r="G225" i="5" s="1"/>
  <c r="D163" i="5"/>
  <c r="H163" i="5" s="1"/>
  <c r="F157" i="5"/>
  <c r="F153" i="5"/>
  <c r="E64" i="5"/>
  <c r="F64" i="5" s="1"/>
  <c r="G64" i="5" s="1"/>
  <c r="C31" i="5"/>
  <c r="D75" i="5" s="1"/>
  <c r="D187" i="5" s="1"/>
  <c r="D193" i="5" s="1"/>
  <c r="E30" i="5"/>
  <c r="F30" i="5" s="1"/>
  <c r="M193" i="5"/>
  <c r="N193" i="5" s="1"/>
  <c r="E29" i="5"/>
  <c r="F29" i="5" s="1"/>
  <c r="L187" i="5"/>
  <c r="N187" i="5" s="1"/>
  <c r="E19" i="5"/>
  <c r="F19" i="5" s="1"/>
  <c r="G193" i="5"/>
  <c r="C168" i="5"/>
  <c r="D168" i="5" s="1"/>
  <c r="E107" i="5"/>
  <c r="F107" i="5" s="1"/>
  <c r="F96" i="5"/>
  <c r="F18" i="5"/>
  <c r="E69" i="5"/>
  <c r="F69" i="5" s="1"/>
  <c r="G69" i="5" s="1"/>
  <c r="E75" i="5"/>
  <c r="F174" i="5"/>
  <c r="E180" i="5" s="1"/>
  <c r="F180" i="5" s="1"/>
  <c r="I89" i="4"/>
  <c r="I88" i="4"/>
  <c r="C119" i="5" l="1"/>
  <c r="D119" i="5" s="1"/>
  <c r="F75" i="5"/>
  <c r="E31" i="5"/>
  <c r="F31" i="5" s="1"/>
  <c r="I90" i="4"/>
  <c r="D80" i="4"/>
  <c r="F211" i="4" l="1"/>
  <c r="J30" i="4"/>
  <c r="J29" i="4"/>
  <c r="G275" i="4" l="1"/>
  <c r="F249" i="4"/>
  <c r="E174" i="4" l="1"/>
  <c r="F163" i="4"/>
  <c r="E153" i="4"/>
  <c r="F80" i="4"/>
  <c r="G80" i="4" s="1"/>
  <c r="D200" i="4" l="1"/>
  <c r="D136" i="4" l="1"/>
  <c r="E102" i="4" l="1"/>
  <c r="C107" i="4" s="1"/>
  <c r="E53" i="4"/>
  <c r="E233" i="4" l="1"/>
  <c r="F233" i="4"/>
  <c r="E263" i="4" l="1"/>
  <c r="D211" i="4"/>
  <c r="E200" i="4"/>
  <c r="D216" i="4" l="1"/>
  <c r="F193" i="4"/>
  <c r="E58" i="4" l="1"/>
  <c r="B168" i="4" l="1"/>
  <c r="D174" i="4"/>
  <c r="C157" i="4" l="1"/>
  <c r="C130" i="4"/>
  <c r="D130" i="4"/>
  <c r="B130" i="4"/>
  <c r="F187" i="4"/>
  <c r="F114" i="4"/>
  <c r="D96" i="4"/>
  <c r="E96" i="4"/>
  <c r="E114" i="4" s="1"/>
  <c r="E69" i="4"/>
  <c r="D69" i="4"/>
  <c r="E64" i="4"/>
  <c r="D64" i="4"/>
  <c r="D31" i="4"/>
  <c r="E75" i="4" s="1"/>
  <c r="G302" i="4"/>
  <c r="F302" i="4"/>
  <c r="F275" i="4"/>
  <c r="F263" i="4"/>
  <c r="D269" i="4" s="1"/>
  <c r="H269" i="4" s="1"/>
  <c r="C29" i="4"/>
  <c r="H249" i="4"/>
  <c r="C19" i="4"/>
  <c r="D19" i="4"/>
  <c r="D243" i="4"/>
  <c r="E243" i="4"/>
  <c r="C249" i="4" s="1"/>
  <c r="F240" i="4"/>
  <c r="G240" i="4" s="1"/>
  <c r="E225" i="4"/>
  <c r="F200" i="4"/>
  <c r="G206" i="4"/>
  <c r="E18" i="4"/>
  <c r="F18" i="4" s="1"/>
  <c r="F242" i="4"/>
  <c r="G242" i="4" s="1"/>
  <c r="F241" i="4"/>
  <c r="D225" i="4"/>
  <c r="G231" i="4"/>
  <c r="F224" i="4"/>
  <c r="G224" i="4" s="1"/>
  <c r="F223" i="4"/>
  <c r="F222" i="4"/>
  <c r="G222" i="4" s="1"/>
  <c r="G216" i="4"/>
  <c r="G211" i="4"/>
  <c r="F174" i="4"/>
  <c r="E180" i="4" s="1"/>
  <c r="F168" i="4"/>
  <c r="G163" i="4"/>
  <c r="C168" i="4" s="1"/>
  <c r="H136" i="4"/>
  <c r="G136" i="4"/>
  <c r="F58" i="4"/>
  <c r="G58" i="4" s="1"/>
  <c r="F53" i="4"/>
  <c r="G53" i="4" s="1"/>
  <c r="F47" i="4"/>
  <c r="F41" i="4"/>
  <c r="F36" i="4"/>
  <c r="G36" i="4" s="1"/>
  <c r="C30" i="4"/>
  <c r="E25" i="4"/>
  <c r="F25" i="4" s="1"/>
  <c r="E24" i="4"/>
  <c r="F24" i="4" s="1"/>
  <c r="E17" i="4"/>
  <c r="F17" i="4" s="1"/>
  <c r="G232" i="4"/>
  <c r="D233" i="4"/>
  <c r="G233" i="4" s="1"/>
  <c r="E193" i="4" l="1"/>
  <c r="G193" i="4" s="1"/>
  <c r="E30" i="4"/>
  <c r="F30" i="4" s="1"/>
  <c r="M193" i="4"/>
  <c r="M187" i="4"/>
  <c r="E29" i="4"/>
  <c r="F29" i="4" s="1"/>
  <c r="L193" i="4"/>
  <c r="L187" i="4"/>
  <c r="E130" i="4"/>
  <c r="H206" i="4"/>
  <c r="E211" i="4"/>
  <c r="E216" i="4" s="1"/>
  <c r="F87" i="4"/>
  <c r="E119" i="4"/>
  <c r="F225" i="4"/>
  <c r="G225" i="4" s="1"/>
  <c r="D107" i="4"/>
  <c r="D249" i="4" s="1"/>
  <c r="E249" i="4" s="1"/>
  <c r="G249" i="4" s="1"/>
  <c r="F96" i="4"/>
  <c r="F69" i="4"/>
  <c r="G69" i="4" s="1"/>
  <c r="F88" i="4"/>
  <c r="G88" i="4" s="1"/>
  <c r="F64" i="4"/>
  <c r="G64" i="4" s="1"/>
  <c r="D102" i="4"/>
  <c r="F102" i="4" s="1"/>
  <c r="F243" i="4"/>
  <c r="G243" i="4" s="1"/>
  <c r="B119" i="4"/>
  <c r="F89" i="4"/>
  <c r="G89" i="4" s="1"/>
  <c r="E157" i="4"/>
  <c r="D168" i="4"/>
  <c r="E19" i="4"/>
  <c r="F19" i="4" s="1"/>
  <c r="C31" i="4"/>
  <c r="D75" i="4" s="1"/>
  <c r="G114" i="4"/>
  <c r="B107" i="4"/>
  <c r="N193" i="4" l="1"/>
  <c r="N187" i="4"/>
  <c r="F119" i="4"/>
  <c r="F75" i="4"/>
  <c r="D187" i="4"/>
  <c r="E31" i="4"/>
  <c r="F31" i="4" s="1"/>
  <c r="E107" i="4"/>
  <c r="F107" i="4" s="1"/>
  <c r="C119" i="4"/>
  <c r="D119" i="4" s="1"/>
  <c r="D114" i="4"/>
  <c r="D125" i="4" s="1"/>
  <c r="F125" i="4" s="1"/>
  <c r="D180" i="4" s="1"/>
  <c r="F180" i="4" s="1"/>
  <c r="G187" i="4" l="1"/>
  <c r="D193" i="4"/>
  <c r="H114" i="4"/>
  <c r="F147" i="4"/>
  <c r="D153" i="4"/>
  <c r="F153" i="4" l="1"/>
  <c r="D163" i="4"/>
  <c r="H163" i="4" s="1"/>
  <c r="B157" i="4"/>
  <c r="F157" i="4" l="1"/>
</calcChain>
</file>

<file path=xl/sharedStrings.xml><?xml version="1.0" encoding="utf-8"?>
<sst xmlns="http://schemas.openxmlformats.org/spreadsheetml/2006/main" count="910" uniqueCount="320">
  <si>
    <t>Government of India</t>
  </si>
  <si>
    <t>National Programme of Mid-Day Meal in Schools</t>
  </si>
  <si>
    <t>Part-D: ANALYSIS SHEET</t>
  </si>
  <si>
    <t>1. Calculation of Bench mark for utilisation.</t>
  </si>
  <si>
    <t>1.1) No. of children</t>
  </si>
  <si>
    <t>Stage</t>
  </si>
  <si>
    <t>Diff</t>
  </si>
  <si>
    <t>Diff in %</t>
  </si>
  <si>
    <t>4=(3-2)</t>
  </si>
  <si>
    <t>5=(4/2)*100</t>
  </si>
  <si>
    <t>Primary</t>
  </si>
  <si>
    <t>Up Primary</t>
  </si>
  <si>
    <t>Total</t>
  </si>
  <si>
    <t xml:space="preserve"> </t>
  </si>
  <si>
    <t xml:space="preserve">PY </t>
  </si>
  <si>
    <t>UP.PY</t>
  </si>
  <si>
    <t>No. of Meals as per PAB approval</t>
  </si>
  <si>
    <t>No. of Meals claimed to have served by the State</t>
  </si>
  <si>
    <t>Diff.</t>
  </si>
  <si>
    <t>UP PY</t>
  </si>
  <si>
    <t xml:space="preserve">2. COVERAGE </t>
  </si>
  <si>
    <t>Sl. No.</t>
  </si>
  <si>
    <t>Districts</t>
  </si>
  <si>
    <t>No. of  Institutions</t>
  </si>
  <si>
    <t>No. of Institutions  serving MDM</t>
  </si>
  <si>
    <t>Non-Coverage</t>
  </si>
  <si>
    <t>% NC</t>
  </si>
  <si>
    <t>5=3-4</t>
  </si>
  <si>
    <t>% Diff</t>
  </si>
  <si>
    <t>5=4-3</t>
  </si>
  <si>
    <t>Sr. No.</t>
  </si>
  <si>
    <t>District</t>
  </si>
  <si>
    <t>% Meals Served</t>
  </si>
  <si>
    <t>3.1)  Reconciliation of Foodgrains OB, Allocation &amp; Lifting</t>
  </si>
  <si>
    <t>As per GoI record</t>
  </si>
  <si>
    <t xml:space="preserve">As per State's AWP&amp;B </t>
  </si>
  <si>
    <t>5(4-3)</t>
  </si>
  <si>
    <t>S.No.</t>
  </si>
  <si>
    <t>Name of District</t>
  </si>
  <si>
    <t>Allocation</t>
  </si>
  <si>
    <t>3.4)  Foodgrains  Allocation &amp; Lifting</t>
  </si>
  <si>
    <t>(in MTs)</t>
  </si>
  <si>
    <t>Total Availibility</t>
  </si>
  <si>
    <t>% Availibility</t>
  </si>
  <si>
    <t>Lifted from FCI</t>
  </si>
  <si>
    <t>3.6)  Foodgrains Allocation, Lifting (availibility) &amp; Utilisation</t>
  </si>
  <si>
    <t>T. Availibility</t>
  </si>
  <si>
    <t>% T. Availibility</t>
  </si>
  <si>
    <t>Utilisation</t>
  </si>
  <si>
    <t>% Utilisation</t>
  </si>
  <si>
    <t>% payment</t>
  </si>
  <si>
    <t>Pending Bills</t>
  </si>
  <si>
    <t>4. ANALYSIS ON COOKING COST (PRIMARY + UPPER PRIMARY)</t>
  </si>
  <si>
    <t>4.1) ANALYSIS ON OPENING BALANACE AND CLOSING BALANACE</t>
  </si>
  <si>
    <t>4.2) Cooking cost allocation and disbursed to Dists</t>
  </si>
  <si>
    <t>Disbursed to Dist</t>
  </si>
  <si>
    <t xml:space="preserve">Cooking assistance received </t>
  </si>
  <si>
    <t>Total Availibility of cooking cost</t>
  </si>
  <si>
    <t>% Availibility of cooking cost</t>
  </si>
  <si>
    <t>4.4) Cooking Cost Utilisation</t>
  </si>
  <si>
    <t>Disbursed</t>
  </si>
  <si>
    <t>% Disbursed</t>
  </si>
  <si>
    <t>Utilisation of Cooking assistance</t>
  </si>
  <si>
    <t xml:space="preserve">% Utilisation                    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</si>
  <si>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</si>
  <si>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</si>
  <si>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</si>
  <si>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</si>
  <si>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</si>
  <si>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</si>
  <si>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 xml:space="preserve"> % consumption </t>
  </si>
  <si>
    <t>Expected expenditure of cooking cost</t>
  </si>
  <si>
    <t>Actual expenditure of cooking cost</t>
  </si>
  <si>
    <t>6. ANALYSIS of HONORIUM, To COOK-CUM-HELPERS</t>
  </si>
  <si>
    <t xml:space="preserve">Amount released </t>
  </si>
  <si>
    <t xml:space="preserve">Total availability </t>
  </si>
  <si>
    <t xml:space="preserve">% Availibilty  </t>
  </si>
  <si>
    <t>Total Availability</t>
  </si>
  <si>
    <t>Payment of hon.  to CCH</t>
  </si>
  <si>
    <t>% payment to CCH against allocation</t>
  </si>
  <si>
    <t>7. ANALYSIS ON MANAGEMENT, MONITORING &amp; EVALUATION (MME)</t>
  </si>
  <si>
    <t>7.1)  Reconciliation of MME OB, Allocation &amp; Releasing [PY + U PY]</t>
  </si>
  <si>
    <t xml:space="preserve">Total Availibility </t>
  </si>
  <si>
    <t>Activity</t>
  </si>
  <si>
    <t>Expenditure</t>
  </si>
  <si>
    <t>Exp as % of allocation</t>
  </si>
  <si>
    <t>School Level Expenses</t>
  </si>
  <si>
    <t>Management, Supervision, Training &amp; Internal Monitoring, External Monitoring &amp; Evaluation</t>
  </si>
  <si>
    <t>8. ANALYSIS ON CENTRAL ASSISTANCE TOWARDS TRANSPORT ASSISTANCE</t>
  </si>
  <si>
    <t>8.1)  Reconciliation of TA OB, Allocation &amp; Releasing [PY + U PY]</t>
  </si>
  <si>
    <t>Total availibility of funds</t>
  </si>
  <si>
    <t>Foodgrains Lifted (in MTs)</t>
  </si>
  <si>
    <t>Maximum fund permissibale</t>
  </si>
  <si>
    <t>actual expenditure incurred by State</t>
  </si>
  <si>
    <t>6=(4-5)</t>
  </si>
  <si>
    <r>
      <t xml:space="preserve">3. </t>
    </r>
    <r>
      <rPr>
        <b/>
        <u/>
        <sz val="11"/>
        <rFont val="Cambria"/>
        <family val="1"/>
      </rPr>
      <t>ANALYSIS ON FOODGRAINS</t>
    </r>
    <r>
      <rPr>
        <b/>
        <sz val="11"/>
        <rFont val="Cambria"/>
        <family val="1"/>
      </rPr>
      <t xml:space="preserve"> (PRIMARY + UPPER PRIMARY)</t>
    </r>
  </si>
  <si>
    <r>
      <t>(i</t>
    </r>
    <r>
      <rPr>
        <i/>
        <sz val="11"/>
        <rFont val="Cambria"/>
        <family val="1"/>
      </rPr>
      <t>n MTs)</t>
    </r>
  </si>
  <si>
    <t>Average number of children availing MDM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</si>
  <si>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</si>
  <si>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</si>
  <si>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</si>
  <si>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</si>
  <si>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</si>
  <si>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</si>
  <si>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</si>
  <si>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</si>
  <si>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</si>
  <si>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10.  Kitchen Devices</t>
  </si>
  <si>
    <t>Kitchen-cum-Stores</t>
  </si>
  <si>
    <t>% Bill paid</t>
  </si>
  <si>
    <t>Engaged by State</t>
  </si>
  <si>
    <t>5 = (4 - 3)</t>
  </si>
  <si>
    <t>Not engaged</t>
  </si>
  <si>
    <t>Bills submited by FCI</t>
  </si>
  <si>
    <t>Payment made to FCI</t>
  </si>
  <si>
    <t>Bills raised by FCI</t>
  </si>
  <si>
    <t xml:space="preserve">3.9) Payment of cost of foodgrain to FCI </t>
  </si>
  <si>
    <t>3.8)  Cost of Foodgrains, Payment to FCI</t>
  </si>
  <si>
    <t>(Rs. In lakh)</t>
  </si>
  <si>
    <t>(Rs. in Lakh)</t>
  </si>
  <si>
    <t xml:space="preserve">Payment to FCI </t>
  </si>
  <si>
    <t xml:space="preserve">UT : Dadra &amp; Nagar Haveli </t>
  </si>
  <si>
    <t>Dadra &amp; Nagar Haveli</t>
  </si>
  <si>
    <t>9.1) Releasing details</t>
  </si>
  <si>
    <t xml:space="preserve">Releases for Kitchen sheds by GoI </t>
  </si>
  <si>
    <t>Schools</t>
  </si>
  <si>
    <t>Installment</t>
  </si>
  <si>
    <t>Dated</t>
  </si>
  <si>
    <t>Units</t>
  </si>
  <si>
    <t>Amount              (in lakh)</t>
  </si>
  <si>
    <t>Primary + Upper Primary</t>
  </si>
  <si>
    <t>2011-12</t>
  </si>
  <si>
    <t>2012-13</t>
  </si>
  <si>
    <t>2013-14</t>
  </si>
  <si>
    <t>Grand Total</t>
  </si>
  <si>
    <t xml:space="preserve">9.2) Reconciliation of amount sanctioned </t>
  </si>
  <si>
    <t>10.1) Releasing details</t>
  </si>
  <si>
    <t xml:space="preserve">Releases for Kitchen devices by GoI </t>
  </si>
  <si>
    <t xml:space="preserve"> 2006-07</t>
  </si>
  <si>
    <t>2007-08</t>
  </si>
  <si>
    <t>2008-09</t>
  </si>
  <si>
    <t>2009-10</t>
  </si>
  <si>
    <t xml:space="preserve">10.2) Reconciliation of amount sanctioned </t>
  </si>
  <si>
    <t>2014-15</t>
  </si>
  <si>
    <t>2015-16</t>
  </si>
  <si>
    <t>2016-17</t>
  </si>
  <si>
    <t>*100</t>
  </si>
  <si>
    <t>Amount (in lakh)</t>
  </si>
  <si>
    <t>Annual Work Plan &amp; Budget  (AWP&amp;B) 2018-19</t>
  </si>
  <si>
    <t>2.1  Institutions- (Primary) (Source data : Table AT-3A of AWP&amp;B 2018-19)</t>
  </si>
  <si>
    <t>2.2  Institutions- (Primary with Upper Primary) (Source data : Table AT-3B of AWP&amp;B 2018-19)</t>
  </si>
  <si>
    <t>2.2A  Institutions- (Upper Primary) (Source data : Table AT-3C of AWP&amp;B 2018-19)</t>
  </si>
  <si>
    <t>2.3  Coverage Chidlren vs. Enrolment ( Primary) (Source data : Table AT-4 &amp; 5  of AWP&amp;B 2018-19)</t>
  </si>
  <si>
    <t>2.5  No. of children  ( Primary) (Source data : Table AT-5  of AWP&amp;B 2018-19)</t>
  </si>
  <si>
    <t>2.6  No. of children  ( Upper Primary) (Source data : Table AT-5-A of AWP&amp;B 2018-19)</t>
  </si>
  <si>
    <t>3.7)  District-wise Utilisation of foodgrains (Source data: Table AT-6 &amp; 6A of AWP&amp;B 2018-19)</t>
  </si>
  <si>
    <t>4.3)  District-wise Cooking Cost availability (Source data: Table AT-7 &amp; 7A of AWP&amp;B 2018-19)</t>
  </si>
  <si>
    <t>4.5)  District-wise Utilisation of Cooking cost (Source data: Table AT-7 &amp; 7A of AWP&amp;B 2018-19)</t>
  </si>
  <si>
    <t>6.1) District-wise allocation and availability of funds for honorium to cook-cum-Helpers
(Refer table AT_8 and AT-8A,AWP&amp;B, 2018-19)</t>
  </si>
  <si>
    <t>9.3) Achievement ( under MDM Funds) (Source data: Table AT-10 of AWP&amp;B 2018-19)</t>
  </si>
  <si>
    <t>10.3) Achievement ( under MDM Funds) (Source data: Table AT-12 of AWP&amp;B 2018-19)</t>
  </si>
  <si>
    <t>(As on 31.12.17)</t>
  </si>
  <si>
    <t>OB as on 1.4.17</t>
  </si>
  <si>
    <t>MDM PAB Approval for 2017-18</t>
  </si>
  <si>
    <t>2.4  Coverage Chidlren vs. Enrolment  ( Upper Primary) (Source data : Table AT- 4A &amp; 5-A of AWP&amp;B 2017-18)</t>
  </si>
  <si>
    <t>No. of children as per PAB Approval for  2017-18</t>
  </si>
  <si>
    <t>2.7 Number of meal to be served and  actual  number of meal served during 2017-18 
(Source data: Table AT-5 &amp; 5A of AWP&amp;B 20117-18)</t>
  </si>
  <si>
    <t>Allocation for 2017-18</t>
  </si>
  <si>
    <t xml:space="preserve">Allocation for 2017-18              </t>
  </si>
  <si>
    <t>% of OS on allocation 2017-18</t>
  </si>
  <si>
    <t>% of UB on allocation 2017-18</t>
  </si>
  <si>
    <t>Source: Table AT-6 &amp; 6A of AWP&amp;B 2017-18</t>
  </si>
  <si>
    <t xml:space="preserve">Allocation for 2017-18                                          </t>
  </si>
  <si>
    <t>% of OB on allocation 2017-18</t>
  </si>
  <si>
    <t xml:space="preserve">Allocation for 2017-18                                             </t>
  </si>
  <si>
    <t xml:space="preserve">Allocation for 2017-18 </t>
  </si>
  <si>
    <t>5. Reconciliation of Utilisation and Performance during 2017-18 [PRIMARY+ UPPER PRIMARY]</t>
  </si>
  <si>
    <t>5.2 Reconciliation of Food grains utilisation during 2017-18 (Source data: para 2.7 and 3.7 above)</t>
  </si>
  <si>
    <t>5.3 Reconciliation of Cooking Cost utilisation during 2017-18(Source data: para 2.5 and 4.5 above)</t>
  </si>
  <si>
    <t>PAB Approval for 2017-18</t>
  </si>
  <si>
    <t xml:space="preserve">Allocation for 2017-18   </t>
  </si>
  <si>
    <t>% of UB as on Allocation 2017-18</t>
  </si>
  <si>
    <t>Allocated for 2017-18</t>
  </si>
  <si>
    <t>Released during 2017-18</t>
  </si>
  <si>
    <t>9. INFRASTRUCTURE DEVELOPMENT DURING 2017-18 (Primary + Upper primary)</t>
  </si>
  <si>
    <t>2017-18</t>
  </si>
  <si>
    <t>Sanctioned by GoI during 2006-07 to 2017-18</t>
  </si>
  <si>
    <t>Sactioned during 2006-07 to 2017-18</t>
  </si>
  <si>
    <t>As per PAB Approval 2017-18</t>
  </si>
  <si>
    <t xml:space="preserve">No of Day Covered </t>
  </si>
  <si>
    <t>Diff. in %</t>
  </si>
  <si>
    <t>Enrolment as on 30.9.2017</t>
  </si>
  <si>
    <t xml:space="preserve"> 3.2) District-wise opening balance as on 1.4.2017 (Source data: Table AT-6 &amp; 6A of AWP&amp;B 2018-19)</t>
  </si>
  <si>
    <t xml:space="preserve">Opening Stock as on 1.4.2017                                                  </t>
  </si>
  <si>
    <t>OB as on 1.4.2017</t>
  </si>
  <si>
    <t xml:space="preserve"> 4.1.1) District-wise opening balance as on 1.4.2017 (Source data: Table AT-7 &amp; 7A of AWP&amp;B 2018-19)</t>
  </si>
  <si>
    <t xml:space="preserve">    </t>
  </si>
  <si>
    <t xml:space="preserve">Allocation for 2017-18                                   </t>
  </si>
  <si>
    <t xml:space="preserve">Opening Balance as on 1.4.2017                                                        </t>
  </si>
  <si>
    <r>
      <t xml:space="preserve">5.1 Mismatch between Utilisation of Foodgrains and Cooking Cost  
</t>
    </r>
    <r>
      <rPr>
        <b/>
        <i/>
        <sz val="11"/>
        <rFont val="Cambria"/>
        <family val="1"/>
      </rPr>
      <t>(Source data: para 3.7 and 4.5 above)</t>
    </r>
  </si>
  <si>
    <t>Opening Balance as on 1.4.2017</t>
  </si>
  <si>
    <t xml:space="preserve">Allocation for 2017-18                            </t>
  </si>
  <si>
    <t>6.2)  District-wise utilisation Utilisation of grant for Honorarium, cooks-cum-Helpers
Refer table AT_8 and AT-8A,AWP&amp;B, 2018-19</t>
  </si>
  <si>
    <t>6.3)  District-wise status of unspent balance of grant for Honorarium, cooks-cum-Helpers
(Refer table AT_8 and AT-8A,AWP&amp;B, 2018-19)</t>
  </si>
  <si>
    <t>8.2) Utilisation of TA during 2017-18 (Source data: Table AT-9 of AWP&amp;B 2018-19)</t>
  </si>
  <si>
    <t xml:space="preserve">i) Base period 01.04.17 to 31.03.18 (As per PAB aaproval = 231 days for Py &amp; U Py) </t>
  </si>
  <si>
    <t>Opening Stock as on 1.4.2017</t>
  </si>
  <si>
    <t>Lifting as on 31.03.2018</t>
  </si>
  <si>
    <t xml:space="preserve"> 3.3) District-wise unspent balance as on 31.03.2018(Source data: Table AT-6 &amp; 6A of AWP&amp;B 2018-19)</t>
  </si>
  <si>
    <t>Lifting upto 31.03.18</t>
  </si>
  <si>
    <t>Unspent Balance as on 31.03.2018</t>
  </si>
  <si>
    <t>Unspent balance as on 31.3.18</t>
  </si>
  <si>
    <t xml:space="preserve">Unspent Balance as on 31.03.2018                                                        </t>
  </si>
  <si>
    <t>No. of Meals served during 01.4.17 to 31.03.18</t>
  </si>
  <si>
    <t>Pry</t>
  </si>
  <si>
    <t>No. of Meals served during 01.4.15 to 31.03.18</t>
  </si>
  <si>
    <t>Upry</t>
  </si>
  <si>
    <t>Expected -Cm _FG</t>
  </si>
  <si>
    <t>No of meals to be served during 1.4.17 to 31.03.18</t>
  </si>
  <si>
    <t>No of meal served during 1.4.17 to 31.03.18</t>
  </si>
  <si>
    <t>Expected -Ex _CC</t>
  </si>
  <si>
    <t>3.5) District-wise Foodgrains availability  as on 31.03.18 
(Source data: Table AT-6 &amp; 6A of AWP&amp;B 2018-19)</t>
  </si>
  <si>
    <t>1.2) No. of School working days upto the 31-03-2018</t>
  </si>
  <si>
    <t>Average number of children availed MDM during 1.4.17 to 31.03.18 (AT-5&amp;5A)</t>
  </si>
  <si>
    <t xml:space="preserve"> 4.1.2) District-wise unspent  balance as on 31.03.2018 Source data: Table AT-7 &amp; 7A of AWP&amp;B 2018-19)</t>
  </si>
  <si>
    <t>Total Enrolment</t>
  </si>
  <si>
    <t>Number of children having Aadhaar</t>
  </si>
  <si>
    <t>Number of children applied for Aadhaar</t>
  </si>
  <si>
    <t>1</t>
  </si>
  <si>
    <t>2</t>
  </si>
  <si>
    <t>3</t>
  </si>
  <si>
    <t>4</t>
  </si>
  <si>
    <t>5</t>
  </si>
  <si>
    <t>D&amp;N.H</t>
  </si>
  <si>
    <t xml:space="preserve"> 2.8. Aadhaar Enrolment  (Data Source Table : AT-4B of AWP&amp;B 2018-19)</t>
  </si>
  <si>
    <t>6</t>
  </si>
  <si>
    <t>% having aadhaar Enrl</t>
  </si>
  <si>
    <t>2006-18</t>
  </si>
  <si>
    <t>Achievement (C)  upto 31.12.18</t>
  </si>
  <si>
    <t>Achievement (C+IP)                                  upto 31.03-2018</t>
  </si>
  <si>
    <t>Section-A : REVIEW OF IMPLEMENTATION OF MDM SCHEME DURING 2018-19(1.4.17 to 31.03.18)</t>
  </si>
  <si>
    <t>Unspent balance as on 31.03.2018</t>
  </si>
  <si>
    <t>*100 units was approved by PAB -2016-17 waiting for details proposal from UT. This year no requirement.</t>
  </si>
  <si>
    <t>Section-A : REVIEW OF IMPLEMENTATION OF MDM SCHEME DURING 2018-19(1.4.18 to 31.03.19)</t>
  </si>
  <si>
    <t>1.2) No. of School working days upto the 31-03-2019</t>
  </si>
  <si>
    <t>2.1  Institutions- (Primary) (Source data : Table AT-3A of AWP&amp;B 2019-20)</t>
  </si>
  <si>
    <t>2.2  Institutions- (Primary with Upper Primary) (Source data : Table AT-3B of AWP&amp;B 2019-20)</t>
  </si>
  <si>
    <t>2.2A  Institutions- (Upper Primary) (Source data : Table AT-3C of AWP&amp;B 2019-20)</t>
  </si>
  <si>
    <t>2.3  Coverage Chidlren vs. Enrolment ( Primary) (Source data : Table AT-4 &amp; 5  of AWP&amp;B 2019-20)</t>
  </si>
  <si>
    <t>2.4  Coverage Chidlren vs. Enrolment  ( Upper Primary) (Source data : Table AT- 4A &amp; 5-A of AWP&amp;B 2019-20)</t>
  </si>
  <si>
    <t>2.5  No. of children  ( Primary) (Source data : Table AT-5  of AWP&amp;B 2019-20)</t>
  </si>
  <si>
    <t>2.6  No. of children  ( Upper Primary) (Source data : Table AT-5-A of AWP&amp;B 2019-20)</t>
  </si>
  <si>
    <t>2.7 Number of meal to be served and  actual  number of meal served during 2018-19 
(Source data: Table AT-5 &amp; 5A of AWP&amp;B 2019-20)</t>
  </si>
  <si>
    <t xml:space="preserve"> 2.8. Aadhaar Enrolment  (Data Source Table : AT-4B of AWP&amp;B 2019-20)</t>
  </si>
  <si>
    <t>Opening Stock as on 1.4.2018</t>
  </si>
  <si>
    <t>Allocation for 2018-19</t>
  </si>
  <si>
    <t>MDM PAB Approval for 2018-19</t>
  </si>
  <si>
    <t>Average number of children availed MDM during 1.4.18 to 31.03.19 (AT-5&amp;5A)</t>
  </si>
  <si>
    <t>Enrolment as on 30.9.2018</t>
  </si>
  <si>
    <r>
      <t xml:space="preserve">3. </t>
    </r>
    <r>
      <rPr>
        <b/>
        <u/>
        <sz val="11"/>
        <color rgb="FFFF0000"/>
        <rFont val="Cambria"/>
        <family val="1"/>
      </rPr>
      <t>ANALYSIS ON FOODGRAINS</t>
    </r>
    <r>
      <rPr>
        <b/>
        <sz val="11"/>
        <color rgb="FFFF0000"/>
        <rFont val="Cambria"/>
        <family val="1"/>
      </rPr>
      <t xml:space="preserve"> (PRIMARY + UPPER PRIMARY)</t>
    </r>
  </si>
  <si>
    <r>
      <t>(i</t>
    </r>
    <r>
      <rPr>
        <i/>
        <sz val="11"/>
        <color rgb="FFFF0000"/>
        <rFont val="Cambria"/>
        <family val="1"/>
      </rPr>
      <t>n MTs)</t>
    </r>
  </si>
  <si>
    <r>
      <t xml:space="preserve">5.1 Mismatch between Utilisation of Foodgrains and Cooking Cost  
</t>
    </r>
    <r>
      <rPr>
        <b/>
        <i/>
        <sz val="11"/>
        <color rgb="FFFF0000"/>
        <rFont val="Cambria"/>
        <family val="1"/>
      </rPr>
      <t>(Source data: para 3.7 and 4.5 above)</t>
    </r>
  </si>
  <si>
    <r>
      <t>7.2) Utilisation of MME during 2017-18 (Source data: Table AT-10 of AWP&amp;B 2018-19)</t>
    </r>
    <r>
      <rPr>
        <b/>
        <i/>
        <sz val="11"/>
        <color rgb="FFFF0000"/>
        <rFont val="Cambria"/>
        <family val="1"/>
      </rPr>
      <t>(Rs. In lakh)</t>
    </r>
  </si>
  <si>
    <t>No of meals to be served during 1.4.18 to 31.03.19</t>
  </si>
  <si>
    <t>No of meal served during 1.4.18 to 31.03.19</t>
  </si>
  <si>
    <t>No. of children as per PAB Approval for  2018-19</t>
  </si>
  <si>
    <t xml:space="preserve"> 3.2) District-wise opening balance as on 1.4.2018 (Source data: Table AT-6 &amp; 6A of AWP&amp;B 2019-20)</t>
  </si>
  <si>
    <t xml:space="preserve">Opening Stock as on 1.4.2018                                                </t>
  </si>
  <si>
    <t>% of OS on allocation 2018-19</t>
  </si>
  <si>
    <t xml:space="preserve">Allocation for 2018-19        </t>
  </si>
  <si>
    <t>As per PAB Approval 2018-19</t>
  </si>
  <si>
    <t>% of UB on allocation 2018-19</t>
  </si>
  <si>
    <t>Source: Table AT-6 &amp; 6A of AWP&amp;B 2018-19</t>
  </si>
  <si>
    <t xml:space="preserve">Allocation for 2018-19                                          </t>
  </si>
  <si>
    <t>% of OB on allocation 2018-19</t>
  </si>
  <si>
    <t xml:space="preserve">Allocation for 2018-19                                   </t>
  </si>
  <si>
    <t xml:space="preserve">Allocation for 2018-19                                             </t>
  </si>
  <si>
    <t xml:space="preserve">Allocation for 2018-19 </t>
  </si>
  <si>
    <t>5. Reconciliation of Utilisation and Performance during 2018-19 [PRIMARY+ UPPER PRIMARY]</t>
  </si>
  <si>
    <t>5.2 Reconciliation of Food grains utilisation during 2018-19 (Source data: para 2.7 and 3.7 above)</t>
  </si>
  <si>
    <t>5.3 Reconciliation of Cooking Cost utilisation during 2018-19(Source data: para 2.5 and 4.5 above)</t>
  </si>
  <si>
    <t>PAB Approval for 2018-19</t>
  </si>
  <si>
    <t xml:space="preserve">Allocation for 2018-19                            </t>
  </si>
  <si>
    <t xml:space="preserve">Allocation for 2018-19   </t>
  </si>
  <si>
    <t>% of UB as on Allocation 2018-19</t>
  </si>
  <si>
    <t>Released during 2018-19</t>
  </si>
  <si>
    <t>Allocated for 2018-19</t>
  </si>
  <si>
    <t>2018-19</t>
  </si>
  <si>
    <t>Sanctioned by GoI during 2006-07 to 2018-19</t>
  </si>
  <si>
    <t>Sactioned during 2006-07 to 2018-19</t>
  </si>
  <si>
    <t>Lifting upto 31.03.19</t>
  </si>
  <si>
    <t>3.5) District-wise Foodgrains availability  as on 31.03.19 
(Source data: Table AT-6 &amp; 6A of AWP&amp;B 2019-20)</t>
  </si>
  <si>
    <t>OB as on 1.4.2018</t>
  </si>
  <si>
    <t>3.7)  District-wise Utilisation of foodgrains (Source data: Table AT-6 &amp; 6A of AWP&amp;B 2019-20)</t>
  </si>
  <si>
    <t xml:space="preserve">Unspent Balance as on 31.03.2019                                                        </t>
  </si>
  <si>
    <t>4.3)  District-wise Cooking Cost availability (Source data: Table AT-7 &amp; 7A of AWP&amp;B 2019-20)</t>
  </si>
  <si>
    <t>No. of Meals served during 01.4.18 to 31.03.19</t>
  </si>
  <si>
    <t>Unspent balance as on 31.03.2019</t>
  </si>
  <si>
    <t>Opening Balance as on 1.4.2018</t>
  </si>
  <si>
    <t>7.2) Utilisation of MME during 2018-19 (Source data: Table AT-10 of AWP&amp;B 2019-20)(Rs. In lakh)</t>
  </si>
  <si>
    <t>(As on 31.03-2019)</t>
  </si>
  <si>
    <t>8.2) Utilisation of TA during 2018-19 (Source data: Table AT-9 of AWP&amp;B 2019-20)</t>
  </si>
  <si>
    <t>9. INFRASTRUCTURE DEVELOPMENT DURING 2019-20 (Primary + Upper primary)</t>
  </si>
  <si>
    <t>9.3) Achievement ( under MDM Funds) (Source data: Table AT-10 of AWP&amp;B 2019-20)</t>
  </si>
  <si>
    <t>Achievement (C)  upto 31.03.19</t>
  </si>
  <si>
    <t>10.3) Achievement ( under MDM Funds) (Source data: Table AT-12 of AWP&amp;B 2019-20)</t>
  </si>
  <si>
    <t>Achievement (C+IP)                                  upto 31.03-2019</t>
  </si>
  <si>
    <t>6.2)  District-wise utilisation Utilisation of grant for Honorarium, cooks-cum-Helpers
Refer table AT_8 and AT-8A, AWP&amp;B, 2019-20</t>
  </si>
  <si>
    <t>6.1) District-wise allocation and availability of funds for honorium to cook-cum-Helpers
(Refer table AT_8 and AT-8A,AWP&amp;B, 2019-20)</t>
  </si>
  <si>
    <t>4.5)  District-wise Utilisation of Cooking cost (Source data: Table AT-7 &amp; 7A of AWP&amp;B 2019-20)</t>
  </si>
  <si>
    <t xml:space="preserve"> 3.3) District-wise unspent balance as on 31.03.2018(Source data: Table AT-6 &amp; 6A of AWP&amp;B 2019-20)</t>
  </si>
  <si>
    <t>Annual Work Plan &amp; Budget  (AWP&amp;B) 2019-20</t>
  </si>
  <si>
    <t xml:space="preserve">i) Base period 01.04.18 to 31.03.19 (As per PAB aaproval = 244 days for Py &amp; U Py) </t>
  </si>
  <si>
    <t>Lifting as on 31.03.2019</t>
  </si>
  <si>
    <t xml:space="preserve"> 4.1.1) District-wise opening balance as on 1.4.2018 (Source data: Table AT-7 &amp; 7A of AWP&amp;B 2019-20)</t>
  </si>
  <si>
    <t xml:space="preserve"> 4.1.2) District-wise unspent  balance as on 31.03.2019 Source data: Table AT-7 &amp; 7A of AWP&amp;B 2019-20)</t>
  </si>
  <si>
    <t>Engaged by UT</t>
  </si>
  <si>
    <t>2006-19</t>
  </si>
  <si>
    <t xml:space="preserve">Replacement </t>
  </si>
  <si>
    <t>10.2) Reconciliation of amount sanctioned for replacement of KD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</si>
</sst>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7" x14ac:knownFonts="1">
    <font>
      <sz val="10"/>
      <name val="Arial"/>
      <family val="2"/>
    </font>
    <font>
      <sz val="10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name val="Arial"/>
      <family val="2"/>
    </font>
    <font>
      <b/>
      <sz val="11"/>
      <name val="Bookman Old Style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name val="Cambria"/>
      <family val="1"/>
    </font>
    <font>
      <b/>
      <sz val="11"/>
      <name val="Arial"/>
      <family val="2"/>
    </font>
    <font>
      <sz val="11"/>
      <color indexed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i/>
      <sz val="11"/>
      <name val="Bookman Old Style"/>
      <family val="1"/>
    </font>
    <font>
      <sz val="11"/>
      <name val="Bookman Old Style"/>
      <family val="1"/>
    </font>
    <font>
      <b/>
      <sz val="10"/>
      <name val="Cambria"/>
      <family val="1"/>
    </font>
    <font>
      <sz val="10"/>
      <name val="Cambria"/>
      <family val="1"/>
    </font>
    <font>
      <b/>
      <u/>
      <sz val="10"/>
      <name val="Cambria"/>
      <family val="1"/>
    </font>
    <font>
      <b/>
      <i/>
      <sz val="10"/>
      <name val="Cambria"/>
      <family val="1"/>
    </font>
    <font>
      <b/>
      <sz val="10"/>
      <name val="Arial"/>
      <family val="2"/>
    </font>
    <font>
      <sz val="11"/>
      <name val="Calibri"/>
      <family val="2"/>
    </font>
    <font>
      <b/>
      <sz val="9"/>
      <name val="Cambria"/>
      <family val="1"/>
    </font>
    <font>
      <sz val="10"/>
      <color indexed="8"/>
      <name val="Cambria"/>
      <family val="1"/>
    </font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mbria"/>
      <family val="1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mbria"/>
      <family val="1"/>
    </font>
    <font>
      <b/>
      <u/>
      <sz val="11"/>
      <color rgb="FFFF0000"/>
      <name val="Cambria"/>
      <family val="1"/>
    </font>
    <font>
      <sz val="11"/>
      <color rgb="FFFF0000"/>
      <name val="Cambria"/>
      <family val="1"/>
      <scheme val="major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1"/>
      <color rgb="FFFF0000"/>
      <name val="Cambria"/>
      <family val="1"/>
    </font>
    <font>
      <b/>
      <i/>
      <sz val="11"/>
      <color rgb="FFFF0000"/>
      <name val="Cambria"/>
      <family val="1"/>
    </font>
    <font>
      <b/>
      <sz val="11"/>
      <color rgb="FFFF0000"/>
      <name val="Bookman Old Style"/>
      <family val="1"/>
    </font>
    <font>
      <b/>
      <sz val="10"/>
      <color rgb="FFFF0000"/>
      <name val="Arial"/>
      <family val="2"/>
    </font>
    <font>
      <b/>
      <i/>
      <sz val="11"/>
      <color rgb="FFFF0000"/>
      <name val="Bookman Old Style"/>
      <family val="1"/>
    </font>
    <font>
      <b/>
      <sz val="11"/>
      <color rgb="FFFF0000"/>
      <name val="Calibri"/>
      <family val="2"/>
    </font>
    <font>
      <sz val="11"/>
      <color rgb="FFFF0000"/>
      <name val="Bookman Old Style"/>
      <family val="1"/>
    </font>
    <font>
      <b/>
      <sz val="10"/>
      <color rgb="FFFF0000"/>
      <name val="Cambria"/>
      <family val="1"/>
    </font>
    <font>
      <sz val="10"/>
      <color rgb="FFFF0000"/>
      <name val="Cambria"/>
      <family val="1"/>
    </font>
    <font>
      <b/>
      <u/>
      <sz val="10"/>
      <color rgb="FFFF0000"/>
      <name val="Cambria"/>
      <family val="1"/>
    </font>
    <font>
      <b/>
      <i/>
      <sz val="10"/>
      <color rgb="FFFF0000"/>
      <name val="Cambria"/>
      <family val="1"/>
    </font>
    <font>
      <b/>
      <sz val="9"/>
      <color rgb="FFFF000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0">
    <xf numFmtId="0" fontId="0" fillId="0" borderId="0" xfId="0"/>
    <xf numFmtId="0" fontId="5" fillId="0" borderId="0" xfId="6" applyFont="1" applyFill="1" applyBorder="1" applyAlignment="1">
      <alignment horizontal="left" vertical="top" wrapText="1"/>
    </xf>
    <xf numFmtId="2" fontId="7" fillId="0" borderId="0" xfId="11" applyNumberFormat="1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0" xfId="0" applyFont="1"/>
    <xf numFmtId="0" fontId="3" fillId="0" borderId="0" xfId="0" applyFont="1"/>
    <xf numFmtId="0" fontId="8" fillId="0" borderId="0" xfId="0" applyFont="1" applyAlignment="1"/>
    <xf numFmtId="0" fontId="3" fillId="0" borderId="0" xfId="0" applyFont="1" applyBorder="1" applyAlignment="1"/>
    <xf numFmtId="0" fontId="8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Border="1"/>
    <xf numFmtId="9" fontId="3" fillId="0" borderId="0" xfId="12" applyFont="1" applyBorder="1" applyAlignment="1"/>
    <xf numFmtId="9" fontId="2" fillId="0" borderId="1" xfId="12" applyFont="1" applyBorder="1" applyAlignment="1">
      <alignment horizontal="center"/>
    </xf>
    <xf numFmtId="9" fontId="2" fillId="0" borderId="1" xfId="12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9" fontId="3" fillId="0" borderId="0" xfId="12" applyFont="1"/>
    <xf numFmtId="0" fontId="3" fillId="0" borderId="0" xfId="0" applyFont="1" applyBorder="1" applyAlignment="1">
      <alignment horizontal="center"/>
    </xf>
    <xf numFmtId="9" fontId="2" fillId="0" borderId="0" xfId="12" applyFont="1" applyFill="1" applyBorder="1" applyAlignment="1"/>
    <xf numFmtId="0" fontId="2" fillId="0" borderId="0" xfId="0" applyFont="1" applyBorder="1" applyAlignment="1">
      <alignment horizontal="right"/>
    </xf>
    <xf numFmtId="9" fontId="2" fillId="0" borderId="0" xfId="12" applyFont="1" applyBorder="1"/>
    <xf numFmtId="0" fontId="3" fillId="0" borderId="0" xfId="0" applyFont="1" applyBorder="1" applyAlignment="1">
      <alignment horizontal="right"/>
    </xf>
    <xf numFmtId="9" fontId="3" fillId="0" borderId="0" xfId="12" applyFont="1" applyBorder="1"/>
    <xf numFmtId="1" fontId="2" fillId="0" borderId="0" xfId="0" applyNumberFormat="1" applyFont="1" applyBorder="1"/>
    <xf numFmtId="1" fontId="9" fillId="0" borderId="0" xfId="6" applyNumberFormat="1" applyFont="1" applyBorder="1"/>
    <xf numFmtId="1" fontId="2" fillId="0" borderId="0" xfId="0" applyNumberFormat="1" applyFont="1" applyBorder="1" applyAlignment="1">
      <alignment horizontal="right"/>
    </xf>
    <xf numFmtId="0" fontId="3" fillId="0" borderId="0" xfId="0" applyFont="1" applyFill="1"/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0" fontId="12" fillId="0" borderId="0" xfId="0" applyFont="1"/>
    <xf numFmtId="2" fontId="3" fillId="0" borderId="0" xfId="0" applyNumberFormat="1" applyFont="1" applyBorder="1" applyAlignment="1">
      <alignment horizontal="center" vertical="top" wrapText="1"/>
    </xf>
    <xf numFmtId="9" fontId="3" fillId="0" borderId="0" xfId="12" applyFont="1" applyBorder="1" applyAlignment="1">
      <alignment horizontal="center" vertical="top" wrapText="1"/>
    </xf>
    <xf numFmtId="2" fontId="3" fillId="0" borderId="0" xfId="0" applyNumberFormat="1" applyFont="1" applyFill="1"/>
    <xf numFmtId="0" fontId="3" fillId="0" borderId="0" xfId="0" applyFont="1" applyFill="1" applyAlignment="1">
      <alignment horizontal="right"/>
    </xf>
    <xf numFmtId="0" fontId="2" fillId="0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3" fillId="0" borderId="0" xfId="0" applyNumberFormat="1" applyFont="1" applyBorder="1"/>
    <xf numFmtId="9" fontId="13" fillId="0" borderId="0" xfId="12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9" fontId="3" fillId="0" borderId="1" xfId="12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2" fontId="14" fillId="0" borderId="0" xfId="0" applyNumberFormat="1" applyFont="1" applyBorder="1" applyAlignment="1">
      <alignment horizontal="center" vertical="top" wrapText="1"/>
    </xf>
    <xf numFmtId="9" fontId="14" fillId="0" borderId="0" xfId="12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vertical="center"/>
    </xf>
    <xf numFmtId="9" fontId="2" fillId="0" borderId="0" xfId="12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9" fontId="3" fillId="0" borderId="0" xfId="12" applyNumberFormat="1" applyFont="1" applyBorder="1" applyAlignment="1">
      <alignment horizontal="right" vertical="center" wrapText="1"/>
    </xf>
    <xf numFmtId="2" fontId="2" fillId="0" borderId="0" xfId="0" applyNumberFormat="1" applyFont="1" applyBorder="1"/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left" vertical="top"/>
    </xf>
    <xf numFmtId="2" fontId="14" fillId="0" borderId="0" xfId="0" applyNumberFormat="1" applyFont="1" applyBorder="1" applyAlignment="1">
      <alignment horizontal="right" vertical="top" wrapText="1"/>
    </xf>
    <xf numFmtId="9" fontId="14" fillId="0" borderId="0" xfId="12" applyFont="1" applyBorder="1" applyAlignment="1">
      <alignment horizontal="right" wrapText="1"/>
    </xf>
    <xf numFmtId="2" fontId="3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0" fontId="5" fillId="0" borderId="0" xfId="6" applyFont="1"/>
    <xf numFmtId="0" fontId="4" fillId="0" borderId="0" xfId="6" applyFont="1"/>
    <xf numFmtId="0" fontId="15" fillId="0" borderId="1" xfId="6" applyFont="1" applyFill="1" applyBorder="1" applyAlignment="1">
      <alignment horizontal="center" wrapText="1"/>
    </xf>
    <xf numFmtId="2" fontId="5" fillId="0" borderId="0" xfId="6" applyNumberFormat="1" applyFont="1" applyBorder="1" applyAlignment="1">
      <alignment wrapText="1"/>
    </xf>
    <xf numFmtId="2" fontId="5" fillId="0" borderId="0" xfId="6" applyNumberFormat="1" applyFont="1" applyBorder="1"/>
    <xf numFmtId="2" fontId="16" fillId="0" borderId="0" xfId="6" applyNumberFormat="1" applyFont="1"/>
    <xf numFmtId="0" fontId="16" fillId="0" borderId="0" xfId="6" applyFont="1" applyBorder="1"/>
    <xf numFmtId="0" fontId="10" fillId="0" borderId="0" xfId="0" applyFont="1"/>
    <xf numFmtId="0" fontId="12" fillId="0" borderId="3" xfId="0" applyFont="1" applyBorder="1" applyAlignment="1"/>
    <xf numFmtId="0" fontId="11" fillId="0" borderId="1" xfId="0" applyFont="1" applyBorder="1" applyAlignment="1">
      <alignment horizontal="center"/>
    </xf>
    <xf numFmtId="9" fontId="2" fillId="0" borderId="1" xfId="12" applyFont="1" applyBorder="1" applyAlignment="1">
      <alignment horizontal="center" vertical="center"/>
    </xf>
    <xf numFmtId="2" fontId="4" fillId="0" borderId="0" xfId="6" applyNumberFormat="1" applyFont="1" applyBorder="1" applyAlignment="1">
      <alignment vertical="center" wrapText="1"/>
    </xf>
    <xf numFmtId="0" fontId="4" fillId="0" borderId="0" xfId="6" applyFont="1" applyBorder="1" applyAlignment="1">
      <alignment vertical="center" wrapText="1"/>
    </xf>
    <xf numFmtId="0" fontId="2" fillId="0" borderId="0" xfId="0" applyFont="1" applyBorder="1"/>
    <xf numFmtId="0" fontId="3" fillId="0" borderId="5" xfId="0" applyFont="1" applyBorder="1" applyAlignment="1">
      <alignment horizontal="center"/>
    </xf>
    <xf numFmtId="1" fontId="3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8" fillId="0" borderId="0" xfId="0" applyFont="1"/>
    <xf numFmtId="0" fontId="2" fillId="0" borderId="0" xfId="0" applyFont="1" applyAlignment="1">
      <alignment vertical="center"/>
    </xf>
    <xf numFmtId="9" fontId="5" fillId="3" borderId="0" xfId="13" applyFont="1" applyFill="1" applyBorder="1"/>
    <xf numFmtId="0" fontId="12" fillId="0" borderId="0" xfId="0" applyFont="1" applyBorder="1" applyAlignment="1"/>
    <xf numFmtId="0" fontId="11" fillId="0" borderId="0" xfId="0" applyFont="1" applyBorder="1" applyAlignment="1">
      <alignment horizontal="center"/>
    </xf>
    <xf numFmtId="2" fontId="4" fillId="0" borderId="0" xfId="6" applyNumberFormat="1" applyFont="1" applyBorder="1" applyAlignment="1">
      <alignment horizontal="center" vertical="center"/>
    </xf>
    <xf numFmtId="0" fontId="4" fillId="0" borderId="0" xfId="6" applyFont="1" applyBorder="1" applyAlignment="1">
      <alignment horizontal="center" vertical="center" wrapText="1"/>
    </xf>
    <xf numFmtId="2" fontId="4" fillId="0" borderId="0" xfId="6" applyNumberFormat="1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center"/>
    </xf>
    <xf numFmtId="2" fontId="2" fillId="3" borderId="0" xfId="0" applyNumberFormat="1" applyFont="1" applyFill="1" applyBorder="1" applyAlignment="1">
      <alignment horizontal="center" vertical="center"/>
    </xf>
    <xf numFmtId="9" fontId="2" fillId="0" borderId="0" xfId="12" applyFont="1" applyBorder="1" applyAlignment="1">
      <alignment horizontal="center" vertical="center"/>
    </xf>
    <xf numFmtId="9" fontId="3" fillId="0" borderId="1" xfId="12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2" fillId="0" borderId="0" xfId="12" applyFont="1" applyBorder="1" applyAlignment="1">
      <alignment horizontal="center" vertical="center" wrapText="1"/>
    </xf>
    <xf numFmtId="9" fontId="1" fillId="0" borderId="1" xfId="12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21" fillId="0" borderId="0" xfId="5" applyNumberFormat="1" applyFont="1" applyFill="1" applyBorder="1" applyAlignment="1">
      <alignment horizontal="right"/>
    </xf>
    <xf numFmtId="2" fontId="21" fillId="0" borderId="0" xfId="0" applyNumberFormat="1" applyFont="1" applyBorder="1" applyAlignment="1">
      <alignment horizontal="center"/>
    </xf>
    <xf numFmtId="9" fontId="3" fillId="0" borderId="1" xfId="12" applyFont="1" applyBorder="1" applyAlignment="1">
      <alignment horizontal="center"/>
    </xf>
    <xf numFmtId="9" fontId="0" fillId="0" borderId="1" xfId="12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/>
    </xf>
    <xf numFmtId="0" fontId="9" fillId="3" borderId="0" xfId="0" applyFont="1" applyFill="1" applyBorder="1" applyAlignment="1">
      <alignment horizontal="center"/>
    </xf>
    <xf numFmtId="2" fontId="21" fillId="0" borderId="0" xfId="0" applyNumberFormat="1" applyFont="1" applyBorder="1"/>
    <xf numFmtId="0" fontId="15" fillId="0" borderId="0" xfId="6" applyFont="1" applyFill="1" applyBorder="1" applyAlignment="1">
      <alignment horizontal="center" wrapText="1"/>
    </xf>
    <xf numFmtId="0" fontId="5" fillId="0" borderId="0" xfId="6" applyFont="1" applyFill="1" applyBorder="1" applyAlignment="1">
      <alignment horizontal="center" wrapText="1"/>
    </xf>
    <xf numFmtId="9" fontId="0" fillId="0" borderId="0" xfId="12" applyFont="1" applyBorder="1"/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 wrapText="1"/>
    </xf>
    <xf numFmtId="0" fontId="5" fillId="0" borderId="0" xfId="6" applyFont="1" applyBorder="1" applyAlignment="1">
      <alignment horizontal="center" wrapText="1"/>
    </xf>
    <xf numFmtId="2" fontId="3" fillId="0" borderId="0" xfId="12" applyNumberFormat="1" applyFont="1"/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/>
    <xf numFmtId="2" fontId="3" fillId="3" borderId="1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wrapText="1"/>
    </xf>
    <xf numFmtId="0" fontId="2" fillId="3" borderId="1" xfId="0" applyFont="1" applyFill="1" applyBorder="1"/>
    <xf numFmtId="0" fontId="22" fillId="0" borderId="0" xfId="0" applyFont="1" applyBorder="1" applyAlignment="1">
      <alignment horizontal="center" vertical="center" wrapText="1"/>
    </xf>
    <xf numFmtId="2" fontId="3" fillId="3" borderId="0" xfId="0" applyNumberFormat="1" applyFont="1" applyFill="1"/>
    <xf numFmtId="0" fontId="2" fillId="3" borderId="5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horizontal="center" vertical="center" wrapText="1"/>
    </xf>
    <xf numFmtId="9" fontId="3" fillId="3" borderId="1" xfId="12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9" fontId="3" fillId="0" borderId="1" xfId="12" applyFont="1" applyBorder="1" applyAlignment="1">
      <alignment horizontal="center" vertical="center"/>
    </xf>
    <xf numFmtId="0" fontId="18" fillId="0" borderId="0" xfId="6" applyFont="1" applyBorder="1"/>
    <xf numFmtId="0" fontId="18" fillId="0" borderId="0" xfId="6" applyFont="1" applyBorder="1" applyAlignment="1">
      <alignment horizontal="center" vertical="top" wrapText="1"/>
    </xf>
    <xf numFmtId="0" fontId="18" fillId="0" borderId="1" xfId="6" applyFont="1" applyFill="1" applyBorder="1" applyAlignment="1">
      <alignment horizontal="right"/>
    </xf>
    <xf numFmtId="0" fontId="18" fillId="0" borderId="0" xfId="6" applyFont="1" applyBorder="1" applyAlignment="1">
      <alignment horizontal="right"/>
    </xf>
    <xf numFmtId="0" fontId="18" fillId="0" borderId="7" xfId="6" applyFont="1" applyBorder="1"/>
    <xf numFmtId="0" fontId="20" fillId="0" borderId="1" xfId="6" applyFont="1" applyBorder="1" applyAlignment="1">
      <alignment horizontal="center"/>
    </xf>
    <xf numFmtId="0" fontId="20" fillId="0" borderId="0" xfId="6" applyFont="1" applyBorder="1"/>
    <xf numFmtId="0" fontId="17" fillId="0" borderId="1" xfId="6" applyFont="1" applyFill="1" applyBorder="1"/>
    <xf numFmtId="0" fontId="18" fillId="0" borderId="1" xfId="6" applyFont="1" applyBorder="1" applyAlignment="1">
      <alignment horizontal="left"/>
    </xf>
    <xf numFmtId="0" fontId="11" fillId="3" borderId="1" xfId="0" applyFont="1" applyFill="1" applyBorder="1" applyAlignment="1">
      <alignment horizontal="center"/>
    </xf>
    <xf numFmtId="0" fontId="17" fillId="0" borderId="6" xfId="6" applyFont="1" applyBorder="1" applyAlignment="1">
      <alignment horizontal="center"/>
    </xf>
    <xf numFmtId="0" fontId="17" fillId="0" borderId="1" xfId="6" applyFont="1" applyBorder="1" applyAlignment="1">
      <alignment horizontal="center"/>
    </xf>
    <xf numFmtId="1" fontId="26" fillId="3" borderId="6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9" fontId="2" fillId="0" borderId="1" xfId="12" applyFont="1" applyBorder="1" applyAlignment="1">
      <alignment horizontal="center" vertical="top"/>
    </xf>
    <xf numFmtId="9" fontId="2" fillId="0" borderId="1" xfId="12" applyFont="1" applyFill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 wrapText="1"/>
    </xf>
    <xf numFmtId="9" fontId="27" fillId="0" borderId="1" xfId="12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center" wrapText="1"/>
    </xf>
    <xf numFmtId="9" fontId="2" fillId="3" borderId="1" xfId="12" quotePrefix="1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2" fontId="1" fillId="3" borderId="0" xfId="0" applyNumberFormat="1" applyFont="1" applyFill="1" applyBorder="1"/>
    <xf numFmtId="9" fontId="1" fillId="0" borderId="0" xfId="12" applyFont="1" applyBorder="1" applyAlignment="1">
      <alignment horizontal="right" vertical="center" wrapText="1"/>
    </xf>
    <xf numFmtId="2" fontId="1" fillId="3" borderId="1" xfId="0" applyNumberFormat="1" applyFont="1" applyFill="1" applyBorder="1" applyAlignment="1">
      <alignment horizontal="center"/>
    </xf>
    <xf numFmtId="0" fontId="3" fillId="4" borderId="0" xfId="0" applyFont="1" applyFill="1"/>
    <xf numFmtId="2" fontId="3" fillId="4" borderId="0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top" wrapText="1"/>
    </xf>
    <xf numFmtId="9" fontId="27" fillId="0" borderId="0" xfId="12" applyFont="1" applyFill="1" applyBorder="1" applyAlignment="1">
      <alignment horizontal="center" vertical="top" wrapText="1"/>
    </xf>
    <xf numFmtId="0" fontId="28" fillId="0" borderId="0" xfId="0" applyFont="1" applyBorder="1"/>
    <xf numFmtId="2" fontId="3" fillId="0" borderId="0" xfId="0" applyNumberFormat="1" applyFont="1"/>
    <xf numFmtId="1" fontId="3" fillId="0" borderId="0" xfId="12" applyNumberFormat="1" applyFont="1"/>
    <xf numFmtId="1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9" fontId="3" fillId="0" borderId="0" xfId="0" applyNumberFormat="1" applyFont="1"/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18" fillId="0" borderId="1" xfId="6" applyFont="1" applyFill="1" applyBorder="1" applyAlignment="1">
      <alignment horizontal="center" vertical="top" wrapText="1"/>
    </xf>
    <xf numFmtId="0" fontId="18" fillId="0" borderId="1" xfId="6" applyFont="1" applyFill="1" applyBorder="1" applyAlignment="1">
      <alignment vertical="center" wrapText="1"/>
    </xf>
    <xf numFmtId="9" fontId="3" fillId="3" borderId="1" xfId="12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9" fontId="2" fillId="3" borderId="1" xfId="12" applyFont="1" applyFill="1" applyBorder="1" applyAlignment="1">
      <alignment horizontal="center" vertical="center"/>
    </xf>
    <xf numFmtId="0" fontId="20" fillId="0" borderId="8" xfId="6" applyFont="1" applyBorder="1" applyAlignment="1">
      <alignment horizontal="center"/>
    </xf>
    <xf numFmtId="0" fontId="20" fillId="0" borderId="7" xfId="6" applyFont="1" applyBorder="1"/>
    <xf numFmtId="0" fontId="3" fillId="0" borderId="0" xfId="0" applyFont="1" applyAlignment="1"/>
    <xf numFmtId="0" fontId="2" fillId="0" borderId="6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top" wrapText="1"/>
    </xf>
    <xf numFmtId="2" fontId="5" fillId="0" borderId="1" xfId="6" applyNumberFormat="1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9" fontId="0" fillId="0" borderId="1" xfId="12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26" fillId="3" borderId="6" xfId="6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9" fontId="3" fillId="0" borderId="8" xfId="12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1" fontId="3" fillId="0" borderId="7" xfId="12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2" fontId="3" fillId="3" borderId="1" xfId="0" applyNumberFormat="1" applyFont="1" applyFill="1" applyBorder="1" applyAlignment="1">
      <alignment vertical="center"/>
    </xf>
    <xf numFmtId="9" fontId="3" fillId="3" borderId="1" xfId="12" applyFont="1" applyFill="1" applyBorder="1" applyAlignment="1">
      <alignment vertic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" xfId="6" applyFont="1" applyFill="1" applyBorder="1" applyAlignment="1">
      <alignment horizontal="center" vertical="top" wrapText="1"/>
    </xf>
    <xf numFmtId="0" fontId="3" fillId="0" borderId="1" xfId="6" applyFont="1" applyFill="1" applyBorder="1" applyAlignment="1">
      <alignment horizontal="center"/>
    </xf>
    <xf numFmtId="0" fontId="2" fillId="0" borderId="1" xfId="6" applyFont="1" applyFill="1" applyBorder="1" applyAlignment="1">
      <alignment horizontal="right"/>
    </xf>
    <xf numFmtId="0" fontId="2" fillId="0" borderId="0" xfId="6" applyFont="1" applyBorder="1" applyAlignment="1">
      <alignment horizontal="left"/>
    </xf>
    <xf numFmtId="0" fontId="3" fillId="0" borderId="0" xfId="6" applyFont="1" applyBorder="1"/>
    <xf numFmtId="0" fontId="3" fillId="0" borderId="8" xfId="6" applyFont="1" applyBorder="1" applyAlignment="1">
      <alignment horizontal="center"/>
    </xf>
    <xf numFmtId="0" fontId="3" fillId="0" borderId="1" xfId="6" applyFont="1" applyBorder="1" applyAlignment="1">
      <alignment horizontal="center" vertical="top" wrapText="1"/>
    </xf>
    <xf numFmtId="0" fontId="11" fillId="0" borderId="1" xfId="6" applyFont="1" applyBorder="1" applyAlignment="1">
      <alignment horizontal="center"/>
    </xf>
    <xf numFmtId="0" fontId="2" fillId="0" borderId="0" xfId="6" applyFont="1" applyFill="1" applyBorder="1" applyAlignment="1">
      <alignment horizontal="right"/>
    </xf>
    <xf numFmtId="0" fontId="2" fillId="0" borderId="8" xfId="6" applyFont="1" applyBorder="1" applyAlignment="1">
      <alignment horizontal="center"/>
    </xf>
    <xf numFmtId="0" fontId="17" fillId="3" borderId="1" xfId="0" applyFont="1" applyFill="1" applyBorder="1" applyAlignment="1">
      <alignment horizontal="left" vertical="center"/>
    </xf>
    <xf numFmtId="1" fontId="3" fillId="3" borderId="0" xfId="0" applyNumberFormat="1" applyFont="1" applyFill="1" applyBorder="1" applyAlignment="1">
      <alignment horizontal="center" vertical="center" wrapText="1"/>
    </xf>
    <xf numFmtId="9" fontId="3" fillId="3" borderId="0" xfId="12" applyFont="1" applyFill="1" applyBorder="1" applyAlignment="1">
      <alignment horizontal="center" vertical="center" wrapText="1"/>
    </xf>
    <xf numFmtId="0" fontId="30" fillId="0" borderId="5" xfId="0" applyFont="1" applyBorder="1" applyAlignment="1">
      <alignment vertical="top" wrapText="1"/>
    </xf>
    <xf numFmtId="0" fontId="30" fillId="3" borderId="5" xfId="0" applyFont="1" applyFill="1" applyBorder="1" applyAlignment="1">
      <alignment horizontal="center" vertical="top" wrapText="1"/>
    </xf>
    <xf numFmtId="0" fontId="31" fillId="0" borderId="1" xfId="0" quotePrefix="1" applyFont="1" applyBorder="1" applyAlignment="1">
      <alignment horizontal="center" vertical="top" wrapText="1"/>
    </xf>
    <xf numFmtId="0" fontId="32" fillId="0" borderId="1" xfId="0" applyFont="1" applyBorder="1" applyAlignment="1">
      <alignment horizontal="center"/>
    </xf>
    <xf numFmtId="0" fontId="32" fillId="3" borderId="1" xfId="0" applyFont="1" applyFill="1" applyBorder="1" applyAlignment="1">
      <alignment horizontal="center"/>
    </xf>
    <xf numFmtId="9" fontId="3" fillId="0" borderId="0" xfId="12" applyFont="1" applyAlignment="1">
      <alignment horizontal="center"/>
    </xf>
    <xf numFmtId="0" fontId="32" fillId="0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9" fontId="3" fillId="0" borderId="1" xfId="12" quotePrefix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9" fontId="3" fillId="0" borderId="0" xfId="12" applyFont="1" applyBorder="1" applyAlignment="1">
      <alignment horizontal="center"/>
    </xf>
    <xf numFmtId="9" fontId="3" fillId="0" borderId="0" xfId="12" quotePrefix="1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1" xfId="6" applyNumberFormat="1" applyFont="1" applyBorder="1" applyAlignment="1">
      <alignment horizontal="center"/>
    </xf>
    <xf numFmtId="2" fontId="18" fillId="0" borderId="1" xfId="6" applyNumberFormat="1" applyFont="1" applyBorder="1" applyAlignment="1">
      <alignment horizontal="center"/>
    </xf>
    <xf numFmtId="1" fontId="18" fillId="0" borderId="1" xfId="6" applyNumberFormat="1" applyFont="1" applyBorder="1" applyAlignment="1">
      <alignment horizontal="center"/>
    </xf>
    <xf numFmtId="9" fontId="17" fillId="0" borderId="1" xfId="13" applyFont="1" applyBorder="1" applyAlignment="1">
      <alignment horizontal="center"/>
    </xf>
    <xf numFmtId="2" fontId="3" fillId="0" borderId="1" xfId="6" applyNumberFormat="1" applyFont="1" applyBorder="1" applyAlignment="1">
      <alignment horizontal="center"/>
    </xf>
    <xf numFmtId="9" fontId="18" fillId="2" borderId="1" xfId="13" applyFont="1" applyFill="1" applyBorder="1" applyAlignment="1">
      <alignment horizontal="center" vertical="center"/>
    </xf>
    <xf numFmtId="0" fontId="24" fillId="0" borderId="1" xfId="6" applyFont="1" applyFill="1" applyBorder="1" applyAlignment="1">
      <alignment horizontal="center"/>
    </xf>
    <xf numFmtId="2" fontId="18" fillId="0" borderId="1" xfId="6" applyNumberFormat="1" applyFont="1" applyFill="1" applyBorder="1" applyAlignment="1">
      <alignment horizontal="center"/>
    </xf>
    <xf numFmtId="0" fontId="13" fillId="0" borderId="1" xfId="6" applyFont="1" applyFill="1" applyBorder="1" applyAlignment="1">
      <alignment horizontal="center"/>
    </xf>
    <xf numFmtId="2" fontId="3" fillId="0" borderId="1" xfId="6" applyNumberFormat="1" applyFont="1" applyFill="1" applyBorder="1" applyAlignment="1">
      <alignment horizontal="center"/>
    </xf>
    <xf numFmtId="9" fontId="18" fillId="2" borderId="1" xfId="13" applyFont="1" applyFill="1" applyBorder="1" applyAlignment="1">
      <alignment horizontal="center"/>
    </xf>
    <xf numFmtId="9" fontId="18" fillId="2" borderId="8" xfId="13" applyFont="1" applyFill="1" applyBorder="1" applyAlignment="1">
      <alignment horizontal="center"/>
    </xf>
    <xf numFmtId="0" fontId="23" fillId="0" borderId="1" xfId="6" applyFont="1" applyFill="1" applyBorder="1" applyAlignment="1">
      <alignment horizontal="center"/>
    </xf>
    <xf numFmtId="2" fontId="28" fillId="0" borderId="1" xfId="6" applyNumberFormat="1" applyFont="1" applyBorder="1" applyAlignment="1">
      <alignment horizontal="center" vertical="center"/>
    </xf>
    <xf numFmtId="0" fontId="28" fillId="3" borderId="1" xfId="6" applyFont="1" applyFill="1" applyBorder="1" applyAlignment="1">
      <alignment horizontal="center" vertical="center"/>
    </xf>
    <xf numFmtId="9" fontId="28" fillId="0" borderId="1" xfId="12" applyFont="1" applyBorder="1" applyAlignment="1">
      <alignment horizontal="center" vertical="center"/>
    </xf>
    <xf numFmtId="2" fontId="27" fillId="0" borderId="1" xfId="6" applyNumberFormat="1" applyFont="1" applyBorder="1" applyAlignment="1">
      <alignment horizontal="center" vertical="center"/>
    </xf>
    <xf numFmtId="9" fontId="27" fillId="0" borderId="1" xfId="12" applyFont="1" applyBorder="1" applyAlignment="1">
      <alignment horizontal="center" vertical="center"/>
    </xf>
    <xf numFmtId="0" fontId="17" fillId="0" borderId="0" xfId="6" applyFont="1" applyFill="1" applyBorder="1"/>
    <xf numFmtId="0" fontId="24" fillId="0" borderId="0" xfId="6" applyFont="1" applyFill="1" applyBorder="1" applyAlignment="1">
      <alignment horizontal="center"/>
    </xf>
    <xf numFmtId="2" fontId="18" fillId="0" borderId="0" xfId="6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27" fillId="0" borderId="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top" wrapText="1"/>
    </xf>
    <xf numFmtId="0" fontId="31" fillId="0" borderId="1" xfId="0" quotePrefix="1" applyFont="1" applyBorder="1" applyAlignment="1">
      <alignment horizontal="left" vertical="top" wrapText="1"/>
    </xf>
    <xf numFmtId="0" fontId="32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2" fillId="0" borderId="5" xfId="0" applyFont="1" applyFill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quotePrefix="1" applyFont="1" applyAlignment="1">
      <alignment horizontal="left"/>
    </xf>
    <xf numFmtId="0" fontId="2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left" vertical="top" wrapText="1"/>
    </xf>
    <xf numFmtId="0" fontId="3" fillId="3" borderId="0" xfId="0" applyFont="1" applyFill="1" applyAlignment="1">
      <alignment horizontal="left"/>
    </xf>
    <xf numFmtId="0" fontId="2" fillId="3" borderId="5" xfId="0" applyFont="1" applyFill="1" applyBorder="1" applyAlignment="1">
      <alignment horizontal="left" vertical="top" wrapText="1"/>
    </xf>
    <xf numFmtId="0" fontId="3" fillId="0" borderId="0" xfId="0" quotePrefix="1" applyFont="1" applyFill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0" fontId="2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5" fillId="0" borderId="1" xfId="6" applyFont="1" applyFill="1" applyBorder="1" applyAlignment="1">
      <alignment horizontal="left" wrapText="1"/>
    </xf>
    <xf numFmtId="0" fontId="5" fillId="0" borderId="1" xfId="6" applyFont="1" applyFill="1" applyBorder="1" applyAlignment="1">
      <alignment horizontal="left" vertical="top" wrapText="1"/>
    </xf>
    <xf numFmtId="0" fontId="5" fillId="0" borderId="0" xfId="6" applyFont="1" applyBorder="1" applyAlignment="1">
      <alignment horizontal="left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Fill="1" applyBorder="1" applyAlignment="1">
      <alignment horizontal="left" vertical="top" wrapText="1"/>
    </xf>
    <xf numFmtId="0" fontId="18" fillId="0" borderId="1" xfId="6" applyFont="1" applyFill="1" applyBorder="1" applyAlignment="1">
      <alignment horizontal="left" vertical="top" wrapText="1"/>
    </xf>
    <xf numFmtId="0" fontId="18" fillId="0" borderId="7" xfId="6" applyFont="1" applyBorder="1" applyAlignment="1">
      <alignment horizontal="left"/>
    </xf>
    <xf numFmtId="0" fontId="18" fillId="0" borderId="1" xfId="6" applyFont="1" applyBorder="1" applyAlignment="1">
      <alignment horizontal="left" vertical="top" wrapText="1"/>
    </xf>
    <xf numFmtId="0" fontId="18" fillId="0" borderId="7" xfId="6" applyFont="1" applyFill="1" applyBorder="1" applyAlignment="1">
      <alignment horizontal="left" vertical="center" wrapText="1"/>
    </xf>
    <xf numFmtId="2" fontId="3" fillId="0" borderId="1" xfId="12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17" fillId="0" borderId="7" xfId="6" applyFont="1" applyBorder="1" applyAlignment="1">
      <alignment horizontal="left"/>
    </xf>
    <xf numFmtId="0" fontId="17" fillId="0" borderId="0" xfId="6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18" fillId="0" borderId="1" xfId="6" applyFont="1" applyBorder="1" applyAlignment="1">
      <alignment horizontal="center" vertical="top" wrapText="1"/>
    </xf>
    <xf numFmtId="0" fontId="18" fillId="0" borderId="8" xfId="6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5" fillId="0" borderId="0" xfId="6" applyFont="1" applyAlignment="1">
      <alignment horizontal="left"/>
    </xf>
    <xf numFmtId="0" fontId="2" fillId="0" borderId="1" xfId="0" applyFont="1" applyFill="1" applyBorder="1" applyAlignment="1">
      <alignment horizontal="center" vertical="top" wrapText="1"/>
    </xf>
    <xf numFmtId="0" fontId="18" fillId="0" borderId="1" xfId="6" applyFont="1" applyBorder="1" applyAlignment="1">
      <alignment horizontal="center"/>
    </xf>
    <xf numFmtId="0" fontId="18" fillId="0" borderId="6" xfId="6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29" fillId="0" borderId="0" xfId="0" applyFont="1"/>
    <xf numFmtId="0" fontId="34" fillId="0" borderId="2" xfId="0" applyFont="1" applyBorder="1" applyAlignment="1">
      <alignment horizontal="left"/>
    </xf>
    <xf numFmtId="0" fontId="34" fillId="0" borderId="3" xfId="0" applyFont="1" applyBorder="1"/>
    <xf numFmtId="0" fontId="29" fillId="0" borderId="3" xfId="0" applyFont="1" applyBorder="1"/>
    <xf numFmtId="0" fontId="34" fillId="0" borderId="0" xfId="0" applyFont="1" applyAlignment="1">
      <alignment horizontal="left"/>
    </xf>
    <xf numFmtId="0" fontId="34" fillId="0" borderId="0" xfId="0" applyFont="1"/>
    <xf numFmtId="0" fontId="29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5" fillId="0" borderId="0" xfId="0" applyFont="1" applyAlignment="1"/>
    <xf numFmtId="0" fontId="34" fillId="0" borderId="0" xfId="0" applyFont="1" applyBorder="1" applyAlignment="1">
      <alignment horizontal="left" wrapText="1"/>
    </xf>
    <xf numFmtId="0" fontId="29" fillId="0" borderId="0" xfId="0" applyFont="1" applyBorder="1" applyAlignment="1"/>
    <xf numFmtId="0" fontId="35" fillId="0" borderId="0" xfId="0" applyFont="1" applyBorder="1" applyAlignment="1"/>
    <xf numFmtId="0" fontId="34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left" wrapText="1"/>
    </xf>
    <xf numFmtId="1" fontId="36" fillId="3" borderId="6" xfId="0" applyNumberFormat="1" applyFont="1" applyFill="1" applyBorder="1" applyAlignment="1">
      <alignment horizontal="center" vertical="center"/>
    </xf>
    <xf numFmtId="1" fontId="29" fillId="0" borderId="1" xfId="0" applyNumberFormat="1" applyFont="1" applyBorder="1" applyAlignment="1">
      <alignment horizontal="center" vertical="center"/>
    </xf>
    <xf numFmtId="9" fontId="34" fillId="0" borderId="1" xfId="12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1" fontId="36" fillId="3" borderId="1" xfId="6" applyNumberFormat="1" applyFont="1" applyFill="1" applyBorder="1" applyAlignment="1">
      <alignment horizontal="center" vertical="center"/>
    </xf>
    <xf numFmtId="1" fontId="36" fillId="3" borderId="6" xfId="6" applyNumberFormat="1" applyFont="1" applyFill="1" applyBorder="1" applyAlignment="1">
      <alignment horizontal="center" vertical="center"/>
    </xf>
    <xf numFmtId="1" fontId="34" fillId="0" borderId="1" xfId="0" applyNumberFormat="1" applyFont="1" applyBorder="1" applyAlignment="1">
      <alignment horizontal="center" vertical="center"/>
    </xf>
    <xf numFmtId="1" fontId="29" fillId="0" borderId="0" xfId="0" applyNumberFormat="1" applyFont="1"/>
    <xf numFmtId="9" fontId="29" fillId="0" borderId="0" xfId="12" applyFont="1"/>
    <xf numFmtId="0" fontId="34" fillId="0" borderId="1" xfId="0" applyFont="1" applyBorder="1" applyAlignment="1">
      <alignment horizontal="left" vertical="center" wrapText="1"/>
    </xf>
    <xf numFmtId="0" fontId="29" fillId="0" borderId="0" xfId="0" applyFont="1" applyAlignment="1"/>
    <xf numFmtId="1" fontId="29" fillId="0" borderId="1" xfId="0" applyNumberFormat="1" applyFont="1" applyBorder="1" applyAlignment="1">
      <alignment horizontal="center"/>
    </xf>
    <xf numFmtId="9" fontId="34" fillId="0" borderId="1" xfId="12" applyFont="1" applyBorder="1" applyAlignment="1">
      <alignment horizontal="center"/>
    </xf>
    <xf numFmtId="9" fontId="29" fillId="0" borderId="0" xfId="12" applyFont="1" applyBorder="1" applyAlignment="1"/>
    <xf numFmtId="0" fontId="34" fillId="0" borderId="1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center" vertical="top" wrapText="1"/>
    </xf>
    <xf numFmtId="9" fontId="34" fillId="0" borderId="1" xfId="12" applyFont="1" applyBorder="1" applyAlignment="1">
      <alignment horizontal="center" vertical="top"/>
    </xf>
    <xf numFmtId="1" fontId="38" fillId="0" borderId="1" xfId="0" applyNumberFormat="1" applyFont="1" applyBorder="1" applyAlignment="1">
      <alignment horizontal="center"/>
    </xf>
    <xf numFmtId="2" fontId="29" fillId="0" borderId="0" xfId="0" applyNumberFormat="1" applyFont="1"/>
    <xf numFmtId="0" fontId="29" fillId="0" borderId="0" xfId="0" applyFont="1" applyBorder="1" applyAlignment="1">
      <alignment horizontal="center"/>
    </xf>
    <xf numFmtId="9" fontId="34" fillId="0" borderId="0" xfId="12" applyFont="1" applyFill="1" applyBorder="1" applyAlignment="1"/>
    <xf numFmtId="9" fontId="34" fillId="0" borderId="1" xfId="12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/>
    </xf>
    <xf numFmtId="9" fontId="29" fillId="0" borderId="1" xfId="12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9" fontId="34" fillId="0" borderId="0" xfId="12" applyFont="1" applyBorder="1"/>
    <xf numFmtId="0" fontId="34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right"/>
    </xf>
    <xf numFmtId="9" fontId="29" fillId="0" borderId="0" xfId="12" applyFont="1" applyBorder="1"/>
    <xf numFmtId="0" fontId="29" fillId="3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top" wrapText="1"/>
    </xf>
    <xf numFmtId="0" fontId="39" fillId="0" borderId="1" xfId="0" applyFont="1" applyBorder="1" applyAlignment="1">
      <alignment horizontal="center" vertical="top" wrapText="1"/>
    </xf>
    <xf numFmtId="9" fontId="39" fillId="0" borderId="1" xfId="12" applyFont="1" applyFill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top" wrapText="1"/>
    </xf>
    <xf numFmtId="9" fontId="39" fillId="0" borderId="0" xfId="12" applyFont="1" applyFill="1" applyBorder="1" applyAlignment="1">
      <alignment horizontal="center" vertical="top" wrapText="1"/>
    </xf>
    <xf numFmtId="0" fontId="33" fillId="0" borderId="0" xfId="0" applyFont="1" applyBorder="1"/>
    <xf numFmtId="0" fontId="34" fillId="0" borderId="12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/>
    </xf>
    <xf numFmtId="1" fontId="29" fillId="0" borderId="1" xfId="0" applyNumberFormat="1" applyFont="1" applyBorder="1" applyAlignment="1">
      <alignment horizontal="center" vertical="center" wrapText="1"/>
    </xf>
    <xf numFmtId="9" fontId="29" fillId="0" borderId="0" xfId="0" applyNumberFormat="1" applyFont="1"/>
    <xf numFmtId="9" fontId="34" fillId="0" borderId="1" xfId="12" applyFont="1" applyFill="1" applyBorder="1" applyAlignment="1">
      <alignment horizontal="center" vertical="top" wrapText="1"/>
    </xf>
    <xf numFmtId="1" fontId="34" fillId="0" borderId="0" xfId="0" applyNumberFormat="1" applyFont="1" applyBorder="1"/>
    <xf numFmtId="1" fontId="41" fillId="0" borderId="0" xfId="6" applyNumberFormat="1" applyFont="1" applyBorder="1"/>
    <xf numFmtId="1" fontId="34" fillId="0" borderId="0" xfId="0" applyNumberFormat="1" applyFont="1" applyBorder="1" applyAlignment="1">
      <alignment horizontal="right"/>
    </xf>
    <xf numFmtId="0" fontId="34" fillId="0" borderId="0" xfId="0" applyFont="1" applyBorder="1" applyAlignment="1">
      <alignment horizontal="center" vertical="center" wrapText="1"/>
    </xf>
    <xf numFmtId="1" fontId="34" fillId="0" borderId="0" xfId="0" applyNumberFormat="1" applyFont="1" applyBorder="1" applyAlignment="1">
      <alignment horizontal="center" vertical="center" wrapText="1"/>
    </xf>
    <xf numFmtId="9" fontId="34" fillId="0" borderId="0" xfId="12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top" wrapText="1"/>
    </xf>
    <xf numFmtId="0" fontId="29" fillId="0" borderId="1" xfId="0" applyFont="1" applyBorder="1" applyAlignment="1">
      <alignment horizontal="center" vertical="top" wrapText="1"/>
    </xf>
    <xf numFmtId="0" fontId="29" fillId="0" borderId="4" xfId="0" applyFont="1" applyBorder="1" applyAlignment="1">
      <alignment horizontal="center" vertical="top" wrapText="1"/>
    </xf>
    <xf numFmtId="1" fontId="29" fillId="0" borderId="0" xfId="0" applyNumberFormat="1" applyFont="1" applyBorder="1" applyAlignment="1">
      <alignment horizontal="center"/>
    </xf>
    <xf numFmtId="1" fontId="29" fillId="3" borderId="1" xfId="0" applyNumberFormat="1" applyFont="1" applyFill="1" applyBorder="1" applyAlignment="1">
      <alignment horizontal="center" vertical="center" wrapText="1"/>
    </xf>
    <xf numFmtId="9" fontId="29" fillId="3" borderId="1" xfId="12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/>
    </xf>
    <xf numFmtId="1" fontId="29" fillId="3" borderId="0" xfId="0" applyNumberFormat="1" applyFont="1" applyFill="1" applyBorder="1" applyAlignment="1">
      <alignment horizontal="center" vertical="center" wrapText="1"/>
    </xf>
    <xf numFmtId="9" fontId="29" fillId="3" borderId="0" xfId="12" applyFont="1" applyFill="1" applyBorder="1" applyAlignment="1">
      <alignment horizontal="center" vertical="center" wrapText="1"/>
    </xf>
    <xf numFmtId="0" fontId="42" fillId="0" borderId="5" xfId="0" applyFont="1" applyBorder="1" applyAlignment="1">
      <alignment horizontal="left" vertical="top" wrapText="1"/>
    </xf>
    <xf numFmtId="0" fontId="42" fillId="0" borderId="5" xfId="0" applyFont="1" applyBorder="1" applyAlignment="1">
      <alignment vertical="top" wrapText="1"/>
    </xf>
    <xf numFmtId="0" fontId="42" fillId="3" borderId="5" xfId="0" applyFont="1" applyFill="1" applyBorder="1" applyAlignment="1">
      <alignment horizontal="center" vertical="top" wrapText="1"/>
    </xf>
    <xf numFmtId="0" fontId="43" fillId="0" borderId="1" xfId="0" quotePrefix="1" applyFont="1" applyBorder="1" applyAlignment="1">
      <alignment horizontal="left" vertical="top" wrapText="1"/>
    </xf>
    <xf numFmtId="0" fontId="43" fillId="0" borderId="1" xfId="0" quotePrefix="1" applyFont="1" applyBorder="1" applyAlignment="1">
      <alignment horizontal="center" vertical="top" wrapText="1"/>
    </xf>
    <xf numFmtId="0" fontId="44" fillId="0" borderId="1" xfId="0" applyFont="1" applyBorder="1" applyAlignment="1">
      <alignment horizontal="left"/>
    </xf>
    <xf numFmtId="0" fontId="44" fillId="0" borderId="1" xfId="0" applyFont="1" applyBorder="1" applyAlignment="1">
      <alignment horizontal="center"/>
    </xf>
    <xf numFmtId="0" fontId="44" fillId="0" borderId="1" xfId="0" applyFont="1" applyFill="1" applyBorder="1" applyAlignment="1">
      <alignment horizontal="center"/>
    </xf>
    <xf numFmtId="0" fontId="44" fillId="3" borderId="1" xfId="0" applyFont="1" applyFill="1" applyBorder="1" applyAlignment="1">
      <alignment horizontal="center"/>
    </xf>
    <xf numFmtId="0" fontId="29" fillId="3" borderId="1" xfId="0" applyFont="1" applyFill="1" applyBorder="1" applyAlignment="1">
      <alignment horizontal="left" vertical="center" wrapText="1"/>
    </xf>
    <xf numFmtId="0" fontId="29" fillId="3" borderId="5" xfId="0" applyFont="1" applyFill="1" applyBorder="1" applyAlignment="1">
      <alignment horizontal="center" vertical="center" wrapText="1"/>
    </xf>
    <xf numFmtId="0" fontId="29" fillId="3" borderId="0" xfId="0" applyFont="1" applyFill="1"/>
    <xf numFmtId="0" fontId="29" fillId="3" borderId="1" xfId="0" applyFont="1" applyFill="1" applyBorder="1" applyAlignment="1">
      <alignment horizontal="left" vertical="center"/>
    </xf>
    <xf numFmtId="0" fontId="29" fillId="3" borderId="1" xfId="0" applyFont="1" applyFill="1" applyBorder="1" applyAlignment="1">
      <alignment vertical="center" wrapText="1"/>
    </xf>
    <xf numFmtId="2" fontId="29" fillId="3" borderId="1" xfId="0" applyNumberFormat="1" applyFont="1" applyFill="1" applyBorder="1" applyAlignment="1">
      <alignment horizontal="center" vertical="center"/>
    </xf>
    <xf numFmtId="9" fontId="34" fillId="3" borderId="1" xfId="12" quotePrefix="1" applyFont="1" applyFill="1" applyBorder="1" applyAlignment="1">
      <alignment horizontal="center" vertical="center"/>
    </xf>
    <xf numFmtId="2" fontId="38" fillId="3" borderId="1" xfId="0" applyNumberFormat="1" applyFont="1" applyFill="1" applyBorder="1" applyAlignment="1">
      <alignment horizontal="center" vertical="center"/>
    </xf>
    <xf numFmtId="2" fontId="40" fillId="3" borderId="1" xfId="0" applyNumberFormat="1" applyFont="1" applyFill="1" applyBorder="1" applyAlignment="1">
      <alignment horizontal="center" vertical="center"/>
    </xf>
    <xf numFmtId="0" fontId="29" fillId="0" borderId="0" xfId="0" applyFont="1" applyFill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right"/>
    </xf>
    <xf numFmtId="0" fontId="34" fillId="0" borderId="5" xfId="0" applyFont="1" applyFill="1" applyBorder="1" applyAlignment="1">
      <alignment horizontal="left" vertical="top" wrapText="1"/>
    </xf>
    <xf numFmtId="0" fontId="34" fillId="0" borderId="5" xfId="0" applyFont="1" applyFill="1" applyBorder="1" applyAlignment="1">
      <alignment horizontal="center" vertical="top" wrapText="1"/>
    </xf>
    <xf numFmtId="0" fontId="34" fillId="0" borderId="1" xfId="0" applyFont="1" applyFill="1" applyBorder="1" applyAlignment="1">
      <alignment horizontal="center" vertical="top" wrapText="1"/>
    </xf>
    <xf numFmtId="0" fontId="34" fillId="2" borderId="1" xfId="0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2" fontId="29" fillId="0" borderId="1" xfId="0" applyNumberFormat="1" applyFont="1" applyBorder="1" applyAlignment="1">
      <alignment horizontal="center"/>
    </xf>
    <xf numFmtId="9" fontId="40" fillId="0" borderId="1" xfId="12" applyFont="1" applyBorder="1" applyAlignment="1">
      <alignment horizontal="center" vertical="center" wrapText="1"/>
    </xf>
    <xf numFmtId="2" fontId="29" fillId="0" borderId="0" xfId="12" applyNumberFormat="1" applyFont="1"/>
    <xf numFmtId="2" fontId="29" fillId="0" borderId="0" xfId="0" applyNumberFormat="1" applyFont="1" applyBorder="1"/>
    <xf numFmtId="0" fontId="29" fillId="0" borderId="0" xfId="0" applyFont="1" applyBorder="1"/>
    <xf numFmtId="9" fontId="29" fillId="0" borderId="0" xfId="12" applyFont="1" applyBorder="1" applyAlignment="1">
      <alignment horizontal="right" wrapText="1"/>
    </xf>
    <xf numFmtId="2" fontId="40" fillId="3" borderId="1" xfId="0" applyNumberFormat="1" applyFont="1" applyFill="1" applyBorder="1" applyAlignment="1">
      <alignment horizontal="center"/>
    </xf>
    <xf numFmtId="2" fontId="29" fillId="0" borderId="0" xfId="0" applyNumberFormat="1" applyFont="1" applyBorder="1" applyAlignment="1">
      <alignment horizontal="right"/>
    </xf>
    <xf numFmtId="2" fontId="40" fillId="3" borderId="0" xfId="0" applyNumberFormat="1" applyFont="1" applyFill="1" applyBorder="1"/>
    <xf numFmtId="9" fontId="40" fillId="0" borderId="0" xfId="12" applyFont="1" applyBorder="1" applyAlignment="1">
      <alignment horizontal="right" vertical="center" wrapText="1"/>
    </xf>
    <xf numFmtId="0" fontId="29" fillId="0" borderId="0" xfId="0" applyFont="1" applyAlignment="1">
      <alignment horizontal="right"/>
    </xf>
    <xf numFmtId="0" fontId="29" fillId="0" borderId="1" xfId="0" applyFont="1" applyFill="1" applyBorder="1" applyAlignment="1">
      <alignment horizontal="center" vertical="top" wrapText="1"/>
    </xf>
    <xf numFmtId="0" fontId="29" fillId="0" borderId="8" xfId="0" applyFont="1" applyBorder="1" applyAlignment="1">
      <alignment horizontal="center" vertical="top" wrapText="1"/>
    </xf>
    <xf numFmtId="0" fontId="29" fillId="0" borderId="7" xfId="0" applyFont="1" applyBorder="1" applyAlignment="1">
      <alignment horizontal="center" vertical="top" wrapText="1"/>
    </xf>
    <xf numFmtId="2" fontId="29" fillId="0" borderId="1" xfId="0" applyNumberFormat="1" applyFont="1" applyBorder="1" applyAlignment="1">
      <alignment horizontal="left" vertical="top" wrapText="1"/>
    </xf>
    <xf numFmtId="2" fontId="29" fillId="2" borderId="1" xfId="0" applyNumberFormat="1" applyFont="1" applyFill="1" applyBorder="1" applyAlignment="1">
      <alignment horizontal="center" vertical="top" wrapText="1"/>
    </xf>
    <xf numFmtId="2" fontId="29" fillId="0" borderId="1" xfId="0" applyNumberFormat="1" applyFont="1" applyBorder="1" applyAlignment="1">
      <alignment horizontal="center" vertical="top" wrapText="1"/>
    </xf>
    <xf numFmtId="9" fontId="29" fillId="0" borderId="8" xfId="12" applyFont="1" applyBorder="1" applyAlignment="1">
      <alignment horizontal="center" vertical="top" wrapText="1"/>
    </xf>
    <xf numFmtId="1" fontId="29" fillId="0" borderId="7" xfId="12" applyNumberFormat="1" applyFont="1" applyBorder="1" applyAlignment="1">
      <alignment horizontal="center" vertical="top" wrapText="1"/>
    </xf>
    <xf numFmtId="0" fontId="46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right"/>
    </xf>
    <xf numFmtId="2" fontId="34" fillId="0" borderId="0" xfId="0" applyNumberFormat="1" applyFont="1" applyBorder="1" applyAlignment="1">
      <alignment horizontal="center" vertical="top" wrapText="1"/>
    </xf>
    <xf numFmtId="9" fontId="34" fillId="0" borderId="0" xfId="12" applyFont="1" applyBorder="1" applyAlignment="1">
      <alignment horizontal="center" vertical="top" wrapText="1"/>
    </xf>
    <xf numFmtId="2" fontId="34" fillId="0" borderId="0" xfId="0" applyNumberFormat="1" applyFont="1" applyFill="1" applyBorder="1" applyAlignment="1">
      <alignment vertical="center"/>
    </xf>
    <xf numFmtId="9" fontId="34" fillId="0" borderId="0" xfId="12" applyFont="1" applyFill="1" applyBorder="1" applyAlignment="1">
      <alignment vertical="center"/>
    </xf>
    <xf numFmtId="0" fontId="34" fillId="0" borderId="6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/>
    </xf>
    <xf numFmtId="2" fontId="29" fillId="0" borderId="1" xfId="0" applyNumberFormat="1" applyFont="1" applyBorder="1" applyAlignment="1">
      <alignment horizontal="right"/>
    </xf>
    <xf numFmtId="2" fontId="29" fillId="0" borderId="1" xfId="12" applyNumberFormat="1" applyFont="1" applyBorder="1" applyAlignment="1">
      <alignment horizontal="center"/>
    </xf>
    <xf numFmtId="2" fontId="40" fillId="0" borderId="1" xfId="0" applyNumberFormat="1" applyFont="1" applyBorder="1" applyAlignment="1">
      <alignment horizontal="center" vertical="center" wrapText="1"/>
    </xf>
    <xf numFmtId="9" fontId="29" fillId="0" borderId="1" xfId="12" applyFont="1" applyBorder="1" applyAlignment="1">
      <alignment horizontal="center"/>
    </xf>
    <xf numFmtId="0" fontId="29" fillId="0" borderId="0" xfId="0" quotePrefix="1" applyFont="1" applyAlignment="1">
      <alignment horizontal="left"/>
    </xf>
    <xf numFmtId="1" fontId="29" fillId="0" borderId="0" xfId="12" applyNumberFormat="1" applyFont="1"/>
    <xf numFmtId="2" fontId="29" fillId="0" borderId="1" xfId="0" applyNumberFormat="1" applyFont="1" applyBorder="1" applyAlignment="1">
      <alignment horizontal="left" vertical="center"/>
    </xf>
    <xf numFmtId="2" fontId="29" fillId="0" borderId="1" xfId="0" applyNumberFormat="1" applyFont="1" applyBorder="1" applyAlignment="1">
      <alignment horizontal="center" vertical="center"/>
    </xf>
    <xf numFmtId="0" fontId="46" fillId="0" borderId="1" xfId="0" applyFont="1" applyBorder="1" applyAlignment="1">
      <alignment horizontal="left" vertical="top" wrapText="1"/>
    </xf>
    <xf numFmtId="0" fontId="46" fillId="0" borderId="1" xfId="0" applyFont="1" applyBorder="1" applyAlignment="1">
      <alignment horizontal="center" vertical="top" wrapText="1"/>
    </xf>
    <xf numFmtId="0" fontId="46" fillId="0" borderId="1" xfId="0" applyFont="1" applyFill="1" applyBorder="1" applyAlignment="1">
      <alignment horizontal="center" vertical="top" wrapText="1"/>
    </xf>
    <xf numFmtId="0" fontId="46" fillId="0" borderId="1" xfId="0" applyFont="1" applyBorder="1" applyAlignment="1">
      <alignment horizontal="center" vertical="center"/>
    </xf>
    <xf numFmtId="2" fontId="29" fillId="3" borderId="1" xfId="0" applyNumberFormat="1" applyFont="1" applyFill="1" applyBorder="1" applyAlignment="1">
      <alignment horizontal="center"/>
    </xf>
    <xf numFmtId="9" fontId="29" fillId="0" borderId="0" xfId="12" applyNumberFormat="1" applyFont="1" applyBorder="1" applyAlignment="1">
      <alignment horizontal="right" vertical="center" wrapText="1"/>
    </xf>
    <xf numFmtId="2" fontId="34" fillId="0" borderId="0" xfId="0" applyNumberFormat="1" applyFont="1" applyBorder="1"/>
    <xf numFmtId="0" fontId="47" fillId="0" borderId="0" xfId="6" applyFont="1" applyBorder="1" applyAlignment="1">
      <alignment horizontal="center" wrapText="1"/>
    </xf>
    <xf numFmtId="2" fontId="29" fillId="0" borderId="1" xfId="0" applyNumberFormat="1" applyFont="1" applyBorder="1" applyAlignment="1">
      <alignment horizontal="left"/>
    </xf>
    <xf numFmtId="2" fontId="40" fillId="0" borderId="1" xfId="0" applyNumberFormat="1" applyFont="1" applyBorder="1" applyAlignment="1">
      <alignment horizontal="center"/>
    </xf>
    <xf numFmtId="2" fontId="48" fillId="0" borderId="0" xfId="5" applyNumberFormat="1" applyFont="1" applyFill="1" applyBorder="1" applyAlignment="1">
      <alignment horizontal="right"/>
    </xf>
    <xf numFmtId="2" fontId="48" fillId="0" borderId="0" xfId="0" applyNumberFormat="1" applyFont="1" applyBorder="1" applyAlignment="1">
      <alignment horizontal="center"/>
    </xf>
    <xf numFmtId="2" fontId="40" fillId="0" borderId="0" xfId="0" applyNumberFormat="1" applyFont="1" applyBorder="1" applyAlignment="1">
      <alignment horizontal="center"/>
    </xf>
    <xf numFmtId="2" fontId="34" fillId="0" borderId="0" xfId="0" applyNumberFormat="1" applyFont="1" applyBorder="1" applyAlignment="1">
      <alignment horizontal="left" vertical="top"/>
    </xf>
    <xf numFmtId="2" fontId="29" fillId="0" borderId="0" xfId="0" applyNumberFormat="1" applyFont="1" applyBorder="1" applyAlignment="1">
      <alignment horizontal="center" vertical="top" wrapText="1"/>
    </xf>
    <xf numFmtId="9" fontId="29" fillId="0" borderId="0" xfId="12" applyFont="1" applyBorder="1" applyAlignment="1">
      <alignment horizontal="center" vertical="top" wrapText="1"/>
    </xf>
    <xf numFmtId="2" fontId="29" fillId="0" borderId="0" xfId="0" applyNumberFormat="1" applyFont="1" applyBorder="1" applyAlignment="1">
      <alignment horizontal="left" vertical="top" wrapText="1"/>
    </xf>
    <xf numFmtId="2" fontId="29" fillId="0" borderId="0" xfId="0" applyNumberFormat="1" applyFont="1" applyFill="1" applyBorder="1" applyAlignment="1">
      <alignment vertical="center"/>
    </xf>
    <xf numFmtId="0" fontId="34" fillId="3" borderId="0" xfId="0" applyFont="1" applyFill="1" applyAlignment="1">
      <alignment horizontal="left"/>
    </xf>
    <xf numFmtId="2" fontId="29" fillId="3" borderId="0" xfId="0" applyNumberFormat="1" applyFont="1" applyFill="1"/>
    <xf numFmtId="2" fontId="29" fillId="4" borderId="0" xfId="0" applyNumberFormat="1" applyFont="1" applyFill="1" applyBorder="1" applyAlignment="1">
      <alignment vertical="center"/>
    </xf>
    <xf numFmtId="0" fontId="29" fillId="3" borderId="0" xfId="0" applyFont="1" applyFill="1" applyAlignment="1">
      <alignment horizontal="left"/>
    </xf>
    <xf numFmtId="0" fontId="34" fillId="3" borderId="5" xfId="0" applyFont="1" applyFill="1" applyBorder="1" applyAlignment="1">
      <alignment horizontal="left" vertical="top" wrapText="1"/>
    </xf>
    <xf numFmtId="0" fontId="34" fillId="3" borderId="5" xfId="0" applyFont="1" applyFill="1" applyBorder="1" applyAlignment="1">
      <alignment horizontal="center" vertical="top" wrapText="1"/>
    </xf>
    <xf numFmtId="0" fontId="34" fillId="3" borderId="1" xfId="0" applyFont="1" applyFill="1" applyBorder="1" applyAlignment="1">
      <alignment horizontal="center" vertical="top" wrapText="1"/>
    </xf>
    <xf numFmtId="0" fontId="29" fillId="0" borderId="0" xfId="0" quotePrefix="1" applyFont="1" applyFill="1" applyBorder="1" applyAlignment="1">
      <alignment horizontal="left"/>
    </xf>
    <xf numFmtId="2" fontId="34" fillId="0" borderId="0" xfId="0" applyNumberFormat="1" applyFont="1" applyBorder="1" applyAlignment="1">
      <alignment horizontal="right" vertical="top" wrapText="1"/>
    </xf>
    <xf numFmtId="9" fontId="34" fillId="0" borderId="0" xfId="12" applyFont="1" applyBorder="1" applyAlignment="1">
      <alignment horizontal="right" wrapText="1"/>
    </xf>
    <xf numFmtId="0" fontId="29" fillId="4" borderId="0" xfId="0" applyFont="1" applyFill="1"/>
    <xf numFmtId="0" fontId="34" fillId="0" borderId="0" xfId="0" applyFont="1" applyFill="1" applyAlignment="1">
      <alignment horizontal="left"/>
    </xf>
    <xf numFmtId="9" fontId="29" fillId="0" borderId="1" xfId="12" applyFont="1" applyBorder="1" applyAlignment="1">
      <alignment horizontal="center" vertical="top" wrapText="1"/>
    </xf>
    <xf numFmtId="2" fontId="29" fillId="0" borderId="0" xfId="0" applyNumberFormat="1" applyFont="1" applyFill="1"/>
    <xf numFmtId="0" fontId="45" fillId="0" borderId="0" xfId="0" applyFont="1" applyFill="1" applyBorder="1" applyAlignment="1">
      <alignment horizontal="left"/>
    </xf>
    <xf numFmtId="0" fontId="34" fillId="0" borderId="1" xfId="0" applyFont="1" applyBorder="1" applyAlignment="1">
      <alignment horizontal="left"/>
    </xf>
    <xf numFmtId="0" fontId="34" fillId="0" borderId="1" xfId="0" applyFont="1" applyBorder="1" applyAlignment="1">
      <alignment horizontal="center"/>
    </xf>
    <xf numFmtId="9" fontId="29" fillId="0" borderId="1" xfId="12" quotePrefix="1" applyFont="1" applyBorder="1" applyAlignment="1">
      <alignment horizontal="center"/>
    </xf>
    <xf numFmtId="0" fontId="29" fillId="0" borderId="0" xfId="0" applyFont="1" applyAlignment="1">
      <alignment horizontal="center"/>
    </xf>
    <xf numFmtId="2" fontId="29" fillId="0" borderId="0" xfId="0" applyNumberFormat="1" applyFont="1" applyBorder="1" applyAlignment="1">
      <alignment horizontal="left"/>
    </xf>
    <xf numFmtId="2" fontId="29" fillId="0" borderId="0" xfId="0" applyNumberFormat="1" applyFont="1" applyBorder="1" applyAlignment="1">
      <alignment horizontal="center"/>
    </xf>
    <xf numFmtId="9" fontId="29" fillId="0" borderId="0" xfId="12" applyFont="1" applyBorder="1" applyAlignment="1">
      <alignment horizontal="center"/>
    </xf>
    <xf numFmtId="9" fontId="29" fillId="0" borderId="0" xfId="12" quotePrefix="1" applyFont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34" fillId="0" borderId="1" xfId="0" applyFont="1" applyFill="1" applyBorder="1" applyAlignment="1">
      <alignment horizontal="left" vertical="top" wrapText="1"/>
    </xf>
    <xf numFmtId="0" fontId="46" fillId="0" borderId="1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center"/>
    </xf>
    <xf numFmtId="9" fontId="29" fillId="0" borderId="0" xfId="12" applyFont="1" applyAlignment="1">
      <alignment horizontal="center"/>
    </xf>
    <xf numFmtId="1" fontId="45" fillId="0" borderId="0" xfId="0" applyNumberFormat="1" applyFont="1" applyBorder="1" applyAlignment="1">
      <alignment horizontal="center"/>
    </xf>
    <xf numFmtId="0" fontId="45" fillId="0" borderId="0" xfId="0" applyFont="1"/>
    <xf numFmtId="9" fontId="29" fillId="0" borderId="1" xfId="0" applyNumberFormat="1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top" wrapText="1"/>
    </xf>
    <xf numFmtId="9" fontId="48" fillId="0" borderId="1" xfId="12" applyFont="1" applyBorder="1" applyAlignment="1">
      <alignment horizontal="center" vertical="center" wrapText="1"/>
    </xf>
    <xf numFmtId="0" fontId="47" fillId="0" borderId="0" xfId="6" applyFont="1" applyAlignment="1">
      <alignment horizontal="left"/>
    </xf>
    <xf numFmtId="0" fontId="47" fillId="0" borderId="0" xfId="6" applyFont="1"/>
    <xf numFmtId="0" fontId="38" fillId="0" borderId="0" xfId="6" applyFont="1"/>
    <xf numFmtId="0" fontId="47" fillId="0" borderId="0" xfId="6" applyFont="1" applyFill="1" applyBorder="1" applyAlignment="1">
      <alignment horizontal="center" wrapText="1"/>
    </xf>
    <xf numFmtId="2" fontId="47" fillId="0" borderId="0" xfId="6" applyNumberFormat="1" applyFont="1" applyBorder="1" applyAlignment="1">
      <alignment wrapText="1"/>
    </xf>
    <xf numFmtId="0" fontId="49" fillId="0" borderId="1" xfId="6" applyFont="1" applyFill="1" applyBorder="1" applyAlignment="1">
      <alignment horizontal="left" wrapText="1"/>
    </xf>
    <xf numFmtId="0" fontId="49" fillId="0" borderId="1" xfId="6" applyFont="1" applyFill="1" applyBorder="1" applyAlignment="1">
      <alignment horizontal="center" wrapText="1"/>
    </xf>
    <xf numFmtId="0" fontId="49" fillId="0" borderId="0" xfId="6" applyFont="1" applyFill="1" applyBorder="1" applyAlignment="1">
      <alignment horizontal="center" wrapText="1"/>
    </xf>
    <xf numFmtId="1" fontId="40" fillId="0" borderId="1" xfId="0" applyNumberFormat="1" applyFont="1" applyBorder="1" applyAlignment="1">
      <alignment horizontal="center"/>
    </xf>
    <xf numFmtId="9" fontId="40" fillId="0" borderId="0" xfId="12" applyFont="1" applyBorder="1"/>
    <xf numFmtId="0" fontId="41" fillId="3" borderId="0" xfId="0" applyFont="1" applyFill="1" applyBorder="1" applyAlignment="1">
      <alignment horizontal="center"/>
    </xf>
    <xf numFmtId="2" fontId="48" fillId="0" borderId="0" xfId="0" applyNumberFormat="1" applyFont="1" applyBorder="1"/>
    <xf numFmtId="0" fontId="47" fillId="0" borderId="1" xfId="6" applyFont="1" applyFill="1" applyBorder="1" applyAlignment="1">
      <alignment horizontal="left" vertical="top" wrapText="1"/>
    </xf>
    <xf numFmtId="0" fontId="47" fillId="0" borderId="1" xfId="6" applyFont="1" applyFill="1" applyBorder="1" applyAlignment="1">
      <alignment horizontal="center" vertical="top" wrapText="1"/>
    </xf>
    <xf numFmtId="2" fontId="47" fillId="0" borderId="1" xfId="6" applyNumberFormat="1" applyFont="1" applyBorder="1" applyAlignment="1">
      <alignment horizontal="center" vertical="top" wrapText="1"/>
    </xf>
    <xf numFmtId="9" fontId="40" fillId="0" borderId="1" xfId="12" applyFont="1" applyBorder="1" applyAlignment="1">
      <alignment horizontal="center"/>
    </xf>
    <xf numFmtId="0" fontId="47" fillId="0" borderId="0" xfId="6" applyFont="1" applyBorder="1" applyAlignment="1">
      <alignment horizontal="left"/>
    </xf>
    <xf numFmtId="0" fontId="47" fillId="0" borderId="0" xfId="6" applyFont="1" applyFill="1" applyBorder="1" applyAlignment="1">
      <alignment horizontal="left" vertical="top" wrapText="1"/>
    </xf>
    <xf numFmtId="2" fontId="50" fillId="0" borderId="0" xfId="11" applyNumberFormat="1" applyFont="1" applyBorder="1"/>
    <xf numFmtId="2" fontId="47" fillId="0" borderId="0" xfId="6" applyNumberFormat="1" applyFont="1" applyBorder="1"/>
    <xf numFmtId="2" fontId="51" fillId="0" borderId="0" xfId="6" applyNumberFormat="1" applyFont="1"/>
    <xf numFmtId="9" fontId="47" fillId="3" borderId="0" xfId="13" applyFont="1" applyFill="1" applyBorder="1"/>
    <xf numFmtId="0" fontId="51" fillId="0" borderId="0" xfId="6" applyFont="1" applyBorder="1"/>
    <xf numFmtId="0" fontId="34" fillId="3" borderId="1" xfId="0" applyFont="1" applyFill="1" applyBorder="1" applyAlignment="1">
      <alignment horizontal="left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4" fillId="3" borderId="5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left"/>
    </xf>
    <xf numFmtId="2" fontId="29" fillId="3" borderId="1" xfId="0" applyNumberFormat="1" applyFont="1" applyFill="1" applyBorder="1" applyAlignment="1">
      <alignment vertical="center"/>
    </xf>
    <xf numFmtId="9" fontId="29" fillId="3" borderId="1" xfId="12" applyFont="1" applyFill="1" applyBorder="1" applyAlignment="1">
      <alignment vertical="center"/>
    </xf>
    <xf numFmtId="0" fontId="29" fillId="3" borderId="0" xfId="0" applyFont="1" applyFill="1" applyBorder="1" applyAlignment="1">
      <alignment wrapText="1"/>
    </xf>
    <xf numFmtId="0" fontId="34" fillId="3" borderId="1" xfId="0" applyFont="1" applyFill="1" applyBorder="1"/>
    <xf numFmtId="2" fontId="34" fillId="3" borderId="1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/>
    </xf>
    <xf numFmtId="0" fontId="34" fillId="0" borderId="0" xfId="0" applyFont="1" applyBorder="1"/>
    <xf numFmtId="2" fontId="34" fillId="0" borderId="0" xfId="0" applyNumberFormat="1" applyFont="1" applyBorder="1" applyAlignment="1">
      <alignment horizontal="center"/>
    </xf>
    <xf numFmtId="0" fontId="45" fillId="0" borderId="0" xfId="0" applyFont="1" applyBorder="1" applyAlignment="1"/>
    <xf numFmtId="0" fontId="46" fillId="0" borderId="1" xfId="0" applyFont="1" applyBorder="1" applyAlignment="1">
      <alignment horizontal="left"/>
    </xf>
    <xf numFmtId="0" fontId="46" fillId="0" borderId="1" xfId="0" applyFont="1" applyBorder="1" applyAlignment="1">
      <alignment horizontal="center"/>
    </xf>
    <xf numFmtId="0" fontId="46" fillId="3" borderId="1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29" fillId="0" borderId="1" xfId="0" applyFont="1" applyBorder="1" applyAlignment="1">
      <alignment horizontal="left" vertical="top"/>
    </xf>
    <xf numFmtId="2" fontId="33" fillId="0" borderId="1" xfId="6" applyNumberFormat="1" applyFont="1" applyBorder="1" applyAlignment="1">
      <alignment horizontal="center" vertical="center"/>
    </xf>
    <xf numFmtId="0" fontId="33" fillId="3" borderId="1" xfId="6" applyFont="1" applyFill="1" applyBorder="1" applyAlignment="1">
      <alignment horizontal="center" vertical="center"/>
    </xf>
    <xf numFmtId="9" fontId="33" fillId="0" borderId="1" xfId="12" applyFont="1" applyBorder="1" applyAlignment="1">
      <alignment horizontal="center" vertical="center"/>
    </xf>
    <xf numFmtId="2" fontId="38" fillId="0" borderId="0" xfId="6" applyNumberFormat="1" applyFont="1" applyBorder="1" applyAlignment="1">
      <alignment horizontal="center" vertical="center"/>
    </xf>
    <xf numFmtId="0" fontId="38" fillId="0" borderId="0" xfId="6" applyFont="1" applyBorder="1" applyAlignment="1">
      <alignment horizontal="center" vertical="center" wrapText="1"/>
    </xf>
    <xf numFmtId="2" fontId="39" fillId="0" borderId="1" xfId="6" applyNumberFormat="1" applyFont="1" applyBorder="1" applyAlignment="1">
      <alignment horizontal="center" vertical="center"/>
    </xf>
    <xf numFmtId="9" fontId="39" fillId="0" borderId="1" xfId="12" applyFont="1" applyBorder="1" applyAlignment="1">
      <alignment horizontal="center" vertical="center"/>
    </xf>
    <xf numFmtId="2" fontId="38" fillId="0" borderId="0" xfId="6" applyNumberFormat="1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horizontal="left"/>
    </xf>
    <xf numFmtId="2" fontId="38" fillId="0" borderId="0" xfId="6" applyNumberFormat="1" applyFont="1" applyBorder="1" applyAlignment="1">
      <alignment vertical="center" wrapText="1"/>
    </xf>
    <xf numFmtId="0" fontId="38" fillId="0" borderId="0" xfId="6" applyFont="1" applyBorder="1" applyAlignment="1">
      <alignment vertical="center" wrapText="1"/>
    </xf>
    <xf numFmtId="0" fontId="34" fillId="0" borderId="5" xfId="0" applyFont="1" applyBorder="1" applyAlignment="1">
      <alignment horizontal="center" vertical="center" wrapText="1"/>
    </xf>
    <xf numFmtId="9" fontId="29" fillId="3" borderId="1" xfId="12" applyFont="1" applyFill="1" applyBorder="1" applyAlignment="1">
      <alignment horizontal="center" vertical="center"/>
    </xf>
    <xf numFmtId="0" fontId="52" fillId="3" borderId="1" xfId="0" applyFont="1" applyFill="1" applyBorder="1" applyAlignment="1">
      <alignment horizontal="left" vertical="center"/>
    </xf>
    <xf numFmtId="9" fontId="34" fillId="3" borderId="1" xfId="12" applyFont="1" applyFill="1" applyBorder="1" applyAlignment="1">
      <alignment horizontal="center" vertical="center"/>
    </xf>
    <xf numFmtId="0" fontId="45" fillId="0" borderId="3" xfId="0" applyFont="1" applyBorder="1" applyAlignment="1"/>
    <xf numFmtId="0" fontId="29" fillId="0" borderId="5" xfId="0" applyFont="1" applyBorder="1" applyAlignment="1">
      <alignment horizontal="center"/>
    </xf>
    <xf numFmtId="0" fontId="29" fillId="0" borderId="5" xfId="0" applyFont="1" applyBorder="1" applyAlignment="1">
      <alignment horizontal="center" vertical="center"/>
    </xf>
    <xf numFmtId="2" fontId="29" fillId="0" borderId="1" xfId="0" applyNumberFormat="1" applyFont="1" applyFill="1" applyBorder="1" applyAlignment="1">
      <alignment horizontal="center" vertical="top" wrapText="1"/>
    </xf>
    <xf numFmtId="2" fontId="29" fillId="0" borderId="1" xfId="0" applyNumberFormat="1" applyFont="1" applyFill="1" applyBorder="1" applyAlignment="1">
      <alignment horizontal="center" vertical="center" wrapText="1"/>
    </xf>
    <xf numFmtId="9" fontId="29" fillId="0" borderId="1" xfId="12" applyFont="1" applyBorder="1" applyAlignment="1">
      <alignment horizontal="center" vertical="center"/>
    </xf>
    <xf numFmtId="2" fontId="34" fillId="0" borderId="0" xfId="0" applyNumberFormat="1" applyFont="1" applyFill="1" applyBorder="1" applyAlignment="1">
      <alignment horizontal="left" vertical="top" wrapText="1"/>
    </xf>
    <xf numFmtId="2" fontId="34" fillId="0" borderId="0" xfId="0" applyNumberFormat="1" applyFont="1" applyFill="1" applyBorder="1" applyAlignment="1">
      <alignment vertical="top" wrapText="1"/>
    </xf>
    <xf numFmtId="2" fontId="34" fillId="0" borderId="0" xfId="0" applyNumberFormat="1" applyFont="1" applyBorder="1" applyAlignment="1">
      <alignment horizontal="center" vertical="center"/>
    </xf>
    <xf numFmtId="2" fontId="34" fillId="3" borderId="0" xfId="0" applyNumberFormat="1" applyFont="1" applyFill="1" applyBorder="1" applyAlignment="1">
      <alignment horizontal="center" vertical="center"/>
    </xf>
    <xf numFmtId="9" fontId="34" fillId="0" borderId="0" xfId="12" applyFont="1" applyBorder="1" applyAlignment="1">
      <alignment horizontal="center" vertical="center"/>
    </xf>
    <xf numFmtId="0" fontId="53" fillId="0" borderId="0" xfId="0" applyFont="1"/>
    <xf numFmtId="0" fontId="53" fillId="0" borderId="0" xfId="6" applyFont="1" applyBorder="1"/>
    <xf numFmtId="0" fontId="53" fillId="0" borderId="1" xfId="6" applyFont="1" applyFill="1" applyBorder="1" applyAlignment="1">
      <alignment horizontal="left" vertical="top" wrapText="1"/>
    </xf>
    <xf numFmtId="0" fontId="29" fillId="0" borderId="1" xfId="6" applyFont="1" applyFill="1" applyBorder="1" applyAlignment="1">
      <alignment horizontal="center" vertical="top" wrapText="1"/>
    </xf>
    <xf numFmtId="0" fontId="53" fillId="0" borderId="1" xfId="6" applyFont="1" applyFill="1" applyBorder="1" applyAlignment="1">
      <alignment horizontal="center" vertical="top" wrapText="1"/>
    </xf>
    <xf numFmtId="0" fontId="53" fillId="0" borderId="1" xfId="6" applyFont="1" applyFill="1" applyBorder="1" applyAlignment="1">
      <alignment vertical="center" wrapText="1"/>
    </xf>
    <xf numFmtId="0" fontId="53" fillId="0" borderId="0" xfId="6" applyFont="1" applyBorder="1" applyAlignment="1">
      <alignment horizontal="center" vertical="top" wrapText="1"/>
    </xf>
    <xf numFmtId="0" fontId="29" fillId="0" borderId="1" xfId="6" applyFont="1" applyFill="1" applyBorder="1" applyAlignment="1">
      <alignment horizontal="center"/>
    </xf>
    <xf numFmtId="0" fontId="53" fillId="0" borderId="1" xfId="6" applyFont="1" applyFill="1" applyBorder="1" applyAlignment="1">
      <alignment horizontal="right"/>
    </xf>
    <xf numFmtId="0" fontId="53" fillId="0" borderId="1" xfId="6" applyFont="1" applyFill="1" applyBorder="1" applyAlignment="1">
      <alignment horizontal="center" vertical="center"/>
    </xf>
    <xf numFmtId="0" fontId="53" fillId="0" borderId="1" xfId="6" applyFont="1" applyFill="1" applyBorder="1" applyAlignment="1">
      <alignment horizontal="center"/>
    </xf>
    <xf numFmtId="0" fontId="53" fillId="0" borderId="0" xfId="6" applyFont="1" applyBorder="1" applyAlignment="1">
      <alignment horizontal="right"/>
    </xf>
    <xf numFmtId="0" fontId="34" fillId="0" borderId="1" xfId="6" applyFont="1" applyFill="1" applyBorder="1" applyAlignment="1">
      <alignment horizontal="right"/>
    </xf>
    <xf numFmtId="0" fontId="52" fillId="0" borderId="1" xfId="6" applyFont="1" applyFill="1" applyBorder="1"/>
    <xf numFmtId="0" fontId="56" fillId="0" borderId="1" xfId="6" applyFont="1" applyFill="1" applyBorder="1" applyAlignment="1">
      <alignment horizontal="center"/>
    </xf>
    <xf numFmtId="0" fontId="52" fillId="0" borderId="7" xfId="6" applyFont="1" applyBorder="1" applyAlignment="1">
      <alignment horizontal="left"/>
    </xf>
    <xf numFmtId="0" fontId="34" fillId="0" borderId="0" xfId="6" applyFont="1" applyBorder="1" applyAlignment="1">
      <alignment horizontal="left"/>
    </xf>
    <xf numFmtId="0" fontId="52" fillId="0" borderId="0" xfId="6" applyFont="1" applyBorder="1" applyAlignment="1">
      <alignment horizontal="left"/>
    </xf>
    <xf numFmtId="0" fontId="29" fillId="0" borderId="8" xfId="6" applyFont="1" applyBorder="1" applyAlignment="1">
      <alignment horizontal="center"/>
    </xf>
    <xf numFmtId="0" fontId="53" fillId="0" borderId="6" xfId="6" applyFont="1" applyBorder="1" applyAlignment="1">
      <alignment horizontal="center"/>
    </xf>
    <xf numFmtId="0" fontId="53" fillId="0" borderId="1" xfId="6" applyFont="1" applyBorder="1" applyAlignment="1">
      <alignment horizontal="center"/>
    </xf>
    <xf numFmtId="1" fontId="29" fillId="0" borderId="1" xfId="6" applyNumberFormat="1" applyFont="1" applyBorder="1" applyAlignment="1">
      <alignment horizontal="center"/>
    </xf>
    <xf numFmtId="2" fontId="53" fillId="0" borderId="1" xfId="6" applyNumberFormat="1" applyFont="1" applyBorder="1" applyAlignment="1">
      <alignment horizontal="center"/>
    </xf>
    <xf numFmtId="1" fontId="53" fillId="0" borderId="1" xfId="6" applyNumberFormat="1" applyFont="1" applyBorder="1" applyAlignment="1">
      <alignment horizontal="center"/>
    </xf>
    <xf numFmtId="9" fontId="52" fillId="0" borderId="1" xfId="13" applyFont="1" applyBorder="1" applyAlignment="1">
      <alignment horizontal="center"/>
    </xf>
    <xf numFmtId="0" fontId="53" fillId="0" borderId="7" xfId="6" applyFont="1" applyBorder="1" applyAlignment="1">
      <alignment horizontal="left"/>
    </xf>
    <xf numFmtId="0" fontId="29" fillId="0" borderId="0" xfId="6" applyFont="1" applyBorder="1"/>
    <xf numFmtId="0" fontId="53" fillId="0" borderId="1" xfId="6" applyFont="1" applyBorder="1" applyAlignment="1">
      <alignment horizontal="left" vertical="top" wrapText="1"/>
    </xf>
    <xf numFmtId="0" fontId="29" fillId="0" borderId="1" xfId="6" applyFont="1" applyBorder="1" applyAlignment="1">
      <alignment horizontal="center" vertical="top" wrapText="1"/>
    </xf>
    <xf numFmtId="0" fontId="53" fillId="0" borderId="1" xfId="6" applyFont="1" applyBorder="1" applyAlignment="1">
      <alignment horizontal="center" vertical="top" wrapText="1"/>
    </xf>
    <xf numFmtId="0" fontId="55" fillId="0" borderId="1" xfId="6" applyFont="1" applyBorder="1" applyAlignment="1">
      <alignment horizontal="center"/>
    </xf>
    <xf numFmtId="0" fontId="46" fillId="0" borderId="1" xfId="6" applyFont="1" applyBorder="1" applyAlignment="1">
      <alignment horizontal="center"/>
    </xf>
    <xf numFmtId="0" fontId="55" fillId="0" borderId="0" xfId="6" applyFont="1" applyBorder="1"/>
    <xf numFmtId="2" fontId="29" fillId="0" borderId="1" xfId="6" applyNumberFormat="1" applyFont="1" applyBorder="1" applyAlignment="1">
      <alignment horizontal="center"/>
    </xf>
    <xf numFmtId="9" fontId="53" fillId="2" borderId="1" xfId="13" applyFont="1" applyFill="1" applyBorder="1" applyAlignment="1">
      <alignment horizontal="center" vertical="center"/>
    </xf>
    <xf numFmtId="2" fontId="53" fillId="0" borderId="1" xfId="6" applyNumberFormat="1" applyFont="1" applyFill="1" applyBorder="1" applyAlignment="1">
      <alignment horizontal="center"/>
    </xf>
    <xf numFmtId="0" fontId="53" fillId="0" borderId="7" xfId="6" applyFont="1" applyFill="1" applyBorder="1" applyAlignment="1">
      <alignment horizontal="left" vertical="center" wrapText="1"/>
    </xf>
    <xf numFmtId="0" fontId="34" fillId="0" borderId="0" xfId="6" applyFont="1" applyFill="1" applyBorder="1" applyAlignment="1">
      <alignment horizontal="right"/>
    </xf>
    <xf numFmtId="0" fontId="52" fillId="0" borderId="0" xfId="6" applyFont="1" applyFill="1" applyBorder="1"/>
    <xf numFmtId="0" fontId="53" fillId="0" borderId="0" xfId="6" applyFont="1" applyFill="1" applyBorder="1" applyAlignment="1">
      <alignment horizontal="center"/>
    </xf>
    <xf numFmtId="2" fontId="53" fillId="0" borderId="0" xfId="6" applyNumberFormat="1" applyFont="1" applyFill="1" applyBorder="1" applyAlignment="1">
      <alignment horizontal="center"/>
    </xf>
    <xf numFmtId="0" fontId="34" fillId="0" borderId="8" xfId="6" applyFont="1" applyBorder="1" applyAlignment="1">
      <alignment horizontal="center"/>
    </xf>
    <xf numFmtId="0" fontId="52" fillId="0" borderId="6" xfId="6" applyFont="1" applyBorder="1" applyAlignment="1">
      <alignment horizontal="center"/>
    </xf>
    <xf numFmtId="0" fontId="52" fillId="0" borderId="1" xfId="6" applyFont="1" applyBorder="1" applyAlignment="1">
      <alignment horizontal="center"/>
    </xf>
    <xf numFmtId="0" fontId="53" fillId="0" borderId="1" xfId="6" applyFont="1" applyBorder="1" applyAlignment="1">
      <alignment horizontal="left"/>
    </xf>
    <xf numFmtId="0" fontId="53" fillId="0" borderId="7" xfId="6" applyFont="1" applyBorder="1"/>
    <xf numFmtId="0" fontId="53" fillId="0" borderId="8" xfId="6" applyFont="1" applyBorder="1" applyAlignment="1">
      <alignment horizontal="center" vertical="top" wrapText="1"/>
    </xf>
    <xf numFmtId="0" fontId="55" fillId="0" borderId="8" xfId="6" applyFont="1" applyBorder="1" applyAlignment="1">
      <alignment horizontal="center"/>
    </xf>
    <xf numFmtId="0" fontId="55" fillId="0" borderId="7" xfId="6" applyFont="1" applyBorder="1"/>
    <xf numFmtId="2" fontId="29" fillId="0" borderId="1" xfId="6" applyNumberFormat="1" applyFont="1" applyFill="1" applyBorder="1" applyAlignment="1">
      <alignment horizontal="center"/>
    </xf>
    <xf numFmtId="9" fontId="53" fillId="2" borderId="1" xfId="13" applyFont="1" applyFill="1" applyBorder="1" applyAlignment="1">
      <alignment horizontal="center"/>
    </xf>
    <xf numFmtId="9" fontId="53" fillId="2" borderId="8" xfId="13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8" fillId="0" borderId="1" xfId="6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9" fontId="3" fillId="0" borderId="1" xfId="12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9" fontId="21" fillId="0" borderId="1" xfId="12" applyNumberFormat="1" applyFont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 applyAlignment="1">
      <alignment horizontal="center" vertical="center"/>
    </xf>
    <xf numFmtId="9" fontId="0" fillId="0" borderId="1" xfId="12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8" fillId="0" borderId="1" xfId="6" applyFont="1" applyBorder="1"/>
    <xf numFmtId="14" fontId="18" fillId="0" borderId="1" xfId="6" applyNumberFormat="1" applyFont="1" applyBorder="1"/>
    <xf numFmtId="2" fontId="18" fillId="0" borderId="1" xfId="0" applyNumberFormat="1" applyFont="1" applyBorder="1"/>
    <xf numFmtId="0" fontId="1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right"/>
    </xf>
    <xf numFmtId="2" fontId="14" fillId="3" borderId="0" xfId="0" applyNumberFormat="1" applyFont="1" applyFill="1" applyBorder="1" applyAlignment="1">
      <alignment horizontal="center" vertical="top" wrapText="1"/>
    </xf>
    <xf numFmtId="9" fontId="14" fillId="3" borderId="0" xfId="12" applyFont="1" applyFill="1" applyBorder="1" applyAlignment="1">
      <alignment horizontal="center" vertical="top" wrapText="1"/>
    </xf>
    <xf numFmtId="2" fontId="2" fillId="3" borderId="0" xfId="0" applyNumberFormat="1" applyFont="1" applyFill="1" applyBorder="1" applyAlignment="1">
      <alignment vertical="center"/>
    </xf>
    <xf numFmtId="9" fontId="2" fillId="3" borderId="0" xfId="12" applyFont="1" applyFill="1" applyBorder="1" applyAlignment="1">
      <alignment vertical="center"/>
    </xf>
    <xf numFmtId="0" fontId="34" fillId="0" borderId="0" xfId="0" applyFont="1" applyBorder="1" applyAlignment="1">
      <alignment horizontal="left" wrapText="1"/>
    </xf>
    <xf numFmtId="0" fontId="34" fillId="0" borderId="0" xfId="0" applyFont="1" applyAlignment="1">
      <alignment horizontal="left"/>
    </xf>
    <xf numFmtId="0" fontId="53" fillId="0" borderId="1" xfId="6" applyFont="1" applyBorder="1" applyAlignment="1">
      <alignment horizontal="center"/>
    </xf>
    <xf numFmtId="0" fontId="53" fillId="0" borderId="5" xfId="6" applyFont="1" applyFill="1" applyBorder="1" applyAlignment="1">
      <alignment horizontal="left" vertical="center" wrapText="1"/>
    </xf>
    <xf numFmtId="0" fontId="53" fillId="0" borderId="11" xfId="6" applyFont="1" applyFill="1" applyBorder="1" applyAlignment="1">
      <alignment horizontal="left" vertical="center" wrapText="1"/>
    </xf>
    <xf numFmtId="0" fontId="53" fillId="0" borderId="12" xfId="6" applyFont="1" applyFill="1" applyBorder="1" applyAlignment="1">
      <alignment horizontal="left" vertical="center" wrapText="1"/>
    </xf>
    <xf numFmtId="0" fontId="53" fillId="0" borderId="5" xfId="6" applyFont="1" applyBorder="1" applyAlignment="1">
      <alignment horizontal="center" vertical="center"/>
    </xf>
    <xf numFmtId="0" fontId="53" fillId="0" borderId="12" xfId="6" applyFont="1" applyBorder="1" applyAlignment="1">
      <alignment horizontal="center" vertical="center"/>
    </xf>
    <xf numFmtId="0" fontId="53" fillId="0" borderId="8" xfId="6" applyFont="1" applyBorder="1" applyAlignment="1">
      <alignment horizontal="center"/>
    </xf>
    <xf numFmtId="0" fontId="53" fillId="0" borderId="6" xfId="6" applyFont="1" applyBorder="1" applyAlignment="1">
      <alignment horizontal="center"/>
    </xf>
    <xf numFmtId="0" fontId="47" fillId="0" borderId="0" xfId="6" applyFont="1" applyAlignment="1">
      <alignment horizontal="left" wrapText="1"/>
    </xf>
    <xf numFmtId="0" fontId="47" fillId="0" borderId="0" xfId="6" applyFont="1" applyAlignment="1">
      <alignment horizontal="left"/>
    </xf>
    <xf numFmtId="0" fontId="34" fillId="0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/>
    </xf>
    <xf numFmtId="0" fontId="34" fillId="0" borderId="0" xfId="0" applyFont="1" applyFill="1" applyAlignment="1">
      <alignment horizontal="left" wrapText="1"/>
    </xf>
    <xf numFmtId="0" fontId="55" fillId="0" borderId="1" xfId="6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 wrapText="1"/>
    </xf>
    <xf numFmtId="0" fontId="34" fillId="0" borderId="9" xfId="0" applyFont="1" applyBorder="1" applyAlignment="1">
      <alignment horizontal="left" wrapText="1"/>
    </xf>
    <xf numFmtId="0" fontId="34" fillId="3" borderId="0" xfId="0" applyFont="1" applyFill="1" applyBorder="1" applyAlignment="1">
      <alignment horizontal="left" wrapText="1"/>
    </xf>
    <xf numFmtId="0" fontId="29" fillId="3" borderId="9" xfId="0" applyFont="1" applyFill="1" applyBorder="1" applyAlignment="1">
      <alignment horizontal="left" vertical="center" wrapText="1"/>
    </xf>
    <xf numFmtId="0" fontId="29" fillId="3" borderId="0" xfId="0" applyFont="1" applyFill="1" applyBorder="1" applyAlignment="1">
      <alignment horizontal="left" vertical="center" wrapText="1"/>
    </xf>
    <xf numFmtId="0" fontId="45" fillId="0" borderId="3" xfId="0" applyFont="1" applyBorder="1" applyAlignment="1">
      <alignment horizontal="right"/>
    </xf>
    <xf numFmtId="0" fontId="34" fillId="0" borderId="1" xfId="0" applyFont="1" applyFill="1" applyBorder="1" applyAlignment="1">
      <alignment horizontal="center" vertical="top" wrapText="1"/>
    </xf>
    <xf numFmtId="0" fontId="34" fillId="3" borderId="0" xfId="0" applyFont="1" applyFill="1" applyBorder="1" applyAlignment="1">
      <alignment horizontal="left" vertical="center"/>
    </xf>
    <xf numFmtId="0" fontId="52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34" fillId="3" borderId="0" xfId="0" applyFont="1" applyFill="1" applyAlignment="1">
      <alignment horizontal="left"/>
    </xf>
    <xf numFmtId="0" fontId="34" fillId="4" borderId="0" xfId="0" applyFont="1" applyFill="1" applyAlignment="1">
      <alignment horizontal="left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4" fillId="0" borderId="4" xfId="0" applyFont="1" applyBorder="1" applyAlignment="1">
      <alignment horizontal="center"/>
    </xf>
    <xf numFmtId="0" fontId="34" fillId="0" borderId="9" xfId="0" applyFont="1" applyBorder="1" applyAlignment="1">
      <alignment horizontal="center"/>
    </xf>
    <xf numFmtId="0" fontId="34" fillId="0" borderId="7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5" borderId="8" xfId="0" applyFont="1" applyFill="1" applyBorder="1" applyAlignment="1">
      <alignment horizontal="center"/>
    </xf>
    <xf numFmtId="0" fontId="34" fillId="5" borderId="10" xfId="0" applyFont="1" applyFill="1" applyBorder="1" applyAlignment="1">
      <alignment horizontal="center"/>
    </xf>
    <xf numFmtId="0" fontId="53" fillId="0" borderId="1" xfId="6" applyFont="1" applyBorder="1" applyAlignment="1">
      <alignment horizontal="center" vertical="top" wrapText="1"/>
    </xf>
    <xf numFmtId="0" fontId="53" fillId="0" borderId="8" xfId="6" applyFont="1" applyBorder="1" applyAlignment="1">
      <alignment horizontal="center" vertical="top" wrapText="1"/>
    </xf>
    <xf numFmtId="0" fontId="52" fillId="0" borderId="11" xfId="6" applyFont="1" applyBorder="1" applyAlignment="1">
      <alignment horizontal="left" vertical="center"/>
    </xf>
    <xf numFmtId="0" fontId="52" fillId="0" borderId="12" xfId="6" applyFont="1" applyBorder="1" applyAlignment="1">
      <alignment horizontal="left" vertical="center"/>
    </xf>
    <xf numFmtId="0" fontId="52" fillId="0" borderId="2" xfId="6" applyFont="1" applyBorder="1" applyAlignment="1">
      <alignment horizontal="center"/>
    </xf>
    <xf numFmtId="0" fontId="52" fillId="0" borderId="13" xfId="6" applyFont="1" applyBorder="1" applyAlignment="1">
      <alignment horizontal="center"/>
    </xf>
    <xf numFmtId="0" fontId="52" fillId="0" borderId="12" xfId="6" applyFont="1" applyBorder="1" applyAlignment="1">
      <alignment horizontal="center"/>
    </xf>
    <xf numFmtId="0" fontId="52" fillId="0" borderId="3" xfId="6" applyFont="1" applyBorder="1" applyAlignment="1">
      <alignment horizontal="left"/>
    </xf>
    <xf numFmtId="0" fontId="52" fillId="0" borderId="7" xfId="6" applyFont="1" applyBorder="1" applyAlignment="1">
      <alignment horizontal="left"/>
    </xf>
    <xf numFmtId="0" fontId="52" fillId="0" borderId="0" xfId="6" applyFont="1" applyBorder="1" applyAlignment="1">
      <alignment horizontal="left"/>
    </xf>
    <xf numFmtId="0" fontId="52" fillId="0" borderId="2" xfId="6" applyFont="1" applyBorder="1" applyAlignment="1">
      <alignment horizontal="left"/>
    </xf>
    <xf numFmtId="0" fontId="54" fillId="0" borderId="7" xfId="6" applyFont="1" applyBorder="1" applyAlignment="1">
      <alignment horizontal="left"/>
    </xf>
    <xf numFmtId="0" fontId="54" fillId="0" borderId="0" xfId="6" applyFont="1" applyBorder="1" applyAlignment="1">
      <alignment horizontal="left"/>
    </xf>
    <xf numFmtId="0" fontId="52" fillId="0" borderId="7" xfId="6" applyFont="1" applyBorder="1" applyAlignment="1">
      <alignment horizontal="left" vertical="center"/>
    </xf>
    <xf numFmtId="0" fontId="52" fillId="0" borderId="0" xfId="6" applyFont="1" applyBorder="1" applyAlignment="1">
      <alignment horizontal="left" vertical="center"/>
    </xf>
    <xf numFmtId="0" fontId="54" fillId="0" borderId="0" xfId="0" applyFont="1" applyAlignment="1">
      <alignment horizontal="left"/>
    </xf>
    <xf numFmtId="0" fontId="34" fillId="0" borderId="0" xfId="0" applyFont="1" applyAlignment="1">
      <alignment horizontal="left" wrapText="1"/>
    </xf>
    <xf numFmtId="0" fontId="34" fillId="0" borderId="0" xfId="0" applyFont="1" applyAlignment="1">
      <alignment horizontal="left" vertical="top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 horizontal="left"/>
    </xf>
    <xf numFmtId="9" fontId="52" fillId="0" borderId="7" xfId="13" applyFont="1" applyFill="1" applyBorder="1" applyAlignment="1">
      <alignment horizontal="center" vertical="center"/>
    </xf>
    <xf numFmtId="9" fontId="52" fillId="0" borderId="0" xfId="13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wrapText="1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0" fontId="17" fillId="0" borderId="7" xfId="6" applyFont="1" applyBorder="1" applyAlignment="1">
      <alignment horizontal="left" vertical="center"/>
    </xf>
    <xf numFmtId="0" fontId="17" fillId="0" borderId="0" xfId="6" applyFont="1" applyBorder="1" applyAlignment="1">
      <alignment horizontal="left" vertical="center"/>
    </xf>
    <xf numFmtId="0" fontId="5" fillId="0" borderId="0" xfId="6" applyFont="1" applyAlignment="1">
      <alignment horizontal="left" wrapText="1"/>
    </xf>
    <xf numFmtId="0" fontId="5" fillId="0" borderId="0" xfId="6" applyFont="1" applyAlignment="1">
      <alignment horizontal="left"/>
    </xf>
    <xf numFmtId="0" fontId="12" fillId="0" borderId="3" xfId="0" applyFont="1" applyBorder="1" applyAlignment="1">
      <alignment horizontal="right"/>
    </xf>
    <xf numFmtId="0" fontId="2" fillId="0" borderId="1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left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19" fillId="0" borderId="7" xfId="6" applyFont="1" applyBorder="1" applyAlignment="1">
      <alignment horizontal="left"/>
    </xf>
    <xf numFmtId="0" fontId="19" fillId="0" borderId="0" xfId="6" applyFont="1" applyBorder="1" applyAlignment="1">
      <alignment horizontal="left"/>
    </xf>
    <xf numFmtId="0" fontId="20" fillId="0" borderId="1" xfId="6" applyFont="1" applyFill="1" applyBorder="1" applyAlignment="1">
      <alignment horizontal="center"/>
    </xf>
    <xf numFmtId="0" fontId="18" fillId="0" borderId="5" xfId="6" applyFont="1" applyFill="1" applyBorder="1" applyAlignment="1">
      <alignment horizontal="left" vertical="center" wrapText="1"/>
    </xf>
    <xf numFmtId="0" fontId="18" fillId="0" borderId="11" xfId="6" applyFont="1" applyFill="1" applyBorder="1" applyAlignment="1">
      <alignment horizontal="left" vertical="center" wrapText="1"/>
    </xf>
    <xf numFmtId="0" fontId="18" fillId="0" borderId="12" xfId="6" applyFont="1" applyFill="1" applyBorder="1" applyAlignment="1">
      <alignment horizontal="left" vertical="center" wrapText="1"/>
    </xf>
    <xf numFmtId="0" fontId="17" fillId="0" borderId="2" xfId="6" applyFont="1" applyBorder="1" applyAlignment="1">
      <alignment horizontal="left"/>
    </xf>
    <xf numFmtId="0" fontId="17" fillId="0" borderId="3" xfId="6" applyFont="1" applyBorder="1" applyAlignment="1">
      <alignment horizontal="left"/>
    </xf>
    <xf numFmtId="0" fontId="18" fillId="0" borderId="5" xfId="6" applyFont="1" applyBorder="1" applyAlignment="1">
      <alignment horizontal="center" vertical="center"/>
    </xf>
    <xf numFmtId="0" fontId="18" fillId="0" borderId="12" xfId="6" applyFont="1" applyBorder="1" applyAlignment="1">
      <alignment horizontal="center" vertical="center"/>
    </xf>
    <xf numFmtId="0" fontId="18" fillId="0" borderId="8" xfId="6" applyFont="1" applyBorder="1" applyAlignment="1">
      <alignment horizontal="center"/>
    </xf>
    <xf numFmtId="0" fontId="18" fillId="0" borderId="6" xfId="6" applyFont="1" applyBorder="1" applyAlignment="1">
      <alignment horizontal="center"/>
    </xf>
    <xf numFmtId="0" fontId="18" fillId="0" borderId="1" xfId="6" applyFont="1" applyBorder="1" applyAlignment="1">
      <alignment horizontal="center"/>
    </xf>
    <xf numFmtId="0" fontId="17" fillId="0" borderId="7" xfId="6" applyFont="1" applyBorder="1" applyAlignment="1">
      <alignment horizontal="left"/>
    </xf>
    <xf numFmtId="0" fontId="17" fillId="0" borderId="0" xfId="6" applyFont="1" applyBorder="1" applyAlignment="1">
      <alignment horizontal="left"/>
    </xf>
    <xf numFmtId="0" fontId="18" fillId="0" borderId="1" xfId="6" applyFont="1" applyBorder="1" applyAlignment="1">
      <alignment horizontal="center" vertical="top" wrapText="1"/>
    </xf>
    <xf numFmtId="9" fontId="17" fillId="0" borderId="7" xfId="13" applyFont="1" applyFill="1" applyBorder="1" applyAlignment="1">
      <alignment horizontal="center" vertical="center"/>
    </xf>
    <xf numFmtId="9" fontId="17" fillId="0" borderId="0" xfId="13" applyFont="1" applyFill="1" applyBorder="1" applyAlignment="1">
      <alignment horizontal="center" vertical="center"/>
    </xf>
    <xf numFmtId="0" fontId="18" fillId="0" borderId="8" xfId="6" applyFont="1" applyBorder="1" applyAlignment="1">
      <alignment horizontal="center" vertical="top" wrapText="1"/>
    </xf>
    <xf numFmtId="0" fontId="17" fillId="0" borderId="11" xfId="6" applyFont="1" applyBorder="1" applyAlignment="1">
      <alignment horizontal="left" vertical="center"/>
    </xf>
    <xf numFmtId="0" fontId="17" fillId="0" borderId="12" xfId="6" applyFont="1" applyBorder="1" applyAlignment="1">
      <alignment horizontal="left" vertical="center"/>
    </xf>
    <xf numFmtId="0" fontId="17" fillId="0" borderId="2" xfId="6" applyFont="1" applyBorder="1" applyAlignment="1">
      <alignment horizontal="center"/>
    </xf>
    <xf numFmtId="0" fontId="17" fillId="0" borderId="13" xfId="6" applyFont="1" applyBorder="1" applyAlignment="1">
      <alignment horizontal="center"/>
    </xf>
    <xf numFmtId="0" fontId="17" fillId="0" borderId="12" xfId="6" applyFont="1" applyBorder="1" applyAlignment="1">
      <alignment horizontal="center"/>
    </xf>
  </cellXfs>
  <cellStyles count="16">
    <cellStyle name="Comma 2" xfId="1" xr:uid="{00000000-0005-0000-0000-000000000000}"/>
    <cellStyle name="Comma 2 2" xfId="2" xr:uid="{00000000-0005-0000-0000-000001000000}"/>
    <cellStyle name="Comma 3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3" xfId="6" xr:uid="{00000000-0005-0000-0000-000006000000}"/>
    <cellStyle name="Normal 3 2" xfId="7" xr:uid="{00000000-0005-0000-0000-000007000000}"/>
    <cellStyle name="Normal 4" xfId="8" xr:uid="{00000000-0005-0000-0000-000008000000}"/>
    <cellStyle name="Normal 6" xfId="9" xr:uid="{00000000-0005-0000-0000-000009000000}"/>
    <cellStyle name="Normal 7" xfId="10" xr:uid="{00000000-0005-0000-0000-00000A000000}"/>
    <cellStyle name="Normal_calculation -utt" xfId="11" xr:uid="{00000000-0005-0000-0000-00000B000000}"/>
    <cellStyle name="Percent" xfId="12" builtinId="5"/>
    <cellStyle name="Percent 2 2" xfId="13" xr:uid="{00000000-0005-0000-0000-00000D000000}"/>
    <cellStyle name="Percent 2 3" xfId="14" xr:uid="{00000000-0005-0000-0000-00000E000000}"/>
    <cellStyle name="Percent 6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64770</xdr:colOff>
      <xdr:row>111</xdr:row>
      <xdr:rowOff>0</xdr:rowOff>
    </xdr:from>
    <xdr:to>
      <xdr:col>7</xdr:col>
      <xdr:colOff>535401</xdr:colOff>
      <xdr:row>111</xdr:row>
      <xdr:rowOff>0</xdr:rowOff>
    </xdr:to>
    <xdr:sp macro="" textlink="">
      <xdr:nvSpPr>
        <xdr:cNvPr id="2" name="Text Box 1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684520" y="71780400"/>
          <a:ext cx="160410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3</xdr:col>
      <xdr:colOff>632460</xdr:colOff>
      <xdr:row>111</xdr:row>
      <xdr:rowOff>0</xdr:rowOff>
    </xdr:from>
    <xdr:to>
      <xdr:col>4</xdr:col>
      <xdr:colOff>331626</xdr:colOff>
      <xdr:row>111</xdr:row>
      <xdr:rowOff>0</xdr:rowOff>
    </xdr:to>
    <xdr:sp macro="" textlink="">
      <xdr:nvSpPr>
        <xdr:cNvPr id="3" name="Text Box 1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023235" y="71780400"/>
          <a:ext cx="88026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769620</xdr:colOff>
      <xdr:row>111</xdr:row>
      <xdr:rowOff>0</xdr:rowOff>
    </xdr:from>
    <xdr:to>
      <xdr:col>6</xdr:col>
      <xdr:colOff>284282</xdr:colOff>
      <xdr:row>111</xdr:row>
      <xdr:rowOff>0</xdr:rowOff>
    </xdr:to>
    <xdr:sp macro="" textlink="">
      <xdr:nvSpPr>
        <xdr:cNvPr id="4" name="Text Box 1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313045" y="71780400"/>
          <a:ext cx="5909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68%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64770</xdr:colOff>
      <xdr:row>111</xdr:row>
      <xdr:rowOff>0</xdr:rowOff>
    </xdr:from>
    <xdr:to>
      <xdr:col>7</xdr:col>
      <xdr:colOff>535401</xdr:colOff>
      <xdr:row>111</xdr:row>
      <xdr:rowOff>0</xdr:rowOff>
    </xdr:to>
    <xdr:sp macro="" textlink="">
      <xdr:nvSpPr>
        <xdr:cNvPr id="2" name="Text Box 13">
          <a:extLst>
            <a:ext uri="{FF2B5EF4-FFF2-40B4-BE49-F238E27FC236}">
              <a16:creationId xmlns:a16="http://schemas.microsoft.com/office/drawing/2014/main" id="{B205AFB4-241D-49C3-8697-BD305A9C210C}"/>
            </a:ext>
          </a:extLst>
        </xdr:cNvPr>
        <xdr:cNvSpPr txBox="1">
          <a:spLocks noChangeArrowheads="1"/>
        </xdr:cNvSpPr>
      </xdr:nvSpPr>
      <xdr:spPr bwMode="auto">
        <a:xfrm>
          <a:off x="5293995" y="28394025"/>
          <a:ext cx="147075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3</xdr:col>
      <xdr:colOff>632460</xdr:colOff>
      <xdr:row>111</xdr:row>
      <xdr:rowOff>0</xdr:rowOff>
    </xdr:from>
    <xdr:to>
      <xdr:col>4</xdr:col>
      <xdr:colOff>331626</xdr:colOff>
      <xdr:row>111</xdr:row>
      <xdr:rowOff>0</xdr:rowOff>
    </xdr:to>
    <xdr:sp macro="" textlink="">
      <xdr:nvSpPr>
        <xdr:cNvPr id="3" name="Text Box 14">
          <a:extLst>
            <a:ext uri="{FF2B5EF4-FFF2-40B4-BE49-F238E27FC236}">
              <a16:creationId xmlns:a16="http://schemas.microsoft.com/office/drawing/2014/main" id="{3CF4C8A0-11FB-407D-A1D9-CB816600D3BC}"/>
            </a:ext>
          </a:extLst>
        </xdr:cNvPr>
        <xdr:cNvSpPr txBox="1">
          <a:spLocks noChangeArrowheads="1"/>
        </xdr:cNvSpPr>
      </xdr:nvSpPr>
      <xdr:spPr bwMode="auto">
        <a:xfrm>
          <a:off x="2861310" y="28394025"/>
          <a:ext cx="69929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769620</xdr:colOff>
      <xdr:row>111</xdr:row>
      <xdr:rowOff>0</xdr:rowOff>
    </xdr:from>
    <xdr:to>
      <xdr:col>6</xdr:col>
      <xdr:colOff>284282</xdr:colOff>
      <xdr:row>111</xdr:row>
      <xdr:rowOff>0</xdr:rowOff>
    </xdr:to>
    <xdr:sp macro="" textlink="">
      <xdr:nvSpPr>
        <xdr:cNvPr id="4" name="Text Box 15">
          <a:extLst>
            <a:ext uri="{FF2B5EF4-FFF2-40B4-BE49-F238E27FC236}">
              <a16:creationId xmlns:a16="http://schemas.microsoft.com/office/drawing/2014/main" id="{383895BD-00FA-4B30-AF28-8558515FE774}"/>
            </a:ext>
          </a:extLst>
        </xdr:cNvPr>
        <xdr:cNvSpPr txBox="1">
          <a:spLocks noChangeArrowheads="1"/>
        </xdr:cNvSpPr>
      </xdr:nvSpPr>
      <xdr:spPr bwMode="auto">
        <a:xfrm>
          <a:off x="4998720" y="28394025"/>
          <a:ext cx="5147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M302"/>
  <sheetViews>
    <sheetView topLeftCell="A289" zoomScale="106" zoomScaleNormal="106" zoomScaleSheetLayoutView="108" workbookViewId="0">
      <selection activeCell="C269" sqref="C269:D269"/>
    </sheetView>
  </sheetViews>
  <sheetFormatPr defaultColWidth="15" defaultRowHeight="14.25" x14ac:dyDescent="0.2"/>
  <cols>
    <col min="1" max="1" width="3.42578125" style="324" customWidth="1"/>
    <col min="2" max="2" width="15" style="330"/>
    <col min="3" max="3" width="15" style="324" customWidth="1"/>
    <col min="4" max="7" width="15" style="324"/>
    <col min="8" max="8" width="11.7109375" style="324" customWidth="1"/>
    <col min="9" max="16384" width="15" style="324"/>
  </cols>
  <sheetData>
    <row r="1" spans="2:8" x14ac:dyDescent="0.2">
      <c r="B1" s="695" t="s">
        <v>0</v>
      </c>
      <c r="C1" s="696"/>
      <c r="D1" s="696"/>
      <c r="E1" s="696"/>
      <c r="F1" s="696"/>
      <c r="G1" s="696"/>
      <c r="H1" s="696"/>
    </row>
    <row r="2" spans="2:8" x14ac:dyDescent="0.2">
      <c r="B2" s="697" t="s">
        <v>1</v>
      </c>
      <c r="C2" s="698"/>
      <c r="D2" s="698"/>
      <c r="E2" s="698"/>
      <c r="F2" s="698"/>
      <c r="G2" s="698"/>
      <c r="H2" s="698"/>
    </row>
    <row r="3" spans="2:8" x14ac:dyDescent="0.2">
      <c r="B3" s="697" t="s">
        <v>148</v>
      </c>
      <c r="C3" s="698"/>
      <c r="D3" s="698"/>
      <c r="E3" s="698"/>
      <c r="F3" s="698"/>
      <c r="G3" s="698"/>
      <c r="H3" s="698"/>
    </row>
    <row r="4" spans="2:8" ht="5.25" customHeight="1" x14ac:dyDescent="0.2">
      <c r="B4" s="325"/>
      <c r="C4" s="326"/>
      <c r="D4" s="326"/>
      <c r="E4" s="326"/>
      <c r="F4" s="326"/>
      <c r="G4" s="326"/>
      <c r="H4" s="327"/>
    </row>
    <row r="5" spans="2:8" x14ac:dyDescent="0.2">
      <c r="B5" s="699" t="s">
        <v>121</v>
      </c>
      <c r="C5" s="700"/>
      <c r="D5" s="700"/>
      <c r="E5" s="700"/>
      <c r="F5" s="700"/>
      <c r="G5" s="700"/>
      <c r="H5" s="700"/>
    </row>
    <row r="6" spans="2:8" ht="5.25" customHeight="1" x14ac:dyDescent="0.2">
      <c r="B6" s="328"/>
      <c r="C6" s="329"/>
      <c r="D6" s="329"/>
      <c r="E6" s="329"/>
      <c r="F6" s="329"/>
      <c r="G6" s="329"/>
    </row>
    <row r="7" spans="2:8" x14ac:dyDescent="0.2">
      <c r="B7" s="693" t="s">
        <v>2</v>
      </c>
      <c r="C7" s="693"/>
      <c r="D7" s="693"/>
      <c r="E7" s="693"/>
      <c r="F7" s="693"/>
      <c r="G7" s="693"/>
      <c r="H7" s="693"/>
    </row>
    <row r="8" spans="2:8" ht="4.5" customHeight="1" x14ac:dyDescent="0.2"/>
    <row r="9" spans="2:8" x14ac:dyDescent="0.2">
      <c r="B9" s="693" t="s">
        <v>240</v>
      </c>
      <c r="C9" s="693"/>
      <c r="D9" s="693"/>
      <c r="E9" s="693"/>
      <c r="F9" s="693"/>
      <c r="G9" s="693"/>
      <c r="H9" s="693"/>
    </row>
    <row r="10" spans="2:8" ht="6.75" customHeight="1" x14ac:dyDescent="0.2"/>
    <row r="11" spans="2:8" x14ac:dyDescent="0.2">
      <c r="B11" s="694" t="s">
        <v>3</v>
      </c>
      <c r="C11" s="694"/>
      <c r="D11" s="694"/>
      <c r="E11" s="694"/>
      <c r="F11" s="694"/>
      <c r="G11" s="694"/>
      <c r="H11" s="694"/>
    </row>
    <row r="12" spans="2:8" x14ac:dyDescent="0.2">
      <c r="B12" s="331"/>
      <c r="C12" s="332"/>
      <c r="D12" s="332"/>
      <c r="E12" s="332"/>
      <c r="F12" s="332"/>
      <c r="G12" s="332"/>
      <c r="H12" s="332"/>
    </row>
    <row r="13" spans="2:8" ht="12.75" customHeight="1" x14ac:dyDescent="0.2">
      <c r="B13" s="665" t="s">
        <v>4</v>
      </c>
      <c r="C13" s="665"/>
      <c r="D13" s="665"/>
      <c r="E13" s="665"/>
      <c r="F13" s="665"/>
      <c r="G13" s="665"/>
      <c r="H13" s="665"/>
    </row>
    <row r="14" spans="2:8" ht="8.25" customHeight="1" x14ac:dyDescent="0.2">
      <c r="B14" s="333"/>
      <c r="C14" s="333"/>
      <c r="D14" s="334"/>
      <c r="E14" s="335"/>
      <c r="F14" s="335"/>
      <c r="G14" s="332"/>
      <c r="H14" s="332"/>
    </row>
    <row r="15" spans="2:8" ht="97.5" customHeight="1" x14ac:dyDescent="0.2">
      <c r="B15" s="336" t="s">
        <v>5</v>
      </c>
      <c r="C15" s="337" t="s">
        <v>163</v>
      </c>
      <c r="D15" s="337" t="s">
        <v>223</v>
      </c>
      <c r="E15" s="337" t="s">
        <v>18</v>
      </c>
      <c r="F15" s="338" t="s">
        <v>7</v>
      </c>
      <c r="G15" s="332"/>
      <c r="H15" s="332"/>
    </row>
    <row r="16" spans="2:8" ht="14.25" customHeight="1" x14ac:dyDescent="0.2">
      <c r="B16" s="339">
        <v>1</v>
      </c>
      <c r="C16" s="340">
        <v>2</v>
      </c>
      <c r="D16" s="340">
        <v>3</v>
      </c>
      <c r="E16" s="340" t="s">
        <v>8</v>
      </c>
      <c r="F16" s="341" t="s">
        <v>9</v>
      </c>
      <c r="G16" s="332"/>
      <c r="H16" s="332"/>
    </row>
    <row r="17" spans="2:10" ht="15" x14ac:dyDescent="0.2">
      <c r="B17" s="342" t="s">
        <v>10</v>
      </c>
      <c r="C17" s="343">
        <v>19500</v>
      </c>
      <c r="D17" s="343">
        <v>22060.954166666666</v>
      </c>
      <c r="E17" s="344">
        <f>D17-C17</f>
        <v>2560.9541666666664</v>
      </c>
      <c r="F17" s="345">
        <f>E17/C17</f>
        <v>0.13133098290598288</v>
      </c>
      <c r="H17" s="346" t="s">
        <v>13</v>
      </c>
    </row>
    <row r="18" spans="2:10" x14ac:dyDescent="0.2">
      <c r="B18" s="342" t="s">
        <v>11</v>
      </c>
      <c r="C18" s="347">
        <v>13900</v>
      </c>
      <c r="D18" s="348">
        <v>10402.370833333332</v>
      </c>
      <c r="E18" s="344">
        <f>D18-C18</f>
        <v>-3497.6291666666675</v>
      </c>
      <c r="F18" s="345">
        <f>E18/C18</f>
        <v>-0.25162799760191851</v>
      </c>
      <c r="G18" s="332"/>
      <c r="H18" s="335"/>
    </row>
    <row r="19" spans="2:10" x14ac:dyDescent="0.2">
      <c r="B19" s="342" t="s">
        <v>12</v>
      </c>
      <c r="C19" s="349">
        <f>SUM(C17:C18)</f>
        <v>33400</v>
      </c>
      <c r="D19" s="349">
        <f>SUM(D17:D18)</f>
        <v>32463.324999999997</v>
      </c>
      <c r="E19" s="344">
        <f>SUM(E17:E18)</f>
        <v>-936.67500000000109</v>
      </c>
      <c r="F19" s="345">
        <f>E19/C19</f>
        <v>-2.804416167664674E-2</v>
      </c>
      <c r="H19" s="350"/>
    </row>
    <row r="20" spans="2:10" ht="13.5" customHeight="1" x14ac:dyDescent="0.2">
      <c r="H20" s="351"/>
    </row>
    <row r="21" spans="2:10" ht="15.75" customHeight="1" x14ac:dyDescent="0.2">
      <c r="B21" s="665" t="s">
        <v>222</v>
      </c>
      <c r="C21" s="665"/>
      <c r="D21" s="665"/>
      <c r="E21" s="665"/>
      <c r="F21" s="665"/>
      <c r="G21" s="665"/>
      <c r="H21" s="665"/>
    </row>
    <row r="22" spans="2:10" ht="15.75" customHeight="1" x14ac:dyDescent="0.2">
      <c r="B22" s="333"/>
      <c r="C22" s="333"/>
      <c r="D22" s="333"/>
      <c r="E22" s="333"/>
    </row>
    <row r="23" spans="2:10" s="353" customFormat="1" ht="41.25" customHeight="1" x14ac:dyDescent="0.2">
      <c r="B23" s="352" t="s">
        <v>5</v>
      </c>
      <c r="C23" s="337" t="s">
        <v>188</v>
      </c>
      <c r="D23" s="337" t="s">
        <v>189</v>
      </c>
      <c r="E23" s="337" t="s">
        <v>18</v>
      </c>
      <c r="F23" s="338" t="s">
        <v>190</v>
      </c>
    </row>
    <row r="24" spans="2:10" ht="15" customHeight="1" x14ac:dyDescent="0.2">
      <c r="B24" s="342" t="s">
        <v>14</v>
      </c>
      <c r="C24" s="354">
        <v>231</v>
      </c>
      <c r="D24" s="354">
        <v>240</v>
      </c>
      <c r="E24" s="354">
        <f>D24-C24</f>
        <v>9</v>
      </c>
      <c r="F24" s="355">
        <f>E24/C24</f>
        <v>3.896103896103896E-2</v>
      </c>
    </row>
    <row r="25" spans="2:10" ht="15" customHeight="1" x14ac:dyDescent="0.2">
      <c r="B25" s="342" t="s">
        <v>15</v>
      </c>
      <c r="C25" s="354">
        <v>231</v>
      </c>
      <c r="D25" s="354">
        <v>240</v>
      </c>
      <c r="E25" s="354">
        <f>D25-C25</f>
        <v>9</v>
      </c>
      <c r="F25" s="355">
        <f>E25/C25</f>
        <v>3.896103896103896E-2</v>
      </c>
      <c r="H25" s="324" t="s">
        <v>13</v>
      </c>
    </row>
    <row r="26" spans="2:10" ht="15" customHeight="1" x14ac:dyDescent="0.2">
      <c r="B26" s="665"/>
      <c r="C26" s="665"/>
      <c r="D26" s="665"/>
      <c r="E26" s="665"/>
      <c r="F26" s="356"/>
    </row>
    <row r="27" spans="2:10" ht="16.5" customHeight="1" x14ac:dyDescent="0.2">
      <c r="B27" s="681" t="s">
        <v>205</v>
      </c>
      <c r="C27" s="681"/>
      <c r="D27" s="681"/>
      <c r="E27" s="681"/>
      <c r="F27" s="681"/>
      <c r="G27" s="681"/>
      <c r="H27" s="681"/>
    </row>
    <row r="28" spans="2:10" ht="57.75" customHeight="1" x14ac:dyDescent="0.2">
      <c r="B28" s="357" t="s">
        <v>5</v>
      </c>
      <c r="C28" s="358" t="s">
        <v>16</v>
      </c>
      <c r="D28" s="358" t="s">
        <v>17</v>
      </c>
      <c r="E28" s="358" t="s">
        <v>18</v>
      </c>
      <c r="F28" s="359" t="s">
        <v>7</v>
      </c>
      <c r="H28" s="324" t="s">
        <v>13</v>
      </c>
    </row>
    <row r="29" spans="2:10" x14ac:dyDescent="0.2">
      <c r="B29" s="342" t="s">
        <v>14</v>
      </c>
      <c r="C29" s="354">
        <f>C17*C24</f>
        <v>4504500</v>
      </c>
      <c r="D29" s="360">
        <v>5294629</v>
      </c>
      <c r="E29" s="354">
        <f>D29-C29</f>
        <v>790129</v>
      </c>
      <c r="F29" s="355">
        <f>E29/C29</f>
        <v>0.1754088134088134</v>
      </c>
      <c r="H29" s="324" t="s">
        <v>13</v>
      </c>
      <c r="J29" s="361">
        <f>D29*4.13/100000</f>
        <v>218.6681777</v>
      </c>
    </row>
    <row r="30" spans="2:10" x14ac:dyDescent="0.2">
      <c r="B30" s="342" t="s">
        <v>19</v>
      </c>
      <c r="C30" s="354">
        <f>C18*C25</f>
        <v>3210900</v>
      </c>
      <c r="D30" s="354">
        <v>2496569</v>
      </c>
      <c r="E30" s="354">
        <f>D30-C30</f>
        <v>-714331</v>
      </c>
      <c r="F30" s="355">
        <f>E30/C30</f>
        <v>-0.22247064685913606</v>
      </c>
      <c r="H30" s="324" t="s">
        <v>13</v>
      </c>
      <c r="J30" s="361">
        <f>D30*6.18/100000</f>
        <v>154.2879642</v>
      </c>
    </row>
    <row r="31" spans="2:10" ht="17.25" customHeight="1" x14ac:dyDescent="0.2">
      <c r="B31" s="342" t="s">
        <v>12</v>
      </c>
      <c r="C31" s="354">
        <f>SUM(C29:C30)</f>
        <v>7715400</v>
      </c>
      <c r="D31" s="354">
        <f>SUM(D29:D30)</f>
        <v>7791198</v>
      </c>
      <c r="E31" s="354">
        <f>D31-C31</f>
        <v>75798</v>
      </c>
      <c r="F31" s="355">
        <f>E31/C31</f>
        <v>9.8242476086787458E-3</v>
      </c>
      <c r="H31" s="324" t="s">
        <v>13</v>
      </c>
    </row>
    <row r="32" spans="2:10" ht="18" customHeight="1" x14ac:dyDescent="0.2">
      <c r="B32" s="682" t="s">
        <v>20</v>
      </c>
      <c r="C32" s="682"/>
      <c r="D32" s="682"/>
      <c r="E32" s="362"/>
      <c r="F32" s="363"/>
      <c r="H32" s="351"/>
    </row>
    <row r="33" spans="2:8" ht="18" customHeight="1" x14ac:dyDescent="0.2">
      <c r="B33" s="681" t="s">
        <v>149</v>
      </c>
      <c r="C33" s="681"/>
      <c r="D33" s="681"/>
      <c r="E33" s="681"/>
      <c r="F33" s="681"/>
      <c r="G33" s="681"/>
      <c r="H33" s="681"/>
    </row>
    <row r="34" spans="2:8" ht="43.5" customHeight="1" x14ac:dyDescent="0.2">
      <c r="B34" s="352" t="s">
        <v>21</v>
      </c>
      <c r="C34" s="337" t="s">
        <v>22</v>
      </c>
      <c r="D34" s="337" t="s">
        <v>23</v>
      </c>
      <c r="E34" s="337" t="s">
        <v>24</v>
      </c>
      <c r="F34" s="364" t="s">
        <v>25</v>
      </c>
      <c r="G34" s="337" t="s">
        <v>26</v>
      </c>
      <c r="H34" s="351"/>
    </row>
    <row r="35" spans="2:8" ht="12.95" customHeight="1" x14ac:dyDescent="0.2">
      <c r="B35" s="352">
        <v>1</v>
      </c>
      <c r="C35" s="337">
        <v>2</v>
      </c>
      <c r="D35" s="337">
        <v>3</v>
      </c>
      <c r="E35" s="337">
        <v>4</v>
      </c>
      <c r="F35" s="337" t="s">
        <v>27</v>
      </c>
      <c r="G35" s="337">
        <v>6</v>
      </c>
      <c r="H35" s="351"/>
    </row>
    <row r="36" spans="2:8" ht="12.95" customHeight="1" x14ac:dyDescent="0.2">
      <c r="B36" s="365">
        <v>1</v>
      </c>
      <c r="C36" s="366" t="s">
        <v>122</v>
      </c>
      <c r="D36" s="340">
        <v>161</v>
      </c>
      <c r="E36" s="340">
        <v>161</v>
      </c>
      <c r="F36" s="340">
        <f>D36-E36</f>
        <v>0</v>
      </c>
      <c r="G36" s="367">
        <f>F36/D36</f>
        <v>0</v>
      </c>
      <c r="H36" s="351"/>
    </row>
    <row r="37" spans="2:8" ht="12.95" customHeight="1" x14ac:dyDescent="0.2">
      <c r="B37" s="368"/>
      <c r="C37" s="369"/>
      <c r="D37" s="370"/>
      <c r="E37" s="370"/>
      <c r="F37" s="370"/>
      <c r="G37" s="371"/>
      <c r="H37" s="351"/>
    </row>
    <row r="38" spans="2:8" ht="16.5" customHeight="1" x14ac:dyDescent="0.2">
      <c r="B38" s="681" t="s">
        <v>150</v>
      </c>
      <c r="C38" s="681"/>
      <c r="D38" s="681"/>
      <c r="E38" s="681"/>
      <c r="F38" s="681"/>
      <c r="G38" s="681"/>
      <c r="H38" s="681"/>
    </row>
    <row r="39" spans="2:8" ht="45.75" customHeight="1" x14ac:dyDescent="0.2">
      <c r="B39" s="352" t="s">
        <v>21</v>
      </c>
      <c r="C39" s="337" t="s">
        <v>22</v>
      </c>
      <c r="D39" s="337" t="s">
        <v>23</v>
      </c>
      <c r="E39" s="337" t="s">
        <v>24</v>
      </c>
      <c r="F39" s="364" t="s">
        <v>25</v>
      </c>
      <c r="G39" s="337" t="s">
        <v>26</v>
      </c>
      <c r="H39" s="351"/>
    </row>
    <row r="40" spans="2:8" ht="12.95" customHeight="1" x14ac:dyDescent="0.2">
      <c r="B40" s="352">
        <v>1</v>
      </c>
      <c r="C40" s="337">
        <v>2</v>
      </c>
      <c r="D40" s="337">
        <v>3</v>
      </c>
      <c r="E40" s="337">
        <v>4</v>
      </c>
      <c r="F40" s="337" t="s">
        <v>27</v>
      </c>
      <c r="G40" s="337">
        <v>6</v>
      </c>
      <c r="H40" s="351"/>
    </row>
    <row r="41" spans="2:8" ht="12.95" customHeight="1" x14ac:dyDescent="0.2">
      <c r="B41" s="365">
        <v>1</v>
      </c>
      <c r="C41" s="366" t="s">
        <v>122</v>
      </c>
      <c r="D41" s="340">
        <v>119</v>
      </c>
      <c r="E41" s="340">
        <v>119</v>
      </c>
      <c r="F41" s="340">
        <f>D41-E41</f>
        <v>0</v>
      </c>
      <c r="G41" s="340">
        <v>0</v>
      </c>
      <c r="H41" s="351"/>
    </row>
    <row r="42" spans="2:8" ht="12.95" customHeight="1" x14ac:dyDescent="0.2">
      <c r="B42" s="368"/>
      <c r="C42" s="372"/>
      <c r="D42" s="370"/>
      <c r="E42" s="370"/>
      <c r="F42" s="373"/>
      <c r="G42" s="374"/>
      <c r="H42" s="351"/>
    </row>
    <row r="43" spans="2:8" ht="12.95" customHeight="1" x14ac:dyDescent="0.2">
      <c r="B43" s="368"/>
      <c r="C43" s="372"/>
      <c r="D43" s="370"/>
      <c r="E43" s="370"/>
      <c r="F43" s="373"/>
      <c r="G43" s="374"/>
      <c r="H43" s="351"/>
    </row>
    <row r="44" spans="2:8" ht="16.5" customHeight="1" x14ac:dyDescent="0.2">
      <c r="B44" s="681" t="s">
        <v>151</v>
      </c>
      <c r="C44" s="681"/>
      <c r="D44" s="681"/>
      <c r="E44" s="681"/>
      <c r="F44" s="681"/>
      <c r="G44" s="681"/>
      <c r="H44" s="681"/>
    </row>
    <row r="45" spans="2:8" ht="45.75" customHeight="1" x14ac:dyDescent="0.2">
      <c r="B45" s="352" t="s">
        <v>21</v>
      </c>
      <c r="C45" s="337" t="s">
        <v>22</v>
      </c>
      <c r="D45" s="337" t="s">
        <v>23</v>
      </c>
      <c r="E45" s="337" t="s">
        <v>24</v>
      </c>
      <c r="F45" s="364" t="s">
        <v>25</v>
      </c>
      <c r="G45" s="337" t="s">
        <v>26</v>
      </c>
      <c r="H45" s="351"/>
    </row>
    <row r="46" spans="2:8" ht="15" customHeight="1" x14ac:dyDescent="0.2">
      <c r="B46" s="352">
        <v>1</v>
      </c>
      <c r="C46" s="337">
        <v>2</v>
      </c>
      <c r="D46" s="337">
        <v>3</v>
      </c>
      <c r="E46" s="337">
        <v>4</v>
      </c>
      <c r="F46" s="337" t="s">
        <v>27</v>
      </c>
      <c r="G46" s="337">
        <v>6</v>
      </c>
      <c r="H46" s="351"/>
    </row>
    <row r="47" spans="2:8" ht="12.95" customHeight="1" x14ac:dyDescent="0.2">
      <c r="B47" s="365">
        <v>1</v>
      </c>
      <c r="C47" s="366" t="s">
        <v>122</v>
      </c>
      <c r="D47" s="375">
        <v>0</v>
      </c>
      <c r="E47" s="375">
        <v>0</v>
      </c>
      <c r="F47" s="375">
        <f>D47-E47</f>
        <v>0</v>
      </c>
      <c r="G47" s="367">
        <v>0</v>
      </c>
      <c r="H47" s="351"/>
    </row>
    <row r="48" spans="2:8" ht="12.95" customHeight="1" x14ac:dyDescent="0.2">
      <c r="B48" s="368"/>
      <c r="C48" s="372"/>
      <c r="D48" s="370"/>
      <c r="E48" s="370"/>
      <c r="F48" s="373"/>
      <c r="G48" s="374"/>
      <c r="H48" s="351"/>
    </row>
    <row r="49" spans="2:247" ht="12.95" customHeight="1" x14ac:dyDescent="0.2">
      <c r="B49" s="368"/>
      <c r="C49" s="372"/>
      <c r="D49" s="370"/>
      <c r="E49" s="370"/>
      <c r="F49" s="373"/>
      <c r="G49" s="374"/>
      <c r="H49" s="351"/>
    </row>
    <row r="50" spans="2:247" ht="12.95" customHeight="1" x14ac:dyDescent="0.2">
      <c r="B50" s="683" t="s">
        <v>152</v>
      </c>
      <c r="C50" s="683"/>
      <c r="D50" s="683"/>
      <c r="E50" s="683"/>
      <c r="F50" s="683"/>
      <c r="G50" s="683"/>
      <c r="H50" s="683"/>
    </row>
    <row r="51" spans="2:247" s="381" customFormat="1" ht="64.5" customHeight="1" x14ac:dyDescent="0.25">
      <c r="B51" s="376" t="s">
        <v>21</v>
      </c>
      <c r="C51" s="377" t="s">
        <v>22</v>
      </c>
      <c r="D51" s="377" t="s">
        <v>191</v>
      </c>
      <c r="E51" s="377" t="s">
        <v>97</v>
      </c>
      <c r="F51" s="378" t="s">
        <v>6</v>
      </c>
      <c r="G51" s="377" t="s">
        <v>28</v>
      </c>
      <c r="H51" s="379"/>
      <c r="I51" s="379"/>
      <c r="J51" s="379"/>
      <c r="K51" s="379"/>
      <c r="L51" s="379"/>
      <c r="M51" s="379"/>
      <c r="N51" s="380"/>
      <c r="O51" s="379"/>
      <c r="P51" s="379"/>
      <c r="Q51" s="379"/>
      <c r="R51" s="379"/>
      <c r="S51" s="379"/>
      <c r="T51" s="380"/>
      <c r="U51" s="379"/>
      <c r="V51" s="379"/>
      <c r="W51" s="379"/>
      <c r="X51" s="379"/>
      <c r="Y51" s="379"/>
      <c r="Z51" s="380"/>
      <c r="AA51" s="379"/>
      <c r="AB51" s="379"/>
      <c r="AC51" s="379"/>
      <c r="AD51" s="379"/>
      <c r="AE51" s="379"/>
      <c r="AF51" s="380"/>
      <c r="AG51" s="379"/>
      <c r="AH51" s="379"/>
      <c r="AI51" s="379"/>
      <c r="AJ51" s="379"/>
      <c r="AK51" s="379"/>
      <c r="AL51" s="380"/>
      <c r="AM51" s="379"/>
      <c r="AN51" s="379"/>
      <c r="AO51" s="379"/>
      <c r="AP51" s="379"/>
      <c r="AQ51" s="379"/>
      <c r="AR51" s="380"/>
      <c r="AS51" s="379"/>
      <c r="AT51" s="379"/>
      <c r="AU51" s="379"/>
      <c r="AV51" s="379"/>
      <c r="AW51" s="379"/>
      <c r="AX51" s="380"/>
      <c r="AY51" s="379"/>
      <c r="AZ51" s="379"/>
      <c r="BA51" s="379"/>
      <c r="BB51" s="379"/>
      <c r="BC51" s="379"/>
      <c r="BD51" s="380"/>
      <c r="BE51" s="379"/>
      <c r="BF51" s="379"/>
      <c r="BG51" s="379"/>
      <c r="BH51" s="379"/>
      <c r="BI51" s="379"/>
      <c r="BJ51" s="380"/>
      <c r="BK51" s="379"/>
      <c r="BL51" s="379"/>
      <c r="BM51" s="379"/>
      <c r="BN51" s="379"/>
      <c r="BO51" s="379"/>
      <c r="BP51" s="380"/>
      <c r="BQ51" s="379"/>
      <c r="BR51" s="379"/>
      <c r="BS51" s="379"/>
      <c r="BT51" s="379"/>
      <c r="BU51" s="379"/>
      <c r="BV51" s="380"/>
      <c r="BW51" s="379"/>
      <c r="BX51" s="379"/>
      <c r="BY51" s="379"/>
      <c r="BZ51" s="379"/>
      <c r="CA51" s="379"/>
      <c r="CB51" s="380"/>
      <c r="CC51" s="379"/>
      <c r="CD51" s="379"/>
      <c r="CE51" s="379"/>
      <c r="CF51" s="379"/>
      <c r="CG51" s="379"/>
      <c r="CH51" s="380"/>
      <c r="CI51" s="379"/>
      <c r="CJ51" s="379"/>
      <c r="CK51" s="379"/>
      <c r="CL51" s="379"/>
      <c r="CM51" s="379"/>
      <c r="CN51" s="380"/>
      <c r="CO51" s="379"/>
      <c r="CP51" s="379"/>
      <c r="CQ51" s="379"/>
      <c r="CR51" s="379"/>
      <c r="CS51" s="379"/>
      <c r="CT51" s="380"/>
      <c r="CU51" s="379"/>
      <c r="CV51" s="379"/>
      <c r="CW51" s="379"/>
      <c r="CX51" s="379"/>
      <c r="CY51" s="379"/>
      <c r="CZ51" s="380"/>
      <c r="DA51" s="379"/>
      <c r="DB51" s="379"/>
      <c r="DC51" s="379"/>
      <c r="DD51" s="379"/>
      <c r="DE51" s="379"/>
      <c r="DF51" s="380"/>
      <c r="DG51" s="379"/>
      <c r="DH51" s="379"/>
      <c r="DI51" s="379"/>
      <c r="DJ51" s="379"/>
      <c r="DK51" s="379"/>
      <c r="DL51" s="380"/>
      <c r="DM51" s="379"/>
      <c r="DN51" s="379"/>
      <c r="DO51" s="379"/>
      <c r="DP51" s="379"/>
      <c r="DQ51" s="379"/>
      <c r="DR51" s="380"/>
      <c r="DS51" s="379"/>
      <c r="DT51" s="379"/>
      <c r="DU51" s="379"/>
      <c r="DV51" s="379"/>
      <c r="DW51" s="379"/>
      <c r="DX51" s="380"/>
      <c r="DY51" s="379"/>
      <c r="DZ51" s="379"/>
      <c r="EA51" s="379"/>
      <c r="EB51" s="379"/>
      <c r="EC51" s="379"/>
      <c r="ED51" s="380"/>
      <c r="EE51" s="379"/>
      <c r="EF51" s="379"/>
      <c r="EG51" s="379"/>
      <c r="EH51" s="379"/>
      <c r="EI51" s="379"/>
      <c r="EJ51" s="380"/>
      <c r="EK51" s="379"/>
      <c r="EL51" s="379"/>
      <c r="EM51" s="379"/>
      <c r="EN51" s="379"/>
      <c r="EO51" s="379"/>
      <c r="EP51" s="380"/>
      <c r="EQ51" s="379"/>
      <c r="ER51" s="379"/>
      <c r="ES51" s="379"/>
      <c r="ET51" s="379"/>
      <c r="EU51" s="379"/>
      <c r="EV51" s="380"/>
      <c r="EW51" s="379"/>
      <c r="EX51" s="379"/>
      <c r="EY51" s="379"/>
      <c r="EZ51" s="379"/>
      <c r="FA51" s="379"/>
      <c r="FB51" s="380"/>
      <c r="FC51" s="379"/>
      <c r="FD51" s="379"/>
      <c r="FE51" s="379"/>
      <c r="FF51" s="379"/>
      <c r="FG51" s="379"/>
      <c r="FH51" s="380"/>
      <c r="FI51" s="379"/>
      <c r="FJ51" s="379"/>
      <c r="FK51" s="379"/>
      <c r="FL51" s="379"/>
      <c r="FM51" s="379"/>
      <c r="FN51" s="380"/>
      <c r="FO51" s="379"/>
      <c r="FP51" s="379"/>
      <c r="FQ51" s="379"/>
      <c r="FR51" s="379"/>
      <c r="FS51" s="379"/>
      <c r="FT51" s="380"/>
      <c r="FU51" s="379"/>
      <c r="FV51" s="379"/>
      <c r="FW51" s="379"/>
      <c r="FX51" s="379"/>
      <c r="FY51" s="379"/>
      <c r="FZ51" s="380"/>
      <c r="GA51" s="379"/>
      <c r="GB51" s="379"/>
      <c r="GC51" s="379"/>
      <c r="GD51" s="379"/>
      <c r="GE51" s="379"/>
      <c r="GF51" s="380"/>
      <c r="GG51" s="379"/>
      <c r="GH51" s="379"/>
      <c r="GI51" s="379"/>
      <c r="GJ51" s="379"/>
      <c r="GK51" s="379"/>
      <c r="GL51" s="380"/>
      <c r="GM51" s="379"/>
      <c r="GN51" s="379"/>
      <c r="GO51" s="379"/>
      <c r="GP51" s="379"/>
      <c r="GQ51" s="379"/>
      <c r="GR51" s="380"/>
      <c r="GS51" s="379"/>
      <c r="GT51" s="379"/>
      <c r="GU51" s="379"/>
      <c r="GV51" s="379"/>
      <c r="GW51" s="379"/>
      <c r="GX51" s="380"/>
      <c r="GY51" s="379"/>
      <c r="GZ51" s="379"/>
      <c r="HA51" s="379"/>
      <c r="HB51" s="379"/>
      <c r="HC51" s="379"/>
      <c r="HD51" s="380"/>
      <c r="HE51" s="379"/>
      <c r="HF51" s="379"/>
      <c r="HG51" s="379"/>
      <c r="HH51" s="379"/>
      <c r="HI51" s="379"/>
      <c r="HJ51" s="380"/>
      <c r="HK51" s="379"/>
      <c r="HL51" s="379"/>
      <c r="HM51" s="379"/>
      <c r="HN51" s="379"/>
      <c r="HO51" s="379"/>
      <c r="HP51" s="380"/>
      <c r="HQ51" s="379"/>
      <c r="HR51" s="379"/>
      <c r="HS51" s="379"/>
      <c r="HT51" s="379"/>
      <c r="HU51" s="379"/>
      <c r="HV51" s="380"/>
      <c r="HW51" s="379"/>
      <c r="HX51" s="379"/>
      <c r="HY51" s="379"/>
      <c r="HZ51" s="379"/>
      <c r="IA51" s="379"/>
      <c r="IB51" s="380"/>
      <c r="IC51" s="379"/>
      <c r="ID51" s="379"/>
      <c r="IE51" s="379"/>
      <c r="IF51" s="379"/>
      <c r="IG51" s="379"/>
      <c r="IH51" s="380"/>
      <c r="II51" s="379"/>
      <c r="IJ51" s="379"/>
      <c r="IK51" s="379"/>
      <c r="IL51" s="379"/>
      <c r="IM51" s="379"/>
    </row>
    <row r="52" spans="2:247" ht="12.95" customHeight="1" x14ac:dyDescent="0.2">
      <c r="B52" s="382">
        <v>1</v>
      </c>
      <c r="C52" s="383">
        <v>2</v>
      </c>
      <c r="D52" s="383">
        <v>3</v>
      </c>
      <c r="E52" s="383">
        <v>4</v>
      </c>
      <c r="F52" s="383" t="s">
        <v>29</v>
      </c>
      <c r="G52" s="383">
        <v>6</v>
      </c>
      <c r="H52" s="351"/>
    </row>
    <row r="53" spans="2:247" ht="12.95" customHeight="1" x14ac:dyDescent="0.2">
      <c r="B53" s="365">
        <v>1</v>
      </c>
      <c r="C53" s="366" t="s">
        <v>122</v>
      </c>
      <c r="D53" s="384">
        <v>28296</v>
      </c>
      <c r="E53" s="385">
        <f>D17</f>
        <v>22060.954166666666</v>
      </c>
      <c r="F53" s="385">
        <f>E53-D53</f>
        <v>-6235.0458333333336</v>
      </c>
      <c r="G53" s="367">
        <f>F53/D53</f>
        <v>-0.22035078574121195</v>
      </c>
      <c r="H53" s="351"/>
      <c r="I53" s="351"/>
      <c r="J53" s="386"/>
    </row>
    <row r="54" spans="2:247" ht="12.95" customHeight="1" x14ac:dyDescent="0.2">
      <c r="B54" s="368"/>
      <c r="C54" s="369"/>
      <c r="D54" s="370"/>
      <c r="E54" s="370"/>
      <c r="F54" s="370"/>
      <c r="G54" s="371"/>
      <c r="H54" s="351"/>
    </row>
    <row r="55" spans="2:247" ht="28.5" customHeight="1" x14ac:dyDescent="0.2">
      <c r="B55" s="665" t="s">
        <v>164</v>
      </c>
      <c r="C55" s="665"/>
      <c r="D55" s="665"/>
      <c r="E55" s="665"/>
      <c r="F55" s="665"/>
      <c r="G55" s="665"/>
      <c r="H55" s="665"/>
    </row>
    <row r="56" spans="2:247" ht="69" customHeight="1" x14ac:dyDescent="0.2">
      <c r="B56" s="357" t="s">
        <v>21</v>
      </c>
      <c r="C56" s="358" t="s">
        <v>22</v>
      </c>
      <c r="D56" s="358" t="s">
        <v>191</v>
      </c>
      <c r="E56" s="358" t="s">
        <v>97</v>
      </c>
      <c r="F56" s="387" t="s">
        <v>6</v>
      </c>
      <c r="G56" s="358" t="s">
        <v>28</v>
      </c>
      <c r="H56" s="351"/>
    </row>
    <row r="57" spans="2:247" ht="12.95" customHeight="1" x14ac:dyDescent="0.2">
      <c r="B57" s="352">
        <v>1</v>
      </c>
      <c r="C57" s="337">
        <v>2</v>
      </c>
      <c r="D57" s="337">
        <v>3</v>
      </c>
      <c r="E57" s="337">
        <v>4</v>
      </c>
      <c r="F57" s="337" t="s">
        <v>29</v>
      </c>
      <c r="G57" s="337">
        <v>6</v>
      </c>
      <c r="H57" s="351"/>
    </row>
    <row r="58" spans="2:247" ht="12.95" customHeight="1" x14ac:dyDescent="0.2">
      <c r="B58" s="365">
        <v>1</v>
      </c>
      <c r="C58" s="366" t="s">
        <v>122</v>
      </c>
      <c r="D58" s="340">
        <v>14085</v>
      </c>
      <c r="E58" s="385">
        <f>D18</f>
        <v>10402.370833333332</v>
      </c>
      <c r="F58" s="385">
        <f>E58-D58</f>
        <v>-3682.6291666666675</v>
      </c>
      <c r="G58" s="367">
        <f>F58/D58</f>
        <v>-0.26145751982013971</v>
      </c>
      <c r="H58" s="351"/>
      <c r="I58" s="386"/>
      <c r="J58" s="386"/>
      <c r="K58" s="350"/>
    </row>
    <row r="59" spans="2:247" ht="12.95" customHeight="1" x14ac:dyDescent="0.25">
      <c r="B59" s="368"/>
      <c r="C59" s="372"/>
      <c r="D59" s="388"/>
      <c r="E59" s="389"/>
      <c r="F59" s="390"/>
      <c r="G59" s="371"/>
      <c r="H59" s="351"/>
    </row>
    <row r="60" spans="2:247" ht="12.95" customHeight="1" x14ac:dyDescent="0.2">
      <c r="B60" s="368"/>
      <c r="C60" s="362"/>
      <c r="D60" s="362"/>
      <c r="E60" s="362"/>
      <c r="F60" s="362"/>
      <c r="H60" s="351"/>
    </row>
    <row r="61" spans="2:247" ht="16.5" customHeight="1" x14ac:dyDescent="0.2">
      <c r="B61" s="681" t="s">
        <v>153</v>
      </c>
      <c r="C61" s="681"/>
      <c r="D61" s="681"/>
      <c r="E61" s="681"/>
      <c r="F61" s="681"/>
      <c r="G61" s="681"/>
      <c r="H61" s="681"/>
    </row>
    <row r="62" spans="2:247" ht="66.75" customHeight="1" x14ac:dyDescent="0.2">
      <c r="B62" s="352" t="s">
        <v>21</v>
      </c>
      <c r="C62" s="337" t="s">
        <v>22</v>
      </c>
      <c r="D62" s="337" t="s">
        <v>165</v>
      </c>
      <c r="E62" s="337" t="s">
        <v>97</v>
      </c>
      <c r="F62" s="364" t="s">
        <v>6</v>
      </c>
      <c r="G62" s="337" t="s">
        <v>28</v>
      </c>
      <c r="H62" s="351"/>
    </row>
    <row r="63" spans="2:247" ht="12.95" customHeight="1" x14ac:dyDescent="0.2">
      <c r="B63" s="352">
        <v>1</v>
      </c>
      <c r="C63" s="337">
        <v>2</v>
      </c>
      <c r="D63" s="337">
        <v>3</v>
      </c>
      <c r="E63" s="337">
        <v>4</v>
      </c>
      <c r="F63" s="337" t="s">
        <v>29</v>
      </c>
      <c r="G63" s="337">
        <v>6</v>
      </c>
      <c r="H63" s="351"/>
    </row>
    <row r="64" spans="2:247" ht="12.95" customHeight="1" x14ac:dyDescent="0.2">
      <c r="B64" s="365">
        <v>1</v>
      </c>
      <c r="C64" s="366" t="s">
        <v>122</v>
      </c>
      <c r="D64" s="385">
        <f>C17</f>
        <v>19500</v>
      </c>
      <c r="E64" s="385">
        <f>E53</f>
        <v>22060.954166666666</v>
      </c>
      <c r="F64" s="385">
        <f>E64-D64</f>
        <v>2560.9541666666664</v>
      </c>
      <c r="G64" s="367">
        <f>F64/D64</f>
        <v>0.13133098290598288</v>
      </c>
      <c r="H64" s="351"/>
    </row>
    <row r="65" spans="2:13" ht="12.95" customHeight="1" x14ac:dyDescent="0.2">
      <c r="B65" s="368"/>
      <c r="C65" s="369"/>
      <c r="D65" s="370"/>
      <c r="E65" s="370"/>
      <c r="F65" s="370"/>
      <c r="G65" s="371"/>
      <c r="H65" s="351"/>
    </row>
    <row r="66" spans="2:13" ht="12.95" customHeight="1" x14ac:dyDescent="0.2">
      <c r="B66" s="665" t="s">
        <v>154</v>
      </c>
      <c r="C66" s="665"/>
      <c r="D66" s="665"/>
      <c r="E66" s="665"/>
      <c r="F66" s="665"/>
      <c r="G66" s="665"/>
      <c r="H66" s="665"/>
    </row>
    <row r="67" spans="2:13" ht="66" customHeight="1" x14ac:dyDescent="0.2">
      <c r="B67" s="352" t="s">
        <v>21</v>
      </c>
      <c r="C67" s="337" t="s">
        <v>22</v>
      </c>
      <c r="D67" s="337" t="s">
        <v>165</v>
      </c>
      <c r="E67" s="337" t="s">
        <v>97</v>
      </c>
      <c r="F67" s="364" t="s">
        <v>6</v>
      </c>
      <c r="G67" s="337" t="s">
        <v>28</v>
      </c>
      <c r="H67" s="351"/>
    </row>
    <row r="68" spans="2:13" ht="12.95" customHeight="1" x14ac:dyDescent="0.2">
      <c r="B68" s="352">
        <v>1</v>
      </c>
      <c r="C68" s="337">
        <v>2</v>
      </c>
      <c r="D68" s="337">
        <v>3</v>
      </c>
      <c r="E68" s="337">
        <v>4</v>
      </c>
      <c r="F68" s="337" t="s">
        <v>29</v>
      </c>
      <c r="G68" s="337">
        <v>6</v>
      </c>
      <c r="H68" s="351"/>
      <c r="K68" s="350"/>
      <c r="M68" s="351"/>
    </row>
    <row r="69" spans="2:13" ht="12.95" customHeight="1" x14ac:dyDescent="0.2">
      <c r="B69" s="365">
        <v>1</v>
      </c>
      <c r="C69" s="366" t="s">
        <v>122</v>
      </c>
      <c r="D69" s="385">
        <f>C18</f>
        <v>13900</v>
      </c>
      <c r="E69" s="385">
        <f>E58</f>
        <v>10402.370833333332</v>
      </c>
      <c r="F69" s="385">
        <f>E69-D69</f>
        <v>-3497.6291666666675</v>
      </c>
      <c r="G69" s="367">
        <f>F69/D69</f>
        <v>-0.25162799760191851</v>
      </c>
      <c r="H69" s="351"/>
    </row>
    <row r="70" spans="2:13" ht="12.95" customHeight="1" x14ac:dyDescent="0.2">
      <c r="B70" s="368"/>
      <c r="C70" s="372"/>
      <c r="D70" s="391"/>
      <c r="E70" s="392"/>
      <c r="F70" s="392"/>
      <c r="G70" s="393"/>
      <c r="H70" s="351"/>
    </row>
    <row r="71" spans="2:13" ht="12.95" customHeight="1" x14ac:dyDescent="0.2">
      <c r="B71" s="368"/>
      <c r="C71" s="372"/>
      <c r="D71" s="391"/>
      <c r="E71" s="392"/>
      <c r="F71" s="392"/>
      <c r="G71" s="393"/>
      <c r="H71" s="351"/>
    </row>
    <row r="72" spans="2:13" ht="27.75" customHeight="1" x14ac:dyDescent="0.2">
      <c r="B72" s="679" t="s">
        <v>166</v>
      </c>
      <c r="C72" s="679"/>
      <c r="D72" s="679"/>
      <c r="E72" s="679"/>
      <c r="F72" s="679"/>
      <c r="G72" s="679"/>
      <c r="H72" s="679"/>
    </row>
    <row r="73" spans="2:13" ht="60" customHeight="1" x14ac:dyDescent="0.2">
      <c r="B73" s="394" t="s">
        <v>30</v>
      </c>
      <c r="C73" s="395" t="s">
        <v>31</v>
      </c>
      <c r="D73" s="396" t="s">
        <v>218</v>
      </c>
      <c r="E73" s="396" t="s">
        <v>219</v>
      </c>
      <c r="F73" s="395" t="s">
        <v>32</v>
      </c>
      <c r="G73" s="397"/>
    </row>
    <row r="74" spans="2:13" ht="13.5" customHeight="1" x14ac:dyDescent="0.2">
      <c r="B74" s="394">
        <v>1</v>
      </c>
      <c r="C74" s="395">
        <v>2</v>
      </c>
      <c r="D74" s="396">
        <v>3</v>
      </c>
      <c r="E74" s="396">
        <v>4</v>
      </c>
      <c r="F74" s="395">
        <v>5</v>
      </c>
      <c r="G74" s="397"/>
    </row>
    <row r="75" spans="2:13" ht="12.95" customHeight="1" x14ac:dyDescent="0.2">
      <c r="B75" s="365">
        <v>1</v>
      </c>
      <c r="C75" s="366" t="s">
        <v>122</v>
      </c>
      <c r="D75" s="398">
        <f>C31</f>
        <v>7715400</v>
      </c>
      <c r="E75" s="398">
        <f>D31</f>
        <v>7791198</v>
      </c>
      <c r="F75" s="399">
        <f>E75/D75</f>
        <v>1.0098242476086787</v>
      </c>
      <c r="G75" s="391"/>
      <c r="H75" s="351"/>
    </row>
    <row r="76" spans="2:13" ht="12.95" customHeight="1" x14ac:dyDescent="0.2">
      <c r="B76" s="400"/>
      <c r="C76" s="401"/>
      <c r="D76" s="402"/>
      <c r="E76" s="402"/>
      <c r="F76" s="403"/>
      <c r="G76" s="391"/>
      <c r="H76" s="351"/>
    </row>
    <row r="77" spans="2:13" ht="12.95" customHeight="1" x14ac:dyDescent="0.2">
      <c r="B77" s="681" t="s">
        <v>234</v>
      </c>
      <c r="C77" s="681"/>
      <c r="D77" s="681"/>
      <c r="E77" s="681"/>
      <c r="F77" s="681"/>
      <c r="G77" s="681"/>
      <c r="H77" s="681"/>
    </row>
    <row r="78" spans="2:13" ht="27.75" customHeight="1" x14ac:dyDescent="0.2">
      <c r="B78" s="404" t="s">
        <v>37</v>
      </c>
      <c r="C78" s="405" t="s">
        <v>38</v>
      </c>
      <c r="D78" s="406" t="s">
        <v>225</v>
      </c>
      <c r="E78" s="406" t="s">
        <v>226</v>
      </c>
      <c r="F78" s="406" t="s">
        <v>227</v>
      </c>
      <c r="G78" s="337" t="s">
        <v>236</v>
      </c>
      <c r="H78" s="351"/>
    </row>
    <row r="79" spans="2:13" ht="12.95" customHeight="1" x14ac:dyDescent="0.2">
      <c r="B79" s="407" t="s">
        <v>228</v>
      </c>
      <c r="C79" s="408" t="s">
        <v>229</v>
      </c>
      <c r="D79" s="408" t="s">
        <v>230</v>
      </c>
      <c r="E79" s="408" t="s">
        <v>231</v>
      </c>
      <c r="F79" s="408" t="s">
        <v>232</v>
      </c>
      <c r="G79" s="408" t="s">
        <v>235</v>
      </c>
      <c r="H79" s="351"/>
    </row>
    <row r="80" spans="2:13" ht="12.95" customHeight="1" x14ac:dyDescent="0.2">
      <c r="B80" s="409">
        <v>1</v>
      </c>
      <c r="C80" s="410" t="s">
        <v>233</v>
      </c>
      <c r="D80" s="410">
        <f>D53+D58</f>
        <v>42381</v>
      </c>
      <c r="E80" s="411">
        <v>34408</v>
      </c>
      <c r="F80" s="412">
        <f>D80-E80</f>
        <v>7973</v>
      </c>
      <c r="G80" s="367">
        <f>(E80+F80)/D80</f>
        <v>1</v>
      </c>
      <c r="H80" s="351"/>
    </row>
    <row r="81" spans="2:9" ht="12.95" customHeight="1" x14ac:dyDescent="0.2">
      <c r="B81" s="400"/>
      <c r="C81" s="401"/>
      <c r="D81" s="402"/>
      <c r="E81" s="402"/>
      <c r="F81" s="403"/>
      <c r="G81" s="391"/>
      <c r="H81" s="351"/>
    </row>
    <row r="82" spans="2:9" ht="15.75" customHeight="1" x14ac:dyDescent="0.2">
      <c r="B82" s="666" t="s">
        <v>259</v>
      </c>
      <c r="C82" s="666"/>
      <c r="D82" s="666"/>
      <c r="E82" s="666"/>
      <c r="F82" s="666"/>
      <c r="G82" s="666"/>
      <c r="H82" s="666"/>
    </row>
    <row r="83" spans="2:9" x14ac:dyDescent="0.2">
      <c r="B83" s="328"/>
    </row>
    <row r="84" spans="2:9" x14ac:dyDescent="0.2">
      <c r="B84" s="666" t="s">
        <v>33</v>
      </c>
      <c r="C84" s="666"/>
      <c r="D84" s="666"/>
      <c r="E84" s="666"/>
      <c r="F84" s="666"/>
      <c r="G84" s="666"/>
      <c r="H84" s="666"/>
    </row>
    <row r="85" spans="2:9" ht="33.75" customHeight="1" x14ac:dyDescent="0.2">
      <c r="B85" s="413" t="s">
        <v>21</v>
      </c>
      <c r="C85" s="375"/>
      <c r="D85" s="414" t="s">
        <v>34</v>
      </c>
      <c r="E85" s="414" t="s">
        <v>35</v>
      </c>
      <c r="F85" s="414" t="s">
        <v>6</v>
      </c>
      <c r="G85" s="414" t="s">
        <v>28</v>
      </c>
      <c r="H85" s="415"/>
    </row>
    <row r="86" spans="2:9" ht="16.5" customHeight="1" x14ac:dyDescent="0.2">
      <c r="B86" s="413">
        <v>1</v>
      </c>
      <c r="C86" s="375">
        <v>2</v>
      </c>
      <c r="D86" s="414">
        <v>3</v>
      </c>
      <c r="E86" s="414">
        <v>4</v>
      </c>
      <c r="F86" s="414" t="s">
        <v>36</v>
      </c>
      <c r="G86" s="414">
        <v>6</v>
      </c>
      <c r="H86" s="415"/>
    </row>
    <row r="87" spans="2:9" ht="29.25" customHeight="1" x14ac:dyDescent="0.2">
      <c r="B87" s="416">
        <v>1</v>
      </c>
      <c r="C87" s="417" t="s">
        <v>206</v>
      </c>
      <c r="D87" s="418">
        <v>0</v>
      </c>
      <c r="E87" s="418">
        <v>0</v>
      </c>
      <c r="F87" s="418">
        <f>E87-D87</f>
        <v>0</v>
      </c>
      <c r="G87" s="419">
        <v>0</v>
      </c>
      <c r="H87" s="415"/>
    </row>
    <row r="88" spans="2:9" ht="28.5" x14ac:dyDescent="0.2">
      <c r="B88" s="416">
        <v>2</v>
      </c>
      <c r="C88" s="417" t="s">
        <v>167</v>
      </c>
      <c r="D88" s="418">
        <v>932.08999999999992</v>
      </c>
      <c r="E88" s="418">
        <v>932.08999999999992</v>
      </c>
      <c r="F88" s="418">
        <f>E88-D88</f>
        <v>0</v>
      </c>
      <c r="G88" s="419">
        <f>F88/E88</f>
        <v>0</v>
      </c>
      <c r="H88" s="415"/>
      <c r="I88" s="324">
        <f>19500*231*0.0001</f>
        <v>450.45000000000005</v>
      </c>
    </row>
    <row r="89" spans="2:9" ht="28.5" x14ac:dyDescent="0.2">
      <c r="B89" s="416">
        <v>3</v>
      </c>
      <c r="C89" s="417" t="s">
        <v>207</v>
      </c>
      <c r="D89" s="420">
        <v>913.73</v>
      </c>
      <c r="E89" s="421">
        <v>913.73</v>
      </c>
      <c r="F89" s="418">
        <f>E89-D89</f>
        <v>0</v>
      </c>
      <c r="G89" s="419">
        <f>F89/E89</f>
        <v>0</v>
      </c>
      <c r="H89" s="415" t="s">
        <v>13</v>
      </c>
      <c r="I89" s="324">
        <f>13900*231*0.00015</f>
        <v>481.63499999999993</v>
      </c>
    </row>
    <row r="90" spans="2:9" x14ac:dyDescent="0.2">
      <c r="B90" s="684"/>
      <c r="C90" s="684"/>
      <c r="D90" s="684"/>
      <c r="E90" s="684"/>
      <c r="F90" s="684"/>
      <c r="G90" s="684"/>
      <c r="H90" s="415"/>
      <c r="I90" s="324">
        <f>SUM(I88:I89)</f>
        <v>932.08500000000004</v>
      </c>
    </row>
    <row r="91" spans="2:9" x14ac:dyDescent="0.2">
      <c r="B91" s="685"/>
      <c r="C91" s="685"/>
      <c r="D91" s="685"/>
      <c r="E91" s="685"/>
      <c r="F91" s="685"/>
      <c r="G91" s="685"/>
    </row>
    <row r="92" spans="2:9" ht="16.5" customHeight="1" x14ac:dyDescent="0.2">
      <c r="B92" s="690" t="s">
        <v>192</v>
      </c>
      <c r="C92" s="690"/>
      <c r="D92" s="690"/>
      <c r="E92" s="690"/>
      <c r="F92" s="690"/>
      <c r="G92" s="690"/>
      <c r="H92" s="422" t="s">
        <v>13</v>
      </c>
    </row>
    <row r="93" spans="2:9" x14ac:dyDescent="0.2">
      <c r="B93" s="423"/>
      <c r="C93" s="422"/>
      <c r="D93" s="422"/>
      <c r="E93" s="422"/>
      <c r="F93" s="424" t="s">
        <v>260</v>
      </c>
    </row>
    <row r="94" spans="2:9" ht="43.5" customHeight="1" x14ac:dyDescent="0.2">
      <c r="B94" s="425" t="s">
        <v>37</v>
      </c>
      <c r="C94" s="426" t="s">
        <v>38</v>
      </c>
      <c r="D94" s="427" t="s">
        <v>168</v>
      </c>
      <c r="E94" s="428" t="s">
        <v>193</v>
      </c>
      <c r="F94" s="427" t="s">
        <v>169</v>
      </c>
      <c r="G94" s="429"/>
      <c r="H94" s="430"/>
    </row>
    <row r="95" spans="2:9" ht="15.75" customHeight="1" x14ac:dyDescent="0.2">
      <c r="B95" s="425">
        <v>1</v>
      </c>
      <c r="C95" s="426">
        <v>2</v>
      </c>
      <c r="D95" s="427">
        <v>3</v>
      </c>
      <c r="E95" s="428">
        <v>4</v>
      </c>
      <c r="F95" s="427">
        <v>5</v>
      </c>
      <c r="G95" s="429"/>
      <c r="H95" s="430"/>
    </row>
    <row r="96" spans="2:9" ht="12.95" customHeight="1" x14ac:dyDescent="0.2">
      <c r="B96" s="365">
        <v>1</v>
      </c>
      <c r="C96" s="366" t="s">
        <v>122</v>
      </c>
      <c r="D96" s="431">
        <f>D88</f>
        <v>932.08999999999992</v>
      </c>
      <c r="E96" s="431">
        <f>E87</f>
        <v>0</v>
      </c>
      <c r="F96" s="432">
        <f>E96/D96</f>
        <v>0</v>
      </c>
      <c r="G96" s="391"/>
      <c r="H96" s="433"/>
    </row>
    <row r="97" spans="2:8" x14ac:dyDescent="0.2">
      <c r="B97" s="368"/>
      <c r="C97" s="372"/>
      <c r="D97" s="434"/>
      <c r="E97" s="435"/>
      <c r="F97" s="436"/>
      <c r="G97" s="435"/>
      <c r="H97" s="434"/>
    </row>
    <row r="98" spans="2:8" x14ac:dyDescent="0.2">
      <c r="B98" s="690" t="s">
        <v>208</v>
      </c>
      <c r="C98" s="690"/>
      <c r="D98" s="690"/>
      <c r="E98" s="690"/>
      <c r="F98" s="690"/>
      <c r="G98" s="690"/>
      <c r="H98" s="422"/>
    </row>
    <row r="99" spans="2:8" x14ac:dyDescent="0.2">
      <c r="B99" s="423"/>
      <c r="C99" s="422"/>
      <c r="D99" s="422"/>
      <c r="E99" s="422"/>
      <c r="F99" s="424" t="s">
        <v>260</v>
      </c>
    </row>
    <row r="100" spans="2:8" ht="60" customHeight="1" x14ac:dyDescent="0.2">
      <c r="B100" s="425" t="s">
        <v>37</v>
      </c>
      <c r="C100" s="426" t="s">
        <v>38</v>
      </c>
      <c r="D100" s="427" t="s">
        <v>167</v>
      </c>
      <c r="E100" s="428" t="s">
        <v>210</v>
      </c>
      <c r="F100" s="427" t="s">
        <v>170</v>
      </c>
      <c r="G100" s="429"/>
      <c r="H100" s="430"/>
    </row>
    <row r="101" spans="2:8" ht="12.75" customHeight="1" x14ac:dyDescent="0.2">
      <c r="B101" s="425">
        <v>1</v>
      </c>
      <c r="C101" s="426">
        <v>2</v>
      </c>
      <c r="D101" s="427">
        <v>3</v>
      </c>
      <c r="E101" s="428">
        <v>4</v>
      </c>
      <c r="F101" s="427">
        <v>5</v>
      </c>
      <c r="G101" s="429"/>
      <c r="H101" s="430"/>
    </row>
    <row r="102" spans="2:8" ht="12.95" customHeight="1" x14ac:dyDescent="0.2">
      <c r="B102" s="365">
        <v>1</v>
      </c>
      <c r="C102" s="366" t="s">
        <v>122</v>
      </c>
      <c r="D102" s="431">
        <f>D88</f>
        <v>932.08999999999992</v>
      </c>
      <c r="E102" s="437">
        <f>-41.32+2.3</f>
        <v>-39.020000000000003</v>
      </c>
      <c r="F102" s="432">
        <f>E102/D102</f>
        <v>-4.1862910233990289E-2</v>
      </c>
      <c r="G102" s="391"/>
      <c r="H102" s="351"/>
    </row>
    <row r="103" spans="2:8" ht="12.95" customHeight="1" x14ac:dyDescent="0.2">
      <c r="B103" s="400"/>
      <c r="C103" s="401"/>
      <c r="D103" s="438"/>
      <c r="E103" s="439"/>
      <c r="F103" s="440"/>
      <c r="G103" s="391"/>
      <c r="H103" s="351"/>
    </row>
    <row r="104" spans="2:8" ht="13.5" customHeight="1" x14ac:dyDescent="0.2">
      <c r="B104" s="328" t="s">
        <v>40</v>
      </c>
    </row>
    <row r="105" spans="2:8" ht="13.5" customHeight="1" x14ac:dyDescent="0.2">
      <c r="B105" s="328"/>
      <c r="F105" s="441" t="s">
        <v>41</v>
      </c>
    </row>
    <row r="106" spans="2:8" ht="42.75" x14ac:dyDescent="0.2">
      <c r="B106" s="394" t="s">
        <v>39</v>
      </c>
      <c r="C106" s="395" t="s">
        <v>211</v>
      </c>
      <c r="D106" s="395" t="s">
        <v>209</v>
      </c>
      <c r="E106" s="442" t="s">
        <v>42</v>
      </c>
      <c r="F106" s="443" t="s">
        <v>43</v>
      </c>
      <c r="G106" s="444"/>
    </row>
    <row r="107" spans="2:8" ht="15.75" customHeight="1" x14ac:dyDescent="0.2">
      <c r="B107" s="445">
        <f>D88</f>
        <v>932.08999999999992</v>
      </c>
      <c r="C107" s="446">
        <f>E102</f>
        <v>-39.020000000000003</v>
      </c>
      <c r="D107" s="447">
        <f>F114</f>
        <v>913.73</v>
      </c>
      <c r="E107" s="447">
        <f>G114</f>
        <v>913.73</v>
      </c>
      <c r="F107" s="448">
        <f>E107/B107</f>
        <v>0.98030233131993705</v>
      </c>
      <c r="G107" s="449"/>
    </row>
    <row r="108" spans="2:8" ht="13.5" customHeight="1" x14ac:dyDescent="0.2">
      <c r="B108" s="450" t="s">
        <v>171</v>
      </c>
      <c r="C108" s="451"/>
      <c r="D108" s="452"/>
      <c r="E108" s="452"/>
      <c r="F108" s="453"/>
      <c r="G108" s="454"/>
      <c r="H108" s="455"/>
    </row>
    <row r="109" spans="2:8" ht="13.5" customHeight="1" x14ac:dyDescent="0.2"/>
    <row r="110" spans="2:8" ht="26.25" customHeight="1" x14ac:dyDescent="0.2">
      <c r="B110" s="717" t="s">
        <v>221</v>
      </c>
      <c r="C110" s="666"/>
      <c r="D110" s="666"/>
      <c r="E110" s="666"/>
      <c r="F110" s="666"/>
      <c r="G110" s="666"/>
      <c r="H110" s="666"/>
    </row>
    <row r="111" spans="2:8" ht="13.5" customHeight="1" x14ac:dyDescent="0.2">
      <c r="H111" s="441" t="s">
        <v>41</v>
      </c>
    </row>
    <row r="112" spans="2:8" ht="30" customHeight="1" x14ac:dyDescent="0.2">
      <c r="B112" s="456" t="s">
        <v>21</v>
      </c>
      <c r="C112" s="457" t="s">
        <v>31</v>
      </c>
      <c r="D112" s="457" t="s">
        <v>39</v>
      </c>
      <c r="E112" s="458" t="s">
        <v>194</v>
      </c>
      <c r="F112" s="458" t="s">
        <v>44</v>
      </c>
      <c r="G112" s="457" t="s">
        <v>42</v>
      </c>
      <c r="H112" s="457" t="s">
        <v>43</v>
      </c>
    </row>
    <row r="113" spans="2:10" ht="14.25" customHeight="1" x14ac:dyDescent="0.2">
      <c r="B113" s="459">
        <v>1</v>
      </c>
      <c r="C113" s="460">
        <v>2</v>
      </c>
      <c r="D113" s="460">
        <v>3</v>
      </c>
      <c r="E113" s="461">
        <v>4</v>
      </c>
      <c r="F113" s="461">
        <v>5</v>
      </c>
      <c r="G113" s="460">
        <v>6</v>
      </c>
      <c r="H113" s="462">
        <v>7</v>
      </c>
    </row>
    <row r="114" spans="2:10" ht="12.95" customHeight="1" x14ac:dyDescent="0.2">
      <c r="B114" s="365">
        <v>1</v>
      </c>
      <c r="C114" s="366" t="s">
        <v>122</v>
      </c>
      <c r="D114" s="463">
        <f>B107</f>
        <v>932.08999999999992</v>
      </c>
      <c r="E114" s="463">
        <f>E96</f>
        <v>0</v>
      </c>
      <c r="F114" s="464">
        <f>E89</f>
        <v>913.73</v>
      </c>
      <c r="G114" s="465">
        <f>E114+F114</f>
        <v>913.73</v>
      </c>
      <c r="H114" s="466">
        <f>G114/D114</f>
        <v>0.98030233131993705</v>
      </c>
    </row>
    <row r="115" spans="2:10" ht="12.75" customHeight="1" x14ac:dyDescent="0.2">
      <c r="B115" s="467"/>
    </row>
    <row r="116" spans="2:10" x14ac:dyDescent="0.2">
      <c r="B116" s="666" t="s">
        <v>45</v>
      </c>
      <c r="C116" s="666"/>
      <c r="D116" s="666"/>
      <c r="E116" s="666"/>
      <c r="F116" s="666"/>
      <c r="G116" s="666"/>
      <c r="H116" s="666"/>
    </row>
    <row r="117" spans="2:10" ht="13.5" customHeight="1" x14ac:dyDescent="0.2">
      <c r="B117" s="328"/>
      <c r="H117" s="324" t="s">
        <v>13</v>
      </c>
      <c r="J117" s="361"/>
    </row>
    <row r="118" spans="2:10" ht="28.5" x14ac:dyDescent="0.2">
      <c r="B118" s="352" t="s">
        <v>39</v>
      </c>
      <c r="C118" s="337" t="s">
        <v>46</v>
      </c>
      <c r="D118" s="337" t="s">
        <v>47</v>
      </c>
      <c r="E118" s="337" t="s">
        <v>48</v>
      </c>
      <c r="F118" s="337" t="s">
        <v>49</v>
      </c>
      <c r="J118" s="468"/>
    </row>
    <row r="119" spans="2:10" ht="18.75" customHeight="1" x14ac:dyDescent="0.2">
      <c r="B119" s="469">
        <f>D88</f>
        <v>932.08999999999992</v>
      </c>
      <c r="C119" s="470">
        <f>G114</f>
        <v>913.73</v>
      </c>
      <c r="D119" s="345">
        <f>C119/B119</f>
        <v>0.98030233131993705</v>
      </c>
      <c r="E119" s="470">
        <f>E125</f>
        <v>952.75400000000002</v>
      </c>
      <c r="F119" s="345">
        <f>E119/B119</f>
        <v>1.0221695329850122</v>
      </c>
    </row>
    <row r="120" spans="2:10" ht="7.5" customHeight="1" x14ac:dyDescent="0.2">
      <c r="B120" s="328"/>
      <c r="H120" s="324" t="s">
        <v>13</v>
      </c>
    </row>
    <row r="121" spans="2:10" x14ac:dyDescent="0.2">
      <c r="B121" s="666" t="s">
        <v>155</v>
      </c>
      <c r="C121" s="666"/>
      <c r="D121" s="666"/>
      <c r="E121" s="666"/>
      <c r="F121" s="666"/>
      <c r="G121" s="666"/>
    </row>
    <row r="122" spans="2:10" ht="6.75" customHeight="1" x14ac:dyDescent="0.2">
      <c r="B122" s="328"/>
    </row>
    <row r="123" spans="2:10" x14ac:dyDescent="0.2">
      <c r="B123" s="357" t="s">
        <v>21</v>
      </c>
      <c r="C123" s="358" t="s">
        <v>31</v>
      </c>
      <c r="D123" s="457" t="s">
        <v>39</v>
      </c>
      <c r="E123" s="358" t="s">
        <v>48</v>
      </c>
      <c r="F123" s="338" t="s">
        <v>49</v>
      </c>
    </row>
    <row r="124" spans="2:10" x14ac:dyDescent="0.2">
      <c r="B124" s="471">
        <v>1</v>
      </c>
      <c r="C124" s="472">
        <v>2</v>
      </c>
      <c r="D124" s="473">
        <v>3</v>
      </c>
      <c r="E124" s="472">
        <v>4</v>
      </c>
      <c r="F124" s="474">
        <v>5</v>
      </c>
    </row>
    <row r="125" spans="2:10" ht="12.95" customHeight="1" x14ac:dyDescent="0.2">
      <c r="B125" s="365">
        <v>1</v>
      </c>
      <c r="C125" s="366" t="s">
        <v>122</v>
      </c>
      <c r="D125" s="431">
        <f>D114</f>
        <v>932.08999999999992</v>
      </c>
      <c r="E125" s="475">
        <v>952.75400000000002</v>
      </c>
      <c r="F125" s="432">
        <f>E125/D125</f>
        <v>1.0221695329850122</v>
      </c>
      <c r="G125" s="391"/>
      <c r="H125" s="351"/>
    </row>
    <row r="126" spans="2:10" ht="14.25" customHeight="1" x14ac:dyDescent="0.2">
      <c r="B126" s="368"/>
      <c r="C126" s="372"/>
      <c r="D126" s="434"/>
      <c r="E126" s="434"/>
      <c r="F126" s="476"/>
      <c r="G126" s="435"/>
      <c r="H126" s="435"/>
    </row>
    <row r="127" spans="2:10" x14ac:dyDescent="0.2">
      <c r="B127" s="666" t="s">
        <v>117</v>
      </c>
      <c r="C127" s="666"/>
      <c r="D127" s="666"/>
      <c r="E127" s="666"/>
      <c r="F127" s="666"/>
      <c r="G127" s="477"/>
      <c r="H127" s="477"/>
    </row>
    <row r="128" spans="2:10" ht="6.75" customHeight="1" x14ac:dyDescent="0.2">
      <c r="B128" s="328"/>
      <c r="G128" s="435"/>
      <c r="H128" s="435"/>
    </row>
    <row r="129" spans="2:10" ht="42.75" x14ac:dyDescent="0.25">
      <c r="B129" s="357" t="s">
        <v>39</v>
      </c>
      <c r="C129" s="358" t="s">
        <v>113</v>
      </c>
      <c r="D129" s="358" t="s">
        <v>114</v>
      </c>
      <c r="E129" s="358" t="s">
        <v>50</v>
      </c>
      <c r="G129" s="435"/>
      <c r="H129" s="478"/>
    </row>
    <row r="130" spans="2:10" ht="18.75" customHeight="1" x14ac:dyDescent="0.2">
      <c r="B130" s="479">
        <f>D136</f>
        <v>24.48</v>
      </c>
      <c r="C130" s="431">
        <f>E136</f>
        <v>27.68</v>
      </c>
      <c r="D130" s="431">
        <f>F136</f>
        <v>27.68</v>
      </c>
      <c r="E130" s="466">
        <f>D130/C130</f>
        <v>1</v>
      </c>
    </row>
    <row r="131" spans="2:10" ht="7.5" customHeight="1" x14ac:dyDescent="0.2">
      <c r="B131" s="328"/>
    </row>
    <row r="132" spans="2:10" x14ac:dyDescent="0.2">
      <c r="B132" s="328" t="s">
        <v>116</v>
      </c>
    </row>
    <row r="133" spans="2:10" ht="6.75" customHeight="1" x14ac:dyDescent="0.2">
      <c r="B133" s="328"/>
    </row>
    <row r="134" spans="2:10" ht="33" customHeight="1" x14ac:dyDescent="0.2">
      <c r="B134" s="357" t="s">
        <v>21</v>
      </c>
      <c r="C134" s="358" t="s">
        <v>31</v>
      </c>
      <c r="D134" s="427" t="s">
        <v>39</v>
      </c>
      <c r="E134" s="358" t="s">
        <v>115</v>
      </c>
      <c r="F134" s="358" t="s">
        <v>120</v>
      </c>
      <c r="G134" s="358" t="s">
        <v>51</v>
      </c>
      <c r="H134" s="358" t="s">
        <v>109</v>
      </c>
    </row>
    <row r="135" spans="2:10" x14ac:dyDescent="0.2">
      <c r="B135" s="471">
        <v>1</v>
      </c>
      <c r="C135" s="472">
        <v>2</v>
      </c>
      <c r="D135" s="473">
        <v>3</v>
      </c>
      <c r="E135" s="472">
        <v>4</v>
      </c>
      <c r="F135" s="474">
        <v>5</v>
      </c>
      <c r="G135" s="473">
        <v>6</v>
      </c>
      <c r="H135" s="472">
        <v>7</v>
      </c>
    </row>
    <row r="136" spans="2:10" ht="12.95" customHeight="1" x14ac:dyDescent="0.2">
      <c r="B136" s="365">
        <v>1</v>
      </c>
      <c r="C136" s="366" t="s">
        <v>122</v>
      </c>
      <c r="D136" s="480">
        <f>11.83+12.65</f>
        <v>24.48</v>
      </c>
      <c r="E136" s="480">
        <v>27.68</v>
      </c>
      <c r="F136" s="480">
        <v>27.68</v>
      </c>
      <c r="G136" s="480">
        <f>E136-F136</f>
        <v>0</v>
      </c>
      <c r="H136" s="466">
        <f>F136/E136</f>
        <v>1</v>
      </c>
    </row>
    <row r="137" spans="2:10" ht="12.95" customHeight="1" x14ac:dyDescent="0.2">
      <c r="B137" s="368"/>
      <c r="C137" s="372"/>
      <c r="D137" s="481"/>
      <c r="E137" s="481"/>
      <c r="F137" s="481"/>
      <c r="G137" s="482"/>
      <c r="H137" s="371"/>
    </row>
    <row r="138" spans="2:10" x14ac:dyDescent="0.2">
      <c r="B138" s="328" t="s">
        <v>52</v>
      </c>
      <c r="G138" s="483"/>
    </row>
    <row r="139" spans="2:10" x14ac:dyDescent="0.2">
      <c r="B139" s="328"/>
      <c r="G139" s="483"/>
    </row>
    <row r="140" spans="2:10" x14ac:dyDescent="0.2">
      <c r="B140" s="484" t="s">
        <v>53</v>
      </c>
      <c r="C140" s="485"/>
      <c r="D140" s="485"/>
      <c r="E140" s="485"/>
      <c r="F140" s="486"/>
      <c r="G140" s="485"/>
      <c r="J140" s="430"/>
    </row>
    <row r="141" spans="2:10" ht="9" customHeight="1" x14ac:dyDescent="0.2">
      <c r="B141" s="487"/>
      <c r="C141" s="485"/>
      <c r="D141" s="485"/>
      <c r="E141" s="485"/>
      <c r="F141" s="486"/>
      <c r="G141" s="485"/>
      <c r="J141" s="468"/>
    </row>
    <row r="142" spans="2:10" ht="11.25" customHeight="1" x14ac:dyDescent="0.2">
      <c r="B142" s="691" t="s">
        <v>195</v>
      </c>
      <c r="C142" s="691"/>
      <c r="D142" s="691"/>
      <c r="E142" s="691"/>
      <c r="F142" s="691"/>
      <c r="G142" s="691"/>
      <c r="H142" s="691"/>
      <c r="J142" s="488"/>
    </row>
    <row r="143" spans="2:10" ht="6.75" customHeight="1" x14ac:dyDescent="0.2">
      <c r="B143" s="489"/>
      <c r="C143" s="415"/>
      <c r="D143" s="490"/>
      <c r="E143" s="422"/>
      <c r="F143" s="422"/>
      <c r="G143" s="422"/>
      <c r="H143" s="422"/>
      <c r="J143" s="491"/>
    </row>
    <row r="144" spans="2:10" x14ac:dyDescent="0.2">
      <c r="B144" s="492"/>
      <c r="C144" s="415"/>
      <c r="D144" s="415"/>
      <c r="E144" s="422"/>
      <c r="F144" s="424" t="s">
        <v>118</v>
      </c>
    </row>
    <row r="145" spans="2:10" ht="45" customHeight="1" x14ac:dyDescent="0.2">
      <c r="B145" s="493" t="s">
        <v>37</v>
      </c>
      <c r="C145" s="494" t="s">
        <v>38</v>
      </c>
      <c r="D145" s="495" t="s">
        <v>172</v>
      </c>
      <c r="E145" s="428" t="s">
        <v>200</v>
      </c>
      <c r="F145" s="427" t="s">
        <v>173</v>
      </c>
      <c r="G145" s="429"/>
      <c r="H145" s="430"/>
      <c r="I145" s="324" t="s">
        <v>196</v>
      </c>
      <c r="J145" s="430"/>
    </row>
    <row r="146" spans="2:10" ht="14.25" customHeight="1" x14ac:dyDescent="0.2">
      <c r="B146" s="493">
        <v>1</v>
      </c>
      <c r="C146" s="494">
        <v>2</v>
      </c>
      <c r="D146" s="495">
        <v>3</v>
      </c>
      <c r="E146" s="428">
        <v>4</v>
      </c>
      <c r="F146" s="427">
        <v>5</v>
      </c>
      <c r="G146" s="429"/>
    </row>
    <row r="147" spans="2:10" ht="12.95" customHeight="1" x14ac:dyDescent="0.2">
      <c r="B147" s="413">
        <v>1</v>
      </c>
      <c r="C147" s="366" t="s">
        <v>122</v>
      </c>
      <c r="D147" s="437">
        <v>1131.1599999999999</v>
      </c>
      <c r="E147" s="384">
        <v>0</v>
      </c>
      <c r="F147" s="432">
        <f>E147/D147</f>
        <v>0</v>
      </c>
      <c r="G147" s="391"/>
    </row>
    <row r="148" spans="2:10" x14ac:dyDescent="0.2">
      <c r="B148" s="496"/>
      <c r="C148" s="451"/>
      <c r="D148" s="497"/>
      <c r="E148" s="497"/>
      <c r="F148" s="498"/>
      <c r="G148" s="454"/>
    </row>
    <row r="149" spans="2:10" s="499" customFormat="1" x14ac:dyDescent="0.2">
      <c r="B149" s="692" t="s">
        <v>224</v>
      </c>
      <c r="C149" s="692"/>
      <c r="D149" s="692"/>
      <c r="E149" s="692"/>
      <c r="F149" s="692"/>
      <c r="G149" s="692"/>
      <c r="H149" s="692"/>
    </row>
    <row r="150" spans="2:10" x14ac:dyDescent="0.2">
      <c r="B150" s="423"/>
      <c r="C150" s="422"/>
      <c r="D150" s="422"/>
      <c r="E150" s="422"/>
      <c r="F150" s="424" t="s">
        <v>118</v>
      </c>
    </row>
    <row r="151" spans="2:10" ht="42.75" x14ac:dyDescent="0.2">
      <c r="B151" s="425" t="s">
        <v>37</v>
      </c>
      <c r="C151" s="426" t="s">
        <v>38</v>
      </c>
      <c r="D151" s="427" t="s">
        <v>197</v>
      </c>
      <c r="E151" s="427" t="s">
        <v>212</v>
      </c>
      <c r="F151" s="427" t="s">
        <v>170</v>
      </c>
      <c r="G151" s="429"/>
    </row>
    <row r="152" spans="2:10" ht="18" customHeight="1" x14ac:dyDescent="0.2">
      <c r="B152" s="425">
        <v>1</v>
      </c>
      <c r="C152" s="426">
        <v>2</v>
      </c>
      <c r="D152" s="427">
        <v>3</v>
      </c>
      <c r="E152" s="427">
        <v>4</v>
      </c>
      <c r="F152" s="427">
        <v>5</v>
      </c>
      <c r="G152" s="429"/>
      <c r="H152" s="430"/>
    </row>
    <row r="153" spans="2:10" ht="12.95" customHeight="1" x14ac:dyDescent="0.2">
      <c r="B153" s="365">
        <v>1</v>
      </c>
      <c r="C153" s="366" t="s">
        <v>122</v>
      </c>
      <c r="D153" s="437">
        <f>D147</f>
        <v>1131.1599999999999</v>
      </c>
      <c r="E153" s="480">
        <f>-367.17+-150.81</f>
        <v>-517.98</v>
      </c>
      <c r="F153" s="432">
        <f>E153/D153</f>
        <v>-0.45791930407723053</v>
      </c>
      <c r="G153" s="391"/>
      <c r="H153" s="351"/>
    </row>
    <row r="154" spans="2:10" ht="24.75" customHeight="1" x14ac:dyDescent="0.2">
      <c r="B154" s="500" t="s">
        <v>54</v>
      </c>
      <c r="C154" s="422"/>
      <c r="D154" s="422"/>
      <c r="E154" s="422"/>
      <c r="F154" s="422"/>
      <c r="G154" s="422"/>
      <c r="H154" s="422"/>
    </row>
    <row r="155" spans="2:10" ht="15" customHeight="1" x14ac:dyDescent="0.2"/>
    <row r="156" spans="2:10" ht="28.5" x14ac:dyDescent="0.2">
      <c r="B156" s="394" t="s">
        <v>39</v>
      </c>
      <c r="C156" s="395" t="s">
        <v>162</v>
      </c>
      <c r="D156" s="395" t="s">
        <v>55</v>
      </c>
      <c r="E156" s="442" t="s">
        <v>42</v>
      </c>
      <c r="F156" s="395" t="s">
        <v>43</v>
      </c>
      <c r="G156" s="395"/>
    </row>
    <row r="157" spans="2:10" x14ac:dyDescent="0.2">
      <c r="B157" s="445">
        <f>D153</f>
        <v>1131.1599999999999</v>
      </c>
      <c r="C157" s="447">
        <f>E163</f>
        <v>0</v>
      </c>
      <c r="D157" s="447">
        <v>634.45000000000005</v>
      </c>
      <c r="E157" s="447">
        <f>C157+D157</f>
        <v>634.45000000000005</v>
      </c>
      <c r="F157" s="501">
        <f>E157/B157</f>
        <v>0.56088440185296518</v>
      </c>
      <c r="G157" s="447"/>
    </row>
    <row r="158" spans="2:10" x14ac:dyDescent="0.2">
      <c r="B158" s="496"/>
      <c r="C158" s="451"/>
      <c r="D158" s="452"/>
      <c r="E158" s="452"/>
      <c r="F158" s="453"/>
      <c r="G158" s="454"/>
      <c r="H158" s="455"/>
    </row>
    <row r="159" spans="2:10" x14ac:dyDescent="0.2">
      <c r="B159" s="328" t="s">
        <v>156</v>
      </c>
      <c r="C159" s="422"/>
      <c r="D159" s="502"/>
      <c r="E159" s="422"/>
      <c r="F159" s="422"/>
      <c r="G159" s="422"/>
      <c r="H159" s="422"/>
    </row>
    <row r="160" spans="2:10" x14ac:dyDescent="0.2">
      <c r="B160" s="423"/>
      <c r="C160" s="422"/>
      <c r="D160" s="422"/>
      <c r="E160" s="422"/>
      <c r="F160" s="422"/>
      <c r="G160" s="422"/>
      <c r="H160" s="424" t="s">
        <v>118</v>
      </c>
    </row>
    <row r="161" spans="2:8" ht="71.25" x14ac:dyDescent="0.2">
      <c r="B161" s="425" t="s">
        <v>37</v>
      </c>
      <c r="C161" s="426" t="s">
        <v>38</v>
      </c>
      <c r="D161" s="427" t="s">
        <v>174</v>
      </c>
      <c r="E161" s="427" t="s">
        <v>198</v>
      </c>
      <c r="F161" s="427" t="s">
        <v>56</v>
      </c>
      <c r="G161" s="427" t="s">
        <v>57</v>
      </c>
      <c r="H161" s="358" t="s">
        <v>58</v>
      </c>
    </row>
    <row r="162" spans="2:8" ht="13.5" customHeight="1" x14ac:dyDescent="0.2">
      <c r="B162" s="425">
        <v>1</v>
      </c>
      <c r="C162" s="426">
        <v>2</v>
      </c>
      <c r="D162" s="427">
        <v>3</v>
      </c>
      <c r="E162" s="427">
        <v>4</v>
      </c>
      <c r="F162" s="427">
        <v>5</v>
      </c>
      <c r="G162" s="427">
        <v>6</v>
      </c>
      <c r="H162" s="358">
        <v>7</v>
      </c>
    </row>
    <row r="163" spans="2:8" ht="12.95" customHeight="1" x14ac:dyDescent="0.2">
      <c r="B163" s="365">
        <v>1</v>
      </c>
      <c r="C163" s="366" t="s">
        <v>122</v>
      </c>
      <c r="D163" s="437">
        <f>D153</f>
        <v>1131.1599999999999</v>
      </c>
      <c r="E163" s="384">
        <v>0</v>
      </c>
      <c r="F163" s="437">
        <f>D157</f>
        <v>634.45000000000005</v>
      </c>
      <c r="G163" s="465">
        <f>E163+F163</f>
        <v>634.45000000000005</v>
      </c>
      <c r="H163" s="466">
        <f>G163/D163</f>
        <v>0.56088440185296518</v>
      </c>
    </row>
    <row r="164" spans="2:8" ht="14.25" customHeight="1" x14ac:dyDescent="0.2">
      <c r="B164" s="503"/>
      <c r="C164" s="451"/>
      <c r="D164" s="452"/>
      <c r="E164" s="452"/>
      <c r="F164" s="453"/>
      <c r="G164" s="454"/>
      <c r="H164" s="455"/>
    </row>
    <row r="165" spans="2:8" x14ac:dyDescent="0.2">
      <c r="B165" s="500" t="s">
        <v>59</v>
      </c>
      <c r="C165" s="422"/>
      <c r="D165" s="502"/>
      <c r="E165" s="422"/>
      <c r="F165" s="422"/>
      <c r="G165" s="422"/>
      <c r="H165" s="422"/>
    </row>
    <row r="166" spans="2:8" ht="2.25" customHeight="1" x14ac:dyDescent="0.2">
      <c r="B166" s="423"/>
      <c r="C166" s="422"/>
      <c r="D166" s="502"/>
      <c r="E166" s="422"/>
      <c r="F166" s="422"/>
      <c r="G166" s="422"/>
      <c r="H166" s="422"/>
    </row>
    <row r="167" spans="2:8" x14ac:dyDescent="0.2">
      <c r="B167" s="504" t="s">
        <v>39</v>
      </c>
      <c r="C167" s="505" t="s">
        <v>60</v>
      </c>
      <c r="D167" s="505" t="s">
        <v>61</v>
      </c>
      <c r="E167" s="505" t="s">
        <v>48</v>
      </c>
      <c r="F167" s="505" t="s">
        <v>49</v>
      </c>
    </row>
    <row r="168" spans="2:8" ht="17.25" customHeight="1" x14ac:dyDescent="0.2">
      <c r="B168" s="479">
        <f>D147</f>
        <v>1131.1599999999999</v>
      </c>
      <c r="C168" s="431">
        <f>G163</f>
        <v>634.45000000000005</v>
      </c>
      <c r="D168" s="466">
        <f>C168/B168</f>
        <v>0.56088440185296518</v>
      </c>
      <c r="E168" s="431">
        <v>1152.4299999999998</v>
      </c>
      <c r="F168" s="506">
        <f>E168/B168</f>
        <v>1.0188037059301955</v>
      </c>
      <c r="G168" s="507"/>
      <c r="H168" s="507"/>
    </row>
    <row r="169" spans="2:8" ht="9" customHeight="1" x14ac:dyDescent="0.2">
      <c r="B169" s="508"/>
      <c r="C169" s="509"/>
      <c r="D169" s="510"/>
      <c r="E169" s="509"/>
      <c r="F169" s="511"/>
      <c r="G169" s="507"/>
      <c r="H169" s="507"/>
    </row>
    <row r="170" spans="2:8" ht="17.25" customHeight="1" x14ac:dyDescent="0.2">
      <c r="B170" s="718" t="s">
        <v>157</v>
      </c>
      <c r="C170" s="718"/>
      <c r="D170" s="718"/>
      <c r="E170" s="718"/>
      <c r="F170" s="718"/>
      <c r="G170" s="718"/>
      <c r="H170" s="718"/>
    </row>
    <row r="171" spans="2:8" ht="10.5" customHeight="1" x14ac:dyDescent="0.2">
      <c r="B171" s="423"/>
      <c r="C171" s="512"/>
      <c r="D171" s="512"/>
      <c r="E171" s="512"/>
      <c r="F171" s="513" t="s">
        <v>118</v>
      </c>
      <c r="G171" s="512"/>
      <c r="H171" s="512"/>
    </row>
    <row r="172" spans="2:8" ht="42.75" x14ac:dyDescent="0.2">
      <c r="B172" s="514" t="s">
        <v>37</v>
      </c>
      <c r="C172" s="427" t="s">
        <v>38</v>
      </c>
      <c r="D172" s="427" t="s">
        <v>175</v>
      </c>
      <c r="E172" s="427" t="s">
        <v>62</v>
      </c>
      <c r="F172" s="427" t="s">
        <v>63</v>
      </c>
      <c r="G172" s="507"/>
      <c r="H172" s="507"/>
    </row>
    <row r="173" spans="2:8" ht="18.75" customHeight="1" x14ac:dyDescent="0.2">
      <c r="B173" s="515">
        <v>1</v>
      </c>
      <c r="C173" s="473">
        <v>2</v>
      </c>
      <c r="D173" s="473">
        <v>3</v>
      </c>
      <c r="E173" s="473">
        <v>4</v>
      </c>
      <c r="F173" s="473">
        <v>5</v>
      </c>
      <c r="G173" s="516"/>
      <c r="H173" s="512"/>
    </row>
    <row r="174" spans="2:8" ht="12.95" customHeight="1" x14ac:dyDescent="0.2">
      <c r="B174" s="365">
        <v>1</v>
      </c>
      <c r="C174" s="366" t="s">
        <v>122</v>
      </c>
      <c r="D174" s="437">
        <f>D147</f>
        <v>1131.1599999999999</v>
      </c>
      <c r="E174" s="480">
        <f>E168</f>
        <v>1152.4299999999998</v>
      </c>
      <c r="F174" s="432">
        <f>E174/D174</f>
        <v>1.0188037059301955</v>
      </c>
      <c r="G174" s="391"/>
      <c r="H174" s="517"/>
    </row>
    <row r="175" spans="2:8" ht="23.25" customHeight="1" x14ac:dyDescent="0.2">
      <c r="B175" s="500" t="s">
        <v>176</v>
      </c>
      <c r="C175" s="422"/>
      <c r="D175" s="422"/>
      <c r="E175" s="422"/>
      <c r="F175" s="422"/>
      <c r="G175" s="422"/>
      <c r="H175" s="422"/>
    </row>
    <row r="176" spans="2:8" x14ac:dyDescent="0.2">
      <c r="B176" s="500"/>
      <c r="C176" s="422"/>
      <c r="D176" s="422"/>
      <c r="E176" s="422"/>
      <c r="F176" s="422"/>
      <c r="G176" s="422"/>
      <c r="H176" s="422"/>
    </row>
    <row r="177" spans="2:14" ht="28.5" customHeight="1" x14ac:dyDescent="0.2">
      <c r="B177" s="677" t="s">
        <v>261</v>
      </c>
      <c r="C177" s="678"/>
      <c r="D177" s="678"/>
      <c r="E177" s="678"/>
      <c r="F177" s="678"/>
      <c r="G177" s="678"/>
      <c r="H177" s="422"/>
    </row>
    <row r="178" spans="2:14" ht="42" customHeight="1" x14ac:dyDescent="0.2">
      <c r="B178" s="357" t="s">
        <v>30</v>
      </c>
      <c r="C178" s="358" t="s">
        <v>31</v>
      </c>
      <c r="D178" s="358" t="s">
        <v>64</v>
      </c>
      <c r="E178" s="358" t="s">
        <v>65</v>
      </c>
      <c r="F178" s="358" t="s">
        <v>66</v>
      </c>
      <c r="G178" s="397"/>
      <c r="H178" s="324" t="s">
        <v>13</v>
      </c>
    </row>
    <row r="179" spans="2:14" s="519" customFormat="1" ht="17.25" customHeight="1" x14ac:dyDescent="0.2">
      <c r="B179" s="471">
        <v>1</v>
      </c>
      <c r="C179" s="472">
        <v>2</v>
      </c>
      <c r="D179" s="472">
        <v>3</v>
      </c>
      <c r="E179" s="472">
        <v>4</v>
      </c>
      <c r="F179" s="472">
        <v>5</v>
      </c>
      <c r="G179" s="518"/>
    </row>
    <row r="180" spans="2:14" ht="12.95" customHeight="1" x14ac:dyDescent="0.2">
      <c r="B180" s="365">
        <v>1</v>
      </c>
      <c r="C180" s="366" t="s">
        <v>122</v>
      </c>
      <c r="D180" s="432">
        <f>F125</f>
        <v>1.0221695329850122</v>
      </c>
      <c r="E180" s="432">
        <f>F174</f>
        <v>1.0188037059301955</v>
      </c>
      <c r="F180" s="520">
        <f>E180-D180</f>
        <v>-3.3658270548166946E-3</v>
      </c>
      <c r="G180" s="391"/>
      <c r="H180" s="351"/>
    </row>
    <row r="181" spans="2:14" ht="14.25" customHeight="1" x14ac:dyDescent="0.2">
      <c r="B181" s="450"/>
      <c r="C181" s="451"/>
      <c r="D181" s="452"/>
      <c r="E181" s="452"/>
      <c r="F181" s="453"/>
      <c r="G181" s="454"/>
      <c r="H181" s="455" t="s">
        <v>13</v>
      </c>
    </row>
    <row r="182" spans="2:14" x14ac:dyDescent="0.2">
      <c r="B182" s="720" t="s">
        <v>177</v>
      </c>
      <c r="C182" s="720"/>
      <c r="D182" s="720"/>
      <c r="E182" s="720"/>
      <c r="F182" s="720"/>
      <c r="G182" s="720"/>
      <c r="H182" s="720"/>
    </row>
    <row r="183" spans="2:14" ht="11.25" customHeight="1" x14ac:dyDescent="0.2">
      <c r="C183" s="422"/>
      <c r="D183" s="422"/>
      <c r="E183" s="422"/>
      <c r="F183" s="422"/>
      <c r="G183" s="422"/>
      <c r="H183" s="422"/>
    </row>
    <row r="184" spans="2:14" ht="14.25" customHeight="1" x14ac:dyDescent="0.2">
      <c r="C184" s="422"/>
      <c r="D184" s="422"/>
      <c r="E184" s="422"/>
      <c r="G184" s="424" t="s">
        <v>67</v>
      </c>
      <c r="H184" s="422"/>
    </row>
    <row r="185" spans="2:14" ht="59.25" customHeight="1" x14ac:dyDescent="0.2">
      <c r="B185" s="357" t="s">
        <v>30</v>
      </c>
      <c r="C185" s="358" t="s">
        <v>31</v>
      </c>
      <c r="D185" s="521" t="s">
        <v>215</v>
      </c>
      <c r="E185" s="521" t="s">
        <v>68</v>
      </c>
      <c r="F185" s="521" t="s">
        <v>69</v>
      </c>
      <c r="G185" s="358" t="s">
        <v>70</v>
      </c>
    </row>
    <row r="186" spans="2:14" ht="15" customHeight="1" x14ac:dyDescent="0.2">
      <c r="B186" s="394">
        <v>1</v>
      </c>
      <c r="C186" s="395">
        <v>2</v>
      </c>
      <c r="D186" s="396">
        <v>3</v>
      </c>
      <c r="E186" s="396">
        <v>4</v>
      </c>
      <c r="F186" s="396">
        <v>5</v>
      </c>
      <c r="G186" s="395">
        <v>6</v>
      </c>
      <c r="K186" s="324" t="s">
        <v>217</v>
      </c>
      <c r="L186" s="324" t="s">
        <v>214</v>
      </c>
      <c r="M186" s="324" t="s">
        <v>216</v>
      </c>
      <c r="N186" s="324" t="s">
        <v>12</v>
      </c>
    </row>
    <row r="187" spans="2:14" ht="12.95" customHeight="1" x14ac:dyDescent="0.2">
      <c r="B187" s="365">
        <v>1</v>
      </c>
      <c r="C187" s="366" t="s">
        <v>122</v>
      </c>
      <c r="D187" s="385">
        <f>D75</f>
        <v>7715400</v>
      </c>
      <c r="E187" s="431">
        <v>932.08500000000004</v>
      </c>
      <c r="F187" s="437">
        <f>E125</f>
        <v>952.75400000000002</v>
      </c>
      <c r="G187" s="522">
        <f>F187/E187</f>
        <v>1.0221750162270609</v>
      </c>
      <c r="H187" s="351"/>
      <c r="L187" s="324">
        <f>$C$29*0.0001</f>
        <v>450.45000000000005</v>
      </c>
      <c r="M187" s="324">
        <f>+$C$30*0.00015</f>
        <v>481.63499999999993</v>
      </c>
      <c r="N187" s="361">
        <f>M187+L187</f>
        <v>932.08500000000004</v>
      </c>
    </row>
    <row r="188" spans="2:14" ht="14.25" customHeight="1" x14ac:dyDescent="0.2">
      <c r="B188" s="503"/>
      <c r="C188" s="451"/>
      <c r="D188" s="452"/>
      <c r="E188" s="452"/>
      <c r="F188" s="453"/>
      <c r="G188" s="454"/>
      <c r="H188" s="455"/>
    </row>
    <row r="189" spans="2:14" x14ac:dyDescent="0.2">
      <c r="B189" s="719" t="s">
        <v>178</v>
      </c>
      <c r="C189" s="719"/>
      <c r="D189" s="719"/>
      <c r="E189" s="719"/>
      <c r="F189" s="719"/>
      <c r="G189" s="719"/>
      <c r="H189" s="719"/>
    </row>
    <row r="190" spans="2:14" ht="14.25" customHeight="1" x14ac:dyDescent="0.2">
      <c r="C190" s="422"/>
      <c r="D190" s="422"/>
      <c r="E190" s="422"/>
      <c r="G190" s="424" t="s">
        <v>119</v>
      </c>
      <c r="H190" s="422"/>
    </row>
    <row r="191" spans="2:14" ht="57.75" customHeight="1" x14ac:dyDescent="0.2">
      <c r="B191" s="357" t="s">
        <v>30</v>
      </c>
      <c r="C191" s="358" t="s">
        <v>31</v>
      </c>
      <c r="D191" s="521" t="s">
        <v>213</v>
      </c>
      <c r="E191" s="521" t="s">
        <v>71</v>
      </c>
      <c r="F191" s="521" t="s">
        <v>72</v>
      </c>
      <c r="G191" s="358" t="s">
        <v>70</v>
      </c>
    </row>
    <row r="192" spans="2:14" ht="15" customHeight="1" x14ac:dyDescent="0.2">
      <c r="B192" s="357">
        <v>1</v>
      </c>
      <c r="C192" s="358">
        <v>2</v>
      </c>
      <c r="D192" s="521">
        <v>3</v>
      </c>
      <c r="E192" s="521">
        <v>4</v>
      </c>
      <c r="F192" s="521">
        <v>5</v>
      </c>
      <c r="G192" s="358">
        <v>6</v>
      </c>
      <c r="K192" s="324" t="s">
        <v>220</v>
      </c>
      <c r="L192" s="324" t="s">
        <v>214</v>
      </c>
      <c r="M192" s="324" t="s">
        <v>216</v>
      </c>
      <c r="N192" s="324" t="s">
        <v>12</v>
      </c>
    </row>
    <row r="193" spans="2:14" ht="12.95" customHeight="1" x14ac:dyDescent="0.2">
      <c r="B193" s="365">
        <v>1</v>
      </c>
      <c r="C193" s="366" t="s">
        <v>122</v>
      </c>
      <c r="D193" s="385">
        <f>D187</f>
        <v>7715400</v>
      </c>
      <c r="E193" s="421">
        <f>((C29*13.5)+(C30*16.29))/100000</f>
        <v>1131.16311</v>
      </c>
      <c r="F193" s="480">
        <f>E174</f>
        <v>1152.4299999999998</v>
      </c>
      <c r="G193" s="432">
        <f>F193/E193</f>
        <v>1.0188009048491689</v>
      </c>
      <c r="H193" s="351"/>
      <c r="L193" s="361">
        <f>$C$29*4.13/100000</f>
        <v>186.03585000000001</v>
      </c>
      <c r="M193" s="361">
        <f>+$C$30*6.18/100000</f>
        <v>198.43361999999999</v>
      </c>
      <c r="N193" s="361">
        <f>L193+M193</f>
        <v>384.46947</v>
      </c>
    </row>
    <row r="194" spans="2:14" ht="13.5" customHeight="1" x14ac:dyDescent="0.2">
      <c r="B194" s="450"/>
      <c r="C194" s="451"/>
      <c r="D194" s="452"/>
      <c r="E194" s="452"/>
      <c r="F194" s="453"/>
      <c r="G194" s="454"/>
      <c r="H194" s="455"/>
    </row>
    <row r="195" spans="2:14" ht="13.5" customHeight="1" x14ac:dyDescent="0.25">
      <c r="B195" s="523" t="s">
        <v>73</v>
      </c>
      <c r="C195" s="524"/>
      <c r="D195" s="524"/>
      <c r="E195" s="525"/>
      <c r="F195" s="525"/>
      <c r="G195" s="525"/>
      <c r="H195" s="525"/>
    </row>
    <row r="196" spans="2:14" ht="13.5" customHeight="1" x14ac:dyDescent="0.25">
      <c r="B196" s="523"/>
      <c r="C196" s="524"/>
      <c r="D196" s="524"/>
      <c r="E196" s="525"/>
      <c r="F196" s="525"/>
      <c r="G196" s="525"/>
      <c r="H196" s="525"/>
    </row>
    <row r="197" spans="2:14" ht="30" customHeight="1" x14ac:dyDescent="0.25">
      <c r="B197" s="675" t="s">
        <v>158</v>
      </c>
      <c r="C197" s="675"/>
      <c r="D197" s="675"/>
      <c r="E197" s="675"/>
      <c r="F197" s="675"/>
      <c r="G197" s="675"/>
      <c r="H197" s="675"/>
    </row>
    <row r="198" spans="2:14" ht="36.75" customHeight="1" x14ac:dyDescent="0.25">
      <c r="B198" s="357" t="s">
        <v>37</v>
      </c>
      <c r="C198" s="358" t="s">
        <v>38</v>
      </c>
      <c r="D198" s="358" t="s">
        <v>179</v>
      </c>
      <c r="E198" s="358" t="s">
        <v>110</v>
      </c>
      <c r="F198" s="358" t="s">
        <v>112</v>
      </c>
      <c r="G198" s="526"/>
      <c r="H198" s="527"/>
    </row>
    <row r="199" spans="2:14" x14ac:dyDescent="0.2">
      <c r="B199" s="528">
        <v>1</v>
      </c>
      <c r="C199" s="529">
        <v>2</v>
      </c>
      <c r="D199" s="529">
        <v>3</v>
      </c>
      <c r="E199" s="529">
        <v>4</v>
      </c>
      <c r="F199" s="529" t="s">
        <v>111</v>
      </c>
      <c r="G199" s="530"/>
      <c r="H199" s="530"/>
    </row>
    <row r="200" spans="2:14" ht="12.95" customHeight="1" x14ac:dyDescent="0.2">
      <c r="B200" s="365">
        <v>1</v>
      </c>
      <c r="C200" s="366" t="s">
        <v>122</v>
      </c>
      <c r="D200" s="385">
        <f>625+300</f>
        <v>925</v>
      </c>
      <c r="E200" s="531">
        <f>625+300</f>
        <v>925</v>
      </c>
      <c r="F200" s="531">
        <f>E200-D200</f>
        <v>0</v>
      </c>
      <c r="G200" s="532"/>
      <c r="H200" s="374"/>
    </row>
    <row r="201" spans="2:14" ht="15" customHeight="1" x14ac:dyDescent="0.25">
      <c r="B201" s="368"/>
      <c r="C201" s="372"/>
      <c r="D201" s="533"/>
      <c r="E201" s="534"/>
      <c r="F201" s="534"/>
      <c r="G201" s="534"/>
      <c r="H201" s="371"/>
    </row>
    <row r="202" spans="2:14" ht="27" customHeight="1" x14ac:dyDescent="0.25">
      <c r="B202" s="675" t="s">
        <v>158</v>
      </c>
      <c r="C202" s="676"/>
      <c r="D202" s="676"/>
      <c r="E202" s="676"/>
      <c r="F202" s="676"/>
      <c r="G202" s="676"/>
      <c r="H202" s="676"/>
    </row>
    <row r="203" spans="2:14" ht="13.5" customHeight="1" x14ac:dyDescent="0.25">
      <c r="B203" s="523"/>
      <c r="C203" s="524"/>
      <c r="D203" s="524"/>
      <c r="E203" s="525"/>
      <c r="F203" s="525"/>
      <c r="G203" s="525"/>
      <c r="H203" s="525"/>
    </row>
    <row r="204" spans="2:14" ht="51" customHeight="1" x14ac:dyDescent="0.2">
      <c r="B204" s="535" t="s">
        <v>37</v>
      </c>
      <c r="C204" s="536" t="s">
        <v>38</v>
      </c>
      <c r="D204" s="536" t="s">
        <v>201</v>
      </c>
      <c r="E204" s="536" t="s">
        <v>200</v>
      </c>
      <c r="F204" s="536" t="s">
        <v>74</v>
      </c>
      <c r="G204" s="536" t="s">
        <v>75</v>
      </c>
      <c r="H204" s="537" t="s">
        <v>76</v>
      </c>
    </row>
    <row r="205" spans="2:14" x14ac:dyDescent="0.2">
      <c r="B205" s="528">
        <v>1</v>
      </c>
      <c r="C205" s="529">
        <v>2</v>
      </c>
      <c r="D205" s="529">
        <v>3</v>
      </c>
      <c r="E205" s="529">
        <v>4</v>
      </c>
      <c r="F205" s="529">
        <v>5</v>
      </c>
      <c r="G205" s="529">
        <v>6</v>
      </c>
      <c r="H205" s="529">
        <v>7</v>
      </c>
    </row>
    <row r="206" spans="2:14" ht="12.95" customHeight="1" x14ac:dyDescent="0.2">
      <c r="B206" s="365">
        <v>1</v>
      </c>
      <c r="C206" s="366" t="s">
        <v>122</v>
      </c>
      <c r="D206" s="480">
        <v>298.58</v>
      </c>
      <c r="E206" s="480">
        <v>0</v>
      </c>
      <c r="F206" s="437">
        <v>273.10000000000002</v>
      </c>
      <c r="G206" s="480">
        <f>E206+F206</f>
        <v>273.10000000000002</v>
      </c>
      <c r="H206" s="466">
        <f>G206/D206</f>
        <v>0.91466273695492006</v>
      </c>
    </row>
    <row r="207" spans="2:14" ht="13.5" customHeight="1" x14ac:dyDescent="0.2">
      <c r="B207" s="450"/>
      <c r="C207" s="451"/>
      <c r="D207" s="452"/>
      <c r="E207" s="452"/>
      <c r="F207" s="453"/>
      <c r="G207" s="454"/>
      <c r="H207" s="455"/>
    </row>
    <row r="208" spans="2:14" ht="30" customHeight="1" x14ac:dyDescent="0.25">
      <c r="B208" s="675" t="s">
        <v>202</v>
      </c>
      <c r="C208" s="676"/>
      <c r="D208" s="676"/>
      <c r="E208" s="676"/>
      <c r="F208" s="676"/>
      <c r="G208" s="676"/>
      <c r="H208" s="676"/>
    </row>
    <row r="209" spans="2:8" ht="60" x14ac:dyDescent="0.25">
      <c r="B209" s="535" t="s">
        <v>37</v>
      </c>
      <c r="C209" s="536" t="s">
        <v>38</v>
      </c>
      <c r="D209" s="536" t="s">
        <v>180</v>
      </c>
      <c r="E209" s="536" t="s">
        <v>77</v>
      </c>
      <c r="F209" s="536" t="s">
        <v>78</v>
      </c>
      <c r="G209" s="536" t="s">
        <v>79</v>
      </c>
      <c r="H209" s="527"/>
    </row>
    <row r="210" spans="2:8" ht="15" x14ac:dyDescent="0.25">
      <c r="B210" s="528">
        <v>1</v>
      </c>
      <c r="C210" s="529">
        <v>2</v>
      </c>
      <c r="D210" s="529">
        <v>3</v>
      </c>
      <c r="E210" s="529">
        <v>4</v>
      </c>
      <c r="F210" s="529">
        <v>5</v>
      </c>
      <c r="G210" s="529">
        <v>6</v>
      </c>
      <c r="H210" s="527"/>
    </row>
    <row r="211" spans="2:8" ht="12.95" customHeight="1" x14ac:dyDescent="0.2">
      <c r="B211" s="365">
        <v>1</v>
      </c>
      <c r="C211" s="366" t="s">
        <v>122</v>
      </c>
      <c r="D211" s="480">
        <f>D206</f>
        <v>298.58</v>
      </c>
      <c r="E211" s="437">
        <f>G206</f>
        <v>273.10000000000002</v>
      </c>
      <c r="F211" s="480">
        <f>F206</f>
        <v>273.10000000000002</v>
      </c>
      <c r="G211" s="538">
        <f>F211/D211</f>
        <v>0.91466273695492006</v>
      </c>
      <c r="H211" s="351"/>
    </row>
    <row r="212" spans="2:8" ht="13.5" customHeight="1" x14ac:dyDescent="0.25">
      <c r="B212" s="539"/>
      <c r="C212" s="540"/>
      <c r="D212" s="541"/>
      <c r="E212" s="542"/>
      <c r="F212" s="543"/>
      <c r="G212" s="542"/>
      <c r="H212" s="544"/>
    </row>
    <row r="213" spans="2:8" ht="29.25" customHeight="1" x14ac:dyDescent="0.25">
      <c r="B213" s="675" t="s">
        <v>203</v>
      </c>
      <c r="C213" s="676"/>
      <c r="D213" s="676"/>
      <c r="E213" s="676"/>
      <c r="F213" s="676"/>
      <c r="G213" s="676"/>
      <c r="H213" s="525"/>
    </row>
    <row r="214" spans="2:8" ht="58.5" customHeight="1" x14ac:dyDescent="0.25">
      <c r="B214" s="535" t="s">
        <v>37</v>
      </c>
      <c r="C214" s="536" t="s">
        <v>38</v>
      </c>
      <c r="D214" s="536" t="s">
        <v>167</v>
      </c>
      <c r="E214" s="536" t="s">
        <v>77</v>
      </c>
      <c r="F214" s="536" t="s">
        <v>241</v>
      </c>
      <c r="G214" s="537" t="s">
        <v>181</v>
      </c>
      <c r="H214" s="545"/>
    </row>
    <row r="215" spans="2:8" ht="14.25" customHeight="1" x14ac:dyDescent="0.25">
      <c r="B215" s="528">
        <v>1</v>
      </c>
      <c r="C215" s="529">
        <v>2</v>
      </c>
      <c r="D215" s="529">
        <v>3</v>
      </c>
      <c r="E215" s="529">
        <v>4</v>
      </c>
      <c r="F215" s="529">
        <v>5</v>
      </c>
      <c r="G215" s="529">
        <v>6</v>
      </c>
      <c r="H215" s="545"/>
    </row>
    <row r="216" spans="2:8" ht="12.95" customHeight="1" x14ac:dyDescent="0.2">
      <c r="B216" s="365">
        <v>1</v>
      </c>
      <c r="C216" s="366" t="s">
        <v>122</v>
      </c>
      <c r="D216" s="480">
        <f>D206</f>
        <v>298.58</v>
      </c>
      <c r="E216" s="437">
        <f>E211</f>
        <v>273.10000000000002</v>
      </c>
      <c r="F216" s="480">
        <v>-20.5</v>
      </c>
      <c r="G216" s="538">
        <f>F216/D216</f>
        <v>-6.8658316029204913E-2</v>
      </c>
      <c r="H216" s="351"/>
    </row>
    <row r="217" spans="2:8" ht="24" customHeight="1" x14ac:dyDescent="0.2">
      <c r="B217" s="328" t="s">
        <v>80</v>
      </c>
    </row>
    <row r="218" spans="2:8" ht="13.5" customHeight="1" x14ac:dyDescent="0.2"/>
    <row r="219" spans="2:8" x14ac:dyDescent="0.2">
      <c r="B219" s="328" t="s">
        <v>81</v>
      </c>
    </row>
    <row r="220" spans="2:8" ht="30" customHeight="1" x14ac:dyDescent="0.2">
      <c r="B220" s="546" t="s">
        <v>21</v>
      </c>
      <c r="C220" s="547"/>
      <c r="D220" s="548" t="s">
        <v>34</v>
      </c>
      <c r="E220" s="548" t="s">
        <v>35</v>
      </c>
      <c r="F220" s="548" t="s">
        <v>6</v>
      </c>
      <c r="G220" s="548" t="s">
        <v>28</v>
      </c>
      <c r="H220" s="415"/>
    </row>
    <row r="221" spans="2:8" ht="13.5" customHeight="1" x14ac:dyDescent="0.2">
      <c r="B221" s="546">
        <v>1</v>
      </c>
      <c r="C221" s="547">
        <v>2</v>
      </c>
      <c r="D221" s="547">
        <v>3</v>
      </c>
      <c r="E221" s="547">
        <v>4</v>
      </c>
      <c r="F221" s="547" t="s">
        <v>36</v>
      </c>
      <c r="G221" s="547">
        <v>6</v>
      </c>
      <c r="H221" s="415"/>
    </row>
    <row r="222" spans="2:8" ht="27" customHeight="1" x14ac:dyDescent="0.2">
      <c r="B222" s="549">
        <v>1</v>
      </c>
      <c r="C222" s="375" t="s">
        <v>167</v>
      </c>
      <c r="D222" s="418">
        <v>30</v>
      </c>
      <c r="E222" s="418">
        <v>30</v>
      </c>
      <c r="F222" s="550">
        <f>D222-E222</f>
        <v>0</v>
      </c>
      <c r="G222" s="551">
        <f>F222/D222</f>
        <v>0</v>
      </c>
      <c r="H222" s="552"/>
    </row>
    <row r="223" spans="2:8" ht="42.75" x14ac:dyDescent="0.2">
      <c r="B223" s="549">
        <v>2</v>
      </c>
      <c r="C223" s="375" t="s">
        <v>200</v>
      </c>
      <c r="D223" s="418">
        <v>0</v>
      </c>
      <c r="E223" s="418">
        <v>0</v>
      </c>
      <c r="F223" s="550">
        <f>D223-E223</f>
        <v>0</v>
      </c>
      <c r="G223" s="551">
        <v>0</v>
      </c>
      <c r="H223" s="415"/>
    </row>
    <row r="224" spans="2:8" ht="39" customHeight="1" x14ac:dyDescent="0.2">
      <c r="B224" s="549">
        <v>3</v>
      </c>
      <c r="C224" s="375" t="s">
        <v>183</v>
      </c>
      <c r="D224" s="418">
        <v>30</v>
      </c>
      <c r="E224" s="418">
        <v>30</v>
      </c>
      <c r="F224" s="550">
        <f>D224-E224</f>
        <v>0</v>
      </c>
      <c r="G224" s="551">
        <f>F224/D224</f>
        <v>0</v>
      </c>
      <c r="H224" s="415"/>
    </row>
    <row r="225" spans="2:10" ht="15.75" customHeight="1" x14ac:dyDescent="0.2">
      <c r="B225" s="549">
        <v>4</v>
      </c>
      <c r="C225" s="553" t="s">
        <v>82</v>
      </c>
      <c r="D225" s="554">
        <f>D223+D224</f>
        <v>30</v>
      </c>
      <c r="E225" s="554">
        <f>E223+E224</f>
        <v>30</v>
      </c>
      <c r="F225" s="550">
        <f>D225-E225</f>
        <v>0</v>
      </c>
      <c r="G225" s="551">
        <f>F225/D225</f>
        <v>0</v>
      </c>
      <c r="H225" s="415"/>
    </row>
    <row r="226" spans="2:10" ht="15.75" customHeight="1" x14ac:dyDescent="0.2">
      <c r="B226" s="555"/>
      <c r="C226" s="556"/>
      <c r="D226" s="557"/>
      <c r="E226" s="557"/>
      <c r="F226" s="434"/>
      <c r="G226" s="434"/>
    </row>
    <row r="227" spans="2:10" x14ac:dyDescent="0.2">
      <c r="B227" s="666" t="s">
        <v>262</v>
      </c>
      <c r="C227" s="666"/>
      <c r="D227" s="666"/>
      <c r="E227" s="666"/>
      <c r="F227" s="666"/>
      <c r="G227" s="666"/>
    </row>
    <row r="228" spans="2:10" x14ac:dyDescent="0.2">
      <c r="E228" s="441"/>
      <c r="F228" s="686" t="s">
        <v>161</v>
      </c>
      <c r="G228" s="686"/>
      <c r="H228" s="558"/>
    </row>
    <row r="229" spans="2:10" ht="28.5" x14ac:dyDescent="0.2">
      <c r="B229" s="357" t="s">
        <v>21</v>
      </c>
      <c r="C229" s="358" t="s">
        <v>83</v>
      </c>
      <c r="D229" s="358" t="s">
        <v>182</v>
      </c>
      <c r="E229" s="358" t="s">
        <v>42</v>
      </c>
      <c r="F229" s="358" t="s">
        <v>84</v>
      </c>
      <c r="G229" s="358" t="s">
        <v>85</v>
      </c>
      <c r="H229" s="430"/>
    </row>
    <row r="230" spans="2:10" x14ac:dyDescent="0.2">
      <c r="B230" s="559">
        <v>1</v>
      </c>
      <c r="C230" s="560">
        <v>2</v>
      </c>
      <c r="D230" s="560">
        <v>3</v>
      </c>
      <c r="E230" s="560">
        <v>4</v>
      </c>
      <c r="F230" s="561">
        <v>5</v>
      </c>
      <c r="G230" s="560">
        <v>6</v>
      </c>
      <c r="H230" s="562"/>
    </row>
    <row r="231" spans="2:10" ht="28.5" x14ac:dyDescent="0.2">
      <c r="B231" s="563">
        <v>1</v>
      </c>
      <c r="C231" s="340" t="s">
        <v>86</v>
      </c>
      <c r="D231" s="564">
        <v>15</v>
      </c>
      <c r="E231" s="564">
        <v>15</v>
      </c>
      <c r="F231" s="565">
        <v>15</v>
      </c>
      <c r="G231" s="566">
        <f>F231/D231</f>
        <v>1</v>
      </c>
      <c r="H231" s="567"/>
    </row>
    <row r="232" spans="2:10" ht="117.75" customHeight="1" x14ac:dyDescent="0.2">
      <c r="B232" s="563">
        <v>2</v>
      </c>
      <c r="C232" s="340" t="s">
        <v>87</v>
      </c>
      <c r="D232" s="564">
        <v>15</v>
      </c>
      <c r="E232" s="564">
        <v>15</v>
      </c>
      <c r="F232" s="565">
        <v>15</v>
      </c>
      <c r="G232" s="566">
        <f>F232/D232</f>
        <v>1</v>
      </c>
      <c r="H232" s="568"/>
    </row>
    <row r="233" spans="2:10" ht="15" x14ac:dyDescent="0.2">
      <c r="B233" s="687" t="s">
        <v>12</v>
      </c>
      <c r="C233" s="687"/>
      <c r="D233" s="569">
        <f>SUM(D231:D232)</f>
        <v>30</v>
      </c>
      <c r="E233" s="569">
        <f t="shared" ref="E233:F233" si="0">SUM(E231:E232)</f>
        <v>30</v>
      </c>
      <c r="F233" s="569">
        <f t="shared" si="0"/>
        <v>30</v>
      </c>
      <c r="G233" s="570">
        <f>F233/D233</f>
        <v>1</v>
      </c>
      <c r="H233" s="571"/>
    </row>
    <row r="234" spans="2:10" s="572" customFormat="1" ht="22.9" customHeight="1" x14ac:dyDescent="0.2">
      <c r="B234" s="688"/>
      <c r="C234" s="688"/>
      <c r="D234" s="688"/>
      <c r="E234" s="688"/>
      <c r="F234" s="688"/>
      <c r="G234" s="688"/>
      <c r="H234" s="688"/>
    </row>
    <row r="235" spans="2:10" x14ac:dyDescent="0.2">
      <c r="B235" s="573" t="s">
        <v>88</v>
      </c>
      <c r="C235" s="435"/>
      <c r="D235" s="435"/>
      <c r="E235" s="574"/>
      <c r="F235" s="435"/>
      <c r="G235" s="435"/>
      <c r="H235" s="575"/>
    </row>
    <row r="236" spans="2:10" x14ac:dyDescent="0.2">
      <c r="B236" s="573"/>
      <c r="C236" s="435"/>
      <c r="D236" s="435"/>
      <c r="E236" s="574"/>
      <c r="F236" s="435"/>
      <c r="G236" s="435"/>
      <c r="H236" s="575"/>
    </row>
    <row r="237" spans="2:10" x14ac:dyDescent="0.2">
      <c r="B237" s="328" t="s">
        <v>89</v>
      </c>
    </row>
    <row r="238" spans="2:10" ht="30" customHeight="1" x14ac:dyDescent="0.2">
      <c r="B238" s="365" t="s">
        <v>21</v>
      </c>
      <c r="C238" s="337" t="s">
        <v>83</v>
      </c>
      <c r="D238" s="576" t="s">
        <v>34</v>
      </c>
      <c r="E238" s="576" t="s">
        <v>35</v>
      </c>
      <c r="F238" s="576" t="s">
        <v>6</v>
      </c>
      <c r="G238" s="576" t="s">
        <v>28</v>
      </c>
    </row>
    <row r="239" spans="2:10" ht="13.5" customHeight="1" x14ac:dyDescent="0.2">
      <c r="B239" s="413">
        <v>1</v>
      </c>
      <c r="C239" s="375">
        <v>2</v>
      </c>
      <c r="D239" s="375">
        <v>3</v>
      </c>
      <c r="E239" s="375">
        <v>4</v>
      </c>
      <c r="F239" s="375" t="s">
        <v>36</v>
      </c>
      <c r="G239" s="375">
        <v>6</v>
      </c>
      <c r="H239" s="415"/>
    </row>
    <row r="240" spans="2:10" ht="27" customHeight="1" x14ac:dyDescent="0.2">
      <c r="B240" s="416">
        <v>1</v>
      </c>
      <c r="C240" s="375" t="s">
        <v>167</v>
      </c>
      <c r="D240" s="418">
        <v>6.99</v>
      </c>
      <c r="E240" s="418">
        <v>6.99</v>
      </c>
      <c r="F240" s="418">
        <f>D240-E240</f>
        <v>0</v>
      </c>
      <c r="G240" s="577">
        <f>F240/D240</f>
        <v>0</v>
      </c>
      <c r="H240" s="415"/>
      <c r="J240" s="361"/>
    </row>
    <row r="241" spans="2:8" ht="42.75" x14ac:dyDescent="0.2">
      <c r="B241" s="416">
        <v>2</v>
      </c>
      <c r="C241" s="375" t="s">
        <v>200</v>
      </c>
      <c r="D241" s="418">
        <v>0</v>
      </c>
      <c r="E241" s="418">
        <v>0</v>
      </c>
      <c r="F241" s="418">
        <f>D241-E241</f>
        <v>0</v>
      </c>
      <c r="G241" s="577">
        <v>0</v>
      </c>
      <c r="H241" s="415"/>
    </row>
    <row r="242" spans="2:8" ht="38.25" customHeight="1" x14ac:dyDescent="0.2">
      <c r="B242" s="416">
        <v>3</v>
      </c>
      <c r="C242" s="375" t="s">
        <v>183</v>
      </c>
      <c r="D242" s="418">
        <v>6.02</v>
      </c>
      <c r="E242" s="418">
        <v>6.02</v>
      </c>
      <c r="F242" s="418">
        <f>D242-E242</f>
        <v>0</v>
      </c>
      <c r="G242" s="577">
        <f>F242/D242</f>
        <v>0</v>
      </c>
      <c r="H242" s="415"/>
    </row>
    <row r="243" spans="2:8" ht="15.75" customHeight="1" x14ac:dyDescent="0.2">
      <c r="B243" s="416">
        <v>4</v>
      </c>
      <c r="C243" s="578" t="s">
        <v>82</v>
      </c>
      <c r="D243" s="554">
        <f>SUM(D241:D242)</f>
        <v>6.02</v>
      </c>
      <c r="E243" s="554">
        <f>SUM(E241:E242)</f>
        <v>6.02</v>
      </c>
      <c r="F243" s="418">
        <f>D243-E243</f>
        <v>0</v>
      </c>
      <c r="G243" s="579">
        <f>F243/D243</f>
        <v>0</v>
      </c>
      <c r="H243" s="415"/>
    </row>
    <row r="244" spans="2:8" ht="15.75" customHeight="1" x14ac:dyDescent="0.2">
      <c r="B244" s="555"/>
      <c r="C244" s="556"/>
      <c r="D244" s="477"/>
      <c r="E244" s="477"/>
      <c r="F244" s="434"/>
      <c r="G244" s="371"/>
    </row>
    <row r="245" spans="2:8" x14ac:dyDescent="0.2">
      <c r="B245" s="666" t="s">
        <v>204</v>
      </c>
      <c r="C245" s="666"/>
      <c r="D245" s="666"/>
      <c r="E245" s="666"/>
      <c r="F245" s="666"/>
      <c r="G245" s="666"/>
      <c r="H245" s="666"/>
    </row>
    <row r="246" spans="2:8" x14ac:dyDescent="0.2">
      <c r="G246" s="580"/>
      <c r="H246" s="441" t="s">
        <v>118</v>
      </c>
    </row>
    <row r="247" spans="2:8" ht="57" x14ac:dyDescent="0.2">
      <c r="B247" s="358" t="s">
        <v>182</v>
      </c>
      <c r="C247" s="358" t="s">
        <v>90</v>
      </c>
      <c r="D247" s="358" t="s">
        <v>91</v>
      </c>
      <c r="E247" s="358" t="s">
        <v>92</v>
      </c>
      <c r="F247" s="358" t="s">
        <v>93</v>
      </c>
      <c r="G247" s="358" t="s">
        <v>6</v>
      </c>
      <c r="H247" s="358" t="s">
        <v>85</v>
      </c>
    </row>
    <row r="248" spans="2:8" x14ac:dyDescent="0.2">
      <c r="B248" s="581">
        <v>1</v>
      </c>
      <c r="C248" s="582">
        <v>2</v>
      </c>
      <c r="D248" s="581">
        <v>3</v>
      </c>
      <c r="E248" s="581">
        <v>4</v>
      </c>
      <c r="F248" s="581">
        <v>5</v>
      </c>
      <c r="G248" s="581" t="s">
        <v>94</v>
      </c>
      <c r="H248" s="581">
        <v>7</v>
      </c>
    </row>
    <row r="249" spans="2:8" ht="18" customHeight="1" x14ac:dyDescent="0.2">
      <c r="B249" s="583">
        <v>6.99</v>
      </c>
      <c r="C249" s="584">
        <f>E243</f>
        <v>6.02</v>
      </c>
      <c r="D249" s="470">
        <f>D107</f>
        <v>913.73</v>
      </c>
      <c r="E249" s="470">
        <f>(D249*750)/100000</f>
        <v>6.8529749999999998</v>
      </c>
      <c r="F249" s="418">
        <f>D242</f>
        <v>6.02</v>
      </c>
      <c r="G249" s="470">
        <f>E249-F249</f>
        <v>0.83297500000000024</v>
      </c>
      <c r="H249" s="585">
        <f>F249/B249</f>
        <v>0.86123032904148777</v>
      </c>
    </row>
    <row r="250" spans="2:8" ht="12" customHeight="1" x14ac:dyDescent="0.2">
      <c r="B250" s="586"/>
      <c r="C250" s="587"/>
      <c r="D250" s="588"/>
      <c r="E250" s="588"/>
      <c r="F250" s="589"/>
      <c r="G250" s="588"/>
      <c r="H250" s="590"/>
    </row>
    <row r="251" spans="2:8" s="591" customFormat="1" ht="15" customHeight="1" x14ac:dyDescent="0.2">
      <c r="B251" s="689" t="s">
        <v>184</v>
      </c>
      <c r="C251" s="689"/>
      <c r="D251" s="689"/>
      <c r="E251" s="689"/>
      <c r="F251" s="689"/>
      <c r="G251" s="689"/>
      <c r="H251" s="689"/>
    </row>
    <row r="252" spans="2:8" s="591" customFormat="1" ht="14.25" customHeight="1" x14ac:dyDescent="0.2">
      <c r="B252" s="716" t="s">
        <v>108</v>
      </c>
      <c r="C252" s="716"/>
      <c r="D252" s="716"/>
      <c r="E252" s="716"/>
      <c r="F252" s="716"/>
      <c r="G252" s="716"/>
      <c r="H252" s="716"/>
    </row>
    <row r="253" spans="2:8" s="591" customFormat="1" ht="14.25" customHeight="1" x14ac:dyDescent="0.2">
      <c r="B253" s="714" t="s">
        <v>123</v>
      </c>
      <c r="C253" s="715"/>
      <c r="D253" s="715"/>
      <c r="E253" s="715"/>
      <c r="F253" s="715"/>
      <c r="G253" s="715"/>
      <c r="H253" s="715"/>
    </row>
    <row r="254" spans="2:8" s="591" customFormat="1" ht="12.75" x14ac:dyDescent="0.2">
      <c r="B254" s="680" t="s">
        <v>124</v>
      </c>
      <c r="C254" s="680"/>
      <c r="D254" s="680"/>
      <c r="E254" s="680"/>
      <c r="F254" s="680"/>
      <c r="G254" s="592"/>
      <c r="H254" s="592"/>
    </row>
    <row r="255" spans="2:8" s="591" customFormat="1" x14ac:dyDescent="0.2">
      <c r="B255" s="593" t="s">
        <v>125</v>
      </c>
      <c r="C255" s="594" t="s">
        <v>126</v>
      </c>
      <c r="D255" s="595" t="s">
        <v>127</v>
      </c>
      <c r="E255" s="595" t="s">
        <v>128</v>
      </c>
      <c r="F255" s="596" t="s">
        <v>147</v>
      </c>
      <c r="G255" s="592"/>
      <c r="H255" s="597" t="s">
        <v>13</v>
      </c>
    </row>
    <row r="256" spans="2:8" s="591" customFormat="1" x14ac:dyDescent="0.2">
      <c r="B256" s="668" t="s">
        <v>130</v>
      </c>
      <c r="C256" s="598" t="s">
        <v>131</v>
      </c>
      <c r="D256" s="599"/>
      <c r="E256" s="600">
        <v>50</v>
      </c>
      <c r="F256" s="601">
        <v>65.52</v>
      </c>
      <c r="G256" s="592"/>
      <c r="H256" s="602"/>
    </row>
    <row r="257" spans="2:8" s="591" customFormat="1" x14ac:dyDescent="0.2">
      <c r="B257" s="669"/>
      <c r="C257" s="598" t="s">
        <v>132</v>
      </c>
      <c r="D257" s="599"/>
      <c r="E257" s="600"/>
      <c r="F257" s="601"/>
      <c r="G257" s="592"/>
      <c r="H257" s="602"/>
    </row>
    <row r="258" spans="2:8" s="591" customFormat="1" x14ac:dyDescent="0.2">
      <c r="B258" s="669"/>
      <c r="C258" s="598" t="s">
        <v>133</v>
      </c>
      <c r="D258" s="599"/>
      <c r="E258" s="600"/>
      <c r="F258" s="601"/>
      <c r="G258" s="592"/>
      <c r="H258" s="602"/>
    </row>
    <row r="259" spans="2:8" s="591" customFormat="1" x14ac:dyDescent="0.2">
      <c r="B259" s="669"/>
      <c r="C259" s="598" t="s">
        <v>143</v>
      </c>
      <c r="D259" s="599"/>
      <c r="E259" s="600"/>
      <c r="F259" s="601"/>
      <c r="G259" s="592"/>
      <c r="H259" s="602"/>
    </row>
    <row r="260" spans="2:8" s="591" customFormat="1" x14ac:dyDescent="0.2">
      <c r="B260" s="669"/>
      <c r="C260" s="598" t="s">
        <v>144</v>
      </c>
      <c r="D260" s="599"/>
      <c r="E260" s="600"/>
      <c r="F260" s="601"/>
      <c r="G260" s="592"/>
      <c r="H260" s="602"/>
    </row>
    <row r="261" spans="2:8" s="591" customFormat="1" x14ac:dyDescent="0.2">
      <c r="B261" s="669"/>
      <c r="C261" s="598" t="s">
        <v>145</v>
      </c>
      <c r="D261" s="599"/>
      <c r="E261" s="600" t="s">
        <v>146</v>
      </c>
      <c r="F261" s="601">
        <v>0</v>
      </c>
      <c r="G261" s="592"/>
      <c r="H261" s="602"/>
    </row>
    <row r="262" spans="2:8" s="591" customFormat="1" x14ac:dyDescent="0.2">
      <c r="B262" s="669"/>
      <c r="C262" s="598" t="s">
        <v>185</v>
      </c>
      <c r="D262" s="599"/>
      <c r="E262" s="600"/>
      <c r="F262" s="601"/>
      <c r="G262" s="592"/>
      <c r="H262" s="602"/>
    </row>
    <row r="263" spans="2:8" s="591" customFormat="1" x14ac:dyDescent="0.2">
      <c r="B263" s="670"/>
      <c r="C263" s="603" t="s">
        <v>134</v>
      </c>
      <c r="D263" s="604"/>
      <c r="E263" s="605">
        <f>SUM(E256:E261)</f>
        <v>50</v>
      </c>
      <c r="F263" s="605">
        <f>SUM(F256:F258)</f>
        <v>65.52</v>
      </c>
      <c r="G263" s="592"/>
      <c r="H263" s="592"/>
    </row>
    <row r="264" spans="2:8" s="591" customFormat="1" ht="12.75" x14ac:dyDescent="0.2">
      <c r="B264" s="709" t="s">
        <v>242</v>
      </c>
      <c r="C264" s="710"/>
      <c r="D264" s="710"/>
      <c r="E264" s="710"/>
      <c r="F264" s="710"/>
      <c r="G264" s="710"/>
      <c r="H264" s="710"/>
    </row>
    <row r="265" spans="2:8" s="591" customFormat="1" x14ac:dyDescent="0.2">
      <c r="B265" s="606"/>
      <c r="C265" s="607"/>
      <c r="D265" s="608"/>
      <c r="E265" s="608"/>
      <c r="F265" s="608"/>
      <c r="G265" s="592"/>
      <c r="H265" s="592"/>
    </row>
    <row r="266" spans="2:8" s="591" customFormat="1" ht="14.25" customHeight="1" x14ac:dyDescent="0.2">
      <c r="B266" s="711" t="s">
        <v>135</v>
      </c>
      <c r="C266" s="708"/>
      <c r="D266" s="708"/>
      <c r="E266" s="708"/>
      <c r="F266" s="708"/>
      <c r="G266" s="708"/>
      <c r="H266" s="708"/>
    </row>
    <row r="267" spans="2:8" s="591" customFormat="1" ht="12.75" x14ac:dyDescent="0.2">
      <c r="B267" s="671" t="s">
        <v>98</v>
      </c>
      <c r="C267" s="673" t="s">
        <v>99</v>
      </c>
      <c r="D267" s="674"/>
      <c r="E267" s="667" t="s">
        <v>100</v>
      </c>
      <c r="F267" s="667"/>
      <c r="G267" s="667" t="s">
        <v>101</v>
      </c>
      <c r="H267" s="667"/>
    </row>
    <row r="268" spans="2:8" s="591" customFormat="1" x14ac:dyDescent="0.2">
      <c r="B268" s="672"/>
      <c r="C268" s="609" t="s">
        <v>102</v>
      </c>
      <c r="D268" s="610" t="s">
        <v>103</v>
      </c>
      <c r="E268" s="611" t="s">
        <v>102</v>
      </c>
      <c r="F268" s="611" t="s">
        <v>103</v>
      </c>
      <c r="G268" s="611" t="s">
        <v>102</v>
      </c>
      <c r="H268" s="611" t="s">
        <v>103</v>
      </c>
    </row>
    <row r="269" spans="2:8" s="591" customFormat="1" x14ac:dyDescent="0.2">
      <c r="B269" s="611" t="s">
        <v>237</v>
      </c>
      <c r="C269" s="612">
        <v>50</v>
      </c>
      <c r="D269" s="613">
        <f>F263</f>
        <v>65.52</v>
      </c>
      <c r="E269" s="614">
        <v>50</v>
      </c>
      <c r="F269" s="613">
        <v>16.239999999999998</v>
      </c>
      <c r="G269" s="615">
        <v>0</v>
      </c>
      <c r="H269" s="615">
        <f>(D269-F269)/D269</f>
        <v>0.75213675213675224</v>
      </c>
    </row>
    <row r="270" spans="2:8" s="591" customFormat="1" x14ac:dyDescent="0.2">
      <c r="B270" s="616"/>
      <c r="C270" s="617"/>
      <c r="D270" s="592"/>
      <c r="E270" s="592"/>
      <c r="F270" s="592"/>
      <c r="G270" s="592"/>
      <c r="H270" s="592"/>
    </row>
    <row r="271" spans="2:8" s="591" customFormat="1" ht="14.25" customHeight="1" x14ac:dyDescent="0.2">
      <c r="B271" s="709" t="s">
        <v>159</v>
      </c>
      <c r="C271" s="710"/>
      <c r="D271" s="710"/>
      <c r="E271" s="710"/>
      <c r="F271" s="710"/>
      <c r="G271" s="710"/>
      <c r="H271" s="710"/>
    </row>
    <row r="272" spans="2:8" s="591" customFormat="1" ht="25.5" customHeight="1" x14ac:dyDescent="0.2">
      <c r="B272" s="701" t="s">
        <v>186</v>
      </c>
      <c r="C272" s="701"/>
      <c r="D272" s="701" t="s">
        <v>238</v>
      </c>
      <c r="E272" s="701"/>
      <c r="F272" s="701" t="s">
        <v>104</v>
      </c>
      <c r="G272" s="701"/>
      <c r="H272" s="592"/>
    </row>
    <row r="273" spans="2:8" s="591" customFormat="1" x14ac:dyDescent="0.2">
      <c r="B273" s="618" t="s">
        <v>102</v>
      </c>
      <c r="C273" s="619" t="s">
        <v>105</v>
      </c>
      <c r="D273" s="620" t="s">
        <v>102</v>
      </c>
      <c r="E273" s="620" t="s">
        <v>105</v>
      </c>
      <c r="F273" s="620" t="s">
        <v>102</v>
      </c>
      <c r="G273" s="620" t="s">
        <v>106</v>
      </c>
      <c r="H273" s="592"/>
    </row>
    <row r="274" spans="2:8" s="591" customFormat="1" x14ac:dyDescent="0.2">
      <c r="B274" s="621">
        <v>1</v>
      </c>
      <c r="C274" s="622">
        <v>2</v>
      </c>
      <c r="D274" s="621">
        <v>3</v>
      </c>
      <c r="E274" s="621">
        <v>4</v>
      </c>
      <c r="F274" s="621">
        <v>5</v>
      </c>
      <c r="G274" s="621">
        <v>6</v>
      </c>
      <c r="H274" s="623"/>
    </row>
    <row r="275" spans="2:8" s="591" customFormat="1" x14ac:dyDescent="0.2">
      <c r="B275" s="614">
        <v>50</v>
      </c>
      <c r="C275" s="624">
        <v>65.52</v>
      </c>
      <c r="D275" s="614">
        <v>50</v>
      </c>
      <c r="E275" s="613">
        <v>16.239999999999998</v>
      </c>
      <c r="F275" s="625">
        <f>D275/B275</f>
        <v>1</v>
      </c>
      <c r="G275" s="625">
        <f>E275/C275</f>
        <v>0.24786324786324784</v>
      </c>
      <c r="H275" s="592"/>
    </row>
    <row r="276" spans="2:8" s="591" customFormat="1" ht="14.25" customHeight="1" x14ac:dyDescent="0.2">
      <c r="B276" s="721"/>
      <c r="C276" s="722"/>
      <c r="D276" s="722"/>
      <c r="E276" s="722"/>
      <c r="F276" s="722"/>
      <c r="G276" s="722"/>
      <c r="H276" s="722"/>
    </row>
    <row r="277" spans="2:8" s="591" customFormat="1" ht="14.25" customHeight="1" x14ac:dyDescent="0.2">
      <c r="B277" s="712" t="s">
        <v>107</v>
      </c>
      <c r="C277" s="713"/>
      <c r="D277" s="713"/>
      <c r="E277" s="713"/>
      <c r="F277" s="713"/>
      <c r="G277" s="713"/>
      <c r="H277" s="713"/>
    </row>
    <row r="278" spans="2:8" s="591" customFormat="1" ht="14.25" customHeight="1" x14ac:dyDescent="0.2">
      <c r="B278" s="714" t="s">
        <v>136</v>
      </c>
      <c r="C278" s="715"/>
      <c r="D278" s="715"/>
      <c r="E278" s="715"/>
      <c r="F278" s="715"/>
      <c r="G278" s="715"/>
      <c r="H278" s="715"/>
    </row>
    <row r="279" spans="2:8" s="591" customFormat="1" ht="12.75" x14ac:dyDescent="0.2">
      <c r="B279" s="680" t="s">
        <v>137</v>
      </c>
      <c r="C279" s="680"/>
      <c r="D279" s="680"/>
      <c r="E279" s="680"/>
      <c r="F279" s="680"/>
      <c r="G279" s="592"/>
      <c r="H279" s="592"/>
    </row>
    <row r="280" spans="2:8" s="591" customFormat="1" ht="25.5" x14ac:dyDescent="0.2">
      <c r="B280" s="618" t="s">
        <v>125</v>
      </c>
      <c r="C280" s="619" t="s">
        <v>126</v>
      </c>
      <c r="D280" s="620" t="s">
        <v>127</v>
      </c>
      <c r="E280" s="620" t="s">
        <v>128</v>
      </c>
      <c r="F280" s="620" t="s">
        <v>129</v>
      </c>
      <c r="G280" s="592"/>
      <c r="H280" s="597"/>
    </row>
    <row r="281" spans="2:8" s="591" customFormat="1" ht="12.75" customHeight="1" x14ac:dyDescent="0.2">
      <c r="B281" s="668" t="s">
        <v>130</v>
      </c>
      <c r="C281" s="598" t="s">
        <v>138</v>
      </c>
      <c r="D281" s="599"/>
      <c r="E281" s="601"/>
      <c r="F281" s="601"/>
      <c r="G281" s="592"/>
      <c r="H281" s="602"/>
    </row>
    <row r="282" spans="2:8" s="591" customFormat="1" x14ac:dyDescent="0.2">
      <c r="B282" s="669"/>
      <c r="C282" s="598" t="s">
        <v>139</v>
      </c>
      <c r="D282" s="599"/>
      <c r="E282" s="601"/>
      <c r="F282" s="626"/>
      <c r="G282" s="592"/>
      <c r="H282" s="602"/>
    </row>
    <row r="283" spans="2:8" s="591" customFormat="1" x14ac:dyDescent="0.2">
      <c r="B283" s="669"/>
      <c r="C283" s="598" t="s">
        <v>140</v>
      </c>
      <c r="D283" s="599"/>
      <c r="E283" s="601"/>
      <c r="F283" s="626"/>
      <c r="G283" s="592"/>
      <c r="H283" s="592"/>
    </row>
    <row r="284" spans="2:8" s="591" customFormat="1" x14ac:dyDescent="0.2">
      <c r="B284" s="669"/>
      <c r="C284" s="598" t="s">
        <v>141</v>
      </c>
      <c r="D284" s="599"/>
      <c r="E284" s="601"/>
      <c r="F284" s="626"/>
      <c r="G284" s="592"/>
      <c r="H284" s="592"/>
    </row>
    <row r="285" spans="2:8" s="591" customFormat="1" x14ac:dyDescent="0.2">
      <c r="B285" s="669"/>
      <c r="C285" s="462" t="s">
        <v>132</v>
      </c>
      <c r="D285" s="599"/>
      <c r="E285" s="601">
        <v>283</v>
      </c>
      <c r="F285" s="626">
        <v>14.15</v>
      </c>
      <c r="G285" s="592"/>
      <c r="H285" s="592"/>
    </row>
    <row r="286" spans="2:8" s="591" customFormat="1" x14ac:dyDescent="0.2">
      <c r="B286" s="669"/>
      <c r="C286" s="462" t="s">
        <v>133</v>
      </c>
      <c r="D286" s="599"/>
      <c r="E286" s="601"/>
      <c r="F286" s="626"/>
      <c r="G286" s="592"/>
      <c r="H286" s="592"/>
    </row>
    <row r="287" spans="2:8" s="591" customFormat="1" x14ac:dyDescent="0.2">
      <c r="B287" s="669"/>
      <c r="C287" s="462" t="s">
        <v>143</v>
      </c>
      <c r="D287" s="599"/>
      <c r="E287" s="601"/>
      <c r="F287" s="626"/>
      <c r="G287" s="592"/>
      <c r="H287" s="592"/>
    </row>
    <row r="288" spans="2:8" s="591" customFormat="1" x14ac:dyDescent="0.2">
      <c r="B288" s="669"/>
      <c r="C288" s="462" t="s">
        <v>144</v>
      </c>
      <c r="D288" s="599"/>
      <c r="E288" s="601"/>
      <c r="F288" s="626"/>
      <c r="G288" s="592"/>
      <c r="H288" s="592"/>
    </row>
    <row r="289" spans="2:8" s="591" customFormat="1" x14ac:dyDescent="0.2">
      <c r="B289" s="669"/>
      <c r="C289" s="462" t="s">
        <v>145</v>
      </c>
      <c r="D289" s="599"/>
      <c r="E289" s="601"/>
      <c r="F289" s="626"/>
      <c r="G289" s="592"/>
      <c r="H289" s="592"/>
    </row>
    <row r="290" spans="2:8" s="591" customFormat="1" x14ac:dyDescent="0.2">
      <c r="B290" s="669"/>
      <c r="C290" s="462" t="s">
        <v>185</v>
      </c>
      <c r="D290" s="599"/>
      <c r="E290" s="601"/>
      <c r="F290" s="626"/>
      <c r="G290" s="592"/>
      <c r="H290" s="592"/>
    </row>
    <row r="291" spans="2:8" s="591" customFormat="1" x14ac:dyDescent="0.2">
      <c r="B291" s="670"/>
      <c r="C291" s="603" t="s">
        <v>134</v>
      </c>
      <c r="D291" s="604"/>
      <c r="E291" s="601">
        <v>283</v>
      </c>
      <c r="F291" s="626">
        <v>14.15</v>
      </c>
      <c r="G291" s="592"/>
      <c r="H291" s="592"/>
    </row>
    <row r="292" spans="2:8" s="591" customFormat="1" x14ac:dyDescent="0.2">
      <c r="B292" s="627"/>
      <c r="C292" s="628"/>
      <c r="D292" s="629"/>
      <c r="E292" s="630"/>
      <c r="F292" s="631"/>
      <c r="G292" s="592"/>
      <c r="H292" s="592"/>
    </row>
    <row r="293" spans="2:8" s="591" customFormat="1" ht="12.75" x14ac:dyDescent="0.2">
      <c r="B293" s="708" t="s">
        <v>142</v>
      </c>
      <c r="C293" s="708"/>
      <c r="D293" s="708"/>
      <c r="E293" s="708"/>
      <c r="F293" s="708"/>
      <c r="G293" s="708"/>
      <c r="H293" s="708"/>
    </row>
    <row r="294" spans="2:8" s="591" customFormat="1" ht="12.75" x14ac:dyDescent="0.2">
      <c r="B294" s="703" t="s">
        <v>98</v>
      </c>
      <c r="C294" s="705" t="s">
        <v>99</v>
      </c>
      <c r="D294" s="706"/>
      <c r="E294" s="707" t="s">
        <v>100</v>
      </c>
      <c r="F294" s="707"/>
      <c r="G294" s="707" t="s">
        <v>101</v>
      </c>
      <c r="H294" s="707"/>
    </row>
    <row r="295" spans="2:8" s="591" customFormat="1" x14ac:dyDescent="0.2">
      <c r="B295" s="704"/>
      <c r="C295" s="632" t="s">
        <v>102</v>
      </c>
      <c r="D295" s="633" t="s">
        <v>103</v>
      </c>
      <c r="E295" s="634" t="s">
        <v>102</v>
      </c>
      <c r="F295" s="634" t="s">
        <v>103</v>
      </c>
      <c r="G295" s="634" t="s">
        <v>102</v>
      </c>
      <c r="H295" s="634" t="s">
        <v>103</v>
      </c>
    </row>
    <row r="296" spans="2:8" s="591" customFormat="1" x14ac:dyDescent="0.2">
      <c r="B296" s="635" t="s">
        <v>237</v>
      </c>
      <c r="C296" s="598">
        <v>283</v>
      </c>
      <c r="D296" s="626">
        <v>14.15</v>
      </c>
      <c r="E296" s="601">
        <v>283</v>
      </c>
      <c r="F296" s="626">
        <v>14.15</v>
      </c>
      <c r="G296" s="615">
        <v>0</v>
      </c>
      <c r="H296" s="615">
        <v>0</v>
      </c>
    </row>
    <row r="297" spans="2:8" s="591" customFormat="1" x14ac:dyDescent="0.2">
      <c r="B297" s="616"/>
      <c r="C297" s="617"/>
      <c r="D297" s="592"/>
      <c r="E297" s="592"/>
      <c r="F297" s="592"/>
      <c r="G297" s="592"/>
      <c r="H297" s="592"/>
    </row>
    <row r="298" spans="2:8" s="591" customFormat="1" x14ac:dyDescent="0.2">
      <c r="B298" s="606" t="s">
        <v>160</v>
      </c>
      <c r="C298" s="617"/>
      <c r="D298" s="592"/>
      <c r="E298" s="592"/>
      <c r="F298" s="592"/>
      <c r="G298" s="592"/>
      <c r="H298" s="592"/>
    </row>
    <row r="299" spans="2:8" s="591" customFormat="1" ht="27" customHeight="1" x14ac:dyDescent="0.2">
      <c r="B299" s="701" t="s">
        <v>187</v>
      </c>
      <c r="C299" s="701"/>
      <c r="D299" s="701" t="s">
        <v>239</v>
      </c>
      <c r="E299" s="701"/>
      <c r="F299" s="701" t="s">
        <v>104</v>
      </c>
      <c r="G299" s="702"/>
      <c r="H299" s="636"/>
    </row>
    <row r="300" spans="2:8" s="591" customFormat="1" x14ac:dyDescent="0.2">
      <c r="B300" s="618" t="s">
        <v>102</v>
      </c>
      <c r="C300" s="619" t="s">
        <v>105</v>
      </c>
      <c r="D300" s="620" t="s">
        <v>102</v>
      </c>
      <c r="E300" s="620" t="s">
        <v>105</v>
      </c>
      <c r="F300" s="620" t="s">
        <v>102</v>
      </c>
      <c r="G300" s="637" t="s">
        <v>106</v>
      </c>
      <c r="H300" s="636"/>
    </row>
    <row r="301" spans="2:8" s="591" customFormat="1" x14ac:dyDescent="0.2">
      <c r="B301" s="621">
        <v>1</v>
      </c>
      <c r="C301" s="622">
        <v>2</v>
      </c>
      <c r="D301" s="621">
        <v>3</v>
      </c>
      <c r="E301" s="621">
        <v>4</v>
      </c>
      <c r="F301" s="621">
        <v>5</v>
      </c>
      <c r="G301" s="638">
        <v>6</v>
      </c>
      <c r="H301" s="639"/>
    </row>
    <row r="302" spans="2:8" s="591" customFormat="1" x14ac:dyDescent="0.2">
      <c r="B302" s="601">
        <v>283</v>
      </c>
      <c r="C302" s="640">
        <v>14.15</v>
      </c>
      <c r="D302" s="601">
        <v>283</v>
      </c>
      <c r="E302" s="626">
        <v>14.15</v>
      </c>
      <c r="F302" s="641">
        <f>D302/B302</f>
        <v>1</v>
      </c>
      <c r="G302" s="642">
        <f>E302/C302</f>
        <v>1</v>
      </c>
      <c r="H302" s="636" t="s">
        <v>13</v>
      </c>
    </row>
  </sheetData>
  <mergeCells count="73">
    <mergeCell ref="B66:H66"/>
    <mergeCell ref="B271:H271"/>
    <mergeCell ref="B266:H266"/>
    <mergeCell ref="B277:H277"/>
    <mergeCell ref="B278:H278"/>
    <mergeCell ref="B264:H264"/>
    <mergeCell ref="B77:H77"/>
    <mergeCell ref="B84:H84"/>
    <mergeCell ref="B82:H82"/>
    <mergeCell ref="B252:H252"/>
    <mergeCell ref="B253:H253"/>
    <mergeCell ref="B110:H110"/>
    <mergeCell ref="B170:H170"/>
    <mergeCell ref="B189:H189"/>
    <mergeCell ref="B182:H182"/>
    <mergeCell ref="B276:H276"/>
    <mergeCell ref="B299:C299"/>
    <mergeCell ref="D299:E299"/>
    <mergeCell ref="F299:G299"/>
    <mergeCell ref="B272:C272"/>
    <mergeCell ref="D272:E272"/>
    <mergeCell ref="F272:G272"/>
    <mergeCell ref="B279:F279"/>
    <mergeCell ref="B294:B295"/>
    <mergeCell ref="C294:D294"/>
    <mergeCell ref="E294:F294"/>
    <mergeCell ref="G294:H294"/>
    <mergeCell ref="B293:H293"/>
    <mergeCell ref="B281:B291"/>
    <mergeCell ref="B1:H1"/>
    <mergeCell ref="B2:H2"/>
    <mergeCell ref="B3:H3"/>
    <mergeCell ref="B5:H5"/>
    <mergeCell ref="B7:H7"/>
    <mergeCell ref="B9:H9"/>
    <mergeCell ref="B26:E26"/>
    <mergeCell ref="B27:H27"/>
    <mergeCell ref="B11:H11"/>
    <mergeCell ref="B13:H13"/>
    <mergeCell ref="B21:H21"/>
    <mergeCell ref="B251:H251"/>
    <mergeCell ref="B92:G92"/>
    <mergeCell ref="B98:G98"/>
    <mergeCell ref="B121:G121"/>
    <mergeCell ref="B142:H142"/>
    <mergeCell ref="B149:H149"/>
    <mergeCell ref="B90:G91"/>
    <mergeCell ref="B202:H202"/>
    <mergeCell ref="F228:G228"/>
    <mergeCell ref="B233:C233"/>
    <mergeCell ref="B234:H234"/>
    <mergeCell ref="B197:H197"/>
    <mergeCell ref="B44:H44"/>
    <mergeCell ref="B32:D32"/>
    <mergeCell ref="B33:H33"/>
    <mergeCell ref="B38:H38"/>
    <mergeCell ref="B50:H50"/>
    <mergeCell ref="B55:H55"/>
    <mergeCell ref="B116:H116"/>
    <mergeCell ref="B127:F127"/>
    <mergeCell ref="G267:H267"/>
    <mergeCell ref="B256:B263"/>
    <mergeCell ref="B267:B268"/>
    <mergeCell ref="C267:D267"/>
    <mergeCell ref="E267:F267"/>
    <mergeCell ref="B208:H208"/>
    <mergeCell ref="B213:G213"/>
    <mergeCell ref="B227:G227"/>
    <mergeCell ref="B245:H245"/>
    <mergeCell ref="B177:G177"/>
    <mergeCell ref="B72:H72"/>
    <mergeCell ref="B254:F254"/>
    <mergeCell ref="B61:H61"/>
  </mergeCells>
  <printOptions horizontalCentered="1"/>
  <pageMargins left="0" right="0" top="0.59055118110236227" bottom="0.19685039370078741" header="0.51181102362204722" footer="0.51181102362204722"/>
  <pageSetup paperSize="9" orientation="portrait" r:id="rId1"/>
  <headerFooter alignWithMargins="0"/>
  <rowBreaks count="7" manualBreakCount="7">
    <brk id="43" min="1" max="7" man="1"/>
    <brk id="76" min="1" max="7" man="1"/>
    <brk id="115" min="1" max="7" man="1"/>
    <brk id="158" min="1" max="7" man="1"/>
    <brk id="194" min="1" max="7" man="1"/>
    <brk id="226" min="1" max="7" man="1"/>
    <brk id="276" min="1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3BFB1-80EC-4221-8847-F583B879386A}">
  <dimension ref="B1:IM303"/>
  <sheetViews>
    <sheetView tabSelected="1" topLeftCell="A281" zoomScale="106" zoomScaleNormal="106" zoomScaleSheetLayoutView="108" workbookViewId="0">
      <selection activeCell="G285" sqref="G285"/>
    </sheetView>
  </sheetViews>
  <sheetFormatPr defaultColWidth="15" defaultRowHeight="14.25" x14ac:dyDescent="0.2"/>
  <cols>
    <col min="1" max="1" width="3.42578125" style="6" customWidth="1"/>
    <col min="2" max="2" width="15" style="258"/>
    <col min="3" max="3" width="15" style="6" customWidth="1"/>
    <col min="4" max="7" width="15" style="6"/>
    <col min="8" max="8" width="13.140625" style="6" customWidth="1"/>
    <col min="9" max="9" width="6.28515625" style="6" customWidth="1"/>
    <col min="10" max="16384" width="15" style="6"/>
  </cols>
  <sheetData>
    <row r="1" spans="2:8" x14ac:dyDescent="0.2">
      <c r="B1" s="724" t="s">
        <v>0</v>
      </c>
      <c r="C1" s="725"/>
      <c r="D1" s="725"/>
      <c r="E1" s="725"/>
      <c r="F1" s="725"/>
      <c r="G1" s="725"/>
      <c r="H1" s="725"/>
    </row>
    <row r="2" spans="2:8" x14ac:dyDescent="0.2">
      <c r="B2" s="726" t="s">
        <v>1</v>
      </c>
      <c r="C2" s="727"/>
      <c r="D2" s="727"/>
      <c r="E2" s="727"/>
      <c r="F2" s="727"/>
      <c r="G2" s="727"/>
      <c r="H2" s="727"/>
    </row>
    <row r="3" spans="2:8" x14ac:dyDescent="0.2">
      <c r="B3" s="726" t="s">
        <v>311</v>
      </c>
      <c r="C3" s="727"/>
      <c r="D3" s="727"/>
      <c r="E3" s="727"/>
      <c r="F3" s="727"/>
      <c r="G3" s="727"/>
      <c r="H3" s="727"/>
    </row>
    <row r="4" spans="2:8" ht="5.25" customHeight="1" x14ac:dyDescent="0.2">
      <c r="B4" s="257"/>
      <c r="C4" s="3"/>
      <c r="D4" s="3"/>
      <c r="E4" s="3"/>
      <c r="F4" s="3"/>
      <c r="G4" s="3"/>
      <c r="H4" s="4"/>
    </row>
    <row r="5" spans="2:8" x14ac:dyDescent="0.2">
      <c r="B5" s="728" t="s">
        <v>121</v>
      </c>
      <c r="C5" s="729"/>
      <c r="D5" s="729"/>
      <c r="E5" s="729"/>
      <c r="F5" s="729"/>
      <c r="G5" s="729"/>
      <c r="H5" s="729"/>
    </row>
    <row r="6" spans="2:8" ht="5.25" customHeight="1" x14ac:dyDescent="0.2">
      <c r="B6" s="311"/>
      <c r="C6" s="5"/>
      <c r="D6" s="5"/>
      <c r="E6" s="5"/>
      <c r="F6" s="5"/>
      <c r="G6" s="5"/>
    </row>
    <row r="7" spans="2:8" x14ac:dyDescent="0.2">
      <c r="B7" s="730" t="s">
        <v>2</v>
      </c>
      <c r="C7" s="730"/>
      <c r="D7" s="730"/>
      <c r="E7" s="730"/>
      <c r="F7" s="730"/>
      <c r="G7" s="730"/>
      <c r="H7" s="730"/>
    </row>
    <row r="8" spans="2:8" ht="4.5" customHeight="1" x14ac:dyDescent="0.2"/>
    <row r="9" spans="2:8" x14ac:dyDescent="0.2">
      <c r="B9" s="730" t="s">
        <v>243</v>
      </c>
      <c r="C9" s="730"/>
      <c r="D9" s="730"/>
      <c r="E9" s="730"/>
      <c r="F9" s="730"/>
      <c r="G9" s="730"/>
      <c r="H9" s="730"/>
    </row>
    <row r="10" spans="2:8" ht="6.75" customHeight="1" x14ac:dyDescent="0.2"/>
    <row r="11" spans="2:8" x14ac:dyDescent="0.2">
      <c r="B11" s="731" t="s">
        <v>3</v>
      </c>
      <c r="C11" s="731"/>
      <c r="D11" s="731"/>
      <c r="E11" s="731"/>
      <c r="F11" s="731"/>
      <c r="G11" s="731"/>
      <c r="H11" s="731"/>
    </row>
    <row r="12" spans="2:8" x14ac:dyDescent="0.2">
      <c r="B12" s="316"/>
      <c r="C12" s="7"/>
      <c r="D12" s="7"/>
      <c r="E12" s="7"/>
      <c r="F12" s="7"/>
      <c r="G12" s="7"/>
      <c r="H12" s="7"/>
    </row>
    <row r="13" spans="2:8" ht="12.75" customHeight="1" x14ac:dyDescent="0.2">
      <c r="B13" s="732" t="s">
        <v>4</v>
      </c>
      <c r="C13" s="732"/>
      <c r="D13" s="732"/>
      <c r="E13" s="732"/>
      <c r="F13" s="732"/>
      <c r="G13" s="732"/>
      <c r="H13" s="732"/>
    </row>
    <row r="14" spans="2:8" ht="8.25" customHeight="1" x14ac:dyDescent="0.2">
      <c r="B14" s="307"/>
      <c r="C14" s="307"/>
      <c r="D14" s="8"/>
      <c r="E14" s="9"/>
      <c r="F14" s="9"/>
      <c r="G14" s="7"/>
      <c r="H14" s="7"/>
    </row>
    <row r="15" spans="2:8" ht="97.5" customHeight="1" x14ac:dyDescent="0.2">
      <c r="B15" s="259" t="s">
        <v>5</v>
      </c>
      <c r="C15" s="175" t="s">
        <v>256</v>
      </c>
      <c r="D15" s="175" t="s">
        <v>257</v>
      </c>
      <c r="E15" s="175" t="s">
        <v>18</v>
      </c>
      <c r="F15" s="10" t="s">
        <v>7</v>
      </c>
      <c r="G15" s="7"/>
      <c r="H15" s="7"/>
    </row>
    <row r="16" spans="2:8" ht="14.25" customHeight="1" x14ac:dyDescent="0.2">
      <c r="B16" s="260">
        <v>1</v>
      </c>
      <c r="C16" s="12">
        <v>2</v>
      </c>
      <c r="D16" s="12">
        <v>3</v>
      </c>
      <c r="E16" s="12" t="s">
        <v>8</v>
      </c>
      <c r="F16" s="11" t="s">
        <v>9</v>
      </c>
      <c r="G16" s="7"/>
      <c r="H16" s="7"/>
    </row>
    <row r="17" spans="2:10" ht="15" x14ac:dyDescent="0.2">
      <c r="B17" s="13" t="s">
        <v>10</v>
      </c>
      <c r="C17" s="150">
        <v>24280</v>
      </c>
      <c r="D17" s="150">
        <v>22106.570833333335</v>
      </c>
      <c r="E17" s="197">
        <f>D17-C17</f>
        <v>-2173.429166666665</v>
      </c>
      <c r="F17" s="79">
        <f>E17/C17</f>
        <v>-8.951520455793513E-2</v>
      </c>
      <c r="H17" s="128" t="s">
        <v>13</v>
      </c>
    </row>
    <row r="18" spans="2:10" x14ac:dyDescent="0.2">
      <c r="B18" s="13" t="s">
        <v>11</v>
      </c>
      <c r="C18" s="150">
        <v>11500</v>
      </c>
      <c r="D18" s="198">
        <v>10280.483333333334</v>
      </c>
      <c r="E18" s="197">
        <f>D18-C18</f>
        <v>-1219.5166666666664</v>
      </c>
      <c r="F18" s="79">
        <f>E18/C18</f>
        <v>-0.10604492753623186</v>
      </c>
      <c r="G18" s="7"/>
      <c r="H18" s="9"/>
    </row>
    <row r="19" spans="2:10" x14ac:dyDescent="0.2">
      <c r="B19" s="13" t="s">
        <v>12</v>
      </c>
      <c r="C19" s="151">
        <f>SUM(C17:C18)</f>
        <v>35780</v>
      </c>
      <c r="D19" s="151">
        <f>SUM(D17:D18)</f>
        <v>32387.054166666669</v>
      </c>
      <c r="E19" s="197">
        <f>SUM(E17:E18)</f>
        <v>-3392.9458333333314</v>
      </c>
      <c r="F19" s="79">
        <f>E19/C19</f>
        <v>-9.4827999813676109E-2</v>
      </c>
      <c r="H19" s="84"/>
    </row>
    <row r="20" spans="2:10" ht="13.5" customHeight="1" x14ac:dyDescent="0.2">
      <c r="H20" s="19"/>
    </row>
    <row r="21" spans="2:10" ht="15.75" customHeight="1" x14ac:dyDescent="0.2">
      <c r="B21" s="732" t="s">
        <v>244</v>
      </c>
      <c r="C21" s="732"/>
      <c r="D21" s="732"/>
      <c r="E21" s="732"/>
      <c r="F21" s="732"/>
      <c r="G21" s="732"/>
      <c r="H21" s="732"/>
    </row>
    <row r="22" spans="2:10" ht="15.75" customHeight="1" x14ac:dyDescent="0.2">
      <c r="B22" s="307"/>
      <c r="C22" s="307"/>
      <c r="D22" s="307"/>
      <c r="E22" s="307"/>
    </row>
    <row r="23" spans="2:10" s="187" customFormat="1" ht="41.25" customHeight="1" x14ac:dyDescent="0.2">
      <c r="B23" s="261" t="s">
        <v>5</v>
      </c>
      <c r="C23" s="175" t="s">
        <v>270</v>
      </c>
      <c r="D23" s="175" t="s">
        <v>189</v>
      </c>
      <c r="E23" s="175" t="s">
        <v>18</v>
      </c>
      <c r="F23" s="10" t="s">
        <v>190</v>
      </c>
    </row>
    <row r="24" spans="2:10" ht="15" customHeight="1" x14ac:dyDescent="0.2">
      <c r="B24" s="13" t="s">
        <v>14</v>
      </c>
      <c r="C24" s="152">
        <v>244</v>
      </c>
      <c r="D24" s="152">
        <v>240</v>
      </c>
      <c r="E24" s="152">
        <f>D24-C24</f>
        <v>-4</v>
      </c>
      <c r="F24" s="16">
        <f>E24/C24</f>
        <v>-1.6393442622950821E-2</v>
      </c>
    </row>
    <row r="25" spans="2:10" ht="15" customHeight="1" x14ac:dyDescent="0.2">
      <c r="B25" s="13" t="s">
        <v>15</v>
      </c>
      <c r="C25" s="152">
        <v>244</v>
      </c>
      <c r="D25" s="152">
        <v>240</v>
      </c>
      <c r="E25" s="152">
        <f>D25-C25</f>
        <v>-4</v>
      </c>
      <c r="F25" s="16">
        <f>E25/C25</f>
        <v>-1.6393442622950821E-2</v>
      </c>
      <c r="H25" s="6" t="s">
        <v>13</v>
      </c>
    </row>
    <row r="26" spans="2:10" ht="15" customHeight="1" x14ac:dyDescent="0.2">
      <c r="B26" s="732"/>
      <c r="C26" s="732"/>
      <c r="D26" s="732"/>
      <c r="E26" s="732"/>
      <c r="F26" s="15"/>
    </row>
    <row r="27" spans="2:10" ht="16.5" customHeight="1" x14ac:dyDescent="0.2">
      <c r="B27" s="733" t="s">
        <v>312</v>
      </c>
      <c r="C27" s="733"/>
      <c r="D27" s="733"/>
      <c r="E27" s="733"/>
      <c r="F27" s="733"/>
      <c r="G27" s="733"/>
      <c r="H27" s="733"/>
    </row>
    <row r="28" spans="2:10" ht="57.75" customHeight="1" x14ac:dyDescent="0.2">
      <c r="B28" s="262" t="s">
        <v>5</v>
      </c>
      <c r="C28" s="59" t="s">
        <v>16</v>
      </c>
      <c r="D28" s="59" t="s">
        <v>17</v>
      </c>
      <c r="E28" s="59" t="s">
        <v>18</v>
      </c>
      <c r="F28" s="154" t="s">
        <v>7</v>
      </c>
      <c r="H28" s="6" t="s">
        <v>13</v>
      </c>
    </row>
    <row r="29" spans="2:10" x14ac:dyDescent="0.2">
      <c r="B29" s="13" t="s">
        <v>14</v>
      </c>
      <c r="C29" s="152">
        <f>C17*C24</f>
        <v>5924320</v>
      </c>
      <c r="D29" s="153">
        <v>5305577</v>
      </c>
      <c r="E29" s="152">
        <f>D29-C29</f>
        <v>-618743</v>
      </c>
      <c r="F29" s="16">
        <f>E29/C29</f>
        <v>-0.1044411848110838</v>
      </c>
      <c r="H29" s="6" t="s">
        <v>13</v>
      </c>
      <c r="J29" s="172">
        <f>D29*4.13/100000</f>
        <v>219.12033009999999</v>
      </c>
    </row>
    <row r="30" spans="2:10" x14ac:dyDescent="0.2">
      <c r="B30" s="13" t="s">
        <v>19</v>
      </c>
      <c r="C30" s="152">
        <f>C18*C25</f>
        <v>2806000</v>
      </c>
      <c r="D30" s="152">
        <v>2467316</v>
      </c>
      <c r="E30" s="152">
        <f>D30-C30</f>
        <v>-338684</v>
      </c>
      <c r="F30" s="16">
        <f>E30/C30</f>
        <v>-0.12069992872416251</v>
      </c>
      <c r="H30" s="6" t="s">
        <v>13</v>
      </c>
      <c r="J30" s="172">
        <f>D30*6.18/100000</f>
        <v>152.48012879999999</v>
      </c>
    </row>
    <row r="31" spans="2:10" ht="17.25" customHeight="1" x14ac:dyDescent="0.2">
      <c r="B31" s="13" t="s">
        <v>12</v>
      </c>
      <c r="C31" s="152">
        <f>SUM(C29:C30)</f>
        <v>8730320</v>
      </c>
      <c r="D31" s="152">
        <f>SUM(D29:D30)</f>
        <v>7772893</v>
      </c>
      <c r="E31" s="152">
        <f>D31-C31</f>
        <v>-957427</v>
      </c>
      <c r="F31" s="16">
        <f>E31/C31</f>
        <v>-0.10966688506263229</v>
      </c>
      <c r="H31" s="6" t="s">
        <v>13</v>
      </c>
    </row>
    <row r="32" spans="2:10" ht="18" customHeight="1" x14ac:dyDescent="0.2">
      <c r="B32" s="723" t="s">
        <v>20</v>
      </c>
      <c r="C32" s="723"/>
      <c r="D32" s="723"/>
      <c r="E32" s="20"/>
      <c r="F32" s="21"/>
      <c r="H32" s="19"/>
    </row>
    <row r="33" spans="2:8" ht="18" customHeight="1" x14ac:dyDescent="0.2">
      <c r="B33" s="733" t="s">
        <v>245</v>
      </c>
      <c r="C33" s="733"/>
      <c r="D33" s="733"/>
      <c r="E33" s="733"/>
      <c r="F33" s="733"/>
      <c r="G33" s="733"/>
      <c r="H33" s="733"/>
    </row>
    <row r="34" spans="2:8" ht="43.5" customHeight="1" x14ac:dyDescent="0.2">
      <c r="B34" s="261" t="s">
        <v>21</v>
      </c>
      <c r="C34" s="175" t="s">
        <v>22</v>
      </c>
      <c r="D34" s="175" t="s">
        <v>23</v>
      </c>
      <c r="E34" s="175" t="s">
        <v>24</v>
      </c>
      <c r="F34" s="17" t="s">
        <v>25</v>
      </c>
      <c r="G34" s="175" t="s">
        <v>26</v>
      </c>
      <c r="H34" s="19"/>
    </row>
    <row r="35" spans="2:8" ht="12.95" customHeight="1" x14ac:dyDescent="0.2">
      <c r="B35" s="261">
        <v>1</v>
      </c>
      <c r="C35" s="175">
        <v>2</v>
      </c>
      <c r="D35" s="175">
        <v>3</v>
      </c>
      <c r="E35" s="175">
        <v>4</v>
      </c>
      <c r="F35" s="175" t="s">
        <v>27</v>
      </c>
      <c r="G35" s="175">
        <v>6</v>
      </c>
      <c r="H35" s="19"/>
    </row>
    <row r="36" spans="2:8" ht="12.95" customHeight="1" x14ac:dyDescent="0.2">
      <c r="B36" s="263">
        <v>1</v>
      </c>
      <c r="C36" s="207" t="s">
        <v>122</v>
      </c>
      <c r="D36" s="12">
        <v>161</v>
      </c>
      <c r="E36" s="12">
        <v>161</v>
      </c>
      <c r="F36" s="12">
        <f>D36-E36</f>
        <v>0</v>
      </c>
      <c r="G36" s="99">
        <f>F36/D36</f>
        <v>0</v>
      </c>
      <c r="H36" s="19"/>
    </row>
    <row r="37" spans="2:8" ht="12.95" customHeight="1" x14ac:dyDescent="0.2">
      <c r="B37" s="264"/>
      <c r="C37" s="315"/>
      <c r="D37" s="22"/>
      <c r="E37" s="22"/>
      <c r="F37" s="22"/>
      <c r="G37" s="23"/>
      <c r="H37" s="19"/>
    </row>
    <row r="38" spans="2:8" ht="16.5" customHeight="1" x14ac:dyDescent="0.2">
      <c r="B38" s="733" t="s">
        <v>246</v>
      </c>
      <c r="C38" s="733"/>
      <c r="D38" s="733"/>
      <c r="E38" s="733"/>
      <c r="F38" s="733"/>
      <c r="G38" s="733"/>
      <c r="H38" s="733"/>
    </row>
    <row r="39" spans="2:8" ht="45.75" customHeight="1" x14ac:dyDescent="0.2">
      <c r="B39" s="261" t="s">
        <v>21</v>
      </c>
      <c r="C39" s="175" t="s">
        <v>22</v>
      </c>
      <c r="D39" s="175" t="s">
        <v>23</v>
      </c>
      <c r="E39" s="175" t="s">
        <v>24</v>
      </c>
      <c r="F39" s="17" t="s">
        <v>25</v>
      </c>
      <c r="G39" s="175" t="s">
        <v>26</v>
      </c>
      <c r="H39" s="19"/>
    </row>
    <row r="40" spans="2:8" ht="12.95" customHeight="1" x14ac:dyDescent="0.2">
      <c r="B40" s="261">
        <v>1</v>
      </c>
      <c r="C40" s="175">
        <v>2</v>
      </c>
      <c r="D40" s="175">
        <v>3</v>
      </c>
      <c r="E40" s="175">
        <v>4</v>
      </c>
      <c r="F40" s="175" t="s">
        <v>27</v>
      </c>
      <c r="G40" s="175">
        <v>6</v>
      </c>
      <c r="H40" s="19"/>
    </row>
    <row r="41" spans="2:8" ht="12.95" customHeight="1" x14ac:dyDescent="0.2">
      <c r="B41" s="263">
        <v>1</v>
      </c>
      <c r="C41" s="207" t="s">
        <v>122</v>
      </c>
      <c r="D41" s="12">
        <v>119</v>
      </c>
      <c r="E41" s="12">
        <v>119</v>
      </c>
      <c r="F41" s="12">
        <f>D41-E41</f>
        <v>0</v>
      </c>
      <c r="G41" s="12">
        <v>0</v>
      </c>
      <c r="H41" s="19"/>
    </row>
    <row r="42" spans="2:8" ht="12.95" customHeight="1" x14ac:dyDescent="0.2">
      <c r="B42" s="264"/>
      <c r="C42" s="310"/>
      <c r="D42" s="22"/>
      <c r="E42" s="22"/>
      <c r="F42" s="24"/>
      <c r="G42" s="25"/>
      <c r="H42" s="19"/>
    </row>
    <row r="43" spans="2:8" ht="12.95" customHeight="1" x14ac:dyDescent="0.2">
      <c r="B43" s="264"/>
      <c r="C43" s="310"/>
      <c r="D43" s="22"/>
      <c r="E43" s="22"/>
      <c r="F43" s="24"/>
      <c r="G43" s="25"/>
      <c r="H43" s="19"/>
    </row>
    <row r="44" spans="2:8" ht="16.5" customHeight="1" x14ac:dyDescent="0.2">
      <c r="B44" s="733" t="s">
        <v>247</v>
      </c>
      <c r="C44" s="733"/>
      <c r="D44" s="733"/>
      <c r="E44" s="733"/>
      <c r="F44" s="733"/>
      <c r="G44" s="733"/>
      <c r="H44" s="733"/>
    </row>
    <row r="45" spans="2:8" ht="45.75" customHeight="1" x14ac:dyDescent="0.2">
      <c r="B45" s="261" t="s">
        <v>21</v>
      </c>
      <c r="C45" s="175" t="s">
        <v>22</v>
      </c>
      <c r="D45" s="175" t="s">
        <v>23</v>
      </c>
      <c r="E45" s="175" t="s">
        <v>24</v>
      </c>
      <c r="F45" s="17" t="s">
        <v>25</v>
      </c>
      <c r="G45" s="175" t="s">
        <v>26</v>
      </c>
      <c r="H45" s="19"/>
    </row>
    <row r="46" spans="2:8" ht="15" customHeight="1" x14ac:dyDescent="0.2">
      <c r="B46" s="261">
        <v>1</v>
      </c>
      <c r="C46" s="175">
        <v>2</v>
      </c>
      <c r="D46" s="175">
        <v>3</v>
      </c>
      <c r="E46" s="175">
        <v>4</v>
      </c>
      <c r="F46" s="175" t="s">
        <v>27</v>
      </c>
      <c r="G46" s="175">
        <v>6</v>
      </c>
      <c r="H46" s="19"/>
    </row>
    <row r="47" spans="2:8" ht="29.25" customHeight="1" x14ac:dyDescent="0.2">
      <c r="B47" s="263">
        <v>1</v>
      </c>
      <c r="C47" s="323" t="s">
        <v>122</v>
      </c>
      <c r="D47" s="122">
        <v>0</v>
      </c>
      <c r="E47" s="122">
        <v>0</v>
      </c>
      <c r="F47" s="122">
        <f>D47-E47</f>
        <v>0</v>
      </c>
      <c r="G47" s="99">
        <v>0</v>
      </c>
      <c r="H47" s="19"/>
    </row>
    <row r="48" spans="2:8" ht="12.95" customHeight="1" x14ac:dyDescent="0.2">
      <c r="B48" s="264"/>
      <c r="C48" s="310"/>
      <c r="D48" s="22"/>
      <c r="E48" s="22"/>
      <c r="F48" s="24"/>
      <c r="G48" s="25"/>
      <c r="H48" s="19"/>
    </row>
    <row r="49" spans="2:247" ht="12.95" customHeight="1" x14ac:dyDescent="0.2">
      <c r="B49" s="264"/>
      <c r="C49" s="310"/>
      <c r="D49" s="22"/>
      <c r="E49" s="22"/>
      <c r="F49" s="24"/>
      <c r="G49" s="25"/>
      <c r="H49" s="19"/>
    </row>
    <row r="50" spans="2:247" ht="12.95" customHeight="1" x14ac:dyDescent="0.2">
      <c r="B50" s="734" t="s">
        <v>248</v>
      </c>
      <c r="C50" s="734"/>
      <c r="D50" s="734"/>
      <c r="E50" s="734"/>
      <c r="F50" s="734"/>
      <c r="G50" s="734"/>
      <c r="H50" s="734"/>
    </row>
    <row r="51" spans="2:247" s="171" customFormat="1" ht="64.5" customHeight="1" x14ac:dyDescent="0.25">
      <c r="B51" s="265" t="s">
        <v>21</v>
      </c>
      <c r="C51" s="156" t="s">
        <v>22</v>
      </c>
      <c r="D51" s="156" t="s">
        <v>258</v>
      </c>
      <c r="E51" s="156" t="s">
        <v>97</v>
      </c>
      <c r="F51" s="157" t="s">
        <v>6</v>
      </c>
      <c r="G51" s="156" t="s">
        <v>28</v>
      </c>
      <c r="H51" s="169"/>
      <c r="I51" s="169"/>
      <c r="J51" s="169"/>
      <c r="K51" s="169"/>
      <c r="L51" s="169"/>
      <c r="M51" s="169"/>
      <c r="N51" s="170"/>
      <c r="O51" s="169"/>
      <c r="P51" s="169"/>
      <c r="Q51" s="169"/>
      <c r="R51" s="169"/>
      <c r="S51" s="169"/>
      <c r="T51" s="170"/>
      <c r="U51" s="169"/>
      <c r="V51" s="169"/>
      <c r="W51" s="169"/>
      <c r="X51" s="169"/>
      <c r="Y51" s="169"/>
      <c r="Z51" s="170"/>
      <c r="AA51" s="169"/>
      <c r="AB51" s="169"/>
      <c r="AC51" s="169"/>
      <c r="AD51" s="169"/>
      <c r="AE51" s="169"/>
      <c r="AF51" s="170"/>
      <c r="AG51" s="169"/>
      <c r="AH51" s="169"/>
      <c r="AI51" s="169"/>
      <c r="AJ51" s="169"/>
      <c r="AK51" s="169"/>
      <c r="AL51" s="170"/>
      <c r="AM51" s="169"/>
      <c r="AN51" s="169"/>
      <c r="AO51" s="169"/>
      <c r="AP51" s="169"/>
      <c r="AQ51" s="169"/>
      <c r="AR51" s="170"/>
      <c r="AS51" s="169"/>
      <c r="AT51" s="169"/>
      <c r="AU51" s="169"/>
      <c r="AV51" s="169"/>
      <c r="AW51" s="169"/>
      <c r="AX51" s="170"/>
      <c r="AY51" s="169"/>
      <c r="AZ51" s="169"/>
      <c r="BA51" s="169"/>
      <c r="BB51" s="169"/>
      <c r="BC51" s="169"/>
      <c r="BD51" s="170"/>
      <c r="BE51" s="169"/>
      <c r="BF51" s="169"/>
      <c r="BG51" s="169"/>
      <c r="BH51" s="169"/>
      <c r="BI51" s="169"/>
      <c r="BJ51" s="170"/>
      <c r="BK51" s="169"/>
      <c r="BL51" s="169"/>
      <c r="BM51" s="169"/>
      <c r="BN51" s="169"/>
      <c r="BO51" s="169"/>
      <c r="BP51" s="170"/>
      <c r="BQ51" s="169"/>
      <c r="BR51" s="169"/>
      <c r="BS51" s="169"/>
      <c r="BT51" s="169"/>
      <c r="BU51" s="169"/>
      <c r="BV51" s="170"/>
      <c r="BW51" s="169"/>
      <c r="BX51" s="169"/>
      <c r="BY51" s="169"/>
      <c r="BZ51" s="169"/>
      <c r="CA51" s="169"/>
      <c r="CB51" s="170"/>
      <c r="CC51" s="169"/>
      <c r="CD51" s="169"/>
      <c r="CE51" s="169"/>
      <c r="CF51" s="169"/>
      <c r="CG51" s="169"/>
      <c r="CH51" s="170"/>
      <c r="CI51" s="169"/>
      <c r="CJ51" s="169"/>
      <c r="CK51" s="169"/>
      <c r="CL51" s="169"/>
      <c r="CM51" s="169"/>
      <c r="CN51" s="170"/>
      <c r="CO51" s="169"/>
      <c r="CP51" s="169"/>
      <c r="CQ51" s="169"/>
      <c r="CR51" s="169"/>
      <c r="CS51" s="169"/>
      <c r="CT51" s="170"/>
      <c r="CU51" s="169"/>
      <c r="CV51" s="169"/>
      <c r="CW51" s="169"/>
      <c r="CX51" s="169"/>
      <c r="CY51" s="169"/>
      <c r="CZ51" s="170"/>
      <c r="DA51" s="169"/>
      <c r="DB51" s="169"/>
      <c r="DC51" s="169"/>
      <c r="DD51" s="169"/>
      <c r="DE51" s="169"/>
      <c r="DF51" s="170"/>
      <c r="DG51" s="169"/>
      <c r="DH51" s="169"/>
      <c r="DI51" s="169"/>
      <c r="DJ51" s="169"/>
      <c r="DK51" s="169"/>
      <c r="DL51" s="170"/>
      <c r="DM51" s="169"/>
      <c r="DN51" s="169"/>
      <c r="DO51" s="169"/>
      <c r="DP51" s="169"/>
      <c r="DQ51" s="169"/>
      <c r="DR51" s="170"/>
      <c r="DS51" s="169"/>
      <c r="DT51" s="169"/>
      <c r="DU51" s="169"/>
      <c r="DV51" s="169"/>
      <c r="DW51" s="169"/>
      <c r="DX51" s="170"/>
      <c r="DY51" s="169"/>
      <c r="DZ51" s="169"/>
      <c r="EA51" s="169"/>
      <c r="EB51" s="169"/>
      <c r="EC51" s="169"/>
      <c r="ED51" s="170"/>
      <c r="EE51" s="169"/>
      <c r="EF51" s="169"/>
      <c r="EG51" s="169"/>
      <c r="EH51" s="169"/>
      <c r="EI51" s="169"/>
      <c r="EJ51" s="170"/>
      <c r="EK51" s="169"/>
      <c r="EL51" s="169"/>
      <c r="EM51" s="169"/>
      <c r="EN51" s="169"/>
      <c r="EO51" s="169"/>
      <c r="EP51" s="170"/>
      <c r="EQ51" s="169"/>
      <c r="ER51" s="169"/>
      <c r="ES51" s="169"/>
      <c r="ET51" s="169"/>
      <c r="EU51" s="169"/>
      <c r="EV51" s="170"/>
      <c r="EW51" s="169"/>
      <c r="EX51" s="169"/>
      <c r="EY51" s="169"/>
      <c r="EZ51" s="169"/>
      <c r="FA51" s="169"/>
      <c r="FB51" s="170"/>
      <c r="FC51" s="169"/>
      <c r="FD51" s="169"/>
      <c r="FE51" s="169"/>
      <c r="FF51" s="169"/>
      <c r="FG51" s="169"/>
      <c r="FH51" s="170"/>
      <c r="FI51" s="169"/>
      <c r="FJ51" s="169"/>
      <c r="FK51" s="169"/>
      <c r="FL51" s="169"/>
      <c r="FM51" s="169"/>
      <c r="FN51" s="170"/>
      <c r="FO51" s="169"/>
      <c r="FP51" s="169"/>
      <c r="FQ51" s="169"/>
      <c r="FR51" s="169"/>
      <c r="FS51" s="169"/>
      <c r="FT51" s="170"/>
      <c r="FU51" s="169"/>
      <c r="FV51" s="169"/>
      <c r="FW51" s="169"/>
      <c r="FX51" s="169"/>
      <c r="FY51" s="169"/>
      <c r="FZ51" s="170"/>
      <c r="GA51" s="169"/>
      <c r="GB51" s="169"/>
      <c r="GC51" s="169"/>
      <c r="GD51" s="169"/>
      <c r="GE51" s="169"/>
      <c r="GF51" s="170"/>
      <c r="GG51" s="169"/>
      <c r="GH51" s="169"/>
      <c r="GI51" s="169"/>
      <c r="GJ51" s="169"/>
      <c r="GK51" s="169"/>
      <c r="GL51" s="170"/>
      <c r="GM51" s="169"/>
      <c r="GN51" s="169"/>
      <c r="GO51" s="169"/>
      <c r="GP51" s="169"/>
      <c r="GQ51" s="169"/>
      <c r="GR51" s="170"/>
      <c r="GS51" s="169"/>
      <c r="GT51" s="169"/>
      <c r="GU51" s="169"/>
      <c r="GV51" s="169"/>
      <c r="GW51" s="169"/>
      <c r="GX51" s="170"/>
      <c r="GY51" s="169"/>
      <c r="GZ51" s="169"/>
      <c r="HA51" s="169"/>
      <c r="HB51" s="169"/>
      <c r="HC51" s="169"/>
      <c r="HD51" s="170"/>
      <c r="HE51" s="169"/>
      <c r="HF51" s="169"/>
      <c r="HG51" s="169"/>
      <c r="HH51" s="169"/>
      <c r="HI51" s="169"/>
      <c r="HJ51" s="170"/>
      <c r="HK51" s="169"/>
      <c r="HL51" s="169"/>
      <c r="HM51" s="169"/>
      <c r="HN51" s="169"/>
      <c r="HO51" s="169"/>
      <c r="HP51" s="170"/>
      <c r="HQ51" s="169"/>
      <c r="HR51" s="169"/>
      <c r="HS51" s="169"/>
      <c r="HT51" s="169"/>
      <c r="HU51" s="169"/>
      <c r="HV51" s="170"/>
      <c r="HW51" s="169"/>
      <c r="HX51" s="169"/>
      <c r="HY51" s="169"/>
      <c r="HZ51" s="169"/>
      <c r="IA51" s="169"/>
      <c r="IB51" s="170"/>
      <c r="IC51" s="169"/>
      <c r="ID51" s="169"/>
      <c r="IE51" s="169"/>
      <c r="IF51" s="169"/>
      <c r="IG51" s="169"/>
      <c r="IH51" s="170"/>
      <c r="II51" s="169"/>
      <c r="IJ51" s="169"/>
      <c r="IK51" s="169"/>
      <c r="IL51" s="169"/>
      <c r="IM51" s="169"/>
    </row>
    <row r="52" spans="2:247" ht="12.95" customHeight="1" x14ac:dyDescent="0.2">
      <c r="B52" s="266">
        <v>1</v>
      </c>
      <c r="C52" s="168">
        <v>2</v>
      </c>
      <c r="D52" s="168">
        <v>3</v>
      </c>
      <c r="E52" s="168">
        <v>4</v>
      </c>
      <c r="F52" s="168" t="s">
        <v>29</v>
      </c>
      <c r="G52" s="168">
        <v>6</v>
      </c>
      <c r="H52" s="19"/>
    </row>
    <row r="53" spans="2:247" ht="28.5" x14ac:dyDescent="0.2">
      <c r="B53" s="263">
        <v>1</v>
      </c>
      <c r="C53" s="322" t="s">
        <v>122</v>
      </c>
      <c r="D53" s="645">
        <v>28552</v>
      </c>
      <c r="E53" s="100">
        <f>D17</f>
        <v>22106.570833333335</v>
      </c>
      <c r="F53" s="100">
        <f>E53-D53</f>
        <v>-6445.429166666665</v>
      </c>
      <c r="G53" s="99">
        <f>F53/D53</f>
        <v>-0.22574352643130657</v>
      </c>
      <c r="H53" s="19"/>
      <c r="I53" s="19"/>
      <c r="J53" s="176"/>
    </row>
    <row r="54" spans="2:247" ht="12.95" customHeight="1" x14ac:dyDescent="0.2">
      <c r="B54" s="264"/>
      <c r="C54" s="315"/>
      <c r="D54" s="22"/>
      <c r="E54" s="22"/>
      <c r="F54" s="22"/>
      <c r="G54" s="23"/>
      <c r="H54" s="19"/>
    </row>
    <row r="55" spans="2:247" ht="28.5" customHeight="1" x14ac:dyDescent="0.2">
      <c r="B55" s="732" t="s">
        <v>249</v>
      </c>
      <c r="C55" s="732"/>
      <c r="D55" s="732"/>
      <c r="E55" s="732"/>
      <c r="F55" s="732"/>
      <c r="G55" s="732"/>
      <c r="H55" s="732"/>
    </row>
    <row r="56" spans="2:247" ht="69" customHeight="1" x14ac:dyDescent="0.2">
      <c r="B56" s="262" t="s">
        <v>21</v>
      </c>
      <c r="C56" s="59" t="s">
        <v>22</v>
      </c>
      <c r="D56" s="59" t="s">
        <v>258</v>
      </c>
      <c r="E56" s="59" t="s">
        <v>97</v>
      </c>
      <c r="F56" s="155" t="s">
        <v>6</v>
      </c>
      <c r="G56" s="59" t="s">
        <v>28</v>
      </c>
      <c r="H56" s="19"/>
    </row>
    <row r="57" spans="2:247" ht="12.95" customHeight="1" x14ac:dyDescent="0.2">
      <c r="B57" s="261">
        <v>1</v>
      </c>
      <c r="C57" s="175">
        <v>2</v>
      </c>
      <c r="D57" s="175">
        <v>3</v>
      </c>
      <c r="E57" s="175">
        <v>4</v>
      </c>
      <c r="F57" s="175" t="s">
        <v>29</v>
      </c>
      <c r="G57" s="175">
        <v>6</v>
      </c>
      <c r="H57" s="19"/>
    </row>
    <row r="58" spans="2:247" ht="24.75" customHeight="1" x14ac:dyDescent="0.2">
      <c r="B58" s="263">
        <v>1</v>
      </c>
      <c r="C58" s="322" t="s">
        <v>122</v>
      </c>
      <c r="D58" s="12">
        <v>14315</v>
      </c>
      <c r="E58" s="100">
        <f>D18</f>
        <v>10280.483333333334</v>
      </c>
      <c r="F58" s="100">
        <f>E58-D58</f>
        <v>-4034.5166666666664</v>
      </c>
      <c r="G58" s="99">
        <f>F58/D58</f>
        <v>-0.28183839795086735</v>
      </c>
      <c r="H58" s="19"/>
      <c r="I58" s="176"/>
      <c r="J58" s="176"/>
      <c r="K58" s="84"/>
    </row>
    <row r="59" spans="2:247" ht="12.95" customHeight="1" x14ac:dyDescent="0.25">
      <c r="B59" s="264"/>
      <c r="C59" s="310"/>
      <c r="D59" s="26"/>
      <c r="E59" s="27"/>
      <c r="F59" s="28"/>
      <c r="G59" s="23"/>
      <c r="H59" s="19"/>
    </row>
    <row r="60" spans="2:247" ht="12.95" customHeight="1" x14ac:dyDescent="0.2">
      <c r="B60" s="264"/>
      <c r="C60" s="20"/>
      <c r="D60" s="20"/>
      <c r="E60" s="20"/>
      <c r="F60" s="20"/>
      <c r="H60" s="19"/>
    </row>
    <row r="61" spans="2:247" ht="16.5" customHeight="1" x14ac:dyDescent="0.2">
      <c r="B61" s="733" t="s">
        <v>250</v>
      </c>
      <c r="C61" s="733"/>
      <c r="D61" s="733"/>
      <c r="E61" s="733"/>
      <c r="F61" s="733"/>
      <c r="G61" s="733"/>
      <c r="H61" s="733"/>
    </row>
    <row r="62" spans="2:247" ht="66.75" customHeight="1" x14ac:dyDescent="0.2">
      <c r="B62" s="261" t="s">
        <v>21</v>
      </c>
      <c r="C62" s="175" t="s">
        <v>22</v>
      </c>
      <c r="D62" s="175" t="s">
        <v>265</v>
      </c>
      <c r="E62" s="175" t="s">
        <v>97</v>
      </c>
      <c r="F62" s="17" t="s">
        <v>6</v>
      </c>
      <c r="G62" s="175" t="s">
        <v>28</v>
      </c>
      <c r="H62" s="19"/>
    </row>
    <row r="63" spans="2:247" ht="12.95" customHeight="1" x14ac:dyDescent="0.2">
      <c r="B63" s="261">
        <v>1</v>
      </c>
      <c r="C63" s="175">
        <v>2</v>
      </c>
      <c r="D63" s="175">
        <v>3</v>
      </c>
      <c r="E63" s="175">
        <v>4</v>
      </c>
      <c r="F63" s="175" t="s">
        <v>29</v>
      </c>
      <c r="G63" s="175">
        <v>6</v>
      </c>
      <c r="H63" s="19"/>
    </row>
    <row r="64" spans="2:247" ht="12.95" customHeight="1" x14ac:dyDescent="0.2">
      <c r="B64" s="263">
        <v>1</v>
      </c>
      <c r="C64" s="207" t="s">
        <v>122</v>
      </c>
      <c r="D64" s="100">
        <f>C17</f>
        <v>24280</v>
      </c>
      <c r="E64" s="100">
        <f>E53</f>
        <v>22106.570833333335</v>
      </c>
      <c r="F64" s="100">
        <f>E64-D64</f>
        <v>-2173.429166666665</v>
      </c>
      <c r="G64" s="99">
        <f>F64/D64</f>
        <v>-8.951520455793513E-2</v>
      </c>
      <c r="H64" s="19"/>
    </row>
    <row r="65" spans="2:13" ht="12.95" customHeight="1" x14ac:dyDescent="0.2">
      <c r="B65" s="264"/>
      <c r="C65" s="315"/>
      <c r="D65" s="22"/>
      <c r="E65" s="22"/>
      <c r="F65" s="22"/>
      <c r="G65" s="23"/>
      <c r="H65" s="19"/>
    </row>
    <row r="66" spans="2:13" ht="12.95" customHeight="1" x14ac:dyDescent="0.2">
      <c r="B66" s="732" t="s">
        <v>251</v>
      </c>
      <c r="C66" s="732"/>
      <c r="D66" s="732"/>
      <c r="E66" s="732"/>
      <c r="F66" s="732"/>
      <c r="G66" s="732"/>
      <c r="H66" s="732"/>
    </row>
    <row r="67" spans="2:13" ht="66" customHeight="1" x14ac:dyDescent="0.2">
      <c r="B67" s="261" t="s">
        <v>21</v>
      </c>
      <c r="C67" s="175" t="s">
        <v>22</v>
      </c>
      <c r="D67" s="175" t="s">
        <v>265</v>
      </c>
      <c r="E67" s="175" t="s">
        <v>97</v>
      </c>
      <c r="F67" s="17" t="s">
        <v>6</v>
      </c>
      <c r="G67" s="175" t="s">
        <v>28</v>
      </c>
      <c r="H67" s="19"/>
    </row>
    <row r="68" spans="2:13" ht="12.95" customHeight="1" x14ac:dyDescent="0.2">
      <c r="B68" s="261">
        <v>1</v>
      </c>
      <c r="C68" s="175">
        <v>2</v>
      </c>
      <c r="D68" s="175">
        <v>3</v>
      </c>
      <c r="E68" s="175">
        <v>4</v>
      </c>
      <c r="F68" s="175" t="s">
        <v>29</v>
      </c>
      <c r="G68" s="175">
        <v>6</v>
      </c>
      <c r="H68" s="19"/>
      <c r="K68" s="84"/>
      <c r="M68" s="19"/>
    </row>
    <row r="69" spans="2:13" ht="12.95" customHeight="1" x14ac:dyDescent="0.2">
      <c r="B69" s="263">
        <v>1</v>
      </c>
      <c r="C69" s="207" t="s">
        <v>122</v>
      </c>
      <c r="D69" s="100">
        <f>C18</f>
        <v>11500</v>
      </c>
      <c r="E69" s="100">
        <f>E58</f>
        <v>10280.483333333334</v>
      </c>
      <c r="F69" s="100">
        <f>E69-D69</f>
        <v>-1219.5166666666664</v>
      </c>
      <c r="G69" s="99">
        <f>F69/D69</f>
        <v>-0.10604492753623186</v>
      </c>
      <c r="H69" s="19"/>
    </row>
    <row r="70" spans="2:13" ht="12.95" customHeight="1" x14ac:dyDescent="0.2">
      <c r="B70" s="264"/>
      <c r="C70" s="310"/>
      <c r="D70" s="101"/>
      <c r="E70" s="119"/>
      <c r="F70" s="119"/>
      <c r="G70" s="102"/>
      <c r="H70" s="19"/>
    </row>
    <row r="71" spans="2:13" ht="12.95" customHeight="1" x14ac:dyDescent="0.2">
      <c r="B71" s="264"/>
      <c r="C71" s="310"/>
      <c r="D71" s="101"/>
      <c r="E71" s="119"/>
      <c r="F71" s="119"/>
      <c r="G71" s="102"/>
      <c r="H71" s="19"/>
    </row>
    <row r="72" spans="2:13" ht="27.75" customHeight="1" x14ac:dyDescent="0.2">
      <c r="B72" s="735" t="s">
        <v>252</v>
      </c>
      <c r="C72" s="735"/>
      <c r="D72" s="735"/>
      <c r="E72" s="735"/>
      <c r="F72" s="735"/>
      <c r="G72" s="735"/>
      <c r="H72" s="735"/>
    </row>
    <row r="73" spans="2:13" ht="60" customHeight="1" x14ac:dyDescent="0.2">
      <c r="B73" s="267" t="s">
        <v>30</v>
      </c>
      <c r="C73" s="30" t="s">
        <v>31</v>
      </c>
      <c r="D73" s="31" t="s">
        <v>263</v>
      </c>
      <c r="E73" s="31" t="s">
        <v>264</v>
      </c>
      <c r="F73" s="30" t="s">
        <v>32</v>
      </c>
      <c r="G73" s="32"/>
    </row>
    <row r="74" spans="2:13" ht="13.5" customHeight="1" x14ac:dyDescent="0.2">
      <c r="B74" s="267">
        <v>1</v>
      </c>
      <c r="C74" s="30">
        <v>2</v>
      </c>
      <c r="D74" s="31">
        <v>3</v>
      </c>
      <c r="E74" s="31">
        <v>4</v>
      </c>
      <c r="F74" s="30">
        <v>5</v>
      </c>
      <c r="G74" s="32"/>
    </row>
    <row r="75" spans="2:13" ht="12.95" customHeight="1" x14ac:dyDescent="0.2">
      <c r="B75" s="263">
        <v>1</v>
      </c>
      <c r="C75" s="207" t="s">
        <v>122</v>
      </c>
      <c r="D75" s="132">
        <f>C31</f>
        <v>8730320</v>
      </c>
      <c r="E75" s="132">
        <f>D31</f>
        <v>7772893</v>
      </c>
      <c r="F75" s="133">
        <f>E75/D75</f>
        <v>0.89033311493736766</v>
      </c>
      <c r="G75" s="101"/>
      <c r="H75" s="19"/>
    </row>
    <row r="76" spans="2:13" ht="12.95" customHeight="1" x14ac:dyDescent="0.2">
      <c r="B76" s="268"/>
      <c r="C76" s="208"/>
      <c r="D76" s="220"/>
      <c r="E76" s="220"/>
      <c r="F76" s="221"/>
      <c r="G76" s="101"/>
      <c r="H76" s="19"/>
    </row>
    <row r="77" spans="2:13" ht="12.95" customHeight="1" x14ac:dyDescent="0.2">
      <c r="B77" s="733" t="s">
        <v>253</v>
      </c>
      <c r="C77" s="733"/>
      <c r="D77" s="733"/>
      <c r="E77" s="733"/>
      <c r="F77" s="733"/>
      <c r="G77" s="733"/>
      <c r="H77" s="733"/>
    </row>
    <row r="78" spans="2:13" ht="42" customHeight="1" x14ac:dyDescent="0.2">
      <c r="B78" s="269" t="s">
        <v>37</v>
      </c>
      <c r="C78" s="222" t="s">
        <v>38</v>
      </c>
      <c r="D78" s="223" t="s">
        <v>225</v>
      </c>
      <c r="E78" s="223" t="s">
        <v>226</v>
      </c>
      <c r="F78" s="223" t="s">
        <v>227</v>
      </c>
      <c r="G78" s="175" t="s">
        <v>236</v>
      </c>
      <c r="H78" s="19"/>
    </row>
    <row r="79" spans="2:13" ht="12.95" customHeight="1" x14ac:dyDescent="0.2">
      <c r="B79" s="270" t="s">
        <v>228</v>
      </c>
      <c r="C79" s="224" t="s">
        <v>229</v>
      </c>
      <c r="D79" s="224" t="s">
        <v>230</v>
      </c>
      <c r="E79" s="224" t="s">
        <v>231</v>
      </c>
      <c r="F79" s="224" t="s">
        <v>232</v>
      </c>
      <c r="G79" s="224" t="s">
        <v>235</v>
      </c>
      <c r="H79" s="19"/>
    </row>
    <row r="80" spans="2:13" ht="12.95" customHeight="1" x14ac:dyDescent="0.2">
      <c r="B80" s="271">
        <v>1</v>
      </c>
      <c r="C80" s="225" t="s">
        <v>233</v>
      </c>
      <c r="D80" s="225">
        <f>D53+D58</f>
        <v>42867</v>
      </c>
      <c r="E80" s="228">
        <v>42020</v>
      </c>
      <c r="F80" s="226">
        <f>D80-E80</f>
        <v>847</v>
      </c>
      <c r="G80" s="646">
        <f>(E80+F80)/D80</f>
        <v>1</v>
      </c>
      <c r="H80" s="19"/>
    </row>
    <row r="81" spans="2:9" ht="12.95" customHeight="1" x14ac:dyDescent="0.2">
      <c r="B81" s="268"/>
      <c r="C81" s="208"/>
      <c r="D81" s="220"/>
      <c r="E81" s="220"/>
      <c r="F81" s="221"/>
      <c r="G81" s="101"/>
      <c r="H81" s="19"/>
    </row>
    <row r="82" spans="2:9" ht="15.75" customHeight="1" x14ac:dyDescent="0.2">
      <c r="B82" s="736" t="s">
        <v>95</v>
      </c>
      <c r="C82" s="736"/>
      <c r="D82" s="736"/>
      <c r="E82" s="736"/>
      <c r="F82" s="736"/>
      <c r="G82" s="736"/>
      <c r="H82" s="736"/>
    </row>
    <row r="83" spans="2:9" x14ac:dyDescent="0.2">
      <c r="B83" s="311"/>
    </row>
    <row r="84" spans="2:9" x14ac:dyDescent="0.2">
      <c r="B84" s="736" t="s">
        <v>33</v>
      </c>
      <c r="C84" s="736"/>
      <c r="D84" s="736"/>
      <c r="E84" s="736"/>
      <c r="F84" s="736"/>
      <c r="G84" s="736"/>
      <c r="H84" s="736"/>
    </row>
    <row r="85" spans="2:9" ht="33.75" customHeight="1" x14ac:dyDescent="0.2">
      <c r="B85" s="272" t="s">
        <v>21</v>
      </c>
      <c r="C85" s="122"/>
      <c r="D85" s="123" t="s">
        <v>34</v>
      </c>
      <c r="E85" s="123" t="s">
        <v>35</v>
      </c>
      <c r="F85" s="123" t="s">
        <v>6</v>
      </c>
      <c r="G85" s="123" t="s">
        <v>28</v>
      </c>
      <c r="H85" s="124"/>
    </row>
    <row r="86" spans="2:9" ht="16.5" customHeight="1" x14ac:dyDescent="0.2">
      <c r="B86" s="272">
        <v>1</v>
      </c>
      <c r="C86" s="122">
        <v>2</v>
      </c>
      <c r="D86" s="123">
        <v>3</v>
      </c>
      <c r="E86" s="123">
        <v>4</v>
      </c>
      <c r="F86" s="123" t="s">
        <v>36</v>
      </c>
      <c r="G86" s="123">
        <v>6</v>
      </c>
      <c r="H86" s="124"/>
    </row>
    <row r="87" spans="2:9" ht="29.25" customHeight="1" x14ac:dyDescent="0.2">
      <c r="B87" s="273">
        <v>1</v>
      </c>
      <c r="C87" s="158" t="s">
        <v>254</v>
      </c>
      <c r="D87" s="136">
        <v>2.2999999999999998</v>
      </c>
      <c r="E87" s="136">
        <v>2.2999999999999998</v>
      </c>
      <c r="F87" s="136">
        <f>E87-D87</f>
        <v>0</v>
      </c>
      <c r="G87" s="159">
        <v>0</v>
      </c>
      <c r="H87" s="124"/>
    </row>
    <row r="88" spans="2:9" ht="28.5" x14ac:dyDescent="0.2">
      <c r="B88" s="273">
        <v>2</v>
      </c>
      <c r="C88" s="158" t="s">
        <v>255</v>
      </c>
      <c r="D88" s="136">
        <v>1013.3299999999999</v>
      </c>
      <c r="E88" s="136">
        <v>1013.3299999999999</v>
      </c>
      <c r="F88" s="136">
        <f>E88-D88</f>
        <v>0</v>
      </c>
      <c r="G88" s="159">
        <f>F88/E88</f>
        <v>0</v>
      </c>
      <c r="H88" s="124"/>
    </row>
    <row r="89" spans="2:9" ht="28.5" x14ac:dyDescent="0.2">
      <c r="B89" s="273">
        <v>3</v>
      </c>
      <c r="C89" s="158" t="s">
        <v>313</v>
      </c>
      <c r="D89" s="229">
        <v>868.45299999999997</v>
      </c>
      <c r="E89" s="160">
        <v>868.45299999999997</v>
      </c>
      <c r="F89" s="136">
        <f>E89-D89</f>
        <v>0</v>
      </c>
      <c r="G89" s="159">
        <f>F89/E89</f>
        <v>0</v>
      </c>
      <c r="H89" s="124" t="s">
        <v>13</v>
      </c>
    </row>
    <row r="90" spans="2:9" x14ac:dyDescent="0.2">
      <c r="B90" s="684"/>
      <c r="C90" s="684"/>
      <c r="D90" s="684"/>
      <c r="E90" s="684"/>
      <c r="F90" s="684"/>
      <c r="G90" s="684"/>
      <c r="H90" s="124"/>
      <c r="I90" s="6">
        <f>SUM(I88:I89)</f>
        <v>0</v>
      </c>
    </row>
    <row r="91" spans="2:9" x14ac:dyDescent="0.2">
      <c r="B91" s="685"/>
      <c r="C91" s="685"/>
      <c r="D91" s="685"/>
      <c r="E91" s="685"/>
      <c r="F91" s="685"/>
      <c r="G91" s="685"/>
    </row>
    <row r="92" spans="2:9" ht="27.75" customHeight="1" x14ac:dyDescent="0.2">
      <c r="B92" s="738" t="s">
        <v>266</v>
      </c>
      <c r="C92" s="738"/>
      <c r="D92" s="738"/>
      <c r="E92" s="738"/>
      <c r="F92" s="738"/>
      <c r="G92" s="738"/>
      <c r="H92" s="29" t="s">
        <v>13</v>
      </c>
    </row>
    <row r="93" spans="2:9" x14ac:dyDescent="0.2">
      <c r="B93" s="274"/>
      <c r="C93" s="29"/>
      <c r="D93" s="29"/>
      <c r="E93" s="29"/>
      <c r="F93" s="37" t="s">
        <v>96</v>
      </c>
    </row>
    <row r="94" spans="2:9" ht="43.5" customHeight="1" x14ac:dyDescent="0.2">
      <c r="B94" s="275" t="s">
        <v>37</v>
      </c>
      <c r="C94" s="38" t="s">
        <v>38</v>
      </c>
      <c r="D94" s="319" t="s">
        <v>269</v>
      </c>
      <c r="E94" s="39" t="s">
        <v>267</v>
      </c>
      <c r="F94" s="319" t="s">
        <v>268</v>
      </c>
      <c r="G94" s="40"/>
      <c r="H94" s="41"/>
    </row>
    <row r="95" spans="2:9" ht="15.75" customHeight="1" x14ac:dyDescent="0.2">
      <c r="B95" s="275">
        <v>1</v>
      </c>
      <c r="C95" s="38">
        <v>2</v>
      </c>
      <c r="D95" s="319">
        <v>3</v>
      </c>
      <c r="E95" s="39">
        <v>4</v>
      </c>
      <c r="F95" s="319">
        <v>5</v>
      </c>
      <c r="G95" s="40"/>
      <c r="H95" s="41"/>
    </row>
    <row r="96" spans="2:9" ht="12.95" customHeight="1" x14ac:dyDescent="0.2">
      <c r="B96" s="263">
        <v>1</v>
      </c>
      <c r="C96" s="207" t="s">
        <v>122</v>
      </c>
      <c r="D96" s="161">
        <f>D88</f>
        <v>1013.3299999999999</v>
      </c>
      <c r="E96" s="161">
        <f>E87</f>
        <v>2.2999999999999998</v>
      </c>
      <c r="F96" s="103">
        <f>E96/D96</f>
        <v>2.2697443083694352E-3</v>
      </c>
      <c r="G96" s="101"/>
      <c r="H96" s="121"/>
    </row>
    <row r="97" spans="2:8" x14ac:dyDescent="0.2">
      <c r="B97" s="264"/>
      <c r="C97" s="310"/>
      <c r="D97" s="42"/>
      <c r="E97" s="14"/>
      <c r="F97" s="43"/>
      <c r="G97" s="14"/>
      <c r="H97" s="42"/>
    </row>
    <row r="98" spans="2:8" x14ac:dyDescent="0.2">
      <c r="B98" s="739" t="s">
        <v>310</v>
      </c>
      <c r="C98" s="739"/>
      <c r="D98" s="739"/>
      <c r="E98" s="739"/>
      <c r="F98" s="739"/>
      <c r="G98" s="739"/>
      <c r="H98" s="739"/>
    </row>
    <row r="99" spans="2:8" x14ac:dyDescent="0.2">
      <c r="B99" s="274"/>
      <c r="C99" s="29"/>
      <c r="D99" s="29"/>
      <c r="E99" s="29"/>
      <c r="F99" s="37" t="s">
        <v>96</v>
      </c>
    </row>
    <row r="100" spans="2:8" ht="60" customHeight="1" x14ac:dyDescent="0.2">
      <c r="B100" s="275" t="s">
        <v>37</v>
      </c>
      <c r="C100" s="38" t="s">
        <v>38</v>
      </c>
      <c r="D100" s="319" t="s">
        <v>255</v>
      </c>
      <c r="E100" s="39" t="s">
        <v>210</v>
      </c>
      <c r="F100" s="319" t="s">
        <v>271</v>
      </c>
      <c r="G100" s="40"/>
      <c r="H100" s="41"/>
    </row>
    <row r="101" spans="2:8" ht="12.75" customHeight="1" x14ac:dyDescent="0.2">
      <c r="B101" s="275">
        <v>1</v>
      </c>
      <c r="C101" s="38">
        <v>2</v>
      </c>
      <c r="D101" s="319">
        <v>3</v>
      </c>
      <c r="E101" s="39">
        <v>4</v>
      </c>
      <c r="F101" s="319">
        <v>5</v>
      </c>
      <c r="G101" s="40"/>
      <c r="H101" s="41"/>
    </row>
    <row r="102" spans="2:8" ht="12.95" customHeight="1" x14ac:dyDescent="0.2">
      <c r="B102" s="263">
        <v>1</v>
      </c>
      <c r="C102" s="207" t="s">
        <v>122</v>
      </c>
      <c r="D102" s="161">
        <f>D88</f>
        <v>1013.3299999999999</v>
      </c>
      <c r="E102" s="165">
        <v>2.2999999999999998</v>
      </c>
      <c r="F102" s="103">
        <f>E102/D102</f>
        <v>2.2697443083694352E-3</v>
      </c>
      <c r="G102" s="101"/>
      <c r="H102" s="19"/>
    </row>
    <row r="103" spans="2:8" ht="12.95" customHeight="1" x14ac:dyDescent="0.2">
      <c r="B103" s="268"/>
      <c r="C103" s="208"/>
      <c r="D103" s="162"/>
      <c r="E103" s="163"/>
      <c r="F103" s="164"/>
      <c r="G103" s="101"/>
      <c r="H103" s="19"/>
    </row>
    <row r="104" spans="2:8" ht="13.5" customHeight="1" x14ac:dyDescent="0.2">
      <c r="B104" s="311" t="s">
        <v>40</v>
      </c>
    </row>
    <row r="105" spans="2:8" ht="13.5" customHeight="1" x14ac:dyDescent="0.2">
      <c r="B105" s="311"/>
      <c r="F105" s="44" t="s">
        <v>41</v>
      </c>
    </row>
    <row r="106" spans="2:8" ht="42.75" x14ac:dyDescent="0.2">
      <c r="B106" s="267" t="s">
        <v>39</v>
      </c>
      <c r="C106" s="30" t="s">
        <v>211</v>
      </c>
      <c r="D106" s="30" t="s">
        <v>290</v>
      </c>
      <c r="E106" s="45" t="s">
        <v>42</v>
      </c>
      <c r="F106" s="200" t="s">
        <v>43</v>
      </c>
      <c r="G106" s="202"/>
    </row>
    <row r="107" spans="2:8" ht="15.75" customHeight="1" x14ac:dyDescent="0.2">
      <c r="B107" s="276">
        <f>D88</f>
        <v>1013.3299999999999</v>
      </c>
      <c r="C107" s="47">
        <f>E102</f>
        <v>2.2999999999999998</v>
      </c>
      <c r="D107" s="46">
        <f>F114</f>
        <v>868.45299999999997</v>
      </c>
      <c r="E107" s="46">
        <f>G114</f>
        <v>870.75299999999993</v>
      </c>
      <c r="F107" s="201">
        <f>E107/B107</f>
        <v>0.85929855032417868</v>
      </c>
      <c r="G107" s="203"/>
    </row>
    <row r="108" spans="2:8" ht="13.5" customHeight="1" x14ac:dyDescent="0.2">
      <c r="B108" s="49" t="s">
        <v>272</v>
      </c>
      <c r="C108" s="50"/>
      <c r="D108" s="51"/>
      <c r="E108" s="51"/>
      <c r="F108" s="52"/>
      <c r="G108" s="53"/>
      <c r="H108" s="54"/>
    </row>
    <row r="109" spans="2:8" ht="13.5" customHeight="1" x14ac:dyDescent="0.2"/>
    <row r="110" spans="2:8" ht="26.25" customHeight="1" x14ac:dyDescent="0.2">
      <c r="B110" s="738" t="s">
        <v>291</v>
      </c>
      <c r="C110" s="736"/>
      <c r="D110" s="736"/>
      <c r="E110" s="736"/>
      <c r="F110" s="736"/>
      <c r="G110" s="736"/>
      <c r="H110" s="736"/>
    </row>
    <row r="111" spans="2:8" ht="13.5" customHeight="1" x14ac:dyDescent="0.2">
      <c r="H111" s="44" t="s">
        <v>41</v>
      </c>
    </row>
    <row r="112" spans="2:8" ht="30" customHeight="1" x14ac:dyDescent="0.2">
      <c r="B112" s="277" t="s">
        <v>21</v>
      </c>
      <c r="C112" s="188" t="s">
        <v>31</v>
      </c>
      <c r="D112" s="188" t="s">
        <v>39</v>
      </c>
      <c r="E112" s="189" t="s">
        <v>292</v>
      </c>
      <c r="F112" s="189" t="s">
        <v>44</v>
      </c>
      <c r="G112" s="188" t="s">
        <v>42</v>
      </c>
      <c r="H112" s="188" t="s">
        <v>43</v>
      </c>
    </row>
    <row r="113" spans="2:10" ht="14.25" customHeight="1" x14ac:dyDescent="0.2">
      <c r="B113" s="278">
        <v>1</v>
      </c>
      <c r="C113" s="55">
        <v>2</v>
      </c>
      <c r="D113" s="55">
        <v>3</v>
      </c>
      <c r="E113" s="56">
        <v>4</v>
      </c>
      <c r="F113" s="56">
        <v>5</v>
      </c>
      <c r="G113" s="55">
        <v>6</v>
      </c>
      <c r="H113" s="18">
        <v>7</v>
      </c>
    </row>
    <row r="114" spans="2:10" ht="12.95" customHeight="1" x14ac:dyDescent="0.2">
      <c r="B114" s="263">
        <v>1</v>
      </c>
      <c r="C114" s="207" t="s">
        <v>122</v>
      </c>
      <c r="D114" s="112">
        <f>B107</f>
        <v>1013.3299999999999</v>
      </c>
      <c r="E114" s="161">
        <f>E96</f>
        <v>2.2999999999999998</v>
      </c>
      <c r="F114" s="305">
        <f>E89</f>
        <v>868.45299999999997</v>
      </c>
      <c r="G114" s="104">
        <f>E114+F114</f>
        <v>870.75299999999993</v>
      </c>
      <c r="H114" s="109">
        <f>G114/D114</f>
        <v>0.85929855032417868</v>
      </c>
    </row>
    <row r="115" spans="2:10" ht="12.75" customHeight="1" x14ac:dyDescent="0.2">
      <c r="B115" s="279"/>
    </row>
    <row r="116" spans="2:10" x14ac:dyDescent="0.2">
      <c r="B116" s="736" t="s">
        <v>45</v>
      </c>
      <c r="C116" s="736"/>
      <c r="D116" s="736"/>
      <c r="E116" s="736"/>
      <c r="F116" s="736"/>
      <c r="G116" s="736"/>
      <c r="H116" s="736"/>
    </row>
    <row r="117" spans="2:10" ht="13.5" customHeight="1" x14ac:dyDescent="0.2">
      <c r="B117" s="311"/>
      <c r="H117" s="6" t="s">
        <v>13</v>
      </c>
      <c r="J117" s="172"/>
    </row>
    <row r="118" spans="2:10" ht="28.5" x14ac:dyDescent="0.2">
      <c r="B118" s="261" t="s">
        <v>39</v>
      </c>
      <c r="C118" s="175" t="s">
        <v>46</v>
      </c>
      <c r="D118" s="175" t="s">
        <v>47</v>
      </c>
      <c r="E118" s="175" t="s">
        <v>48</v>
      </c>
      <c r="F118" s="175" t="s">
        <v>49</v>
      </c>
      <c r="J118" s="173"/>
    </row>
    <row r="119" spans="2:10" ht="18.75" customHeight="1" x14ac:dyDescent="0.2">
      <c r="B119" s="281">
        <f>D88</f>
        <v>1013.3299999999999</v>
      </c>
      <c r="C119" s="135">
        <f>G114</f>
        <v>870.75299999999993</v>
      </c>
      <c r="D119" s="79">
        <f>C119/B119</f>
        <v>0.85929855032417868</v>
      </c>
      <c r="E119" s="135">
        <f>E125</f>
        <v>843.98500000000001</v>
      </c>
      <c r="F119" s="79">
        <f>E119/B119</f>
        <v>0.83288267395616444</v>
      </c>
    </row>
    <row r="120" spans="2:10" ht="7.5" customHeight="1" x14ac:dyDescent="0.2">
      <c r="B120" s="311"/>
      <c r="H120" s="6" t="s">
        <v>13</v>
      </c>
    </row>
    <row r="121" spans="2:10" x14ac:dyDescent="0.2">
      <c r="B121" s="736" t="s">
        <v>293</v>
      </c>
      <c r="C121" s="736"/>
      <c r="D121" s="736"/>
      <c r="E121" s="736"/>
      <c r="F121" s="736"/>
      <c r="G121" s="736"/>
      <c r="H121" s="736"/>
    </row>
    <row r="122" spans="2:10" ht="6.75" customHeight="1" x14ac:dyDescent="0.2">
      <c r="B122" s="311"/>
    </row>
    <row r="123" spans="2:10" x14ac:dyDescent="0.2">
      <c r="B123" s="262" t="s">
        <v>21</v>
      </c>
      <c r="C123" s="59" t="s">
        <v>31</v>
      </c>
      <c r="D123" s="188" t="s">
        <v>39</v>
      </c>
      <c r="E123" s="59" t="s">
        <v>48</v>
      </c>
      <c r="F123" s="10" t="s">
        <v>49</v>
      </c>
    </row>
    <row r="124" spans="2:10" x14ac:dyDescent="0.2">
      <c r="B124" s="282">
        <v>1</v>
      </c>
      <c r="C124" s="60">
        <v>2</v>
      </c>
      <c r="D124" s="61">
        <v>3</v>
      </c>
      <c r="E124" s="60">
        <v>4</v>
      </c>
      <c r="F124" s="62">
        <v>5</v>
      </c>
    </row>
    <row r="125" spans="2:10" ht="12.95" customHeight="1" x14ac:dyDescent="0.2">
      <c r="B125" s="263">
        <v>1</v>
      </c>
      <c r="C125" s="207" t="s">
        <v>122</v>
      </c>
      <c r="D125" s="161">
        <f>D114</f>
        <v>1013.3299999999999</v>
      </c>
      <c r="E125" s="125">
        <v>843.98500000000001</v>
      </c>
      <c r="F125" s="103">
        <f>E125/D125</f>
        <v>0.83288267395616444</v>
      </c>
      <c r="G125" s="101"/>
      <c r="H125" s="19"/>
    </row>
    <row r="126" spans="2:10" ht="14.25" customHeight="1" x14ac:dyDescent="0.2">
      <c r="B126" s="264"/>
      <c r="C126" s="310"/>
      <c r="D126" s="42"/>
      <c r="E126" s="42"/>
      <c r="F126" s="57"/>
      <c r="G126" s="14"/>
      <c r="H126" s="14"/>
    </row>
    <row r="127" spans="2:10" x14ac:dyDescent="0.2">
      <c r="B127" s="736" t="s">
        <v>117</v>
      </c>
      <c r="C127" s="736"/>
      <c r="D127" s="736"/>
      <c r="E127" s="736"/>
      <c r="F127" s="736"/>
      <c r="G127" s="58"/>
      <c r="H127" s="58"/>
    </row>
    <row r="128" spans="2:10" ht="6.75" customHeight="1" x14ac:dyDescent="0.2">
      <c r="B128" s="311"/>
      <c r="G128" s="14"/>
      <c r="H128" s="14"/>
    </row>
    <row r="129" spans="2:10" ht="42.75" x14ac:dyDescent="0.2">
      <c r="B129" s="262" t="s">
        <v>39</v>
      </c>
      <c r="C129" s="59" t="s">
        <v>113</v>
      </c>
      <c r="D129" s="59" t="s">
        <v>114</v>
      </c>
      <c r="E129" s="59" t="s">
        <v>50</v>
      </c>
    </row>
    <row r="130" spans="2:10" s="647" customFormat="1" ht="18.75" customHeight="1" x14ac:dyDescent="0.2">
      <c r="B130" s="135">
        <f>D136</f>
        <v>30.7</v>
      </c>
      <c r="C130" s="135">
        <f>E136</f>
        <v>26.28</v>
      </c>
      <c r="D130" s="135">
        <f>F136</f>
        <v>26.28</v>
      </c>
      <c r="E130" s="137">
        <f>D130/C130</f>
        <v>1</v>
      </c>
    </row>
    <row r="131" spans="2:10" x14ac:dyDescent="0.2">
      <c r="B131" s="311"/>
    </row>
    <row r="132" spans="2:10" x14ac:dyDescent="0.2">
      <c r="B132" s="311" t="s">
        <v>116</v>
      </c>
    </row>
    <row r="133" spans="2:10" ht="6.75" customHeight="1" x14ac:dyDescent="0.2">
      <c r="B133" s="311"/>
    </row>
    <row r="134" spans="2:10" ht="33" customHeight="1" x14ac:dyDescent="0.2">
      <c r="B134" s="262" t="s">
        <v>21</v>
      </c>
      <c r="C134" s="59" t="s">
        <v>31</v>
      </c>
      <c r="D134" s="319" t="s">
        <v>39</v>
      </c>
      <c r="E134" s="59" t="s">
        <v>115</v>
      </c>
      <c r="F134" s="59" t="s">
        <v>120</v>
      </c>
      <c r="G134" s="59" t="s">
        <v>51</v>
      </c>
      <c r="H134" s="59" t="s">
        <v>109</v>
      </c>
    </row>
    <row r="135" spans="2:10" x14ac:dyDescent="0.2">
      <c r="B135" s="282">
        <v>1</v>
      </c>
      <c r="C135" s="60">
        <v>2</v>
      </c>
      <c r="D135" s="61">
        <v>3</v>
      </c>
      <c r="E135" s="60">
        <v>4</v>
      </c>
      <c r="F135" s="62">
        <v>5</v>
      </c>
      <c r="G135" s="61">
        <v>6</v>
      </c>
      <c r="H135" s="60">
        <v>7</v>
      </c>
    </row>
    <row r="136" spans="2:10" ht="28.5" x14ac:dyDescent="0.2">
      <c r="B136" s="263">
        <v>1</v>
      </c>
      <c r="C136" s="322" t="s">
        <v>122</v>
      </c>
      <c r="D136" s="643">
        <v>30.7</v>
      </c>
      <c r="E136" s="643">
        <v>26.28</v>
      </c>
      <c r="F136" s="643">
        <v>26.28</v>
      </c>
      <c r="G136" s="643">
        <f>E136-F136</f>
        <v>0</v>
      </c>
      <c r="H136" s="137">
        <f>F136/E136</f>
        <v>1</v>
      </c>
    </row>
    <row r="137" spans="2:10" ht="12.95" customHeight="1" x14ac:dyDescent="0.2">
      <c r="B137" s="264"/>
      <c r="C137" s="310"/>
      <c r="D137" s="107"/>
      <c r="E137" s="107"/>
      <c r="F137" s="107"/>
      <c r="G137" s="108"/>
      <c r="H137" s="23"/>
    </row>
    <row r="138" spans="2:10" x14ac:dyDescent="0.2">
      <c r="B138" s="311" t="s">
        <v>52</v>
      </c>
      <c r="G138" s="106"/>
    </row>
    <row r="139" spans="2:10" x14ac:dyDescent="0.2">
      <c r="B139" s="311"/>
      <c r="G139" s="106"/>
    </row>
    <row r="140" spans="2:10" x14ac:dyDescent="0.2">
      <c r="B140" s="63" t="s">
        <v>53</v>
      </c>
      <c r="C140" s="34"/>
      <c r="D140" s="34"/>
      <c r="E140" s="34"/>
      <c r="F140" s="35"/>
      <c r="G140" s="34"/>
      <c r="J140" s="41"/>
    </row>
    <row r="141" spans="2:10" ht="9" customHeight="1" x14ac:dyDescent="0.2">
      <c r="B141" s="284"/>
      <c r="C141" s="34"/>
      <c r="D141" s="34"/>
      <c r="E141" s="34"/>
      <c r="F141" s="35"/>
      <c r="G141" s="34"/>
      <c r="J141" s="173"/>
    </row>
    <row r="142" spans="2:10" ht="11.25" customHeight="1" x14ac:dyDescent="0.2">
      <c r="B142" s="740" t="s">
        <v>314</v>
      </c>
      <c r="C142" s="740"/>
      <c r="D142" s="740"/>
      <c r="E142" s="740"/>
      <c r="F142" s="740"/>
      <c r="G142" s="740"/>
      <c r="H142" s="740"/>
      <c r="J142" s="66"/>
    </row>
    <row r="143" spans="2:10" ht="6.75" customHeight="1" x14ac:dyDescent="0.2">
      <c r="B143" s="317"/>
      <c r="C143" s="124"/>
      <c r="D143" s="129"/>
      <c r="E143" s="29"/>
      <c r="F143" s="29"/>
      <c r="G143" s="29"/>
      <c r="H143" s="29"/>
      <c r="J143" s="167"/>
    </row>
    <row r="144" spans="2:10" x14ac:dyDescent="0.2">
      <c r="B144" s="285"/>
      <c r="C144" s="124"/>
      <c r="D144" s="124"/>
      <c r="E144" s="29"/>
      <c r="F144" s="37" t="s">
        <v>118</v>
      </c>
    </row>
    <row r="145" spans="2:11" ht="45" customHeight="1" x14ac:dyDescent="0.25">
      <c r="B145" s="286" t="s">
        <v>37</v>
      </c>
      <c r="C145" s="130" t="s">
        <v>38</v>
      </c>
      <c r="D145" s="131" t="s">
        <v>273</v>
      </c>
      <c r="E145" s="39" t="s">
        <v>298</v>
      </c>
      <c r="F145" s="319" t="s">
        <v>274</v>
      </c>
      <c r="G145" s="40"/>
      <c r="H145" s="41"/>
      <c r="I145" s="14"/>
      <c r="J145" s="120"/>
    </row>
    <row r="146" spans="2:11" ht="14.25" customHeight="1" x14ac:dyDescent="0.2">
      <c r="B146" s="286">
        <v>1</v>
      </c>
      <c r="C146" s="130">
        <v>2</v>
      </c>
      <c r="D146" s="131">
        <v>3</v>
      </c>
      <c r="E146" s="39">
        <v>4</v>
      </c>
      <c r="F146" s="319">
        <v>5</v>
      </c>
      <c r="G146" s="40"/>
      <c r="I146" s="648"/>
      <c r="J146" s="648"/>
      <c r="K146" s="648"/>
    </row>
    <row r="147" spans="2:11" ht="28.5" x14ac:dyDescent="0.2">
      <c r="B147" s="272">
        <v>1</v>
      </c>
      <c r="C147" s="322" t="s">
        <v>122</v>
      </c>
      <c r="D147" s="649">
        <v>940.38</v>
      </c>
      <c r="E147" s="650">
        <v>89.28</v>
      </c>
      <c r="F147" s="103">
        <f>E147/D147</f>
        <v>9.4940343265488419E-2</v>
      </c>
      <c r="G147" s="101"/>
    </row>
    <row r="148" spans="2:11" x14ac:dyDescent="0.2">
      <c r="B148" s="287"/>
      <c r="C148" s="50"/>
      <c r="D148" s="64"/>
      <c r="E148" s="64"/>
      <c r="F148" s="65"/>
      <c r="G148" s="53"/>
    </row>
    <row r="149" spans="2:11" s="166" customFormat="1" x14ac:dyDescent="0.2">
      <c r="B149" s="741" t="s">
        <v>315</v>
      </c>
      <c r="C149" s="741"/>
      <c r="D149" s="741"/>
      <c r="E149" s="741"/>
      <c r="F149" s="741"/>
      <c r="G149" s="741"/>
      <c r="H149" s="741"/>
    </row>
    <row r="150" spans="2:11" x14ac:dyDescent="0.2">
      <c r="B150" s="274"/>
      <c r="C150" s="29"/>
      <c r="D150" s="29"/>
      <c r="E150" s="29"/>
      <c r="F150" s="37" t="s">
        <v>118</v>
      </c>
    </row>
    <row r="151" spans="2:11" ht="42.75" x14ac:dyDescent="0.2">
      <c r="B151" s="275" t="s">
        <v>37</v>
      </c>
      <c r="C151" s="38" t="s">
        <v>38</v>
      </c>
      <c r="D151" s="319" t="s">
        <v>275</v>
      </c>
      <c r="E151" s="319" t="s">
        <v>294</v>
      </c>
      <c r="F151" s="319" t="s">
        <v>271</v>
      </c>
      <c r="G151" s="40"/>
    </row>
    <row r="152" spans="2:11" ht="18" customHeight="1" x14ac:dyDescent="0.2">
      <c r="B152" s="275">
        <v>1</v>
      </c>
      <c r="C152" s="38">
        <v>2</v>
      </c>
      <c r="D152" s="319">
        <v>3</v>
      </c>
      <c r="E152" s="319">
        <v>4</v>
      </c>
      <c r="F152" s="319">
        <v>5</v>
      </c>
      <c r="G152" s="40"/>
      <c r="H152" s="41"/>
    </row>
    <row r="153" spans="2:11" ht="12.95" customHeight="1" x14ac:dyDescent="0.2">
      <c r="B153" s="263">
        <v>1</v>
      </c>
      <c r="C153" s="207" t="s">
        <v>122</v>
      </c>
      <c r="D153" s="165">
        <f>D147</f>
        <v>940.38</v>
      </c>
      <c r="E153" s="105">
        <v>93.360000000000014</v>
      </c>
      <c r="F153" s="103">
        <f>E153/D153</f>
        <v>9.9279014866330645E-2</v>
      </c>
      <c r="G153" s="101"/>
      <c r="H153" s="19"/>
    </row>
    <row r="154" spans="2:11" ht="24.75" customHeight="1" x14ac:dyDescent="0.2">
      <c r="B154" s="312" t="s">
        <v>54</v>
      </c>
      <c r="C154" s="29"/>
      <c r="D154" s="29"/>
      <c r="E154" s="29"/>
      <c r="F154" s="29"/>
      <c r="G154" s="29"/>
      <c r="H154" s="29"/>
    </row>
    <row r="155" spans="2:11" ht="15" customHeight="1" x14ac:dyDescent="0.2"/>
    <row r="156" spans="2:11" ht="28.5" x14ac:dyDescent="0.2">
      <c r="B156" s="267" t="s">
        <v>39</v>
      </c>
      <c r="C156" s="30" t="s">
        <v>162</v>
      </c>
      <c r="D156" s="30" t="s">
        <v>55</v>
      </c>
      <c r="E156" s="45" t="s">
        <v>42</v>
      </c>
      <c r="F156" s="30" t="s">
        <v>43</v>
      </c>
      <c r="G156" s="30"/>
    </row>
    <row r="157" spans="2:11" x14ac:dyDescent="0.2">
      <c r="B157" s="276">
        <f>D153</f>
        <v>940.38</v>
      </c>
      <c r="C157" s="46">
        <f>E163</f>
        <v>89.28</v>
      </c>
      <c r="D157" s="46"/>
      <c r="E157" s="46">
        <f>C157+D157</f>
        <v>89.28</v>
      </c>
      <c r="F157" s="48">
        <f>E157/B157</f>
        <v>9.4940343265488419E-2</v>
      </c>
      <c r="G157" s="46"/>
    </row>
    <row r="158" spans="2:11" x14ac:dyDescent="0.2">
      <c r="B158" s="287"/>
      <c r="C158" s="50"/>
      <c r="D158" s="51"/>
      <c r="E158" s="51"/>
      <c r="F158" s="52"/>
      <c r="G158" s="53"/>
      <c r="H158" s="54"/>
    </row>
    <row r="159" spans="2:11" x14ac:dyDescent="0.2">
      <c r="B159" s="736" t="s">
        <v>295</v>
      </c>
      <c r="C159" s="736"/>
      <c r="D159" s="736"/>
      <c r="E159" s="736"/>
      <c r="F159" s="736"/>
      <c r="G159" s="736"/>
      <c r="H159" s="736"/>
    </row>
    <row r="160" spans="2:11" x14ac:dyDescent="0.2">
      <c r="B160" s="274"/>
      <c r="C160" s="29"/>
      <c r="D160" s="29"/>
      <c r="E160" s="29"/>
      <c r="F160" s="29"/>
      <c r="G160" s="29"/>
      <c r="H160" s="37" t="s">
        <v>118</v>
      </c>
    </row>
    <row r="161" spans="2:8" ht="57" x14ac:dyDescent="0.2">
      <c r="B161" s="275" t="s">
        <v>37</v>
      </c>
      <c r="C161" s="38" t="s">
        <v>38</v>
      </c>
      <c r="D161" s="319" t="s">
        <v>276</v>
      </c>
      <c r="E161" s="319" t="s">
        <v>198</v>
      </c>
      <c r="F161" s="319" t="s">
        <v>56</v>
      </c>
      <c r="G161" s="319" t="s">
        <v>57</v>
      </c>
      <c r="H161" s="59" t="s">
        <v>58</v>
      </c>
    </row>
    <row r="162" spans="2:8" ht="13.5" customHeight="1" x14ac:dyDescent="0.2">
      <c r="B162" s="275">
        <v>1</v>
      </c>
      <c r="C162" s="38">
        <v>2</v>
      </c>
      <c r="D162" s="319">
        <v>3</v>
      </c>
      <c r="E162" s="319">
        <v>4</v>
      </c>
      <c r="F162" s="319">
        <v>5</v>
      </c>
      <c r="G162" s="319">
        <v>6</v>
      </c>
      <c r="H162" s="59">
        <v>7</v>
      </c>
    </row>
    <row r="163" spans="2:8" ht="12.95" customHeight="1" x14ac:dyDescent="0.2">
      <c r="B163" s="263">
        <v>1</v>
      </c>
      <c r="C163" s="207" t="s">
        <v>122</v>
      </c>
      <c r="D163" s="165">
        <f>D153</f>
        <v>940.38</v>
      </c>
      <c r="E163" s="134">
        <v>89.28</v>
      </c>
      <c r="F163" s="195">
        <f>D157</f>
        <v>0</v>
      </c>
      <c r="G163" s="104">
        <f>E163+F163</f>
        <v>89.28</v>
      </c>
      <c r="H163" s="109">
        <f>G163/D163</f>
        <v>9.4940343265488419E-2</v>
      </c>
    </row>
    <row r="164" spans="2:8" ht="14.25" customHeight="1" x14ac:dyDescent="0.2">
      <c r="B164" s="67"/>
      <c r="C164" s="50"/>
      <c r="D164" s="51"/>
      <c r="E164" s="51"/>
      <c r="F164" s="52"/>
      <c r="G164" s="53"/>
      <c r="H164" s="54"/>
    </row>
    <row r="165" spans="2:8" x14ac:dyDescent="0.2">
      <c r="B165" s="312" t="s">
        <v>59</v>
      </c>
      <c r="C165" s="29"/>
      <c r="D165" s="36"/>
      <c r="E165" s="29"/>
      <c r="F165" s="29"/>
      <c r="G165" s="29"/>
      <c r="H165" s="29"/>
    </row>
    <row r="166" spans="2:8" ht="2.25" customHeight="1" x14ac:dyDescent="0.2">
      <c r="B166" s="274"/>
      <c r="C166" s="29"/>
      <c r="D166" s="36"/>
      <c r="E166" s="29"/>
      <c r="F166" s="29"/>
      <c r="G166" s="29"/>
      <c r="H166" s="29"/>
    </row>
    <row r="167" spans="2:8" x14ac:dyDescent="0.2">
      <c r="B167" s="280" t="s">
        <v>39</v>
      </c>
      <c r="C167" s="85" t="s">
        <v>60</v>
      </c>
      <c r="D167" s="85" t="s">
        <v>61</v>
      </c>
      <c r="E167" s="85" t="s">
        <v>48</v>
      </c>
      <c r="F167" s="85" t="s">
        <v>49</v>
      </c>
    </row>
    <row r="168" spans="2:8" ht="17.25" customHeight="1" x14ac:dyDescent="0.2">
      <c r="B168" s="283">
        <f>D147</f>
        <v>940.38</v>
      </c>
      <c r="C168" s="161">
        <f>G163</f>
        <v>89.28</v>
      </c>
      <c r="D168" s="109">
        <f>C168/B168</f>
        <v>9.4940343265488419E-2</v>
      </c>
      <c r="E168" s="161">
        <v>1168.7199999999998</v>
      </c>
      <c r="F168" s="230">
        <f>E168/B168</f>
        <v>1.2428167336608602</v>
      </c>
      <c r="G168" s="199"/>
      <c r="H168" s="199"/>
    </row>
    <row r="169" spans="2:8" ht="9" customHeight="1" x14ac:dyDescent="0.2">
      <c r="B169" s="288"/>
      <c r="C169" s="231"/>
      <c r="D169" s="232"/>
      <c r="E169" s="231"/>
      <c r="F169" s="233"/>
      <c r="G169" s="199"/>
      <c r="H169" s="199"/>
    </row>
    <row r="170" spans="2:8" ht="17.25" customHeight="1" x14ac:dyDescent="0.2">
      <c r="B170" s="742" t="s">
        <v>309</v>
      </c>
      <c r="C170" s="742"/>
      <c r="D170" s="742"/>
      <c r="E170" s="742"/>
      <c r="F170" s="742"/>
      <c r="G170" s="742"/>
      <c r="H170" s="742"/>
    </row>
    <row r="171" spans="2:8" ht="10.5" customHeight="1" x14ac:dyDescent="0.2">
      <c r="B171" s="274"/>
      <c r="C171" s="204"/>
      <c r="D171" s="204"/>
      <c r="E171" s="204"/>
      <c r="F171" s="234" t="s">
        <v>118</v>
      </c>
      <c r="G171" s="204"/>
      <c r="H171" s="204"/>
    </row>
    <row r="172" spans="2:8" ht="42.75" x14ac:dyDescent="0.2">
      <c r="B172" s="289" t="s">
        <v>37</v>
      </c>
      <c r="C172" s="319" t="s">
        <v>38</v>
      </c>
      <c r="D172" s="319" t="s">
        <v>277</v>
      </c>
      <c r="E172" s="319" t="s">
        <v>62</v>
      </c>
      <c r="F172" s="319" t="s">
        <v>63</v>
      </c>
      <c r="G172" s="199"/>
      <c r="H172" s="199"/>
    </row>
    <row r="173" spans="2:8" ht="18.75" customHeight="1" x14ac:dyDescent="0.2">
      <c r="B173" s="290">
        <v>1</v>
      </c>
      <c r="C173" s="61">
        <v>2</v>
      </c>
      <c r="D173" s="61">
        <v>3</v>
      </c>
      <c r="E173" s="61">
        <v>4</v>
      </c>
      <c r="F173" s="61">
        <v>5</v>
      </c>
      <c r="G173" s="235"/>
      <c r="H173" s="204"/>
    </row>
    <row r="174" spans="2:8" ht="12.95" customHeight="1" x14ac:dyDescent="0.2">
      <c r="B174" s="263">
        <v>1</v>
      </c>
      <c r="C174" s="207" t="s">
        <v>122</v>
      </c>
      <c r="D174" s="165">
        <f>D147</f>
        <v>940.38</v>
      </c>
      <c r="E174" s="105">
        <f>E168</f>
        <v>1168.7199999999998</v>
      </c>
      <c r="F174" s="103">
        <f>E174/D174</f>
        <v>1.2428167336608602</v>
      </c>
      <c r="G174" s="101"/>
      <c r="H174" s="227"/>
    </row>
    <row r="175" spans="2:8" ht="23.25" customHeight="1" x14ac:dyDescent="0.2">
      <c r="B175" s="312" t="s">
        <v>278</v>
      </c>
      <c r="C175" s="29"/>
      <c r="D175" s="29"/>
      <c r="E175" s="29"/>
      <c r="F175" s="29"/>
      <c r="G175" s="29"/>
      <c r="H175" s="29"/>
    </row>
    <row r="176" spans="2:8" x14ac:dyDescent="0.2">
      <c r="B176" s="312"/>
      <c r="C176" s="29"/>
      <c r="D176" s="29"/>
      <c r="E176" s="29"/>
      <c r="F176" s="29"/>
      <c r="G176" s="29"/>
      <c r="H176" s="29"/>
    </row>
    <row r="177" spans="2:14" ht="28.5" customHeight="1" x14ac:dyDescent="0.2">
      <c r="B177" s="743" t="s">
        <v>199</v>
      </c>
      <c r="C177" s="744"/>
      <c r="D177" s="744"/>
      <c r="E177" s="744"/>
      <c r="F177" s="744"/>
      <c r="G177" s="744"/>
      <c r="H177" s="29"/>
    </row>
    <row r="178" spans="2:14" ht="42" customHeight="1" x14ac:dyDescent="0.2">
      <c r="B178" s="262" t="s">
        <v>30</v>
      </c>
      <c r="C178" s="59" t="s">
        <v>31</v>
      </c>
      <c r="D178" s="59" t="s">
        <v>64</v>
      </c>
      <c r="E178" s="59" t="s">
        <v>65</v>
      </c>
      <c r="F178" s="59" t="s">
        <v>66</v>
      </c>
      <c r="G178" s="32"/>
      <c r="H178" s="6" t="s">
        <v>13</v>
      </c>
    </row>
    <row r="179" spans="2:14" s="33" customFormat="1" ht="17.25" customHeight="1" x14ac:dyDescent="0.2">
      <c r="B179" s="282">
        <v>1</v>
      </c>
      <c r="C179" s="60">
        <v>2</v>
      </c>
      <c r="D179" s="60">
        <v>3</v>
      </c>
      <c r="E179" s="60">
        <v>4</v>
      </c>
      <c r="F179" s="60">
        <v>5</v>
      </c>
      <c r="G179" s="68"/>
    </row>
    <row r="180" spans="2:14" ht="12.95" customHeight="1" x14ac:dyDescent="0.2">
      <c r="B180" s="263">
        <v>1</v>
      </c>
      <c r="C180" s="207" t="s">
        <v>122</v>
      </c>
      <c r="D180" s="103">
        <f>F125</f>
        <v>0.83288267395616444</v>
      </c>
      <c r="E180" s="103">
        <f>F174</f>
        <v>1.2428167336608602</v>
      </c>
      <c r="F180" s="111">
        <f>E180-D180</f>
        <v>0.40993405970469576</v>
      </c>
      <c r="G180" s="101"/>
      <c r="H180" s="19"/>
    </row>
    <row r="181" spans="2:14" ht="14.25" customHeight="1" x14ac:dyDescent="0.2">
      <c r="B181" s="49"/>
      <c r="C181" s="50"/>
      <c r="D181" s="51"/>
      <c r="E181" s="51"/>
      <c r="F181" s="52"/>
      <c r="G181" s="53"/>
      <c r="H181" s="54" t="s">
        <v>13</v>
      </c>
    </row>
    <row r="182" spans="2:14" x14ac:dyDescent="0.2">
      <c r="B182" s="745" t="s">
        <v>279</v>
      </c>
      <c r="C182" s="745"/>
      <c r="D182" s="745"/>
      <c r="E182" s="745"/>
      <c r="F182" s="745"/>
      <c r="G182" s="745"/>
      <c r="H182" s="745"/>
    </row>
    <row r="183" spans="2:14" ht="11.25" customHeight="1" x14ac:dyDescent="0.2">
      <c r="C183" s="29"/>
      <c r="D183" s="29"/>
      <c r="E183" s="29"/>
      <c r="F183" s="29"/>
      <c r="G183" s="29"/>
      <c r="H183" s="29"/>
    </row>
    <row r="184" spans="2:14" ht="14.25" customHeight="1" x14ac:dyDescent="0.2">
      <c r="C184" s="29"/>
      <c r="D184" s="29"/>
      <c r="E184" s="29"/>
      <c r="G184" s="37" t="s">
        <v>67</v>
      </c>
      <c r="H184" s="29"/>
    </row>
    <row r="185" spans="2:14" ht="59.25" customHeight="1" x14ac:dyDescent="0.2">
      <c r="B185" s="262" t="s">
        <v>30</v>
      </c>
      <c r="C185" s="59" t="s">
        <v>31</v>
      </c>
      <c r="D185" s="86" t="s">
        <v>296</v>
      </c>
      <c r="E185" s="86" t="s">
        <v>68</v>
      </c>
      <c r="F185" s="86" t="s">
        <v>69</v>
      </c>
      <c r="G185" s="59" t="s">
        <v>70</v>
      </c>
    </row>
    <row r="186" spans="2:14" ht="15" customHeight="1" x14ac:dyDescent="0.2">
      <c r="B186" s="267">
        <v>1</v>
      </c>
      <c r="C186" s="30">
        <v>2</v>
      </c>
      <c r="D186" s="31">
        <v>3</v>
      </c>
      <c r="E186" s="31">
        <v>4</v>
      </c>
      <c r="F186" s="31">
        <v>5</v>
      </c>
      <c r="G186" s="30">
        <v>6</v>
      </c>
      <c r="K186" s="6" t="s">
        <v>217</v>
      </c>
      <c r="L186" s="6" t="s">
        <v>214</v>
      </c>
      <c r="M186" s="6" t="s">
        <v>216</v>
      </c>
      <c r="N186" s="6" t="s">
        <v>12</v>
      </c>
    </row>
    <row r="187" spans="2:14" ht="12.95" customHeight="1" x14ac:dyDescent="0.2">
      <c r="B187" s="263">
        <v>1</v>
      </c>
      <c r="C187" s="207" t="s">
        <v>122</v>
      </c>
      <c r="D187" s="100">
        <f>D75</f>
        <v>8730320</v>
      </c>
      <c r="E187" s="161">
        <f>(D17*0.0001*240)+(D18*240*0.00015)</f>
        <v>900.65510000000006</v>
      </c>
      <c r="F187" s="165">
        <f>E125</f>
        <v>843.98500000000001</v>
      </c>
      <c r="G187" s="651">
        <f>F187/E187</f>
        <v>0.93707902170320245</v>
      </c>
      <c r="H187" s="19"/>
      <c r="L187" s="6">
        <f>$C$29*0.0001</f>
        <v>592.43200000000002</v>
      </c>
      <c r="M187" s="6">
        <f>+$C$30*0.00015</f>
        <v>420.9</v>
      </c>
      <c r="N187" s="172">
        <f>M187+L187</f>
        <v>1013.332</v>
      </c>
    </row>
    <row r="188" spans="2:14" s="124" customFormat="1" ht="14.25" customHeight="1" x14ac:dyDescent="0.2">
      <c r="B188" s="659"/>
      <c r="C188" s="660"/>
      <c r="D188" s="661"/>
      <c r="E188" s="661"/>
      <c r="F188" s="662"/>
      <c r="G188" s="663"/>
      <c r="H188" s="664"/>
    </row>
    <row r="189" spans="2:14" x14ac:dyDescent="0.2">
      <c r="B189" s="737" t="s">
        <v>280</v>
      </c>
      <c r="C189" s="737"/>
      <c r="D189" s="737"/>
      <c r="E189" s="737"/>
      <c r="F189" s="737"/>
      <c r="G189" s="737"/>
      <c r="H189" s="737"/>
    </row>
    <row r="190" spans="2:14" ht="14.25" customHeight="1" x14ac:dyDescent="0.2">
      <c r="C190" s="29"/>
      <c r="D190" s="29"/>
      <c r="E190" s="29"/>
      <c r="G190" s="37" t="s">
        <v>119</v>
      </c>
      <c r="H190" s="29"/>
    </row>
    <row r="191" spans="2:14" ht="57.75" customHeight="1" x14ac:dyDescent="0.2">
      <c r="B191" s="262" t="s">
        <v>30</v>
      </c>
      <c r="C191" s="59" t="s">
        <v>31</v>
      </c>
      <c r="D191" s="86" t="s">
        <v>296</v>
      </c>
      <c r="E191" s="86" t="s">
        <v>71</v>
      </c>
      <c r="F191" s="86" t="s">
        <v>72</v>
      </c>
      <c r="G191" s="59" t="s">
        <v>70</v>
      </c>
    </row>
    <row r="192" spans="2:14" ht="15" customHeight="1" x14ac:dyDescent="0.2">
      <c r="B192" s="262">
        <v>1</v>
      </c>
      <c r="C192" s="59">
        <v>2</v>
      </c>
      <c r="D192" s="86">
        <v>3</v>
      </c>
      <c r="E192" s="86">
        <v>4</v>
      </c>
      <c r="F192" s="86">
        <v>5</v>
      </c>
      <c r="G192" s="59">
        <v>6</v>
      </c>
      <c r="K192" s="6" t="s">
        <v>220</v>
      </c>
      <c r="L192" s="6" t="s">
        <v>214</v>
      </c>
      <c r="M192" s="6" t="s">
        <v>216</v>
      </c>
      <c r="N192" s="6" t="s">
        <v>12</v>
      </c>
    </row>
    <row r="193" spans="2:14" ht="12.95" customHeight="1" x14ac:dyDescent="0.2">
      <c r="B193" s="263">
        <v>1</v>
      </c>
      <c r="C193" s="207" t="s">
        <v>122</v>
      </c>
      <c r="D193" s="100">
        <f>D187</f>
        <v>8730320</v>
      </c>
      <c r="E193" s="160">
        <f>((C29*13.5)+(C30*16.29))/100000</f>
        <v>1256.8806</v>
      </c>
      <c r="F193" s="105">
        <f>E174</f>
        <v>1168.7199999999998</v>
      </c>
      <c r="G193" s="110">
        <f>F193/E193</f>
        <v>0.92985761734249051</v>
      </c>
      <c r="H193" s="19"/>
      <c r="L193" s="172">
        <f>$C$29*4.13/100000</f>
        <v>244.67441599999998</v>
      </c>
      <c r="M193" s="172">
        <f>+$C$30*6.18/100000</f>
        <v>173.41079999999999</v>
      </c>
      <c r="N193" s="172">
        <f>L193+M193</f>
        <v>418.08521599999995</v>
      </c>
    </row>
    <row r="194" spans="2:14" ht="13.5" customHeight="1" x14ac:dyDescent="0.2">
      <c r="B194" s="49"/>
      <c r="C194" s="50"/>
      <c r="D194" s="51"/>
      <c r="E194" s="51"/>
      <c r="F194" s="52"/>
      <c r="G194" s="53"/>
      <c r="H194" s="54"/>
    </row>
    <row r="195" spans="2:14" ht="13.5" customHeight="1" x14ac:dyDescent="0.25">
      <c r="B195" s="318" t="s">
        <v>73</v>
      </c>
      <c r="C195" s="69"/>
      <c r="D195" s="69"/>
      <c r="E195" s="70"/>
      <c r="F195" s="70"/>
      <c r="G195" s="70"/>
      <c r="H195" s="70"/>
    </row>
    <row r="196" spans="2:14" ht="13.5" customHeight="1" x14ac:dyDescent="0.25">
      <c r="B196" s="318"/>
      <c r="C196" s="69"/>
      <c r="D196" s="69"/>
      <c r="E196" s="70"/>
      <c r="F196" s="70"/>
      <c r="G196" s="70"/>
      <c r="H196" s="70"/>
    </row>
    <row r="197" spans="2:14" ht="30" customHeight="1" x14ac:dyDescent="0.25">
      <c r="B197" s="748" t="s">
        <v>308</v>
      </c>
      <c r="C197" s="748"/>
      <c r="D197" s="748"/>
      <c r="E197" s="748"/>
      <c r="F197" s="748"/>
      <c r="G197" s="748"/>
      <c r="H197" s="748"/>
    </row>
    <row r="198" spans="2:14" ht="36.75" customHeight="1" x14ac:dyDescent="0.25">
      <c r="B198" s="262" t="s">
        <v>37</v>
      </c>
      <c r="C198" s="59" t="s">
        <v>38</v>
      </c>
      <c r="D198" s="59" t="s">
        <v>281</v>
      </c>
      <c r="E198" s="59" t="s">
        <v>316</v>
      </c>
      <c r="F198" s="59" t="s">
        <v>112</v>
      </c>
      <c r="G198" s="116"/>
      <c r="H198" s="72"/>
    </row>
    <row r="199" spans="2:14" x14ac:dyDescent="0.2">
      <c r="B199" s="291">
        <v>1</v>
      </c>
      <c r="C199" s="71">
        <v>2</v>
      </c>
      <c r="D199" s="71">
        <v>3</v>
      </c>
      <c r="E199" s="71">
        <v>4</v>
      </c>
      <c r="F199" s="71" t="s">
        <v>111</v>
      </c>
      <c r="G199" s="115"/>
      <c r="H199" s="115"/>
    </row>
    <row r="200" spans="2:14" ht="12.95" customHeight="1" x14ac:dyDescent="0.2">
      <c r="B200" s="263">
        <v>1</v>
      </c>
      <c r="C200" s="207" t="s">
        <v>122</v>
      </c>
      <c r="D200" s="100">
        <v>926</v>
      </c>
      <c r="E200" s="174">
        <v>926</v>
      </c>
      <c r="F200" s="174">
        <f>E200-D200</f>
        <v>0</v>
      </c>
      <c r="G200" s="117"/>
      <c r="H200" s="25"/>
    </row>
    <row r="201" spans="2:14" ht="15" customHeight="1" x14ac:dyDescent="0.25">
      <c r="B201" s="264"/>
      <c r="C201" s="310"/>
      <c r="D201" s="113"/>
      <c r="E201" s="114"/>
      <c r="F201" s="114"/>
      <c r="G201" s="114"/>
      <c r="H201" s="23"/>
    </row>
    <row r="202" spans="2:14" ht="27" customHeight="1" x14ac:dyDescent="0.25">
      <c r="B202" s="748" t="s">
        <v>308</v>
      </c>
      <c r="C202" s="749"/>
      <c r="D202" s="749"/>
      <c r="E202" s="749"/>
      <c r="F202" s="749"/>
      <c r="G202" s="749"/>
      <c r="H202" s="749"/>
    </row>
    <row r="203" spans="2:14" ht="13.5" customHeight="1" x14ac:dyDescent="0.25">
      <c r="B203" s="318"/>
      <c r="C203" s="69"/>
      <c r="D203" s="69"/>
      <c r="E203" s="70"/>
      <c r="F203" s="70"/>
      <c r="G203" s="70"/>
      <c r="H203" s="70"/>
    </row>
    <row r="204" spans="2:14" ht="51" customHeight="1" x14ac:dyDescent="0.2">
      <c r="B204" s="292" t="s">
        <v>37</v>
      </c>
      <c r="C204" s="190" t="s">
        <v>38</v>
      </c>
      <c r="D204" s="190" t="s">
        <v>282</v>
      </c>
      <c r="E204" s="190" t="s">
        <v>298</v>
      </c>
      <c r="F204" s="190" t="s">
        <v>74</v>
      </c>
      <c r="G204" s="190" t="s">
        <v>75</v>
      </c>
      <c r="H204" s="191" t="s">
        <v>76</v>
      </c>
    </row>
    <row r="205" spans="2:14" x14ac:dyDescent="0.2">
      <c r="B205" s="291">
        <v>1</v>
      </c>
      <c r="C205" s="71">
        <v>2</v>
      </c>
      <c r="D205" s="71">
        <v>3</v>
      </c>
      <c r="E205" s="71">
        <v>4</v>
      </c>
      <c r="F205" s="71">
        <v>5</v>
      </c>
      <c r="G205" s="71">
        <v>6</v>
      </c>
      <c r="H205" s="71">
        <v>7</v>
      </c>
    </row>
    <row r="206" spans="2:14" ht="12.95" customHeight="1" x14ac:dyDescent="0.2">
      <c r="B206" s="263">
        <v>1</v>
      </c>
      <c r="C206" s="207" t="s">
        <v>122</v>
      </c>
      <c r="D206" s="194">
        <v>342.6</v>
      </c>
      <c r="E206" s="194">
        <v>50.55</v>
      </c>
      <c r="F206" s="195">
        <v>428.21</v>
      </c>
      <c r="G206" s="194">
        <f>E206+F206</f>
        <v>478.76</v>
      </c>
      <c r="H206" s="109">
        <f>G206/D206</f>
        <v>1.3974314068884996</v>
      </c>
      <c r="J206" s="6">
        <v>3876.25</v>
      </c>
      <c r="K206" s="172">
        <f>D200*J206*10/100000</f>
        <v>358.94074999999998</v>
      </c>
    </row>
    <row r="207" spans="2:14" ht="13.5" customHeight="1" x14ac:dyDescent="0.2">
      <c r="B207" s="49"/>
      <c r="C207" s="50"/>
      <c r="D207" s="51"/>
      <c r="E207" s="51"/>
      <c r="F207" s="52"/>
      <c r="G207" s="53"/>
      <c r="H207" s="54"/>
    </row>
    <row r="208" spans="2:14" ht="30" customHeight="1" x14ac:dyDescent="0.25">
      <c r="B208" s="748" t="s">
        <v>307</v>
      </c>
      <c r="C208" s="749"/>
      <c r="D208" s="749"/>
      <c r="E208" s="749"/>
      <c r="F208" s="749"/>
      <c r="G208" s="749"/>
      <c r="H208" s="749"/>
    </row>
    <row r="209" spans="2:8" ht="60" x14ac:dyDescent="0.25">
      <c r="B209" s="292" t="s">
        <v>37</v>
      </c>
      <c r="C209" s="190" t="s">
        <v>38</v>
      </c>
      <c r="D209" s="190" t="s">
        <v>283</v>
      </c>
      <c r="E209" s="190" t="s">
        <v>77</v>
      </c>
      <c r="F209" s="190" t="s">
        <v>78</v>
      </c>
      <c r="G209" s="190" t="s">
        <v>79</v>
      </c>
      <c r="H209" s="72"/>
    </row>
    <row r="210" spans="2:8" ht="15" x14ac:dyDescent="0.25">
      <c r="B210" s="291">
        <v>1</v>
      </c>
      <c r="C210" s="71">
        <v>2</v>
      </c>
      <c r="D210" s="71">
        <v>3</v>
      </c>
      <c r="E210" s="71">
        <v>4</v>
      </c>
      <c r="F210" s="71">
        <v>5</v>
      </c>
      <c r="G210" s="71">
        <v>6</v>
      </c>
      <c r="H210" s="72"/>
    </row>
    <row r="211" spans="2:8" ht="12.95" customHeight="1" x14ac:dyDescent="0.2">
      <c r="B211" s="263">
        <v>1</v>
      </c>
      <c r="C211" s="207" t="s">
        <v>122</v>
      </c>
      <c r="D211" s="194">
        <f>D206</f>
        <v>342.6</v>
      </c>
      <c r="E211" s="195">
        <f>G206</f>
        <v>478.76</v>
      </c>
      <c r="F211" s="652">
        <v>306.69</v>
      </c>
      <c r="G211" s="196">
        <f>F211/D211</f>
        <v>0.89518388791593684</v>
      </c>
      <c r="H211" s="19"/>
    </row>
    <row r="212" spans="2:8" ht="13.5" customHeight="1" x14ac:dyDescent="0.25">
      <c r="B212" s="293"/>
      <c r="C212" s="1"/>
      <c r="D212" s="2"/>
      <c r="E212" s="73"/>
      <c r="F212" s="74"/>
      <c r="G212" s="73"/>
      <c r="H212" s="89"/>
    </row>
    <row r="213" spans="2:8" ht="29.25" customHeight="1" x14ac:dyDescent="0.25">
      <c r="B213" s="748" t="s">
        <v>203</v>
      </c>
      <c r="C213" s="749"/>
      <c r="D213" s="749"/>
      <c r="E213" s="749"/>
      <c r="F213" s="749"/>
      <c r="G213" s="749"/>
      <c r="H213" s="70"/>
    </row>
    <row r="214" spans="2:8" ht="58.5" customHeight="1" x14ac:dyDescent="0.25">
      <c r="B214" s="292" t="s">
        <v>37</v>
      </c>
      <c r="C214" s="190" t="s">
        <v>38</v>
      </c>
      <c r="D214" s="190" t="s">
        <v>255</v>
      </c>
      <c r="E214" s="190" t="s">
        <v>77</v>
      </c>
      <c r="F214" s="190" t="s">
        <v>297</v>
      </c>
      <c r="G214" s="191" t="s">
        <v>284</v>
      </c>
      <c r="H214" s="75"/>
    </row>
    <row r="215" spans="2:8" ht="14.25" customHeight="1" x14ac:dyDescent="0.25">
      <c r="B215" s="291">
        <v>1</v>
      </c>
      <c r="C215" s="71">
        <v>2</v>
      </c>
      <c r="D215" s="71">
        <v>3</v>
      </c>
      <c r="E215" s="71">
        <v>4</v>
      </c>
      <c r="F215" s="71">
        <v>5</v>
      </c>
      <c r="G215" s="71">
        <v>6</v>
      </c>
      <c r="H215" s="75"/>
    </row>
    <row r="216" spans="2:8" ht="30" customHeight="1" x14ac:dyDescent="0.2">
      <c r="B216" s="263">
        <v>1</v>
      </c>
      <c r="C216" s="322" t="s">
        <v>122</v>
      </c>
      <c r="D216" s="653">
        <f>D206</f>
        <v>342.6</v>
      </c>
      <c r="E216" s="160">
        <f>E211</f>
        <v>478.76</v>
      </c>
      <c r="F216" s="653">
        <v>172.06999999999996</v>
      </c>
      <c r="G216" s="654">
        <f>F216/D216</f>
        <v>0.50224751897256259</v>
      </c>
      <c r="H216" s="19"/>
    </row>
    <row r="217" spans="2:8" ht="24" customHeight="1" x14ac:dyDescent="0.2">
      <c r="B217" s="311" t="s">
        <v>80</v>
      </c>
    </row>
    <row r="218" spans="2:8" ht="13.5" customHeight="1" x14ac:dyDescent="0.2"/>
    <row r="219" spans="2:8" x14ac:dyDescent="0.2">
      <c r="B219" s="311" t="s">
        <v>81</v>
      </c>
    </row>
    <row r="220" spans="2:8" ht="30" customHeight="1" x14ac:dyDescent="0.2">
      <c r="B220" s="294" t="s">
        <v>21</v>
      </c>
      <c r="C220" s="192"/>
      <c r="D220" s="193" t="s">
        <v>34</v>
      </c>
      <c r="E220" s="193" t="s">
        <v>35</v>
      </c>
      <c r="F220" s="193" t="s">
        <v>6</v>
      </c>
      <c r="G220" s="193" t="s">
        <v>28</v>
      </c>
      <c r="H220" s="124"/>
    </row>
    <row r="221" spans="2:8" ht="13.5" customHeight="1" x14ac:dyDescent="0.2">
      <c r="B221" s="294">
        <v>1</v>
      </c>
      <c r="C221" s="192">
        <v>2</v>
      </c>
      <c r="D221" s="192">
        <v>3</v>
      </c>
      <c r="E221" s="192">
        <v>4</v>
      </c>
      <c r="F221" s="192" t="s">
        <v>36</v>
      </c>
      <c r="G221" s="192">
        <v>6</v>
      </c>
      <c r="H221" s="124"/>
    </row>
    <row r="222" spans="2:8" ht="27" customHeight="1" x14ac:dyDescent="0.2">
      <c r="B222" s="295">
        <v>1</v>
      </c>
      <c r="C222" s="122" t="s">
        <v>255</v>
      </c>
      <c r="D222" s="136">
        <v>30</v>
      </c>
      <c r="E222" s="136">
        <v>30</v>
      </c>
      <c r="F222" s="205">
        <f>D222-E222</f>
        <v>0</v>
      </c>
      <c r="G222" s="206">
        <f>F222/D222</f>
        <v>0</v>
      </c>
      <c r="H222" s="126"/>
    </row>
    <row r="223" spans="2:8" ht="42.75" x14ac:dyDescent="0.2">
      <c r="B223" s="295">
        <v>2</v>
      </c>
      <c r="C223" s="122" t="s">
        <v>298</v>
      </c>
      <c r="D223" s="136">
        <v>0</v>
      </c>
      <c r="E223" s="136">
        <v>0</v>
      </c>
      <c r="F223" s="205">
        <f>D223-E223</f>
        <v>0</v>
      </c>
      <c r="G223" s="206">
        <v>0</v>
      </c>
      <c r="H223" s="124"/>
    </row>
    <row r="224" spans="2:8" ht="39" customHeight="1" x14ac:dyDescent="0.2">
      <c r="B224" s="295">
        <v>3</v>
      </c>
      <c r="C224" s="122" t="s">
        <v>285</v>
      </c>
      <c r="D224" s="136">
        <v>30</v>
      </c>
      <c r="E224" s="136">
        <v>30</v>
      </c>
      <c r="F224" s="205">
        <f>D224-E224</f>
        <v>0</v>
      </c>
      <c r="G224" s="206">
        <f>F224/D224</f>
        <v>0</v>
      </c>
      <c r="H224" s="124"/>
    </row>
    <row r="225" spans="2:10" ht="15.75" customHeight="1" x14ac:dyDescent="0.2">
      <c r="B225" s="295">
        <v>4</v>
      </c>
      <c r="C225" s="127" t="s">
        <v>82</v>
      </c>
      <c r="D225" s="183">
        <f>D223+D224</f>
        <v>30</v>
      </c>
      <c r="E225" s="183">
        <f>E223+E224</f>
        <v>30</v>
      </c>
      <c r="F225" s="205">
        <f>D225-E225</f>
        <v>0</v>
      </c>
      <c r="G225" s="206">
        <f>F225/D225</f>
        <v>0</v>
      </c>
      <c r="H225" s="124"/>
    </row>
    <row r="226" spans="2:10" ht="15.75" customHeight="1" x14ac:dyDescent="0.2">
      <c r="B226" s="296"/>
      <c r="C226" s="82"/>
      <c r="D226" s="118"/>
      <c r="E226" s="118"/>
      <c r="F226" s="42"/>
      <c r="G226" s="42"/>
    </row>
    <row r="227" spans="2:10" s="76" customFormat="1" ht="29.25" customHeight="1" x14ac:dyDescent="0.2">
      <c r="B227" s="738" t="s">
        <v>299</v>
      </c>
      <c r="C227" s="738"/>
      <c r="D227" s="738"/>
      <c r="E227" s="738"/>
      <c r="F227" s="738"/>
      <c r="G227" s="738"/>
    </row>
    <row r="228" spans="2:10" x14ac:dyDescent="0.2">
      <c r="E228" s="44"/>
      <c r="F228" s="750" t="s">
        <v>300</v>
      </c>
      <c r="G228" s="750"/>
      <c r="H228" s="90"/>
    </row>
    <row r="229" spans="2:10" ht="28.5" x14ac:dyDescent="0.2">
      <c r="B229" s="262" t="s">
        <v>21</v>
      </c>
      <c r="C229" s="59" t="s">
        <v>83</v>
      </c>
      <c r="D229" s="59" t="s">
        <v>286</v>
      </c>
      <c r="E229" s="59" t="s">
        <v>42</v>
      </c>
      <c r="F229" s="59" t="s">
        <v>84</v>
      </c>
      <c r="G229" s="59" t="s">
        <v>85</v>
      </c>
      <c r="H229" s="41"/>
    </row>
    <row r="230" spans="2:10" x14ac:dyDescent="0.2">
      <c r="B230" s="297">
        <v>1</v>
      </c>
      <c r="C230" s="78">
        <v>2</v>
      </c>
      <c r="D230" s="78">
        <v>3</v>
      </c>
      <c r="E230" s="78">
        <v>4</v>
      </c>
      <c r="F230" s="147">
        <v>5</v>
      </c>
      <c r="G230" s="78">
        <v>6</v>
      </c>
      <c r="H230" s="91"/>
    </row>
    <row r="231" spans="2:10" ht="28.5" x14ac:dyDescent="0.2">
      <c r="B231" s="298">
        <v>1</v>
      </c>
      <c r="C231" s="12" t="s">
        <v>86</v>
      </c>
      <c r="D231" s="249">
        <v>15</v>
      </c>
      <c r="E231" s="249">
        <f>D231+E223</f>
        <v>15</v>
      </c>
      <c r="F231" s="250">
        <v>15</v>
      </c>
      <c r="G231" s="251">
        <f>F231/D231</f>
        <v>1</v>
      </c>
      <c r="H231" s="92"/>
    </row>
    <row r="232" spans="2:10" ht="117.75" customHeight="1" x14ac:dyDescent="0.2">
      <c r="B232" s="298">
        <v>2</v>
      </c>
      <c r="C232" s="12" t="s">
        <v>87</v>
      </c>
      <c r="D232" s="249">
        <v>15</v>
      </c>
      <c r="E232" s="249">
        <v>15</v>
      </c>
      <c r="F232" s="250">
        <v>15</v>
      </c>
      <c r="G232" s="251">
        <f>F232/D232</f>
        <v>1</v>
      </c>
      <c r="H232" s="93"/>
    </row>
    <row r="233" spans="2:10" ht="15" x14ac:dyDescent="0.2">
      <c r="B233" s="751" t="s">
        <v>12</v>
      </c>
      <c r="C233" s="751"/>
      <c r="D233" s="252">
        <f>SUM(D231:D232)</f>
        <v>30</v>
      </c>
      <c r="E233" s="252">
        <f t="shared" ref="E233:F233" si="0">SUM(E231:E232)</f>
        <v>30</v>
      </c>
      <c r="F233" s="252">
        <f t="shared" si="0"/>
        <v>30</v>
      </c>
      <c r="G233" s="253">
        <f>F233/D233</f>
        <v>1</v>
      </c>
      <c r="H233" s="94"/>
    </row>
    <row r="234" spans="2:10" s="88" customFormat="1" ht="22.9" customHeight="1" x14ac:dyDescent="0.2">
      <c r="B234" s="752"/>
      <c r="C234" s="752"/>
      <c r="D234" s="752"/>
      <c r="E234" s="752"/>
      <c r="F234" s="752"/>
      <c r="G234" s="752"/>
      <c r="H234" s="752"/>
    </row>
    <row r="235" spans="2:10" x14ac:dyDescent="0.2">
      <c r="B235" s="727" t="s">
        <v>88</v>
      </c>
      <c r="C235" s="727"/>
      <c r="D235" s="727"/>
      <c r="E235" s="727"/>
      <c r="F235" s="727"/>
      <c r="G235" s="727"/>
      <c r="H235" s="81"/>
    </row>
    <row r="236" spans="2:10" x14ac:dyDescent="0.2">
      <c r="B236" s="299"/>
      <c r="C236" s="14"/>
      <c r="D236" s="14"/>
      <c r="E236" s="80"/>
      <c r="F236" s="14"/>
      <c r="G236" s="14"/>
      <c r="H236" s="81"/>
    </row>
    <row r="237" spans="2:10" x14ac:dyDescent="0.2">
      <c r="B237" s="755" t="s">
        <v>89</v>
      </c>
      <c r="C237" s="755"/>
      <c r="D237" s="755"/>
      <c r="E237" s="755"/>
      <c r="F237" s="755"/>
      <c r="G237" s="755"/>
    </row>
    <row r="238" spans="2:10" ht="30" customHeight="1" x14ac:dyDescent="0.2">
      <c r="B238" s="12" t="s">
        <v>21</v>
      </c>
      <c r="C238" s="175" t="s">
        <v>83</v>
      </c>
      <c r="D238" s="177" t="s">
        <v>34</v>
      </c>
      <c r="E238" s="177" t="s">
        <v>35</v>
      </c>
      <c r="F238" s="177" t="s">
        <v>6</v>
      </c>
      <c r="G238" s="177" t="s">
        <v>28</v>
      </c>
    </row>
    <row r="239" spans="2:10" ht="13.5" customHeight="1" x14ac:dyDescent="0.2">
      <c r="B239" s="122">
        <v>1</v>
      </c>
      <c r="C239" s="122">
        <v>2</v>
      </c>
      <c r="D239" s="122">
        <v>3</v>
      </c>
      <c r="E239" s="122">
        <v>4</v>
      </c>
      <c r="F239" s="122" t="s">
        <v>36</v>
      </c>
      <c r="G239" s="122">
        <v>6</v>
      </c>
      <c r="H239" s="124"/>
    </row>
    <row r="240" spans="2:10" ht="27" customHeight="1" x14ac:dyDescent="0.2">
      <c r="B240" s="655">
        <v>1</v>
      </c>
      <c r="C240" s="122" t="s">
        <v>255</v>
      </c>
      <c r="D240" s="136">
        <v>7.6</v>
      </c>
      <c r="E240" s="136">
        <v>7.6</v>
      </c>
      <c r="F240" s="136">
        <f>D240-E240</f>
        <v>0</v>
      </c>
      <c r="G240" s="182">
        <f>F240/D240</f>
        <v>0</v>
      </c>
      <c r="H240" s="124"/>
      <c r="J240" s="172"/>
    </row>
    <row r="241" spans="2:12" ht="42.75" x14ac:dyDescent="0.2">
      <c r="B241" s="655">
        <v>2</v>
      </c>
      <c r="C241" s="122" t="s">
        <v>298</v>
      </c>
      <c r="D241" s="136">
        <v>0.98</v>
      </c>
      <c r="E241" s="136">
        <v>0.98</v>
      </c>
      <c r="F241" s="136">
        <f>D241-E241</f>
        <v>0</v>
      </c>
      <c r="G241" s="182">
        <v>0</v>
      </c>
      <c r="H241" s="124"/>
    </row>
    <row r="242" spans="2:12" ht="38.25" customHeight="1" x14ac:dyDescent="0.2">
      <c r="B242" s="655">
        <v>3</v>
      </c>
      <c r="C242" s="122" t="s">
        <v>285</v>
      </c>
      <c r="D242" s="136">
        <f>+D240-D241</f>
        <v>6.6199999999999992</v>
      </c>
      <c r="E242" s="136">
        <v>8.51</v>
      </c>
      <c r="F242" s="136">
        <f>D242-E242</f>
        <v>-1.8900000000000006</v>
      </c>
      <c r="G242" s="182">
        <f>F242/D242</f>
        <v>-0.28549848942598199</v>
      </c>
      <c r="H242" s="124"/>
      <c r="J242" s="172">
        <f>D102*750/100000</f>
        <v>7.5999749999999997</v>
      </c>
      <c r="K242" s="6">
        <v>868.45299999999997</v>
      </c>
      <c r="L242" s="172">
        <f>K242*750/100000</f>
        <v>6.5133975</v>
      </c>
    </row>
    <row r="243" spans="2:12" ht="15.75" customHeight="1" x14ac:dyDescent="0.2">
      <c r="B243" s="655">
        <v>4</v>
      </c>
      <c r="C243" s="219" t="s">
        <v>82</v>
      </c>
      <c r="D243" s="183">
        <f>SUM(D241:D242)</f>
        <v>7.6</v>
      </c>
      <c r="E243" s="183">
        <f>E240+-E241</f>
        <v>6.6199999999999992</v>
      </c>
      <c r="F243" s="136">
        <f>D243-E243</f>
        <v>0.98000000000000043</v>
      </c>
      <c r="G243" s="184">
        <f>F243/D243</f>
        <v>0.1289473684210527</v>
      </c>
      <c r="H243" s="124"/>
    </row>
    <row r="244" spans="2:12" ht="15.75" customHeight="1" x14ac:dyDescent="0.2">
      <c r="B244" s="296"/>
      <c r="C244" s="82"/>
      <c r="D244" s="58"/>
      <c r="E244" s="58"/>
      <c r="F244" s="42"/>
      <c r="G244" s="23"/>
    </row>
    <row r="245" spans="2:12" s="76" customFormat="1" x14ac:dyDescent="0.2">
      <c r="B245" s="736" t="s">
        <v>301</v>
      </c>
      <c r="C245" s="736"/>
      <c r="D245" s="736"/>
      <c r="E245" s="736"/>
      <c r="F245" s="736"/>
      <c r="G245" s="736"/>
      <c r="H245" s="736"/>
    </row>
    <row r="246" spans="2:12" x14ac:dyDescent="0.2">
      <c r="G246" s="77"/>
      <c r="H246" s="44" t="s">
        <v>118</v>
      </c>
    </row>
    <row r="247" spans="2:12" ht="57" x14ac:dyDescent="0.2">
      <c r="B247" s="59" t="s">
        <v>286</v>
      </c>
      <c r="C247" s="59" t="s">
        <v>90</v>
      </c>
      <c r="D247" s="59" t="s">
        <v>91</v>
      </c>
      <c r="E247" s="59" t="s">
        <v>92</v>
      </c>
      <c r="F247" s="59" t="s">
        <v>93</v>
      </c>
      <c r="G247" s="59" t="s">
        <v>6</v>
      </c>
      <c r="H247" s="59" t="s">
        <v>85</v>
      </c>
    </row>
    <row r="248" spans="2:12" x14ac:dyDescent="0.2">
      <c r="B248" s="83">
        <v>1</v>
      </c>
      <c r="C248" s="178">
        <v>2</v>
      </c>
      <c r="D248" s="83">
        <v>3</v>
      </c>
      <c r="E248" s="83">
        <v>4</v>
      </c>
      <c r="F248" s="83">
        <v>5</v>
      </c>
      <c r="G248" s="83" t="s">
        <v>94</v>
      </c>
      <c r="H248" s="83">
        <v>7</v>
      </c>
    </row>
    <row r="249" spans="2:12" ht="18" customHeight="1" x14ac:dyDescent="0.2">
      <c r="B249" s="306">
        <f>D240</f>
        <v>7.6</v>
      </c>
      <c r="C249" s="179">
        <f>E243</f>
        <v>6.6199999999999992</v>
      </c>
      <c r="D249" s="135">
        <f>D107</f>
        <v>868.45299999999997</v>
      </c>
      <c r="E249" s="135">
        <f>(D249*750)/100000</f>
        <v>6.5133975</v>
      </c>
      <c r="F249" s="136">
        <f>E242</f>
        <v>8.51</v>
      </c>
      <c r="G249" s="135">
        <f>E249-F249</f>
        <v>-1.9966024999999998</v>
      </c>
      <c r="H249" s="137">
        <f>F249/B249</f>
        <v>1.1197368421052631</v>
      </c>
    </row>
    <row r="250" spans="2:12" ht="12" customHeight="1" x14ac:dyDescent="0.2">
      <c r="B250" s="300"/>
      <c r="C250" s="95"/>
      <c r="D250" s="96"/>
      <c r="E250" s="96"/>
      <c r="F250" s="97"/>
      <c r="G250" s="96"/>
      <c r="H250" s="98"/>
    </row>
    <row r="251" spans="2:12" s="87" customFormat="1" ht="15" customHeight="1" x14ac:dyDescent="0.2">
      <c r="B251" s="753" t="s">
        <v>302</v>
      </c>
      <c r="C251" s="753"/>
      <c r="D251" s="753"/>
      <c r="E251" s="753"/>
      <c r="F251" s="753"/>
      <c r="G251" s="753"/>
      <c r="H251" s="753"/>
    </row>
    <row r="252" spans="2:12" s="87" customFormat="1" ht="14.25" customHeight="1" x14ac:dyDescent="0.2">
      <c r="B252" s="754" t="s">
        <v>108</v>
      </c>
      <c r="C252" s="754"/>
      <c r="D252" s="754"/>
      <c r="E252" s="754"/>
      <c r="F252" s="754"/>
      <c r="G252" s="754"/>
      <c r="H252" s="754"/>
    </row>
    <row r="253" spans="2:12" s="87" customFormat="1" ht="14.25" customHeight="1" x14ac:dyDescent="0.2">
      <c r="B253" s="746" t="s">
        <v>123</v>
      </c>
      <c r="C253" s="747"/>
      <c r="D253" s="747"/>
      <c r="E253" s="747"/>
      <c r="F253" s="747"/>
      <c r="G253" s="747"/>
      <c r="H253" s="747"/>
    </row>
    <row r="254" spans="2:12" s="87" customFormat="1" ht="12.75" x14ac:dyDescent="0.2">
      <c r="B254" s="758" t="s">
        <v>124</v>
      </c>
      <c r="C254" s="758"/>
      <c r="D254" s="758"/>
      <c r="E254" s="758"/>
      <c r="F254" s="758"/>
      <c r="G254" s="138"/>
      <c r="H254" s="138"/>
    </row>
    <row r="255" spans="2:12" s="87" customFormat="1" x14ac:dyDescent="0.2">
      <c r="B255" s="301" t="s">
        <v>125</v>
      </c>
      <c r="C255" s="209" t="s">
        <v>126</v>
      </c>
      <c r="D255" s="180" t="s">
        <v>127</v>
      </c>
      <c r="E255" s="180" t="s">
        <v>128</v>
      </c>
      <c r="F255" s="181" t="s">
        <v>147</v>
      </c>
      <c r="G255" s="138"/>
      <c r="H255" s="139" t="s">
        <v>13</v>
      </c>
    </row>
    <row r="256" spans="2:12" s="87" customFormat="1" x14ac:dyDescent="0.2">
      <c r="B256" s="759" t="s">
        <v>130</v>
      </c>
      <c r="C256" s="210" t="s">
        <v>131</v>
      </c>
      <c r="D256" s="140"/>
      <c r="E256" s="600">
        <v>50</v>
      </c>
      <c r="F256" s="601">
        <v>65.52</v>
      </c>
      <c r="G256" s="138"/>
      <c r="H256" s="141"/>
    </row>
    <row r="257" spans="2:8" s="87" customFormat="1" x14ac:dyDescent="0.2">
      <c r="B257" s="760"/>
      <c r="C257" s="210" t="s">
        <v>132</v>
      </c>
      <c r="D257" s="140"/>
      <c r="E257" s="600"/>
      <c r="F257" s="601"/>
      <c r="G257" s="138"/>
      <c r="H257" s="141"/>
    </row>
    <row r="258" spans="2:8" s="87" customFormat="1" x14ac:dyDescent="0.2">
      <c r="B258" s="760"/>
      <c r="C258" s="210" t="s">
        <v>133</v>
      </c>
      <c r="D258" s="140"/>
      <c r="E258" s="600"/>
      <c r="F258" s="601"/>
      <c r="G258" s="138"/>
      <c r="H258" s="141"/>
    </row>
    <row r="259" spans="2:8" s="87" customFormat="1" x14ac:dyDescent="0.2">
      <c r="B259" s="760"/>
      <c r="C259" s="210" t="s">
        <v>143</v>
      </c>
      <c r="D259" s="140"/>
      <c r="E259" s="600"/>
      <c r="F259" s="601"/>
      <c r="G259" s="138"/>
      <c r="H259" s="141"/>
    </row>
    <row r="260" spans="2:8" s="87" customFormat="1" x14ac:dyDescent="0.2">
      <c r="B260" s="760"/>
      <c r="C260" s="210" t="s">
        <v>144</v>
      </c>
      <c r="D260" s="140"/>
      <c r="E260" s="600"/>
      <c r="F260" s="601"/>
      <c r="G260" s="138"/>
      <c r="H260" s="141"/>
    </row>
    <row r="261" spans="2:8" s="87" customFormat="1" x14ac:dyDescent="0.2">
      <c r="B261" s="760"/>
      <c r="C261" s="210" t="s">
        <v>145</v>
      </c>
      <c r="D261" s="140"/>
      <c r="E261" s="600" t="s">
        <v>146</v>
      </c>
      <c r="F261" s="601">
        <v>0</v>
      </c>
      <c r="G261" s="138"/>
      <c r="H261" s="141"/>
    </row>
    <row r="262" spans="2:8" s="87" customFormat="1" x14ac:dyDescent="0.2">
      <c r="B262" s="760"/>
      <c r="C262" s="210" t="s">
        <v>185</v>
      </c>
      <c r="D262" s="140"/>
      <c r="E262" s="600"/>
      <c r="F262" s="601"/>
      <c r="G262" s="138"/>
      <c r="H262" s="141"/>
    </row>
    <row r="263" spans="2:8" s="87" customFormat="1" x14ac:dyDescent="0.2">
      <c r="B263" s="760"/>
      <c r="C263" s="210" t="s">
        <v>287</v>
      </c>
      <c r="D263" s="140"/>
      <c r="E263" s="600"/>
      <c r="F263" s="601"/>
      <c r="G263" s="138"/>
      <c r="H263" s="141"/>
    </row>
    <row r="264" spans="2:8" s="87" customFormat="1" x14ac:dyDescent="0.2">
      <c r="B264" s="761"/>
      <c r="C264" s="211" t="s">
        <v>134</v>
      </c>
      <c r="D264" s="145"/>
      <c r="E264" s="248">
        <f>SUM(E256:E261)</f>
        <v>50</v>
      </c>
      <c r="F264" s="248">
        <f>SUM(F256:F258)</f>
        <v>65.52</v>
      </c>
      <c r="G264" s="138"/>
      <c r="H264" s="138"/>
    </row>
    <row r="265" spans="2:8" s="87" customFormat="1" ht="12.75" x14ac:dyDescent="0.2">
      <c r="B265" s="709" t="s">
        <v>242</v>
      </c>
      <c r="C265" s="710"/>
      <c r="D265" s="710"/>
      <c r="E265" s="710"/>
      <c r="F265" s="710"/>
      <c r="G265" s="710"/>
      <c r="H265" s="710"/>
    </row>
    <row r="266" spans="2:8" s="87" customFormat="1" x14ac:dyDescent="0.2">
      <c r="B266" s="308"/>
      <c r="C266" s="212"/>
      <c r="D266" s="309"/>
      <c r="E266" s="309"/>
      <c r="F266" s="309"/>
      <c r="G266" s="138"/>
      <c r="H266" s="138"/>
    </row>
    <row r="267" spans="2:8" s="87" customFormat="1" ht="14.25" customHeight="1" x14ac:dyDescent="0.2">
      <c r="B267" s="762" t="s">
        <v>135</v>
      </c>
      <c r="C267" s="763"/>
      <c r="D267" s="763"/>
      <c r="E267" s="763"/>
      <c r="F267" s="763"/>
      <c r="G267" s="763"/>
      <c r="H267" s="763"/>
    </row>
    <row r="268" spans="2:8" s="87" customFormat="1" ht="12.75" x14ac:dyDescent="0.2">
      <c r="B268" s="764" t="s">
        <v>98</v>
      </c>
      <c r="C268" s="766" t="s">
        <v>99</v>
      </c>
      <c r="D268" s="767"/>
      <c r="E268" s="768" t="s">
        <v>100</v>
      </c>
      <c r="F268" s="768"/>
      <c r="G268" s="768" t="s">
        <v>101</v>
      </c>
      <c r="H268" s="768"/>
    </row>
    <row r="269" spans="2:8" s="87" customFormat="1" x14ac:dyDescent="0.2">
      <c r="B269" s="765"/>
      <c r="C269" s="214" t="s">
        <v>102</v>
      </c>
      <c r="D269" s="321" t="s">
        <v>103</v>
      </c>
      <c r="E269" s="320" t="s">
        <v>102</v>
      </c>
      <c r="F269" s="320" t="s">
        <v>103</v>
      </c>
      <c r="G269" s="320" t="s">
        <v>102</v>
      </c>
      <c r="H269" s="320" t="s">
        <v>103</v>
      </c>
    </row>
    <row r="270" spans="2:8" s="87" customFormat="1" x14ac:dyDescent="0.2">
      <c r="B270" s="320" t="s">
        <v>317</v>
      </c>
      <c r="C270" s="236"/>
      <c r="D270" s="237">
        <f>F264</f>
        <v>65.52</v>
      </c>
      <c r="E270" s="238"/>
      <c r="F270" s="237"/>
      <c r="G270" s="239">
        <v>0</v>
      </c>
      <c r="H270" s="239">
        <f>(D270-F270)/D270</f>
        <v>1</v>
      </c>
    </row>
    <row r="271" spans="2:8" s="87" customFormat="1" x14ac:dyDescent="0.2">
      <c r="B271" s="302"/>
      <c r="C271" s="213"/>
      <c r="D271" s="138"/>
      <c r="E271" s="138"/>
      <c r="F271" s="138"/>
      <c r="G271" s="138"/>
      <c r="H271" s="138"/>
    </row>
    <row r="272" spans="2:8" s="87" customFormat="1" ht="14.25" customHeight="1" x14ac:dyDescent="0.2">
      <c r="B272" s="769" t="s">
        <v>303</v>
      </c>
      <c r="C272" s="770"/>
      <c r="D272" s="770"/>
      <c r="E272" s="770"/>
      <c r="F272" s="770"/>
      <c r="G272" s="770"/>
      <c r="H272" s="770"/>
    </row>
    <row r="273" spans="2:9" s="87" customFormat="1" ht="25.5" customHeight="1" x14ac:dyDescent="0.2">
      <c r="B273" s="771" t="s">
        <v>288</v>
      </c>
      <c r="C273" s="771"/>
      <c r="D273" s="771" t="s">
        <v>304</v>
      </c>
      <c r="E273" s="771"/>
      <c r="F273" s="771" t="s">
        <v>104</v>
      </c>
      <c r="G273" s="771"/>
      <c r="H273" s="138"/>
    </row>
    <row r="274" spans="2:9" s="87" customFormat="1" x14ac:dyDescent="0.2">
      <c r="B274" s="303" t="s">
        <v>102</v>
      </c>
      <c r="C274" s="215" t="s">
        <v>105</v>
      </c>
      <c r="D274" s="313" t="s">
        <v>102</v>
      </c>
      <c r="E274" s="313" t="s">
        <v>105</v>
      </c>
      <c r="F274" s="313" t="s">
        <v>102</v>
      </c>
      <c r="G274" s="313" t="s">
        <v>106</v>
      </c>
      <c r="H274" s="138"/>
    </row>
    <row r="275" spans="2:9" s="87" customFormat="1" x14ac:dyDescent="0.2">
      <c r="B275" s="143">
        <v>1</v>
      </c>
      <c r="C275" s="216">
        <v>2</v>
      </c>
      <c r="D275" s="143">
        <v>3</v>
      </c>
      <c r="E275" s="143">
        <v>4</v>
      </c>
      <c r="F275" s="143">
        <v>5</v>
      </c>
      <c r="G275" s="143">
        <v>6</v>
      </c>
      <c r="H275" s="144"/>
    </row>
    <row r="276" spans="2:9" s="87" customFormat="1" x14ac:dyDescent="0.2">
      <c r="B276" s="238">
        <v>50</v>
      </c>
      <c r="C276" s="240">
        <v>65.52</v>
      </c>
      <c r="D276" s="238">
        <v>50</v>
      </c>
      <c r="E276" s="237">
        <v>16.239999999999998</v>
      </c>
      <c r="F276" s="241">
        <f>D276/B276</f>
        <v>1</v>
      </c>
      <c r="G276" s="241">
        <f>E276/C276</f>
        <v>0.24786324786324784</v>
      </c>
      <c r="H276" s="138"/>
    </row>
    <row r="277" spans="2:9" s="87" customFormat="1" ht="14.25" customHeight="1" x14ac:dyDescent="0.2">
      <c r="B277" s="772"/>
      <c r="C277" s="773"/>
      <c r="D277" s="773"/>
      <c r="E277" s="773"/>
      <c r="F277" s="773"/>
      <c r="G277" s="773"/>
      <c r="H277" s="773"/>
    </row>
    <row r="278" spans="2:9" s="87" customFormat="1" ht="14.25" customHeight="1" x14ac:dyDescent="0.2">
      <c r="B278" s="756" t="s">
        <v>107</v>
      </c>
      <c r="C278" s="757"/>
      <c r="D278" s="757"/>
      <c r="E278" s="757"/>
      <c r="F278" s="757"/>
      <c r="G278" s="757"/>
      <c r="H278" s="757"/>
    </row>
    <row r="279" spans="2:9" s="87" customFormat="1" ht="14.25" customHeight="1" x14ac:dyDescent="0.2">
      <c r="B279" s="746" t="s">
        <v>136</v>
      </c>
      <c r="C279" s="747"/>
      <c r="D279" s="747"/>
      <c r="E279" s="747"/>
      <c r="F279" s="747"/>
      <c r="G279" s="747"/>
      <c r="H279" s="747"/>
    </row>
    <row r="280" spans="2:9" s="87" customFormat="1" ht="12.75" x14ac:dyDescent="0.2">
      <c r="B280" s="758" t="s">
        <v>137</v>
      </c>
      <c r="C280" s="758"/>
      <c r="D280" s="758"/>
      <c r="E280" s="758"/>
      <c r="F280" s="758"/>
      <c r="G280" s="768" t="s">
        <v>318</v>
      </c>
      <c r="H280" s="768"/>
      <c r="I280" s="768"/>
    </row>
    <row r="281" spans="2:9" s="87" customFormat="1" ht="58.5" customHeight="1" x14ac:dyDescent="0.2">
      <c r="B281" s="303" t="s">
        <v>125</v>
      </c>
      <c r="C281" s="215" t="s">
        <v>126</v>
      </c>
      <c r="D281" s="313" t="s">
        <v>127</v>
      </c>
      <c r="E281" s="313" t="s">
        <v>128</v>
      </c>
      <c r="F281" s="313" t="s">
        <v>129</v>
      </c>
      <c r="G281" s="644" t="s">
        <v>127</v>
      </c>
      <c r="H281" s="644" t="s">
        <v>128</v>
      </c>
      <c r="I281" s="644" t="s">
        <v>129</v>
      </c>
    </row>
    <row r="282" spans="2:9" s="87" customFormat="1" ht="12.75" customHeight="1" x14ac:dyDescent="0.2">
      <c r="B282" s="759" t="s">
        <v>130</v>
      </c>
      <c r="C282" s="210" t="s">
        <v>138</v>
      </c>
      <c r="D282" s="140"/>
      <c r="E282" s="140">
        <v>0</v>
      </c>
      <c r="F282" s="140">
        <v>0</v>
      </c>
      <c r="G282" s="140">
        <v>0</v>
      </c>
      <c r="H282" s="140">
        <v>0</v>
      </c>
      <c r="I282" s="140">
        <v>0</v>
      </c>
    </row>
    <row r="283" spans="2:9" s="87" customFormat="1" x14ac:dyDescent="0.2">
      <c r="B283" s="760"/>
      <c r="C283" s="210" t="s">
        <v>139</v>
      </c>
      <c r="D283" s="140"/>
      <c r="E283" s="140">
        <v>0</v>
      </c>
      <c r="F283" s="140">
        <v>0</v>
      </c>
      <c r="G283" s="140">
        <v>0</v>
      </c>
      <c r="H283" s="140">
        <v>0</v>
      </c>
      <c r="I283" s="140">
        <v>0</v>
      </c>
    </row>
    <row r="284" spans="2:9" s="87" customFormat="1" x14ac:dyDescent="0.2">
      <c r="B284" s="760"/>
      <c r="C284" s="210" t="s">
        <v>140</v>
      </c>
      <c r="D284" s="140"/>
      <c r="E284" s="140">
        <v>0</v>
      </c>
      <c r="F284" s="140">
        <v>0</v>
      </c>
      <c r="G284" s="140">
        <v>0</v>
      </c>
      <c r="H284" s="140">
        <v>0</v>
      </c>
      <c r="I284" s="140">
        <v>0</v>
      </c>
    </row>
    <row r="285" spans="2:9" s="87" customFormat="1" x14ac:dyDescent="0.2">
      <c r="B285" s="760"/>
      <c r="C285" s="210" t="s">
        <v>141</v>
      </c>
      <c r="D285" s="140"/>
      <c r="E285" s="140">
        <v>0</v>
      </c>
      <c r="F285" s="140">
        <v>0</v>
      </c>
      <c r="G285" s="140">
        <v>0</v>
      </c>
      <c r="H285" s="140">
        <v>0</v>
      </c>
      <c r="I285" s="140">
        <v>0</v>
      </c>
    </row>
    <row r="286" spans="2:9" s="87" customFormat="1" x14ac:dyDescent="0.2">
      <c r="B286" s="760"/>
      <c r="C286" s="18" t="s">
        <v>132</v>
      </c>
      <c r="D286" s="140"/>
      <c r="E286" s="601">
        <v>283</v>
      </c>
      <c r="F286" s="626">
        <v>14.15</v>
      </c>
      <c r="G286" s="656">
        <v>0</v>
      </c>
      <c r="H286" s="656">
        <v>0</v>
      </c>
      <c r="I286" s="656">
        <v>0</v>
      </c>
    </row>
    <row r="287" spans="2:9" s="87" customFormat="1" x14ac:dyDescent="0.2">
      <c r="B287" s="760"/>
      <c r="C287" s="18" t="s">
        <v>133</v>
      </c>
      <c r="D287" s="140"/>
      <c r="E287" s="656">
        <v>0</v>
      </c>
      <c r="F287" s="656">
        <v>0</v>
      </c>
      <c r="G287" s="656">
        <v>0</v>
      </c>
      <c r="H287" s="656">
        <v>0</v>
      </c>
      <c r="I287" s="656">
        <v>0</v>
      </c>
    </row>
    <row r="288" spans="2:9" s="87" customFormat="1" x14ac:dyDescent="0.2">
      <c r="B288" s="760"/>
      <c r="C288" s="18" t="s">
        <v>143</v>
      </c>
      <c r="D288" s="140"/>
      <c r="E288" s="656">
        <v>0</v>
      </c>
      <c r="F288" s="656">
        <v>0</v>
      </c>
      <c r="G288" s="656">
        <v>0</v>
      </c>
      <c r="H288" s="656">
        <v>0</v>
      </c>
      <c r="I288" s="656">
        <v>0</v>
      </c>
    </row>
    <row r="289" spans="2:9" s="87" customFormat="1" x14ac:dyDescent="0.2">
      <c r="B289" s="760"/>
      <c r="C289" s="18" t="s">
        <v>144</v>
      </c>
      <c r="D289" s="140"/>
      <c r="E289" s="656">
        <v>0</v>
      </c>
      <c r="F289" s="656">
        <v>0</v>
      </c>
      <c r="G289" s="656">
        <v>0</v>
      </c>
      <c r="H289" s="656">
        <v>0</v>
      </c>
      <c r="I289" s="656">
        <v>0</v>
      </c>
    </row>
    <row r="290" spans="2:9" s="87" customFormat="1" x14ac:dyDescent="0.2">
      <c r="B290" s="760"/>
      <c r="C290" s="18" t="s">
        <v>145</v>
      </c>
      <c r="D290" s="140"/>
      <c r="E290" s="656">
        <v>0</v>
      </c>
      <c r="F290" s="656">
        <v>0</v>
      </c>
      <c r="G290" s="656">
        <v>0</v>
      </c>
      <c r="H290" s="656">
        <v>0</v>
      </c>
      <c r="I290" s="656">
        <v>0</v>
      </c>
    </row>
    <row r="291" spans="2:9" s="87" customFormat="1" x14ac:dyDescent="0.2">
      <c r="B291" s="760"/>
      <c r="C291" s="18" t="s">
        <v>287</v>
      </c>
      <c r="D291" s="140"/>
      <c r="E291" s="656">
        <v>0</v>
      </c>
      <c r="F291" s="656">
        <v>0</v>
      </c>
      <c r="G291" s="657">
        <v>43426</v>
      </c>
      <c r="H291" s="656">
        <v>280</v>
      </c>
      <c r="I291" s="658">
        <v>14</v>
      </c>
    </row>
    <row r="292" spans="2:9" s="87" customFormat="1" x14ac:dyDescent="0.2">
      <c r="B292" s="761"/>
      <c r="C292" s="211" t="s">
        <v>134</v>
      </c>
      <c r="D292" s="145"/>
      <c r="E292" s="601">
        <v>283</v>
      </c>
      <c r="F292" s="626">
        <v>14.15</v>
      </c>
      <c r="G292" s="656">
        <v>0</v>
      </c>
      <c r="H292" s="656">
        <v>0</v>
      </c>
      <c r="I292" s="656">
        <v>0</v>
      </c>
    </row>
    <row r="293" spans="2:9" s="87" customFormat="1" x14ac:dyDescent="0.2">
      <c r="B293" s="304"/>
      <c r="C293" s="217"/>
      <c r="D293" s="254"/>
      <c r="E293" s="255"/>
      <c r="F293" s="256"/>
      <c r="G293" s="138"/>
      <c r="H293" s="138"/>
    </row>
    <row r="294" spans="2:9" s="87" customFormat="1" ht="12.75" x14ac:dyDescent="0.2">
      <c r="B294" s="763" t="s">
        <v>319</v>
      </c>
      <c r="C294" s="763"/>
      <c r="D294" s="763"/>
      <c r="E294" s="763"/>
      <c r="F294" s="763"/>
      <c r="G294" s="763"/>
      <c r="H294" s="763"/>
    </row>
    <row r="295" spans="2:9" s="87" customFormat="1" ht="12.75" x14ac:dyDescent="0.2">
      <c r="B295" s="775" t="s">
        <v>98</v>
      </c>
      <c r="C295" s="777" t="s">
        <v>99</v>
      </c>
      <c r="D295" s="778"/>
      <c r="E295" s="779" t="s">
        <v>100</v>
      </c>
      <c r="F295" s="779"/>
      <c r="G295" s="779" t="s">
        <v>101</v>
      </c>
      <c r="H295" s="779"/>
    </row>
    <row r="296" spans="2:9" s="87" customFormat="1" x14ac:dyDescent="0.2">
      <c r="B296" s="776"/>
      <c r="C296" s="218" t="s">
        <v>102</v>
      </c>
      <c r="D296" s="148" t="s">
        <v>103</v>
      </c>
      <c r="E296" s="149" t="s">
        <v>102</v>
      </c>
      <c r="F296" s="149" t="s">
        <v>103</v>
      </c>
      <c r="G296" s="149" t="s">
        <v>102</v>
      </c>
      <c r="H296" s="149" t="s">
        <v>103</v>
      </c>
    </row>
    <row r="297" spans="2:9" s="87" customFormat="1" x14ac:dyDescent="0.2">
      <c r="B297" s="146" t="s">
        <v>237</v>
      </c>
      <c r="C297" s="244">
        <v>280</v>
      </c>
      <c r="D297" s="243">
        <v>14</v>
      </c>
      <c r="E297" s="244">
        <v>280</v>
      </c>
      <c r="F297" s="243">
        <v>14</v>
      </c>
      <c r="G297" s="239">
        <v>0</v>
      </c>
      <c r="H297" s="239">
        <v>0</v>
      </c>
    </row>
    <row r="298" spans="2:9" s="87" customFormat="1" x14ac:dyDescent="0.2">
      <c r="B298" s="302"/>
      <c r="C298" s="213"/>
      <c r="D298" s="138"/>
      <c r="E298" s="138"/>
      <c r="F298" s="138"/>
      <c r="G298" s="138"/>
      <c r="H298" s="138"/>
    </row>
    <row r="299" spans="2:9" s="87" customFormat="1" ht="14.25" customHeight="1" x14ac:dyDescent="0.2">
      <c r="B299" s="762" t="s">
        <v>305</v>
      </c>
      <c r="C299" s="763"/>
      <c r="D299" s="763"/>
      <c r="E299" s="763"/>
      <c r="F299" s="763"/>
      <c r="G299" s="763"/>
      <c r="H299" s="138"/>
    </row>
    <row r="300" spans="2:9" s="87" customFormat="1" ht="27" customHeight="1" x14ac:dyDescent="0.2">
      <c r="B300" s="771" t="s">
        <v>289</v>
      </c>
      <c r="C300" s="771"/>
      <c r="D300" s="771" t="s">
        <v>306</v>
      </c>
      <c r="E300" s="771"/>
      <c r="F300" s="771" t="s">
        <v>104</v>
      </c>
      <c r="G300" s="774"/>
      <c r="H300" s="142"/>
    </row>
    <row r="301" spans="2:9" s="87" customFormat="1" x14ac:dyDescent="0.2">
      <c r="B301" s="303" t="s">
        <v>102</v>
      </c>
      <c r="C301" s="215" t="s">
        <v>105</v>
      </c>
      <c r="D301" s="313" t="s">
        <v>102</v>
      </c>
      <c r="E301" s="313" t="s">
        <v>105</v>
      </c>
      <c r="F301" s="313" t="s">
        <v>102</v>
      </c>
      <c r="G301" s="314" t="s">
        <v>106</v>
      </c>
      <c r="H301" s="142"/>
    </row>
    <row r="302" spans="2:9" s="87" customFormat="1" x14ac:dyDescent="0.2">
      <c r="B302" s="143">
        <v>1</v>
      </c>
      <c r="C302" s="216">
        <v>2</v>
      </c>
      <c r="D302" s="143">
        <v>3</v>
      </c>
      <c r="E302" s="143">
        <v>4</v>
      </c>
      <c r="F302" s="143">
        <v>5</v>
      </c>
      <c r="G302" s="185">
        <v>6</v>
      </c>
      <c r="H302" s="186"/>
    </row>
    <row r="303" spans="2:9" s="87" customFormat="1" x14ac:dyDescent="0.2">
      <c r="B303" s="242">
        <v>280</v>
      </c>
      <c r="C303" s="245">
        <v>14</v>
      </c>
      <c r="D303" s="242">
        <v>280</v>
      </c>
      <c r="E303" s="243">
        <v>14</v>
      </c>
      <c r="F303" s="246">
        <f>D303/B303</f>
        <v>1</v>
      </c>
      <c r="G303" s="247">
        <f>E303/C303</f>
        <v>1</v>
      </c>
      <c r="H303" s="142" t="s">
        <v>13</v>
      </c>
    </row>
  </sheetData>
  <mergeCells count="78">
    <mergeCell ref="B300:C300"/>
    <mergeCell ref="D300:E300"/>
    <mergeCell ref="F300:G300"/>
    <mergeCell ref="B279:H279"/>
    <mergeCell ref="B280:F280"/>
    <mergeCell ref="B282:B292"/>
    <mergeCell ref="B294:H294"/>
    <mergeCell ref="B295:B296"/>
    <mergeCell ref="C295:D295"/>
    <mergeCell ref="E295:F295"/>
    <mergeCell ref="G295:H295"/>
    <mergeCell ref="B299:G299"/>
    <mergeCell ref="G280:I280"/>
    <mergeCell ref="B278:H278"/>
    <mergeCell ref="B254:F254"/>
    <mergeCell ref="B256:B264"/>
    <mergeCell ref="B265:H265"/>
    <mergeCell ref="B267:H267"/>
    <mergeCell ref="B268:B269"/>
    <mergeCell ref="C268:D268"/>
    <mergeCell ref="E268:F268"/>
    <mergeCell ref="G268:H268"/>
    <mergeCell ref="B272:H272"/>
    <mergeCell ref="B273:C273"/>
    <mergeCell ref="D273:E273"/>
    <mergeCell ref="F273:G273"/>
    <mergeCell ref="B277:H277"/>
    <mergeCell ref="B253:H253"/>
    <mergeCell ref="B197:H197"/>
    <mergeCell ref="B202:H202"/>
    <mergeCell ref="B208:H208"/>
    <mergeCell ref="B213:G213"/>
    <mergeCell ref="B227:G227"/>
    <mergeCell ref="F228:G228"/>
    <mergeCell ref="B233:C233"/>
    <mergeCell ref="B234:H234"/>
    <mergeCell ref="B245:H245"/>
    <mergeCell ref="B251:H251"/>
    <mergeCell ref="B252:H252"/>
    <mergeCell ref="B235:G235"/>
    <mergeCell ref="B237:G237"/>
    <mergeCell ref="B189:H189"/>
    <mergeCell ref="B92:G92"/>
    <mergeCell ref="B110:H110"/>
    <mergeCell ref="B116:H116"/>
    <mergeCell ref="B127:F127"/>
    <mergeCell ref="B159:H159"/>
    <mergeCell ref="B121:H121"/>
    <mergeCell ref="B98:H98"/>
    <mergeCell ref="B142:H142"/>
    <mergeCell ref="B149:H149"/>
    <mergeCell ref="B170:H170"/>
    <mergeCell ref="B177:G177"/>
    <mergeCell ref="B182:H182"/>
    <mergeCell ref="B90:G91"/>
    <mergeCell ref="B33:H33"/>
    <mergeCell ref="B38:H38"/>
    <mergeCell ref="B44:H44"/>
    <mergeCell ref="B50:H50"/>
    <mergeCell ref="B55:H55"/>
    <mergeCell ref="B61:H61"/>
    <mergeCell ref="B66:H66"/>
    <mergeCell ref="B72:H72"/>
    <mergeCell ref="B77:H77"/>
    <mergeCell ref="B82:H82"/>
    <mergeCell ref="B84:H84"/>
    <mergeCell ref="B32:D32"/>
    <mergeCell ref="B1:H1"/>
    <mergeCell ref="B2:H2"/>
    <mergeCell ref="B3:H3"/>
    <mergeCell ref="B5:H5"/>
    <mergeCell ref="B7:H7"/>
    <mergeCell ref="B9:H9"/>
    <mergeCell ref="B11:H11"/>
    <mergeCell ref="B13:H13"/>
    <mergeCell ref="B21:H21"/>
    <mergeCell ref="B26:E26"/>
    <mergeCell ref="B27:H27"/>
  </mergeCells>
  <printOptions horizontalCentered="1"/>
  <pageMargins left="0" right="0" top="0.59055118110236227" bottom="0.19685039370078741" header="0.51181102362204722" footer="0.51181102362204722"/>
  <pageSetup paperSize="9" scale="93" orientation="portrait" r:id="rId1"/>
  <headerFooter alignWithMargins="0"/>
  <rowBreaks count="7" manualBreakCount="7">
    <brk id="43" min="1" max="8" man="1"/>
    <brk id="76" min="1" max="8" man="1"/>
    <brk id="115" min="1" max="8" man="1"/>
    <brk id="158" min="1" max="8" man="1"/>
    <brk id="194" min="1" max="8" man="1"/>
    <brk id="226" min="1" max="8" man="1"/>
    <brk id="262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D&amp;NH</vt:lpstr>
      <vt:lpstr>D&amp;NH-19-20</vt:lpstr>
      <vt:lpstr>'D&amp;NH'!Print_Area</vt:lpstr>
      <vt:lpstr>'D&amp;NH-19-20'!Print_Area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cp:lastPrinted>2018-05-08T06:37:49Z</cp:lastPrinted>
  <dcterms:created xsi:type="dcterms:W3CDTF">2013-03-29T17:24:29Z</dcterms:created>
  <dcterms:modified xsi:type="dcterms:W3CDTF">2019-05-15T10:05:33Z</dcterms:modified>
</cp:coreProperties>
</file>