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730" windowHeight="9195" tabRatio="932"/>
  </bookViews>
  <sheets>
    <sheet name="First-Page" sheetId="110" r:id="rId1"/>
    <sheet name="Contents" sheetId="140" r:id="rId2"/>
    <sheet name="Sheet1" sheetId="134" r:id="rId3"/>
    <sheet name="AT-1-Gen_Info " sheetId="56" r:id="rId4"/>
    <sheet name="AT-2-S1 BUDGET" sheetId="96" r:id="rId5"/>
    <sheet name="AT_2A_fundflow" sheetId="99" r:id="rId6"/>
    <sheet name="AT-3" sheetId="100" r:id="rId7"/>
    <sheet name="AT3A_cvrg(Insti)_PY" sheetId="1" r:id="rId8"/>
    <sheet name="AT3B_cvrg(Insti)_UPY " sheetId="58" r:id="rId9"/>
    <sheet name="AT3C_cvrg(Insti)_UPY " sheetId="59" r:id="rId10"/>
    <sheet name="enrolment vs availed_PY" sheetId="60" r:id="rId11"/>
    <sheet name="enrolment vs availed_UPY" sheetId="47" r:id="rId12"/>
    <sheet name="AT-4B" sheetId="141" r:id="rId13"/>
    <sheet name="T5_PLAN_vs_PRFM" sheetId="4" r:id="rId14"/>
    <sheet name="T5A_PLAN_vs_PRFM " sheetId="111" r:id="rId15"/>
    <sheet name="T5B_PLAN_vs_PRFM  (2)" sheetId="127" r:id="rId16"/>
    <sheet name="T5C_Drought_PLAN_vs_PRFM " sheetId="113" r:id="rId17"/>
    <sheet name="T5D_Drought_PLAN_vs_PRFM  " sheetId="112" r:id="rId18"/>
    <sheet name="T6_FG_py_Utlsn" sheetId="5" r:id="rId19"/>
    <sheet name="T6A_FG_Upy_Utlsn " sheetId="74" r:id="rId20"/>
    <sheet name="T6B_Pay_FG_FCI_Pry" sheetId="86" r:id="rId21"/>
    <sheet name="T6C_Coarse_Grain" sheetId="128" r:id="rId22"/>
    <sheet name="T7_CC_PY_Utlsn" sheetId="7" r:id="rId23"/>
    <sheet name="T7ACC_UPY_Utlsn " sheetId="75" r:id="rId24"/>
    <sheet name="AT-8_Hon_CCH_Pry" sheetId="88" r:id="rId25"/>
    <sheet name="AT-8A_Hon_CCH_UPry" sheetId="114" r:id="rId26"/>
    <sheet name="AT9_TA" sheetId="13" r:id="rId27"/>
    <sheet name="AT10_MME" sheetId="14" r:id="rId28"/>
    <sheet name="AT10A_" sheetId="138" r:id="rId29"/>
    <sheet name="AT-10 B" sheetId="121" r:id="rId30"/>
    <sheet name="AT-10 C" sheetId="123" r:id="rId31"/>
    <sheet name="AT-10D" sheetId="102" r:id="rId32"/>
    <sheet name="AT-10 E" sheetId="142" r:id="rId33"/>
    <sheet name="AT-10 F" sheetId="155" r:id="rId34"/>
    <sheet name="AT11_KS Year wise" sheetId="115" r:id="rId35"/>
    <sheet name="AT11A_KS-District wise" sheetId="16" r:id="rId36"/>
    <sheet name="AT12_KD-New" sheetId="26" r:id="rId37"/>
    <sheet name="AT12A_KD-Replacement" sheetId="117" r:id="rId38"/>
    <sheet name="Mode of cooking" sheetId="103" r:id="rId39"/>
    <sheet name="AT-14" sheetId="124" r:id="rId40"/>
    <sheet name="AT-14 A" sheetId="135" r:id="rId41"/>
    <sheet name="AT-15" sheetId="132" r:id="rId42"/>
    <sheet name="AT-16" sheetId="133" r:id="rId43"/>
    <sheet name="AT_17_Coverage-RBSK " sheetId="93" r:id="rId44"/>
    <sheet name="AT18_Details_Community " sheetId="66" r:id="rId45"/>
    <sheet name="AT_19_Impl_Agency" sheetId="84" r:id="rId46"/>
    <sheet name="AT_20_CentralCookingagency " sheetId="119" r:id="rId47"/>
    <sheet name="AT-21" sheetId="105" r:id="rId48"/>
    <sheet name="AT-22" sheetId="108" r:id="rId49"/>
    <sheet name="AT-23 MIS" sheetId="101" r:id="rId50"/>
    <sheet name="AT-23A _AMS" sheetId="139" r:id="rId51"/>
    <sheet name="AT-24" sheetId="104" r:id="rId52"/>
    <sheet name="AT-25" sheetId="109" r:id="rId53"/>
    <sheet name="Sheet1 (2)" sheetId="137" r:id="rId54"/>
    <sheet name="AT26_NoWD" sheetId="27" r:id="rId55"/>
    <sheet name="AT26A_NoWD" sheetId="28" r:id="rId56"/>
    <sheet name="AT27_Req_FG_CA_Pry" sheetId="29" r:id="rId57"/>
    <sheet name="AT27A_Req_FG_CA_U Pry " sheetId="144" r:id="rId58"/>
    <sheet name="AT27B_Req_FG_CA_N CLP" sheetId="145" r:id="rId59"/>
    <sheet name="AT27C_Req_FG_Drought -Pry " sheetId="146" r:id="rId60"/>
    <sheet name="AT27D_Req_FG_Drought -UPry " sheetId="147" r:id="rId61"/>
    <sheet name="AT_28_RqmtKitchen" sheetId="62" r:id="rId62"/>
    <sheet name="AT-28A_RqmtPlinthArea" sheetId="78" r:id="rId63"/>
    <sheet name="AT-28B_Kitchen repair" sheetId="152" r:id="rId64"/>
    <sheet name="AT29_Replacement KD " sheetId="154" r:id="rId65"/>
    <sheet name="AT29_A_Replacement KD" sheetId="153" r:id="rId66"/>
    <sheet name="AT-30_Coook-cum-Helper" sheetId="65" r:id="rId67"/>
    <sheet name="AT_31_Budget_provision " sheetId="98" r:id="rId68"/>
    <sheet name="AT32_Drought Pry Util" sheetId="148" r:id="rId69"/>
    <sheet name="AT-32A Drought UPry Util" sheetId="149" r:id="rId70"/>
  </sheets>
  <definedNames>
    <definedName name="_xlnm.Print_Area" localSheetId="43">'AT_17_Coverage-RBSK '!$A$1:$L$33</definedName>
    <definedName name="_xlnm.Print_Area" localSheetId="45">AT_19_Impl_Agency!$A$1:$J$36</definedName>
    <definedName name="_xlnm.Print_Area" localSheetId="46">'AT_20_CentralCookingagency '!$A$1:$M$33</definedName>
    <definedName name="_xlnm.Print_Area" localSheetId="61">AT_28_RqmtKitchen!$A$1:$R$31</definedName>
    <definedName name="_xlnm.Print_Area" localSheetId="5">AT_2A_fundflow!$A$1:$V$29</definedName>
    <definedName name="_xlnm.Print_Area" localSheetId="67">'AT_31_Budget_provision '!$A$1:$W$36</definedName>
    <definedName name="_xlnm.Print_Area" localSheetId="29">'AT-10 B'!$A$1:$I$32</definedName>
    <definedName name="_xlnm.Print_Area" localSheetId="30">'AT-10 C'!$A$1:$J$19</definedName>
    <definedName name="_xlnm.Print_Area" localSheetId="32">'AT-10 E'!$A$1:$H$30</definedName>
    <definedName name="_xlnm.Print_Area" localSheetId="33">'AT-10 F'!$A$1:$H$31</definedName>
    <definedName name="_xlnm.Print_Area" localSheetId="27">AT10_MME!$A$1:$H$36</definedName>
    <definedName name="_xlnm.Print_Area" localSheetId="28">AT10A_!$A$1:$E$34</definedName>
    <definedName name="_xlnm.Print_Area" localSheetId="31">'AT-10D'!$A$1:$H$41</definedName>
    <definedName name="_xlnm.Print_Area" localSheetId="34">'AT11_KS Year wise'!$A$1:$K$37</definedName>
    <definedName name="_xlnm.Print_Area" localSheetId="35">'AT11A_KS-District wise'!$A$1:$K$34</definedName>
    <definedName name="_xlnm.Print_Area" localSheetId="36">'AT12_KD-New'!$A$1:$K$33</definedName>
    <definedName name="_xlnm.Print_Area" localSheetId="37">'AT12A_KD-Replacement'!$A$1:$K$33</definedName>
    <definedName name="_xlnm.Print_Area" localSheetId="39">'AT-14'!$A$1:$N$32</definedName>
    <definedName name="_xlnm.Print_Area" localSheetId="40">'AT-14 A'!$A$1:$H$31</definedName>
    <definedName name="_xlnm.Print_Area" localSheetId="41">'AT-15'!$A$1:$L$31</definedName>
    <definedName name="_xlnm.Print_Area" localSheetId="42">'AT-16'!$A$1:$K$32</definedName>
    <definedName name="_xlnm.Print_Area" localSheetId="44">'AT18_Details_Community '!$A$1:$F$29</definedName>
    <definedName name="_xlnm.Print_Area" localSheetId="3">'AT-1-Gen_Info '!$A$1:$T$59</definedName>
    <definedName name="_xlnm.Print_Area" localSheetId="51">'AT-24'!$A$1:$M$32</definedName>
    <definedName name="_xlnm.Print_Area" localSheetId="52">'AT-25'!$A$1:$F$46</definedName>
    <definedName name="_xlnm.Print_Area" localSheetId="54">AT26_NoWD!$A$1:$L$31</definedName>
    <definedName name="_xlnm.Print_Area" localSheetId="55">AT26A_NoWD!$A$1:$K$32</definedName>
    <definedName name="_xlnm.Print_Area" localSheetId="56">AT27_Req_FG_CA_Pry!$A$1:$T$34</definedName>
    <definedName name="_xlnm.Print_Area" localSheetId="57">'AT27A_Req_FG_CA_U Pry '!$A$1:$T$34</definedName>
    <definedName name="_xlnm.Print_Area" localSheetId="58">'AT27B_Req_FG_CA_N CLP'!$A$1:$P$32</definedName>
    <definedName name="_xlnm.Print_Area" localSheetId="59">'AT27C_Req_FG_Drought -Pry '!$A$1:$P$32</definedName>
    <definedName name="_xlnm.Print_Area" localSheetId="60">'AT27D_Req_FG_Drought -UPry '!$A$1:$P$31</definedName>
    <definedName name="_xlnm.Print_Area" localSheetId="62">'AT-28A_RqmtPlinthArea'!$A$1:$S$31</definedName>
    <definedName name="_xlnm.Print_Area" localSheetId="63">'AT-28B_Kitchen repair'!$A$1:$G$32</definedName>
    <definedName name="_xlnm.Print_Area" localSheetId="65">'AT29_A_Replacement KD'!$A$1:$V$33</definedName>
    <definedName name="_xlnm.Print_Area" localSheetId="64">'AT29_Replacement KD '!$A$1:$V$32</definedName>
    <definedName name="_xlnm.Print_Area" localSheetId="4">'AT-2-S1 BUDGET'!$A$1:$V$35</definedName>
    <definedName name="_xlnm.Print_Area" localSheetId="66">'AT-30_Coook-cum-Helper'!$A$1:$L$31</definedName>
    <definedName name="_xlnm.Print_Area" localSheetId="68">'AT32_Drought Pry Util'!$A$1:$L$32</definedName>
    <definedName name="_xlnm.Print_Area" localSheetId="69">'AT-32A Drought UPry Util'!$A$1:$L$32</definedName>
    <definedName name="_xlnm.Print_Area" localSheetId="7">'AT3A_cvrg(Insti)_PY'!$A$1:$N$37</definedName>
    <definedName name="_xlnm.Print_Area" localSheetId="8">'AT3B_cvrg(Insti)_UPY '!$A$1:$N$34</definedName>
    <definedName name="_xlnm.Print_Area" localSheetId="9">'AT3C_cvrg(Insti)_UPY '!$A$1:$N$34</definedName>
    <definedName name="_xlnm.Print_Area" localSheetId="24">'AT-8_Hon_CCH_Pry'!$A$1:$V$37</definedName>
    <definedName name="_xlnm.Print_Area" localSheetId="25">'AT-8A_Hon_CCH_UPry'!$A$1:$V$37</definedName>
    <definedName name="_xlnm.Print_Area" localSheetId="26">AT9_TA!$A$1:$I$33</definedName>
    <definedName name="_xlnm.Print_Area" localSheetId="1">Contents!$A$1:$C$68</definedName>
    <definedName name="_xlnm.Print_Area" localSheetId="10">'enrolment vs availed_PY'!$A$1:$Q$32</definedName>
    <definedName name="_xlnm.Print_Area" localSheetId="11">'enrolment vs availed_UPY'!$A$1:$Q$33</definedName>
    <definedName name="_xlnm.Print_Area" localSheetId="0">'First-Page'!$A$1:$N$45</definedName>
    <definedName name="_xlnm.Print_Area" localSheetId="38">'Mode of cooking'!$A$1:$H$31</definedName>
    <definedName name="_xlnm.Print_Area" localSheetId="2">Sheet1!$A$1:$J$24</definedName>
    <definedName name="_xlnm.Print_Area" localSheetId="53">'Sheet1 (2)'!$A$1:$J$24</definedName>
    <definedName name="_xlnm.Print_Area" localSheetId="13">T5_PLAN_vs_PRFM!$A$1:$J$33</definedName>
    <definedName name="_xlnm.Print_Area" localSheetId="14">'T5A_PLAN_vs_PRFM '!$A$1:$J$34</definedName>
    <definedName name="_xlnm.Print_Area" localSheetId="15">'T5B_PLAN_vs_PRFM  (2)'!$A$1:$J$34</definedName>
    <definedName name="_xlnm.Print_Area" localSheetId="16">'T5C_Drought_PLAN_vs_PRFM '!$A$1:$J$34</definedName>
    <definedName name="_xlnm.Print_Area" localSheetId="17">'T5D_Drought_PLAN_vs_PRFM  '!$A$1:$J$34</definedName>
    <definedName name="_xlnm.Print_Area" localSheetId="18">T6_FG_py_Utlsn!$A$1:$L$35</definedName>
    <definedName name="_xlnm.Print_Area" localSheetId="19">'T6A_FG_Upy_Utlsn '!$A$1:$L$34</definedName>
    <definedName name="_xlnm.Print_Area" localSheetId="20">T6B_Pay_FG_FCI_Pry!$A$1:$M$36</definedName>
    <definedName name="_xlnm.Print_Area" localSheetId="21">T6C_Coarse_Grain!$A$1:$L$36</definedName>
    <definedName name="_xlnm.Print_Area" localSheetId="22">T7_CC_PY_Utlsn!$A$1:$Q$36</definedName>
    <definedName name="_xlnm.Print_Area" localSheetId="23">'T7ACC_UPY_Utlsn '!$A$1:$Q$35</definedName>
  </definedNames>
  <calcPr calcId="145621"/>
</workbook>
</file>

<file path=xl/calcChain.xml><?xml version="1.0" encoding="utf-8"?>
<calcChain xmlns="http://schemas.openxmlformats.org/spreadsheetml/2006/main">
  <c r="F26" i="98" l="1"/>
  <c r="C26" i="98"/>
  <c r="D26" i="98"/>
  <c r="E26" i="98"/>
  <c r="G26" i="98"/>
  <c r="H26" i="98"/>
  <c r="L26" i="98"/>
  <c r="M26" i="98"/>
  <c r="N26" i="98"/>
  <c r="O26" i="98"/>
  <c r="P26" i="98"/>
  <c r="Q26" i="98"/>
  <c r="R16" i="98"/>
  <c r="S16" i="98"/>
  <c r="V16" i="98" s="1"/>
  <c r="T16" i="98"/>
  <c r="R17" i="98"/>
  <c r="S17" i="98"/>
  <c r="T17" i="98"/>
  <c r="R18" i="98"/>
  <c r="S18" i="98"/>
  <c r="T18" i="98"/>
  <c r="S15" i="98"/>
  <c r="T15" i="98"/>
  <c r="K25" i="98"/>
  <c r="J25" i="98"/>
  <c r="I25" i="98"/>
  <c r="I16" i="98"/>
  <c r="U16" i="98" s="1"/>
  <c r="J16" i="98"/>
  <c r="K16" i="98"/>
  <c r="I17" i="98"/>
  <c r="U17" i="98" s="1"/>
  <c r="J17" i="98"/>
  <c r="V17" i="98" s="1"/>
  <c r="K17" i="98"/>
  <c r="I18" i="98"/>
  <c r="J18" i="98"/>
  <c r="V18" i="98" s="1"/>
  <c r="K18" i="98"/>
  <c r="W18" i="98" s="1"/>
  <c r="I19" i="98"/>
  <c r="J19" i="98"/>
  <c r="K19" i="98"/>
  <c r="I21" i="98"/>
  <c r="J21" i="98"/>
  <c r="K21" i="98"/>
  <c r="I22" i="98"/>
  <c r="J22" i="98"/>
  <c r="K22" i="98"/>
  <c r="I23" i="98"/>
  <c r="J23" i="98"/>
  <c r="K23" i="98"/>
  <c r="J15" i="98"/>
  <c r="K15" i="98"/>
  <c r="V15" i="98" l="1"/>
  <c r="K26" i="98"/>
  <c r="W15" i="98"/>
  <c r="J26" i="98"/>
  <c r="U18" i="98"/>
  <c r="W16" i="98"/>
  <c r="W17" i="98"/>
  <c r="J13" i="29"/>
  <c r="J14" i="29"/>
  <c r="J17" i="29"/>
  <c r="J18" i="29"/>
  <c r="J21" i="29"/>
  <c r="G12" i="29"/>
  <c r="J12" i="29" s="1"/>
  <c r="G13" i="29"/>
  <c r="G14" i="29"/>
  <c r="G15" i="29"/>
  <c r="J15" i="29" s="1"/>
  <c r="G16" i="29"/>
  <c r="J16" i="29" s="1"/>
  <c r="G17" i="29"/>
  <c r="G18" i="29"/>
  <c r="G19" i="29"/>
  <c r="J19" i="29" s="1"/>
  <c r="G20" i="29"/>
  <c r="J20" i="29" s="1"/>
  <c r="G21" i="29"/>
  <c r="G11" i="29"/>
  <c r="G12" i="144" l="1"/>
  <c r="G13" i="144"/>
  <c r="G14" i="144"/>
  <c r="G15" i="144"/>
  <c r="G16" i="144"/>
  <c r="G17" i="144"/>
  <c r="G18" i="144"/>
  <c r="G19" i="144"/>
  <c r="G20" i="144"/>
  <c r="G21" i="144"/>
  <c r="G11" i="144"/>
  <c r="D9" i="155" l="1"/>
  <c r="T23" i="98" l="1"/>
  <c r="W23" i="98" s="1"/>
  <c r="S23" i="98"/>
  <c r="V23" i="98" s="1"/>
  <c r="R23" i="98"/>
  <c r="U23" i="98" s="1"/>
  <c r="T22" i="98"/>
  <c r="W22" i="98" s="1"/>
  <c r="S22" i="98"/>
  <c r="V22" i="98" s="1"/>
  <c r="R22" i="98"/>
  <c r="U22" i="98" s="1"/>
  <c r="T21" i="98"/>
  <c r="W21" i="98" s="1"/>
  <c r="S21" i="98"/>
  <c r="V21" i="98" s="1"/>
  <c r="R21" i="98"/>
  <c r="U21" i="98" s="1"/>
  <c r="S19" i="98"/>
  <c r="T19" i="98"/>
  <c r="R19" i="98"/>
  <c r="U19" i="98" s="1"/>
  <c r="V19" i="98" l="1"/>
  <c r="W19" i="98"/>
  <c r="G12" i="59"/>
  <c r="G13" i="59"/>
  <c r="G14" i="59"/>
  <c r="G15" i="59"/>
  <c r="G16" i="59"/>
  <c r="G17" i="59"/>
  <c r="G18" i="59"/>
  <c r="G19" i="59"/>
  <c r="G20" i="59"/>
  <c r="G21" i="59"/>
  <c r="F27" i="139"/>
  <c r="G27" i="139"/>
  <c r="H27" i="139"/>
  <c r="I27" i="139"/>
  <c r="J27" i="139"/>
  <c r="K27" i="139"/>
  <c r="L27" i="139"/>
  <c r="M27" i="139"/>
  <c r="N27" i="139"/>
  <c r="O27" i="139"/>
  <c r="P27" i="139"/>
  <c r="E27" i="139"/>
  <c r="C27" i="139"/>
  <c r="D13" i="56" l="1"/>
  <c r="F13" i="56"/>
  <c r="H13" i="56"/>
  <c r="J13" i="56"/>
  <c r="B13" i="56"/>
  <c r="L12" i="56"/>
  <c r="L11" i="56"/>
  <c r="L13" i="56" s="1"/>
  <c r="R25" i="98" l="1"/>
  <c r="U25" i="98" s="1"/>
  <c r="S25" i="98"/>
  <c r="T25" i="98"/>
  <c r="R15" i="98"/>
  <c r="I15" i="98"/>
  <c r="I26" i="98" s="1"/>
  <c r="P22" i="78"/>
  <c r="O22" i="78"/>
  <c r="L22" i="78"/>
  <c r="K22" i="78"/>
  <c r="H22" i="78"/>
  <c r="G22" i="78"/>
  <c r="F12" i="78"/>
  <c r="F13" i="78"/>
  <c r="F14" i="78"/>
  <c r="F15" i="78"/>
  <c r="F16" i="78"/>
  <c r="F17" i="78"/>
  <c r="F18" i="78"/>
  <c r="F19" i="78"/>
  <c r="F20" i="78"/>
  <c r="F21" i="78"/>
  <c r="R21" i="78"/>
  <c r="R20" i="78"/>
  <c r="R19" i="78"/>
  <c r="R18" i="78"/>
  <c r="R17" i="78"/>
  <c r="R16" i="78"/>
  <c r="R15" i="78"/>
  <c r="R14" i="78"/>
  <c r="R13" i="78"/>
  <c r="R12" i="78"/>
  <c r="R11" i="78"/>
  <c r="N21" i="78"/>
  <c r="N20" i="78"/>
  <c r="N19" i="78"/>
  <c r="N18" i="78"/>
  <c r="N17" i="78"/>
  <c r="N16" i="78"/>
  <c r="N15" i="78"/>
  <c r="N14" i="78"/>
  <c r="N13" i="78"/>
  <c r="N12" i="78"/>
  <c r="N11" i="78"/>
  <c r="J21" i="78"/>
  <c r="J20" i="78"/>
  <c r="J19" i="78"/>
  <c r="J18" i="78"/>
  <c r="J17" i="78"/>
  <c r="J16" i="78"/>
  <c r="J15" i="78"/>
  <c r="J14" i="78"/>
  <c r="J13" i="78"/>
  <c r="J12" i="78"/>
  <c r="J11" i="78"/>
  <c r="D22" i="78"/>
  <c r="V25" i="98" l="1"/>
  <c r="V26" i="98" s="1"/>
  <c r="S26" i="98"/>
  <c r="W25" i="98"/>
  <c r="W26" i="98" s="1"/>
  <c r="T26" i="98"/>
  <c r="R26" i="98"/>
  <c r="U15" i="98"/>
  <c r="U26" i="98" s="1"/>
  <c r="S14" i="78"/>
  <c r="S18" i="78"/>
  <c r="S20" i="78"/>
  <c r="S12" i="78"/>
  <c r="S21" i="78"/>
  <c r="S19" i="78"/>
  <c r="S15" i="78"/>
  <c r="S17" i="78"/>
  <c r="S16" i="78"/>
  <c r="S13" i="78"/>
  <c r="N22" i="78"/>
  <c r="J22" i="78"/>
  <c r="R22" i="78"/>
  <c r="C22" i="78"/>
  <c r="F11" i="78"/>
  <c r="S11" i="78" s="1"/>
  <c r="S22" i="78" l="1"/>
  <c r="F22" i="78"/>
  <c r="I12" i="65" l="1"/>
  <c r="I13" i="65"/>
  <c r="I14" i="65"/>
  <c r="I15" i="65"/>
  <c r="I16" i="65"/>
  <c r="I17" i="65"/>
  <c r="I18" i="65"/>
  <c r="I19" i="65"/>
  <c r="I20" i="65"/>
  <c r="I21" i="65"/>
  <c r="I11" i="65"/>
  <c r="H12" i="65"/>
  <c r="H13" i="65"/>
  <c r="H14" i="65"/>
  <c r="H15" i="65"/>
  <c r="H16" i="65"/>
  <c r="H17" i="65"/>
  <c r="H18" i="65"/>
  <c r="H19" i="65"/>
  <c r="H20" i="65"/>
  <c r="H21" i="65"/>
  <c r="H11" i="65"/>
  <c r="E12" i="65"/>
  <c r="E13" i="65"/>
  <c r="E14" i="65"/>
  <c r="E15" i="65"/>
  <c r="E16" i="65"/>
  <c r="E17" i="65"/>
  <c r="E18" i="65"/>
  <c r="E19" i="65"/>
  <c r="E20" i="65"/>
  <c r="E21" i="65"/>
  <c r="E11" i="65"/>
  <c r="D12" i="65"/>
  <c r="D13" i="65"/>
  <c r="D14" i="65"/>
  <c r="D15" i="65"/>
  <c r="D16" i="65"/>
  <c r="D17" i="65"/>
  <c r="D18" i="65"/>
  <c r="D19" i="65"/>
  <c r="D20" i="65"/>
  <c r="D21" i="65"/>
  <c r="D11" i="65"/>
  <c r="L21" i="59"/>
  <c r="L20" i="59"/>
  <c r="L19" i="59"/>
  <c r="L18" i="59"/>
  <c r="L17" i="59"/>
  <c r="L16" i="59"/>
  <c r="L15" i="59"/>
  <c r="L14" i="59"/>
  <c r="L13" i="59"/>
  <c r="L12" i="59"/>
  <c r="L11" i="59"/>
  <c r="G11" i="59"/>
  <c r="L21" i="58"/>
  <c r="L20" i="58"/>
  <c r="L19" i="58"/>
  <c r="L18" i="58"/>
  <c r="G19" i="111" s="1"/>
  <c r="L17" i="58"/>
  <c r="L16" i="58"/>
  <c r="L15" i="58"/>
  <c r="L14" i="58"/>
  <c r="G15" i="111" s="1"/>
  <c r="L13" i="58"/>
  <c r="L12" i="58"/>
  <c r="L11" i="58"/>
  <c r="G12" i="58"/>
  <c r="G13" i="58"/>
  <c r="G14" i="58"/>
  <c r="G15" i="58"/>
  <c r="G16" i="58"/>
  <c r="G17" i="58"/>
  <c r="G18" i="58"/>
  <c r="G19" i="58"/>
  <c r="G20" i="58"/>
  <c r="G21" i="58"/>
  <c r="G11" i="58"/>
  <c r="L22" i="1"/>
  <c r="C22" i="66" s="1"/>
  <c r="D22" i="66" s="1"/>
  <c r="L21" i="1"/>
  <c r="C21" i="66" s="1"/>
  <c r="D21" i="66" s="1"/>
  <c r="L20" i="1"/>
  <c r="L19" i="1"/>
  <c r="L18" i="1"/>
  <c r="G15" i="100" s="1"/>
  <c r="L17" i="1"/>
  <c r="G14" i="100" s="1"/>
  <c r="L16" i="1"/>
  <c r="L15" i="1"/>
  <c r="L14" i="1"/>
  <c r="C14" i="66" s="1"/>
  <c r="D14" i="66" s="1"/>
  <c r="L13" i="1"/>
  <c r="G10" i="100" s="1"/>
  <c r="L12" i="1"/>
  <c r="C12" i="66" s="1"/>
  <c r="G13" i="1"/>
  <c r="G14" i="1"/>
  <c r="G15" i="1"/>
  <c r="G16" i="1"/>
  <c r="G17" i="1"/>
  <c r="G18" i="1"/>
  <c r="G19" i="1"/>
  <c r="G20" i="1"/>
  <c r="G21" i="1"/>
  <c r="G22" i="1"/>
  <c r="G16" i="111"/>
  <c r="G18" i="111"/>
  <c r="G22" i="111"/>
  <c r="F22" i="144"/>
  <c r="J13" i="144"/>
  <c r="I13" i="144" s="1"/>
  <c r="T13" i="144" s="1"/>
  <c r="J14" i="144"/>
  <c r="J15" i="144"/>
  <c r="J16" i="144"/>
  <c r="I16" i="144" s="1"/>
  <c r="T16" i="144" s="1"/>
  <c r="J17" i="144"/>
  <c r="I17" i="144" s="1"/>
  <c r="T17" i="144" s="1"/>
  <c r="J18" i="144"/>
  <c r="I18" i="144" s="1"/>
  <c r="T18" i="144" s="1"/>
  <c r="J19" i="144"/>
  <c r="J20" i="144"/>
  <c r="I20" i="144" s="1"/>
  <c r="T20" i="144" s="1"/>
  <c r="J21" i="144"/>
  <c r="I21" i="144" s="1"/>
  <c r="T21" i="144" s="1"/>
  <c r="J11" i="144"/>
  <c r="I11" i="144" s="1"/>
  <c r="I19" i="144"/>
  <c r="T19" i="144" s="1"/>
  <c r="I15" i="144"/>
  <c r="T15" i="144" s="1"/>
  <c r="I14" i="144"/>
  <c r="T14" i="144" s="1"/>
  <c r="I12" i="29"/>
  <c r="T12" i="29" s="1"/>
  <c r="I13" i="29"/>
  <c r="T13" i="29" s="1"/>
  <c r="I14" i="29"/>
  <c r="T14" i="29" s="1"/>
  <c r="I15" i="29"/>
  <c r="T15" i="29" s="1"/>
  <c r="I16" i="29"/>
  <c r="T16" i="29" s="1"/>
  <c r="I17" i="29"/>
  <c r="T17" i="29" s="1"/>
  <c r="I18" i="29"/>
  <c r="T18" i="29" s="1"/>
  <c r="I19" i="29"/>
  <c r="T19" i="29" s="1"/>
  <c r="I20" i="29"/>
  <c r="T20" i="29" s="1"/>
  <c r="I21" i="29"/>
  <c r="T21" i="29" s="1"/>
  <c r="J11" i="29"/>
  <c r="D22" i="29"/>
  <c r="E22" i="29"/>
  <c r="F22" i="29"/>
  <c r="G22" i="29"/>
  <c r="C22" i="29"/>
  <c r="D23" i="101"/>
  <c r="E23" i="101"/>
  <c r="F23" i="101"/>
  <c r="G23" i="101"/>
  <c r="H23" i="101"/>
  <c r="I23" i="101"/>
  <c r="J23" i="101"/>
  <c r="K23" i="101"/>
  <c r="L23" i="101"/>
  <c r="M23" i="101"/>
  <c r="N23" i="101"/>
  <c r="O23" i="101"/>
  <c r="P23" i="101"/>
  <c r="C23" i="101"/>
  <c r="J12" i="84"/>
  <c r="J13" i="84"/>
  <c r="J14" i="84"/>
  <c r="J15" i="84"/>
  <c r="J16" i="84"/>
  <c r="J17" i="84"/>
  <c r="J18" i="84"/>
  <c r="J19" i="84"/>
  <c r="J20" i="84"/>
  <c r="J21" i="84"/>
  <c r="J11" i="84"/>
  <c r="D22" i="84"/>
  <c r="E22" i="84"/>
  <c r="F22" i="84"/>
  <c r="G22" i="84"/>
  <c r="H22" i="84"/>
  <c r="I22" i="84"/>
  <c r="C22" i="84"/>
  <c r="E13" i="66"/>
  <c r="F13" i="66" s="1"/>
  <c r="E17" i="66"/>
  <c r="F17" i="66" s="1"/>
  <c r="E18" i="66"/>
  <c r="F18" i="66" s="1"/>
  <c r="E21" i="66"/>
  <c r="F21" i="66" s="1"/>
  <c r="E22" i="66"/>
  <c r="F22" i="66" s="1"/>
  <c r="C15" i="66"/>
  <c r="D15" i="66" s="1"/>
  <c r="C19" i="66"/>
  <c r="D19" i="66" s="1"/>
  <c r="C14" i="124"/>
  <c r="C16" i="124"/>
  <c r="C17" i="124"/>
  <c r="D20" i="124"/>
  <c r="E20" i="124"/>
  <c r="F20" i="124"/>
  <c r="G20" i="124"/>
  <c r="H20" i="124"/>
  <c r="I20" i="124"/>
  <c r="N20" i="124"/>
  <c r="D21" i="103"/>
  <c r="E21" i="103"/>
  <c r="F21" i="103"/>
  <c r="G21" i="103"/>
  <c r="H21" i="103"/>
  <c r="C10" i="155"/>
  <c r="C11" i="155"/>
  <c r="C12" i="155"/>
  <c r="C13" i="155"/>
  <c r="C14" i="155"/>
  <c r="C15" i="155"/>
  <c r="C16" i="155"/>
  <c r="C17" i="155"/>
  <c r="C18" i="155"/>
  <c r="C19" i="155"/>
  <c r="C9" i="155"/>
  <c r="D20" i="142"/>
  <c r="E20" i="142"/>
  <c r="F20" i="142"/>
  <c r="G20" i="142"/>
  <c r="H20" i="142"/>
  <c r="I11" i="29" l="1"/>
  <c r="I22" i="29" s="1"/>
  <c r="J22" i="29"/>
  <c r="C17" i="66"/>
  <c r="D17" i="66" s="1"/>
  <c r="E15" i="66"/>
  <c r="F15" i="66" s="1"/>
  <c r="E12" i="66"/>
  <c r="F12" i="66" s="1"/>
  <c r="E20" i="66"/>
  <c r="F20" i="66" s="1"/>
  <c r="E19" i="66"/>
  <c r="F19" i="66" s="1"/>
  <c r="G12" i="100"/>
  <c r="G16" i="100"/>
  <c r="G21" i="111"/>
  <c r="E16" i="66"/>
  <c r="F16" i="66" s="1"/>
  <c r="C13" i="66"/>
  <c r="D13" i="66" s="1"/>
  <c r="G13" i="100"/>
  <c r="G17" i="100"/>
  <c r="G14" i="111"/>
  <c r="E14" i="66"/>
  <c r="F14" i="66" s="1"/>
  <c r="F23" i="66" s="1"/>
  <c r="T11" i="29"/>
  <c r="T22" i="29" s="1"/>
  <c r="G13" i="111"/>
  <c r="G17" i="111"/>
  <c r="G18" i="100"/>
  <c r="G20" i="111"/>
  <c r="G9" i="100"/>
  <c r="C20" i="66"/>
  <c r="D20" i="66" s="1"/>
  <c r="C16" i="66"/>
  <c r="D16" i="66" s="1"/>
  <c r="C18" i="66"/>
  <c r="D18" i="66" s="1"/>
  <c r="G19" i="100"/>
  <c r="G11" i="100"/>
  <c r="D12" i="66"/>
  <c r="G12" i="111"/>
  <c r="T11" i="144"/>
  <c r="J22" i="84"/>
  <c r="C20" i="124"/>
  <c r="E23" i="66" l="1"/>
  <c r="C23" i="66"/>
  <c r="D23" i="66"/>
  <c r="I13" i="13" l="1"/>
  <c r="I14" i="13"/>
  <c r="I15" i="13"/>
  <c r="I16" i="13"/>
  <c r="I17" i="13"/>
  <c r="I18" i="13"/>
  <c r="I19" i="13"/>
  <c r="I20" i="13"/>
  <c r="I21" i="13"/>
  <c r="I22" i="13"/>
  <c r="I12" i="13"/>
  <c r="D25" i="88"/>
  <c r="C25" i="88" l="1"/>
  <c r="F23" i="13"/>
  <c r="P23" i="114"/>
  <c r="P22" i="114"/>
  <c r="P21" i="114"/>
  <c r="P20" i="114"/>
  <c r="P19" i="114"/>
  <c r="P18" i="114"/>
  <c r="P17" i="114"/>
  <c r="P16" i="114"/>
  <c r="P15" i="114"/>
  <c r="P14" i="114"/>
  <c r="P13" i="114"/>
  <c r="M23" i="114"/>
  <c r="M22" i="114"/>
  <c r="M21" i="114"/>
  <c r="M20" i="114"/>
  <c r="M19" i="114"/>
  <c r="M18" i="114"/>
  <c r="M17" i="114"/>
  <c r="M16" i="114"/>
  <c r="M15" i="114"/>
  <c r="M14" i="114"/>
  <c r="M13" i="114"/>
  <c r="M24" i="114" s="1"/>
  <c r="J23" i="114"/>
  <c r="J22" i="114"/>
  <c r="J21" i="114"/>
  <c r="J20" i="114"/>
  <c r="J19" i="114"/>
  <c r="J18" i="114"/>
  <c r="J17" i="114"/>
  <c r="J16" i="114"/>
  <c r="J15" i="114"/>
  <c r="J14" i="114"/>
  <c r="J13" i="114"/>
  <c r="G14" i="114"/>
  <c r="G15" i="114"/>
  <c r="G16" i="114"/>
  <c r="G17" i="114"/>
  <c r="G18" i="114"/>
  <c r="G19" i="114"/>
  <c r="G20" i="114"/>
  <c r="G21" i="114"/>
  <c r="G22" i="114"/>
  <c r="G23" i="114"/>
  <c r="G13" i="114"/>
  <c r="D24" i="114"/>
  <c r="E24" i="114"/>
  <c r="F24" i="114"/>
  <c r="H24" i="114"/>
  <c r="I24" i="114"/>
  <c r="K24" i="114"/>
  <c r="L24" i="114"/>
  <c r="N24" i="114"/>
  <c r="O24" i="114"/>
  <c r="U24" i="114"/>
  <c r="V24" i="114"/>
  <c r="C24" i="114"/>
  <c r="P24" i="88"/>
  <c r="P23" i="88"/>
  <c r="P22" i="88"/>
  <c r="P21" i="88"/>
  <c r="P20" i="88"/>
  <c r="P19" i="88"/>
  <c r="P18" i="88"/>
  <c r="P17" i="88"/>
  <c r="P16" i="88"/>
  <c r="P15" i="88"/>
  <c r="P14" i="88"/>
  <c r="M24" i="88"/>
  <c r="M23" i="88"/>
  <c r="M22" i="88"/>
  <c r="M21" i="88"/>
  <c r="M20" i="88"/>
  <c r="M19" i="88"/>
  <c r="M18" i="88"/>
  <c r="M17" i="88"/>
  <c r="M16" i="88"/>
  <c r="M15" i="88"/>
  <c r="M14" i="88"/>
  <c r="G24" i="88"/>
  <c r="G23" i="88"/>
  <c r="G22" i="88"/>
  <c r="G21" i="88"/>
  <c r="G20" i="88"/>
  <c r="G19" i="88"/>
  <c r="G18" i="88"/>
  <c r="G17" i="88"/>
  <c r="G16" i="88"/>
  <c r="G15" i="88"/>
  <c r="G14" i="88"/>
  <c r="J15" i="88"/>
  <c r="J16" i="88"/>
  <c r="J17" i="88"/>
  <c r="J18" i="88"/>
  <c r="J19" i="88"/>
  <c r="J20" i="88"/>
  <c r="J21" i="88"/>
  <c r="J22" i="88"/>
  <c r="J23" i="88"/>
  <c r="J24" i="88"/>
  <c r="J14" i="88"/>
  <c r="J24" i="114" l="1"/>
  <c r="P24" i="114"/>
  <c r="G24" i="114"/>
  <c r="N24" i="7"/>
  <c r="N23" i="7"/>
  <c r="N22" i="7"/>
  <c r="N21" i="7"/>
  <c r="N20" i="7"/>
  <c r="N19" i="7"/>
  <c r="N18" i="7"/>
  <c r="N17" i="7"/>
  <c r="N16" i="7"/>
  <c r="N15" i="7"/>
  <c r="N14" i="7"/>
  <c r="K24" i="7"/>
  <c r="K23" i="7"/>
  <c r="K22" i="7"/>
  <c r="K21" i="7"/>
  <c r="K20" i="7"/>
  <c r="K19" i="7"/>
  <c r="K18" i="7"/>
  <c r="K17" i="7"/>
  <c r="K16" i="7"/>
  <c r="K15" i="7"/>
  <c r="K14" i="7"/>
  <c r="H24" i="7"/>
  <c r="H23" i="7"/>
  <c r="H22" i="7"/>
  <c r="H21" i="7"/>
  <c r="H20" i="7"/>
  <c r="H19" i="7"/>
  <c r="H18" i="7"/>
  <c r="H17" i="7"/>
  <c r="H16" i="7"/>
  <c r="H15" i="7"/>
  <c r="H14" i="7"/>
  <c r="N23" i="75"/>
  <c r="N22" i="75"/>
  <c r="N21" i="75"/>
  <c r="N20" i="75"/>
  <c r="N19" i="75"/>
  <c r="N18" i="75"/>
  <c r="N17" i="75"/>
  <c r="N16" i="75"/>
  <c r="N15" i="75"/>
  <c r="N14" i="75"/>
  <c r="N13" i="75"/>
  <c r="K23" i="75"/>
  <c r="K22" i="75"/>
  <c r="K21" i="75"/>
  <c r="K20" i="75"/>
  <c r="K19" i="75"/>
  <c r="K18" i="75"/>
  <c r="K17" i="75"/>
  <c r="K16" i="75"/>
  <c r="K15" i="75"/>
  <c r="K14" i="75"/>
  <c r="K13" i="75"/>
  <c r="H23" i="75"/>
  <c r="H22" i="75"/>
  <c r="H21" i="75"/>
  <c r="H20" i="75"/>
  <c r="H19" i="75"/>
  <c r="H18" i="75"/>
  <c r="H17" i="75"/>
  <c r="H16" i="75"/>
  <c r="H15" i="75"/>
  <c r="H14" i="75"/>
  <c r="H13" i="75"/>
  <c r="E14" i="75"/>
  <c r="E15" i="75"/>
  <c r="E16" i="75"/>
  <c r="E17" i="75"/>
  <c r="E18" i="75"/>
  <c r="E19" i="75"/>
  <c r="E20" i="75"/>
  <c r="E21" i="75"/>
  <c r="E22" i="75"/>
  <c r="E23" i="75"/>
  <c r="E13" i="75"/>
  <c r="E15" i="7"/>
  <c r="E16" i="7"/>
  <c r="E17" i="7"/>
  <c r="E18" i="7"/>
  <c r="E19" i="7"/>
  <c r="E20" i="7"/>
  <c r="E21" i="7"/>
  <c r="E22" i="7"/>
  <c r="E23" i="7"/>
  <c r="E24" i="7"/>
  <c r="E14" i="7"/>
  <c r="K14" i="86"/>
  <c r="K15" i="86"/>
  <c r="K16" i="86"/>
  <c r="K17" i="86"/>
  <c r="K18" i="86"/>
  <c r="K19" i="86"/>
  <c r="K20" i="86"/>
  <c r="K21" i="86"/>
  <c r="K22" i="86"/>
  <c r="K23" i="86"/>
  <c r="K13" i="86"/>
  <c r="J14" i="86"/>
  <c r="J15" i="86"/>
  <c r="J16" i="86"/>
  <c r="J17" i="86"/>
  <c r="J18" i="86"/>
  <c r="J19" i="86"/>
  <c r="J20" i="86"/>
  <c r="J21" i="86"/>
  <c r="J22" i="86"/>
  <c r="J23" i="86"/>
  <c r="J13" i="86"/>
  <c r="F24" i="86"/>
  <c r="G24" i="86"/>
  <c r="H24" i="86"/>
  <c r="I24" i="86"/>
  <c r="L24" i="86"/>
  <c r="M24" i="86"/>
  <c r="K24" i="86" l="1"/>
  <c r="J24" i="86"/>
  <c r="D24" i="86" l="1"/>
  <c r="E24" i="86"/>
  <c r="C24" i="86"/>
  <c r="Q21" i="47"/>
  <c r="Q20" i="47"/>
  <c r="Q19" i="47"/>
  <c r="Q18" i="47"/>
  <c r="Q17" i="47"/>
  <c r="Q16" i="47"/>
  <c r="Q15" i="47"/>
  <c r="Q14" i="47"/>
  <c r="Q13" i="47"/>
  <c r="Q22" i="47" s="1"/>
  <c r="Q12" i="47"/>
  <c r="Q11" i="47"/>
  <c r="L21" i="47"/>
  <c r="L20" i="47"/>
  <c r="L19" i="47"/>
  <c r="L18" i="47"/>
  <c r="L17" i="47"/>
  <c r="L16" i="47"/>
  <c r="L15" i="47"/>
  <c r="L14" i="47"/>
  <c r="L13" i="47"/>
  <c r="L12" i="47"/>
  <c r="L11" i="47"/>
  <c r="G12" i="47"/>
  <c r="G12" i="65" s="1"/>
  <c r="G13" i="47"/>
  <c r="G13" i="65" s="1"/>
  <c r="G14" i="47"/>
  <c r="G14" i="65" s="1"/>
  <c r="G15" i="47"/>
  <c r="G15" i="65" s="1"/>
  <c r="G16" i="47"/>
  <c r="G16" i="65" s="1"/>
  <c r="G17" i="47"/>
  <c r="G17" i="65" s="1"/>
  <c r="G18" i="47"/>
  <c r="G18" i="65" s="1"/>
  <c r="G19" i="47"/>
  <c r="G19" i="65" s="1"/>
  <c r="G20" i="47"/>
  <c r="G20" i="65" s="1"/>
  <c r="G21" i="47"/>
  <c r="G21" i="65" s="1"/>
  <c r="G11" i="47"/>
  <c r="G11" i="65" s="1"/>
  <c r="P22" i="47"/>
  <c r="O22" i="47"/>
  <c r="N22" i="47"/>
  <c r="M22" i="47"/>
  <c r="K22" i="47"/>
  <c r="J22" i="47"/>
  <c r="I22" i="47"/>
  <c r="H22" i="47"/>
  <c r="F22" i="47"/>
  <c r="E22" i="47"/>
  <c r="D22" i="47"/>
  <c r="C22" i="47"/>
  <c r="Q21" i="60"/>
  <c r="Q20" i="60"/>
  <c r="Q19" i="60"/>
  <c r="Q18" i="60"/>
  <c r="Q17" i="60"/>
  <c r="Q16" i="60"/>
  <c r="Q15" i="60"/>
  <c r="Q14" i="60"/>
  <c r="Q13" i="60"/>
  <c r="Q12" i="60"/>
  <c r="Q11" i="60"/>
  <c r="L21" i="60"/>
  <c r="L20" i="60"/>
  <c r="L19" i="60"/>
  <c r="L18" i="60"/>
  <c r="L17" i="60"/>
  <c r="L16" i="60"/>
  <c r="L15" i="60"/>
  <c r="L14" i="60"/>
  <c r="L13" i="60"/>
  <c r="L12" i="60"/>
  <c r="L11" i="60"/>
  <c r="G12" i="60"/>
  <c r="C12" i="65" s="1"/>
  <c r="G13" i="60"/>
  <c r="C13" i="65" s="1"/>
  <c r="G14" i="60"/>
  <c r="C14" i="65" s="1"/>
  <c r="G15" i="60"/>
  <c r="C15" i="65" s="1"/>
  <c r="G16" i="60"/>
  <c r="C16" i="65" s="1"/>
  <c r="G17" i="60"/>
  <c r="C17" i="65" s="1"/>
  <c r="G18" i="60"/>
  <c r="C18" i="65" s="1"/>
  <c r="G19" i="60"/>
  <c r="C19" i="65" s="1"/>
  <c r="G20" i="60"/>
  <c r="C20" i="65" s="1"/>
  <c r="G21" i="60"/>
  <c r="C21" i="65" s="1"/>
  <c r="G11" i="60"/>
  <c r="C11" i="65" s="1"/>
  <c r="D22" i="60"/>
  <c r="E22" i="60"/>
  <c r="F22" i="60"/>
  <c r="H22" i="60"/>
  <c r="I22" i="60"/>
  <c r="J22" i="60"/>
  <c r="K22" i="60"/>
  <c r="M22" i="60"/>
  <c r="N22" i="60"/>
  <c r="O22" i="60"/>
  <c r="P22" i="60"/>
  <c r="C22" i="60"/>
  <c r="F13" i="111"/>
  <c r="F14" i="111"/>
  <c r="F15" i="111"/>
  <c r="F16" i="111"/>
  <c r="F17" i="111"/>
  <c r="F18" i="111"/>
  <c r="F19" i="111"/>
  <c r="F20" i="111"/>
  <c r="F21" i="111"/>
  <c r="F22" i="111"/>
  <c r="F12" i="111"/>
  <c r="L22" i="60" l="1"/>
  <c r="L22" i="47"/>
  <c r="Q22" i="60"/>
  <c r="G22" i="47"/>
  <c r="G22" i="60"/>
  <c r="D23" i="4" l="1"/>
  <c r="H23" i="4"/>
  <c r="I23" i="4"/>
  <c r="C23" i="4"/>
  <c r="G12" i="1"/>
  <c r="F13" i="4"/>
  <c r="F14" i="4"/>
  <c r="F15" i="4"/>
  <c r="F16" i="4"/>
  <c r="F17" i="4"/>
  <c r="F18" i="4"/>
  <c r="F19" i="4"/>
  <c r="F20" i="4"/>
  <c r="F21" i="4"/>
  <c r="F22" i="4"/>
  <c r="F12" i="4"/>
  <c r="F23" i="4" l="1"/>
  <c r="G13" i="4"/>
  <c r="G14" i="4"/>
  <c r="G15" i="4"/>
  <c r="G16" i="4"/>
  <c r="G17" i="4"/>
  <c r="G18" i="4"/>
  <c r="G19" i="4"/>
  <c r="G20" i="4"/>
  <c r="G21" i="4"/>
  <c r="G22" i="4"/>
  <c r="G12" i="4"/>
  <c r="G23" i="4" l="1"/>
  <c r="F25" i="88"/>
  <c r="G25" i="88"/>
  <c r="H25" i="88"/>
  <c r="I25" i="88"/>
  <c r="J25" i="88"/>
  <c r="K25" i="88"/>
  <c r="L25" i="88"/>
  <c r="M25" i="88"/>
  <c r="N25" i="88"/>
  <c r="O25" i="88"/>
  <c r="P25" i="88"/>
  <c r="U25" i="88"/>
  <c r="V25" i="88"/>
  <c r="E25" i="88"/>
  <c r="J20" i="4" l="1"/>
  <c r="C24" i="138"/>
  <c r="D24" i="138"/>
  <c r="E24" i="138"/>
  <c r="J18" i="4"/>
  <c r="M14" i="124"/>
  <c r="M20" i="124" s="1"/>
  <c r="L14" i="124"/>
  <c r="L20" i="124" s="1"/>
  <c r="K14" i="124"/>
  <c r="K20" i="124" s="1"/>
  <c r="J14" i="124"/>
  <c r="J20" i="124" s="1"/>
  <c r="J12" i="4"/>
  <c r="J13" i="4"/>
  <c r="J14" i="4"/>
  <c r="J15" i="4"/>
  <c r="J16" i="4"/>
  <c r="J17" i="4"/>
  <c r="C13" i="62" l="1"/>
  <c r="P12" i="62"/>
  <c r="Q12" i="62"/>
  <c r="Q13" i="62"/>
  <c r="Q14" i="62"/>
  <c r="R14" i="62" s="1"/>
  <c r="Q15" i="62"/>
  <c r="R15" i="62" s="1"/>
  <c r="O16" i="62"/>
  <c r="Q16" i="62"/>
  <c r="Q17" i="62"/>
  <c r="R17" i="62" s="1"/>
  <c r="Q18" i="62"/>
  <c r="Q19" i="62"/>
  <c r="R19" i="62" s="1"/>
  <c r="P20" i="62"/>
  <c r="Q20" i="62"/>
  <c r="Q21" i="62"/>
  <c r="R21" i="62" s="1"/>
  <c r="D20" i="155"/>
  <c r="E20" i="155"/>
  <c r="F20" i="155"/>
  <c r="C20" i="155"/>
  <c r="C22" i="65"/>
  <c r="G22" i="65"/>
  <c r="K13" i="65"/>
  <c r="K14" i="65"/>
  <c r="K15" i="65"/>
  <c r="K16" i="65"/>
  <c r="K17" i="65"/>
  <c r="K18" i="65"/>
  <c r="K19" i="65"/>
  <c r="K20" i="65"/>
  <c r="K21" i="65"/>
  <c r="K11" i="65"/>
  <c r="J12" i="65"/>
  <c r="J22" i="65" s="1"/>
  <c r="I22" i="65"/>
  <c r="H22" i="65"/>
  <c r="F12" i="65"/>
  <c r="F22" i="65" s="1"/>
  <c r="K12" i="65"/>
  <c r="D22" i="65"/>
  <c r="D22" i="152"/>
  <c r="C22" i="152"/>
  <c r="E22" i="144"/>
  <c r="D22" i="144"/>
  <c r="C22" i="144"/>
  <c r="O23" i="153"/>
  <c r="K23" i="153"/>
  <c r="G23" i="153"/>
  <c r="C23" i="153"/>
  <c r="S22" i="153"/>
  <c r="Q22" i="153"/>
  <c r="P22" i="153"/>
  <c r="M22" i="153"/>
  <c r="L22" i="153"/>
  <c r="N22" i="153" s="1"/>
  <c r="I22" i="153"/>
  <c r="H22" i="153"/>
  <c r="E22" i="153"/>
  <c r="D22" i="153"/>
  <c r="T22" i="153" s="1"/>
  <c r="S21" i="153"/>
  <c r="Q21" i="153"/>
  <c r="P21" i="153"/>
  <c r="M21" i="153"/>
  <c r="L21" i="153"/>
  <c r="N21" i="153" s="1"/>
  <c r="I21" i="153"/>
  <c r="H21" i="153"/>
  <c r="E21" i="153"/>
  <c r="U21" i="153" s="1"/>
  <c r="D21" i="153"/>
  <c r="T21" i="153" s="1"/>
  <c r="S20" i="153"/>
  <c r="Q20" i="153"/>
  <c r="P20" i="153"/>
  <c r="R20" i="153" s="1"/>
  <c r="M20" i="153"/>
  <c r="L20" i="153"/>
  <c r="I20" i="153"/>
  <c r="H20" i="153"/>
  <c r="E20" i="153"/>
  <c r="U20" i="153" s="1"/>
  <c r="D20" i="153"/>
  <c r="S19" i="153"/>
  <c r="Q19" i="153"/>
  <c r="P19" i="153"/>
  <c r="M19" i="153"/>
  <c r="L19" i="153"/>
  <c r="I19" i="153"/>
  <c r="H19" i="153"/>
  <c r="E19" i="153"/>
  <c r="D19" i="153"/>
  <c r="S18" i="153"/>
  <c r="Q18" i="153"/>
  <c r="P18" i="153"/>
  <c r="M18" i="153"/>
  <c r="L18" i="153"/>
  <c r="I18" i="153"/>
  <c r="J18" i="153" s="1"/>
  <c r="H18" i="153"/>
  <c r="E18" i="153"/>
  <c r="D18" i="153"/>
  <c r="T18" i="153" s="1"/>
  <c r="S17" i="153"/>
  <c r="Q17" i="153"/>
  <c r="P17" i="153"/>
  <c r="R17" i="153" s="1"/>
  <c r="M17" i="153"/>
  <c r="L17" i="153"/>
  <c r="I17" i="153"/>
  <c r="H17" i="153"/>
  <c r="E17" i="153"/>
  <c r="U17" i="153" s="1"/>
  <c r="D17" i="153"/>
  <c r="T17" i="153" s="1"/>
  <c r="S16" i="153"/>
  <c r="Q16" i="153"/>
  <c r="P16" i="153"/>
  <c r="M16" i="153"/>
  <c r="L16" i="153"/>
  <c r="I16" i="153"/>
  <c r="H16" i="153"/>
  <c r="E16" i="153"/>
  <c r="U16" i="153" s="1"/>
  <c r="D16" i="153"/>
  <c r="S15" i="153"/>
  <c r="Q15" i="153"/>
  <c r="P15" i="153"/>
  <c r="R15" i="153" s="1"/>
  <c r="M15" i="153"/>
  <c r="L15" i="153"/>
  <c r="N15" i="153" s="1"/>
  <c r="I15" i="153"/>
  <c r="H15" i="153"/>
  <c r="E15" i="153"/>
  <c r="D15" i="153"/>
  <c r="S14" i="153"/>
  <c r="Q14" i="153"/>
  <c r="P14" i="153"/>
  <c r="M14" i="153"/>
  <c r="L14" i="153"/>
  <c r="I14" i="153"/>
  <c r="H14" i="153"/>
  <c r="E14" i="153"/>
  <c r="D14" i="153"/>
  <c r="T14" i="153" s="1"/>
  <c r="S13" i="153"/>
  <c r="Q13" i="153"/>
  <c r="P13" i="153"/>
  <c r="R13" i="153" s="1"/>
  <c r="M13" i="153"/>
  <c r="L13" i="153"/>
  <c r="N13" i="153" s="1"/>
  <c r="I13" i="153"/>
  <c r="H13" i="153"/>
  <c r="E13" i="153"/>
  <c r="U13" i="153" s="1"/>
  <c r="D13" i="153"/>
  <c r="T13" i="153" s="1"/>
  <c r="S12" i="153"/>
  <c r="Q12" i="153"/>
  <c r="P12" i="153"/>
  <c r="M12" i="153"/>
  <c r="N12" i="153" s="1"/>
  <c r="L12" i="153"/>
  <c r="I12" i="153"/>
  <c r="H12" i="153"/>
  <c r="E12" i="153"/>
  <c r="D12" i="153"/>
  <c r="C23" i="154"/>
  <c r="G23" i="154"/>
  <c r="K23" i="154"/>
  <c r="O23" i="154"/>
  <c r="S13" i="154"/>
  <c r="S14" i="154"/>
  <c r="S15" i="154"/>
  <c r="S16" i="154"/>
  <c r="S17" i="154"/>
  <c r="S18" i="154"/>
  <c r="S19" i="154"/>
  <c r="S20" i="154"/>
  <c r="S21" i="154"/>
  <c r="S22" i="154"/>
  <c r="S12" i="154"/>
  <c r="P13" i="154"/>
  <c r="Q13" i="154"/>
  <c r="R13" i="154" s="1"/>
  <c r="P14" i="154"/>
  <c r="Q14" i="154"/>
  <c r="P15" i="154"/>
  <c r="Q15" i="154"/>
  <c r="P16" i="154"/>
  <c r="Q16" i="154"/>
  <c r="P17" i="154"/>
  <c r="Q17" i="154"/>
  <c r="P18" i="154"/>
  <c r="Q18" i="154"/>
  <c r="P19" i="154"/>
  <c r="Q19" i="154"/>
  <c r="P20" i="154"/>
  <c r="Q20" i="154"/>
  <c r="P21" i="154"/>
  <c r="Q21" i="154"/>
  <c r="P22" i="154"/>
  <c r="R22" i="154" s="1"/>
  <c r="Q22" i="154"/>
  <c r="Q12" i="154"/>
  <c r="P12" i="154"/>
  <c r="L13" i="154"/>
  <c r="M13" i="154"/>
  <c r="L14" i="154"/>
  <c r="M14" i="154"/>
  <c r="L15" i="154"/>
  <c r="M15" i="154"/>
  <c r="L16" i="154"/>
  <c r="M16" i="154"/>
  <c r="L17" i="154"/>
  <c r="M17" i="154"/>
  <c r="L18" i="154"/>
  <c r="M18" i="154"/>
  <c r="L19" i="154"/>
  <c r="M19" i="154"/>
  <c r="L20" i="154"/>
  <c r="M20" i="154"/>
  <c r="L21" i="154"/>
  <c r="M21" i="154"/>
  <c r="L22" i="154"/>
  <c r="M22" i="154"/>
  <c r="M12" i="154"/>
  <c r="L12" i="154"/>
  <c r="H13" i="154"/>
  <c r="I13" i="154"/>
  <c r="H14" i="154"/>
  <c r="J14" i="154" s="1"/>
  <c r="I14" i="154"/>
  <c r="H15" i="154"/>
  <c r="I15" i="154"/>
  <c r="H16" i="154"/>
  <c r="J16" i="154" s="1"/>
  <c r="I16" i="154"/>
  <c r="H17" i="154"/>
  <c r="I17" i="154"/>
  <c r="H18" i="154"/>
  <c r="J18" i="154" s="1"/>
  <c r="I18" i="154"/>
  <c r="H19" i="154"/>
  <c r="I19" i="154"/>
  <c r="H20" i="154"/>
  <c r="J20" i="154" s="1"/>
  <c r="I20" i="154"/>
  <c r="H21" i="154"/>
  <c r="I21" i="154"/>
  <c r="J21" i="154" s="1"/>
  <c r="H22" i="154"/>
  <c r="J22" i="154" s="1"/>
  <c r="I22" i="154"/>
  <c r="I12" i="154"/>
  <c r="H12" i="154"/>
  <c r="D13" i="154"/>
  <c r="E13" i="154"/>
  <c r="D14" i="154"/>
  <c r="E14" i="154"/>
  <c r="D15" i="154"/>
  <c r="E15" i="154"/>
  <c r="D16" i="154"/>
  <c r="E16" i="154"/>
  <c r="D17" i="154"/>
  <c r="T17" i="154" s="1"/>
  <c r="E17" i="154"/>
  <c r="D18" i="154"/>
  <c r="E18" i="154"/>
  <c r="F18" i="154"/>
  <c r="D19" i="154"/>
  <c r="E19" i="154"/>
  <c r="D20" i="154"/>
  <c r="E20" i="154"/>
  <c r="D21" i="154"/>
  <c r="E21" i="154"/>
  <c r="D22" i="154"/>
  <c r="E22" i="154"/>
  <c r="U22" i="154" s="1"/>
  <c r="E12" i="154"/>
  <c r="D12" i="154"/>
  <c r="E12" i="152"/>
  <c r="G12" i="152" s="1"/>
  <c r="F12" i="152"/>
  <c r="E13" i="152"/>
  <c r="F13" i="152"/>
  <c r="E14" i="152"/>
  <c r="G14" i="152" s="1"/>
  <c r="F14" i="152"/>
  <c r="E15" i="152"/>
  <c r="F15" i="152"/>
  <c r="E16" i="152"/>
  <c r="G16" i="152" s="1"/>
  <c r="F16" i="152"/>
  <c r="E17" i="152"/>
  <c r="F17" i="152"/>
  <c r="E18" i="152"/>
  <c r="G18" i="152" s="1"/>
  <c r="F18" i="152"/>
  <c r="E19" i="152"/>
  <c r="F19" i="152"/>
  <c r="E20" i="152"/>
  <c r="G20" i="152" s="1"/>
  <c r="F20" i="152"/>
  <c r="E21" i="152"/>
  <c r="F21" i="152"/>
  <c r="F11" i="152"/>
  <c r="E11" i="152"/>
  <c r="C12" i="62"/>
  <c r="O12" i="62" s="1"/>
  <c r="C11" i="62"/>
  <c r="M22" i="62"/>
  <c r="L22" i="62"/>
  <c r="I22" i="62"/>
  <c r="E22" i="62"/>
  <c r="N21" i="62"/>
  <c r="J21" i="62"/>
  <c r="F21" i="62"/>
  <c r="N20" i="62"/>
  <c r="G20" i="62"/>
  <c r="J20" i="62" s="1"/>
  <c r="F20" i="62"/>
  <c r="K19" i="62"/>
  <c r="N19" i="62" s="1"/>
  <c r="J19" i="62"/>
  <c r="G19" i="62"/>
  <c r="C19" i="62"/>
  <c r="F19" i="62" s="1"/>
  <c r="N18" i="62"/>
  <c r="H18" i="62"/>
  <c r="G18" i="62"/>
  <c r="O18" i="62" s="1"/>
  <c r="F18" i="62"/>
  <c r="N17" i="62"/>
  <c r="J17" i="62"/>
  <c r="C17" i="62"/>
  <c r="F17" i="62" s="1"/>
  <c r="N16" i="62"/>
  <c r="H16" i="62"/>
  <c r="J16" i="62" s="1"/>
  <c r="F16" i="62"/>
  <c r="K15" i="62"/>
  <c r="K22" i="62" s="1"/>
  <c r="J15" i="62"/>
  <c r="C15" i="62"/>
  <c r="F15" i="62" s="1"/>
  <c r="N14" i="62"/>
  <c r="H14" i="62"/>
  <c r="G14" i="62"/>
  <c r="F14" i="62"/>
  <c r="N13" i="62"/>
  <c r="J13" i="62"/>
  <c r="D13" i="62"/>
  <c r="P13" i="62" s="1"/>
  <c r="N12" i="62"/>
  <c r="J12" i="62"/>
  <c r="F12" i="62"/>
  <c r="Q11" i="62"/>
  <c r="N11" i="62"/>
  <c r="H11" i="62"/>
  <c r="G11" i="62"/>
  <c r="D11" i="62"/>
  <c r="P11" i="62" s="1"/>
  <c r="P22" i="62" s="1"/>
  <c r="G22" i="62" l="1"/>
  <c r="T22" i="154"/>
  <c r="V22" i="154" s="1"/>
  <c r="U16" i="154"/>
  <c r="R14" i="154"/>
  <c r="V13" i="153"/>
  <c r="V17" i="153"/>
  <c r="V21" i="153"/>
  <c r="H22" i="62"/>
  <c r="N15" i="62"/>
  <c r="G21" i="152"/>
  <c r="G19" i="152"/>
  <c r="G15" i="152"/>
  <c r="G13" i="152"/>
  <c r="T14" i="154"/>
  <c r="J19" i="154"/>
  <c r="J15" i="154"/>
  <c r="N22" i="154"/>
  <c r="N20" i="154"/>
  <c r="J12" i="153"/>
  <c r="U14" i="153"/>
  <c r="N14" i="153"/>
  <c r="T15" i="153"/>
  <c r="V15" i="153" s="1"/>
  <c r="J16" i="153"/>
  <c r="U18" i="153"/>
  <c r="V18" i="153" s="1"/>
  <c r="T19" i="153"/>
  <c r="N19" i="153"/>
  <c r="U22" i="153"/>
  <c r="U14" i="154"/>
  <c r="R16" i="154"/>
  <c r="V14" i="153"/>
  <c r="V22" i="153"/>
  <c r="N22" i="62"/>
  <c r="F22" i="154"/>
  <c r="T21" i="154"/>
  <c r="F19" i="154"/>
  <c r="F17" i="154"/>
  <c r="N21" i="154"/>
  <c r="N17" i="154"/>
  <c r="R21" i="154"/>
  <c r="R19" i="154"/>
  <c r="R15" i="154"/>
  <c r="J13" i="153"/>
  <c r="U15" i="153"/>
  <c r="T16" i="153"/>
  <c r="V16" i="153" s="1"/>
  <c r="U19" i="153"/>
  <c r="T20" i="153"/>
  <c r="V20" i="153" s="1"/>
  <c r="N20" i="153"/>
  <c r="R22" i="153"/>
  <c r="R16" i="62"/>
  <c r="L23" i="153"/>
  <c r="G17" i="152"/>
  <c r="U15" i="154"/>
  <c r="R13" i="62"/>
  <c r="R18" i="62"/>
  <c r="R12" i="62"/>
  <c r="G22" i="144"/>
  <c r="J12" i="144"/>
  <c r="F13" i="62"/>
  <c r="J14" i="62"/>
  <c r="D22" i="62"/>
  <c r="F21" i="154"/>
  <c r="J21" i="153"/>
  <c r="R21" i="153"/>
  <c r="F20" i="154"/>
  <c r="F14" i="154"/>
  <c r="N18" i="154"/>
  <c r="N16" i="154"/>
  <c r="N14" i="154"/>
  <c r="R17" i="154"/>
  <c r="R14" i="153"/>
  <c r="N16" i="153"/>
  <c r="J17" i="153"/>
  <c r="J20" i="153"/>
  <c r="Q22" i="62"/>
  <c r="J18" i="62"/>
  <c r="F15" i="154"/>
  <c r="O20" i="62"/>
  <c r="R20" i="62" s="1"/>
  <c r="C22" i="62"/>
  <c r="U19" i="154"/>
  <c r="J17" i="154"/>
  <c r="J13" i="154"/>
  <c r="N19" i="154"/>
  <c r="N15" i="154"/>
  <c r="R18" i="154"/>
  <c r="J15" i="153"/>
  <c r="R16" i="153"/>
  <c r="N17" i="153"/>
  <c r="N18" i="153"/>
  <c r="N23" i="153" s="1"/>
  <c r="E22" i="65"/>
  <c r="J22" i="153"/>
  <c r="U21" i="154"/>
  <c r="V21" i="154" s="1"/>
  <c r="R20" i="154"/>
  <c r="M23" i="154"/>
  <c r="U20" i="154"/>
  <c r="T20" i="154"/>
  <c r="R19" i="153"/>
  <c r="J19" i="153"/>
  <c r="T19" i="154"/>
  <c r="R18" i="153"/>
  <c r="T18" i="154"/>
  <c r="U18" i="154"/>
  <c r="P23" i="154"/>
  <c r="I23" i="154"/>
  <c r="U17" i="154"/>
  <c r="V17" i="154" s="1"/>
  <c r="F16" i="154"/>
  <c r="T16" i="154"/>
  <c r="V16" i="154" s="1"/>
  <c r="D23" i="154"/>
  <c r="T15" i="154"/>
  <c r="V15" i="154" s="1"/>
  <c r="E23" i="154"/>
  <c r="K22" i="65"/>
  <c r="M23" i="153"/>
  <c r="H23" i="153"/>
  <c r="J14" i="153"/>
  <c r="Q23" i="154"/>
  <c r="S23" i="154"/>
  <c r="V14" i="154"/>
  <c r="Q23" i="153"/>
  <c r="P23" i="153"/>
  <c r="D23" i="153"/>
  <c r="E23" i="153"/>
  <c r="S23" i="153"/>
  <c r="T13" i="154"/>
  <c r="U13" i="154"/>
  <c r="F13" i="154"/>
  <c r="N13" i="154"/>
  <c r="E22" i="152"/>
  <c r="R12" i="153"/>
  <c r="F12" i="153"/>
  <c r="U12" i="153"/>
  <c r="F13" i="153"/>
  <c r="F14" i="153"/>
  <c r="F15" i="153"/>
  <c r="F16" i="153"/>
  <c r="F17" i="153"/>
  <c r="F18" i="153"/>
  <c r="F19" i="153"/>
  <c r="F20" i="153"/>
  <c r="F21" i="153"/>
  <c r="F22" i="153"/>
  <c r="I23" i="153"/>
  <c r="T12" i="153"/>
  <c r="R12" i="154"/>
  <c r="N12" i="154"/>
  <c r="L23" i="154"/>
  <c r="J12" i="154"/>
  <c r="H23" i="154"/>
  <c r="U12" i="154"/>
  <c r="F12" i="154"/>
  <c r="T12" i="154"/>
  <c r="G11" i="152"/>
  <c r="F22" i="152"/>
  <c r="O11" i="62"/>
  <c r="O22" i="62" s="1"/>
  <c r="J11" i="62"/>
  <c r="J22" i="62" s="1"/>
  <c r="F11" i="62"/>
  <c r="J23" i="154" l="1"/>
  <c r="R23" i="154"/>
  <c r="V19" i="153"/>
  <c r="V19" i="154"/>
  <c r="I12" i="144"/>
  <c r="J22" i="144"/>
  <c r="G22" i="152"/>
  <c r="R11" i="62"/>
  <c r="R22" i="62" s="1"/>
  <c r="V20" i="154"/>
  <c r="U23" i="153"/>
  <c r="J23" i="153"/>
  <c r="R23" i="153"/>
  <c r="V18" i="154"/>
  <c r="V13" i="154"/>
  <c r="U23" i="154"/>
  <c r="F23" i="154"/>
  <c r="N23" i="154"/>
  <c r="T23" i="153"/>
  <c r="V12" i="153"/>
  <c r="F23" i="153"/>
  <c r="V12" i="154"/>
  <c r="T23" i="154"/>
  <c r="F22" i="62"/>
  <c r="T37" i="153" l="1"/>
  <c r="T12" i="144"/>
  <c r="T22" i="144" s="1"/>
  <c r="I22" i="144"/>
  <c r="U37" i="153"/>
  <c r="V23" i="153"/>
  <c r="V23" i="154"/>
  <c r="H23" i="13" l="1"/>
  <c r="E23" i="13"/>
  <c r="D23" i="13"/>
  <c r="C23" i="13"/>
  <c r="S23" i="114"/>
  <c r="R23" i="114"/>
  <c r="Q23" i="114"/>
  <c r="S22" i="114"/>
  <c r="R22" i="114"/>
  <c r="Q22" i="114"/>
  <c r="Q21" i="114"/>
  <c r="S20" i="114"/>
  <c r="R20" i="114"/>
  <c r="Q20" i="114"/>
  <c r="S19" i="114"/>
  <c r="R19" i="114"/>
  <c r="Q19" i="114"/>
  <c r="S17" i="114"/>
  <c r="R17" i="114"/>
  <c r="Q17" i="114"/>
  <c r="S15" i="114"/>
  <c r="R15" i="114"/>
  <c r="Q15" i="114"/>
  <c r="S14" i="114"/>
  <c r="R14" i="114"/>
  <c r="Q14" i="114"/>
  <c r="S13" i="114"/>
  <c r="R13" i="114"/>
  <c r="Q13" i="114"/>
  <c r="S21" i="114"/>
  <c r="R21" i="114"/>
  <c r="Q15" i="88"/>
  <c r="R15" i="88"/>
  <c r="S15" i="88"/>
  <c r="Q16" i="88"/>
  <c r="R16" i="88"/>
  <c r="S16" i="88"/>
  <c r="Q17" i="88"/>
  <c r="R17" i="88"/>
  <c r="S17" i="88"/>
  <c r="Q18" i="88"/>
  <c r="R18" i="88"/>
  <c r="S18" i="88"/>
  <c r="R14" i="88"/>
  <c r="S14" i="88"/>
  <c r="Q14" i="88"/>
  <c r="C24" i="75"/>
  <c r="D24" i="75"/>
  <c r="E24" i="75"/>
  <c r="F24" i="75"/>
  <c r="G24" i="75"/>
  <c r="H24" i="75"/>
  <c r="I24" i="75"/>
  <c r="J24" i="75"/>
  <c r="K24" i="75"/>
  <c r="L24" i="75"/>
  <c r="M24" i="75"/>
  <c r="N24" i="75"/>
  <c r="Q23" i="75"/>
  <c r="P23" i="75"/>
  <c r="O23" i="75"/>
  <c r="Q22" i="75"/>
  <c r="P22" i="75"/>
  <c r="O22" i="75"/>
  <c r="Q21" i="75"/>
  <c r="P21" i="75"/>
  <c r="O21" i="75"/>
  <c r="Q20" i="75"/>
  <c r="P20" i="75"/>
  <c r="O20" i="75"/>
  <c r="Q19" i="75"/>
  <c r="P19" i="75"/>
  <c r="O19" i="75"/>
  <c r="Q18" i="75"/>
  <c r="P18" i="75"/>
  <c r="O18" i="75"/>
  <c r="Q17" i="75"/>
  <c r="P17" i="75"/>
  <c r="O17" i="75"/>
  <c r="Q16" i="75"/>
  <c r="P16" i="75"/>
  <c r="O16" i="75"/>
  <c r="Q15" i="75"/>
  <c r="P15" i="75"/>
  <c r="O15" i="75"/>
  <c r="Q14" i="75"/>
  <c r="P14" i="75"/>
  <c r="O14" i="75"/>
  <c r="Q13" i="75"/>
  <c r="P13" i="75"/>
  <c r="O13" i="75"/>
  <c r="C25" i="7"/>
  <c r="D25" i="7"/>
  <c r="E25" i="7"/>
  <c r="F25" i="7"/>
  <c r="G25" i="7"/>
  <c r="H25" i="7"/>
  <c r="I25" i="7"/>
  <c r="J25" i="7"/>
  <c r="K25" i="7"/>
  <c r="L25" i="7"/>
  <c r="M25" i="7"/>
  <c r="N25" i="7"/>
  <c r="O15" i="7"/>
  <c r="P15" i="7"/>
  <c r="Q15" i="7"/>
  <c r="O16" i="7"/>
  <c r="P16" i="7"/>
  <c r="Q16" i="7"/>
  <c r="O17" i="7"/>
  <c r="P17" i="7"/>
  <c r="Q17" i="7"/>
  <c r="O18" i="7"/>
  <c r="P18" i="7"/>
  <c r="Q18" i="7"/>
  <c r="O19" i="7"/>
  <c r="P19" i="7"/>
  <c r="Q19" i="7"/>
  <c r="O20" i="7"/>
  <c r="P20" i="7"/>
  <c r="Q20" i="7"/>
  <c r="O21" i="7"/>
  <c r="P21" i="7"/>
  <c r="Q21" i="7"/>
  <c r="O22" i="7"/>
  <c r="P22" i="7"/>
  <c r="Q22" i="7"/>
  <c r="O23" i="7"/>
  <c r="P23" i="7"/>
  <c r="Q23" i="7"/>
  <c r="O24" i="7"/>
  <c r="P24" i="7"/>
  <c r="Q24" i="7"/>
  <c r="P14" i="7"/>
  <c r="Q14" i="7"/>
  <c r="O14" i="7"/>
  <c r="G12" i="74"/>
  <c r="F23" i="74"/>
  <c r="E23" i="74"/>
  <c r="D23" i="74"/>
  <c r="C23" i="74"/>
  <c r="G22" i="74"/>
  <c r="G21" i="74"/>
  <c r="G20" i="74"/>
  <c r="G19" i="74"/>
  <c r="G18" i="74"/>
  <c r="G17" i="74"/>
  <c r="G16" i="74"/>
  <c r="G15" i="74"/>
  <c r="G14" i="74"/>
  <c r="G13" i="74"/>
  <c r="D23" i="5"/>
  <c r="E23" i="5"/>
  <c r="F23" i="5"/>
  <c r="C23" i="5"/>
  <c r="G13" i="5"/>
  <c r="G14" i="5"/>
  <c r="G15" i="5"/>
  <c r="G16" i="5"/>
  <c r="G17" i="5"/>
  <c r="G18" i="5"/>
  <c r="G19" i="5"/>
  <c r="G20" i="5"/>
  <c r="G21" i="5"/>
  <c r="G22" i="5"/>
  <c r="G12" i="5"/>
  <c r="Q25" i="88" l="1"/>
  <c r="Q24" i="114"/>
  <c r="R24" i="114"/>
  <c r="S24" i="114"/>
  <c r="S25" i="88"/>
  <c r="R25" i="88"/>
  <c r="P24" i="75"/>
  <c r="I23" i="13"/>
  <c r="O24" i="75"/>
  <c r="P25" i="7"/>
  <c r="Q25" i="7"/>
  <c r="O25" i="7"/>
  <c r="G23" i="5"/>
  <c r="Q24" i="75"/>
  <c r="G23" i="74"/>
  <c r="F23" i="28"/>
  <c r="E23" i="28"/>
  <c r="D23" i="28"/>
  <c r="G22" i="28"/>
  <c r="H22" i="28" s="1"/>
  <c r="I22" i="28" s="1"/>
  <c r="J22" i="28" s="1"/>
  <c r="G21" i="28"/>
  <c r="H21" i="28" s="1"/>
  <c r="I21" i="28" s="1"/>
  <c r="J21" i="28" s="1"/>
  <c r="G20" i="28"/>
  <c r="H20" i="28" s="1"/>
  <c r="I20" i="28" s="1"/>
  <c r="J20" i="28" s="1"/>
  <c r="G19" i="28"/>
  <c r="H19" i="28" s="1"/>
  <c r="I19" i="28" s="1"/>
  <c r="J19" i="28" s="1"/>
  <c r="G18" i="28"/>
  <c r="H18" i="28" s="1"/>
  <c r="I18" i="28" s="1"/>
  <c r="J18" i="28" s="1"/>
  <c r="G17" i="28"/>
  <c r="H17" i="28" s="1"/>
  <c r="I17" i="28" s="1"/>
  <c r="J17" i="28" s="1"/>
  <c r="G16" i="28"/>
  <c r="H16" i="28" s="1"/>
  <c r="I16" i="28" s="1"/>
  <c r="J16" i="28" s="1"/>
  <c r="G15" i="28"/>
  <c r="H15" i="28" s="1"/>
  <c r="I15" i="28" s="1"/>
  <c r="J15" i="28" s="1"/>
  <c r="G14" i="28"/>
  <c r="H14" i="28" s="1"/>
  <c r="I14" i="28" s="1"/>
  <c r="J14" i="28" s="1"/>
  <c r="G13" i="28"/>
  <c r="H13" i="28" s="1"/>
  <c r="I13" i="28" s="1"/>
  <c r="J13" i="28" s="1"/>
  <c r="G12" i="28"/>
  <c r="H12" i="28" s="1"/>
  <c r="I12" i="28" s="1"/>
  <c r="J12" i="28" s="1"/>
  <c r="G11" i="28"/>
  <c r="H11" i="28" s="1"/>
  <c r="I11" i="28" s="1"/>
  <c r="J11" i="28" s="1"/>
  <c r="F23" i="27"/>
  <c r="E23" i="27"/>
  <c r="G23" i="27" s="1"/>
  <c r="D23" i="27"/>
  <c r="H22" i="27"/>
  <c r="I22" i="27" s="1"/>
  <c r="J22" i="27" s="1"/>
  <c r="G22" i="27"/>
  <c r="G21" i="27"/>
  <c r="H21" i="27" s="1"/>
  <c r="I21" i="27" s="1"/>
  <c r="J21" i="27" s="1"/>
  <c r="G20" i="27"/>
  <c r="H20" i="27" s="1"/>
  <c r="I20" i="27" s="1"/>
  <c r="J20" i="27" s="1"/>
  <c r="G19" i="27"/>
  <c r="H19" i="27" s="1"/>
  <c r="I19" i="27" s="1"/>
  <c r="J19" i="27" s="1"/>
  <c r="G18" i="27"/>
  <c r="H18" i="27" s="1"/>
  <c r="I18" i="27" s="1"/>
  <c r="J18" i="27" s="1"/>
  <c r="G17" i="27"/>
  <c r="H17" i="27" s="1"/>
  <c r="I17" i="27" s="1"/>
  <c r="J17" i="27" s="1"/>
  <c r="G16" i="27"/>
  <c r="H16" i="27" s="1"/>
  <c r="I16" i="27" s="1"/>
  <c r="J16" i="27" s="1"/>
  <c r="G15" i="27"/>
  <c r="H15" i="27" s="1"/>
  <c r="I15" i="27" s="1"/>
  <c r="J15" i="27" s="1"/>
  <c r="G14" i="27"/>
  <c r="H14" i="27" s="1"/>
  <c r="I14" i="27" s="1"/>
  <c r="J14" i="27" s="1"/>
  <c r="G13" i="27"/>
  <c r="H13" i="27" s="1"/>
  <c r="I13" i="27" s="1"/>
  <c r="J13" i="27" s="1"/>
  <c r="G12" i="27"/>
  <c r="H12" i="27" s="1"/>
  <c r="I12" i="27" s="1"/>
  <c r="J12" i="27" s="1"/>
  <c r="G11" i="27"/>
  <c r="H11" i="27" s="1"/>
  <c r="I11" i="27" s="1"/>
  <c r="J11" i="27" s="1"/>
  <c r="G23" i="28" l="1"/>
  <c r="H23" i="28"/>
  <c r="I23" i="28" s="1"/>
  <c r="J23" i="28" s="1"/>
  <c r="H23" i="27"/>
  <c r="I23" i="27" s="1"/>
  <c r="J23" i="27" s="1"/>
  <c r="D23" i="93" l="1"/>
  <c r="E23" i="93"/>
  <c r="F23" i="93"/>
  <c r="G23" i="93"/>
  <c r="H23" i="93"/>
  <c r="I23" i="93"/>
  <c r="J23" i="93"/>
  <c r="K23" i="93"/>
  <c r="L23" i="93"/>
  <c r="C23" i="93"/>
  <c r="G25" i="14" l="1"/>
  <c r="D25" i="14"/>
  <c r="E25" i="14"/>
  <c r="F25" i="14"/>
  <c r="C25" i="14"/>
  <c r="H17" i="14" l="1"/>
  <c r="H25" i="14" l="1"/>
  <c r="G16" i="14" l="1"/>
  <c r="G26" i="14" s="1"/>
  <c r="C16" i="14"/>
  <c r="C26" i="14" s="1"/>
  <c r="D16" i="14"/>
  <c r="D26" i="14" s="1"/>
  <c r="E16" i="14"/>
  <c r="E26" i="14" s="1"/>
  <c r="F16" i="14"/>
  <c r="F26" i="14" s="1"/>
  <c r="H16" i="14" l="1"/>
  <c r="H26" i="14" s="1"/>
  <c r="D48" i="56"/>
  <c r="D47" i="56"/>
  <c r="G48" i="56"/>
  <c r="G47" i="56"/>
  <c r="I13" i="16" l="1"/>
  <c r="J13" i="16"/>
  <c r="I14" i="16"/>
  <c r="J14" i="16"/>
  <c r="I15" i="16"/>
  <c r="J15" i="16"/>
  <c r="I16" i="16"/>
  <c r="J16" i="16"/>
  <c r="I17" i="16"/>
  <c r="J17" i="16"/>
  <c r="I18" i="16"/>
  <c r="J18" i="16"/>
  <c r="I19" i="16"/>
  <c r="J19" i="16"/>
  <c r="I20" i="16"/>
  <c r="J20" i="16"/>
  <c r="I21" i="16"/>
  <c r="J21" i="16"/>
  <c r="I22" i="16"/>
  <c r="J22" i="16"/>
  <c r="J12" i="16"/>
  <c r="I12" i="16"/>
  <c r="H23" i="16"/>
  <c r="G23" i="16"/>
  <c r="F23" i="16"/>
  <c r="E23" i="16"/>
  <c r="D23" i="16"/>
  <c r="C23" i="16"/>
  <c r="J23" i="16" l="1"/>
  <c r="I23" i="16"/>
  <c r="G32" i="56" l="1"/>
  <c r="I32" i="56"/>
  <c r="K32" i="56"/>
  <c r="E32" i="56"/>
  <c r="S32" i="56"/>
  <c r="Q32" i="56"/>
  <c r="O32" i="56"/>
  <c r="M32" i="56"/>
  <c r="I23" i="111"/>
  <c r="O20" i="96"/>
  <c r="P20" i="96"/>
  <c r="Q20" i="96"/>
  <c r="N17" i="96"/>
  <c r="N18" i="96"/>
  <c r="N19" i="96"/>
  <c r="N20" i="96"/>
  <c r="F33" i="102" l="1"/>
  <c r="E33" i="102"/>
  <c r="D33" i="102"/>
  <c r="G32" i="102"/>
  <c r="G31" i="102"/>
  <c r="G30" i="102"/>
  <c r="G29" i="102"/>
  <c r="G28" i="102"/>
  <c r="G27" i="102"/>
  <c r="G26" i="102"/>
  <c r="G25" i="102"/>
  <c r="G24" i="102"/>
  <c r="F22" i="102"/>
  <c r="E22" i="102"/>
  <c r="D22" i="102"/>
  <c r="G21" i="102"/>
  <c r="G20" i="102"/>
  <c r="G19" i="102"/>
  <c r="G18" i="102"/>
  <c r="G17" i="102"/>
  <c r="G16" i="102"/>
  <c r="G15" i="102"/>
  <c r="G14" i="102"/>
  <c r="G13" i="102"/>
  <c r="G22" i="102" l="1"/>
  <c r="G33" i="102"/>
  <c r="H23" i="117" l="1"/>
  <c r="G23" i="117"/>
  <c r="E23" i="117"/>
  <c r="C23" i="117"/>
  <c r="I22" i="117"/>
  <c r="J22" i="117"/>
  <c r="I21" i="117"/>
  <c r="I20" i="117"/>
  <c r="J20" i="117"/>
  <c r="I19" i="117"/>
  <c r="I18" i="117"/>
  <c r="J18" i="117"/>
  <c r="I17" i="117"/>
  <c r="I16" i="117"/>
  <c r="J16" i="117"/>
  <c r="I15" i="117"/>
  <c r="I14" i="117"/>
  <c r="J14" i="117"/>
  <c r="I13" i="117"/>
  <c r="I12" i="117"/>
  <c r="F23" i="117"/>
  <c r="D23" i="117"/>
  <c r="H23" i="26"/>
  <c r="G23" i="26"/>
  <c r="E23" i="26"/>
  <c r="C23" i="26"/>
  <c r="I22" i="26"/>
  <c r="F22" i="26"/>
  <c r="D22" i="26"/>
  <c r="I21" i="26"/>
  <c r="F21" i="26"/>
  <c r="D21" i="26"/>
  <c r="I20" i="26"/>
  <c r="F20" i="26"/>
  <c r="D20" i="26"/>
  <c r="I19" i="26"/>
  <c r="F19" i="26"/>
  <c r="D19" i="26"/>
  <c r="I18" i="26"/>
  <c r="F18" i="26"/>
  <c r="D18" i="26"/>
  <c r="I17" i="26"/>
  <c r="F17" i="26"/>
  <c r="D17" i="26"/>
  <c r="I16" i="26"/>
  <c r="F16" i="26"/>
  <c r="D16" i="26"/>
  <c r="J16" i="26" s="1"/>
  <c r="I15" i="26"/>
  <c r="F15" i="26"/>
  <c r="D15" i="26"/>
  <c r="I14" i="26"/>
  <c r="F14" i="26"/>
  <c r="D14" i="26"/>
  <c r="I13" i="26"/>
  <c r="F13" i="26"/>
  <c r="D13" i="26"/>
  <c r="I12" i="26"/>
  <c r="F12" i="26"/>
  <c r="D12" i="26"/>
  <c r="H25" i="115"/>
  <c r="F25" i="115"/>
  <c r="G25" i="115"/>
  <c r="E25" i="115"/>
  <c r="D25" i="115"/>
  <c r="C25" i="115"/>
  <c r="J24" i="115"/>
  <c r="I24" i="115"/>
  <c r="J23" i="115"/>
  <c r="I23" i="115"/>
  <c r="J22" i="115"/>
  <c r="I22" i="115"/>
  <c r="J21" i="115"/>
  <c r="I21" i="115"/>
  <c r="J20" i="115"/>
  <c r="I20" i="115"/>
  <c r="J19" i="115"/>
  <c r="I19" i="115"/>
  <c r="J18" i="115"/>
  <c r="I18" i="115"/>
  <c r="J17" i="115"/>
  <c r="I17" i="115"/>
  <c r="J16" i="115"/>
  <c r="I16" i="115"/>
  <c r="J15" i="115"/>
  <c r="I15" i="115"/>
  <c r="J14" i="115"/>
  <c r="I14" i="115"/>
  <c r="J13" i="115"/>
  <c r="I13" i="115"/>
  <c r="J12" i="115"/>
  <c r="I12" i="115"/>
  <c r="D23" i="26" l="1"/>
  <c r="F23" i="26"/>
  <c r="J25" i="115"/>
  <c r="I23" i="117"/>
  <c r="I25" i="115"/>
  <c r="J15" i="117"/>
  <c r="J19" i="117"/>
  <c r="J20" i="26"/>
  <c r="J13" i="117"/>
  <c r="J17" i="117"/>
  <c r="J21" i="117"/>
  <c r="J12" i="117"/>
  <c r="J13" i="26"/>
  <c r="J21" i="26"/>
  <c r="J15" i="26"/>
  <c r="J19" i="26"/>
  <c r="J17" i="26"/>
  <c r="I23" i="26"/>
  <c r="J14" i="26"/>
  <c r="J18" i="26"/>
  <c r="J22" i="26"/>
  <c r="J12" i="26"/>
  <c r="H23" i="111"/>
  <c r="D23" i="111"/>
  <c r="C23" i="111"/>
  <c r="J22" i="111"/>
  <c r="J21" i="111"/>
  <c r="J20" i="111"/>
  <c r="J19" i="111"/>
  <c r="J18" i="111"/>
  <c r="J17" i="111"/>
  <c r="J16" i="111"/>
  <c r="J15" i="111"/>
  <c r="J14" i="111"/>
  <c r="J13" i="111"/>
  <c r="F23" i="111"/>
  <c r="J19" i="4"/>
  <c r="J21" i="4"/>
  <c r="J22" i="4"/>
  <c r="K22" i="59"/>
  <c r="J22" i="59"/>
  <c r="I22" i="59"/>
  <c r="H22" i="59"/>
  <c r="F22" i="59"/>
  <c r="E22" i="59"/>
  <c r="D22" i="59"/>
  <c r="C22" i="59"/>
  <c r="M21" i="59"/>
  <c r="D18" i="100"/>
  <c r="D16" i="100"/>
  <c r="M16" i="59"/>
  <c r="D14" i="100"/>
  <c r="D12" i="100"/>
  <c r="M12" i="59"/>
  <c r="D10" i="100"/>
  <c r="K22" i="58"/>
  <c r="J22" i="58"/>
  <c r="I22" i="58"/>
  <c r="H22" i="58"/>
  <c r="F22" i="58"/>
  <c r="E22" i="58"/>
  <c r="D22" i="58"/>
  <c r="C22" i="58"/>
  <c r="M20" i="58"/>
  <c r="E18" i="100"/>
  <c r="M19" i="58"/>
  <c r="E16" i="100"/>
  <c r="M16" i="58"/>
  <c r="E14" i="100"/>
  <c r="E10" i="100"/>
  <c r="K23" i="1"/>
  <c r="J23" i="1"/>
  <c r="I23" i="1"/>
  <c r="H23" i="1"/>
  <c r="C23" i="1"/>
  <c r="D23" i="1"/>
  <c r="E23" i="1"/>
  <c r="F23" i="1"/>
  <c r="M13" i="1"/>
  <c r="M14" i="1"/>
  <c r="M15" i="1"/>
  <c r="M16" i="1"/>
  <c r="M17" i="1"/>
  <c r="M18" i="1"/>
  <c r="M19" i="1"/>
  <c r="M20" i="1"/>
  <c r="M21" i="1"/>
  <c r="M22" i="1"/>
  <c r="G23" i="1"/>
  <c r="E11" i="100"/>
  <c r="E13" i="100"/>
  <c r="E15" i="100"/>
  <c r="E19" i="100"/>
  <c r="D11" i="100"/>
  <c r="D13" i="100"/>
  <c r="D15" i="100"/>
  <c r="D17" i="100"/>
  <c r="D19" i="100"/>
  <c r="D9" i="100"/>
  <c r="C10" i="100"/>
  <c r="C11" i="100"/>
  <c r="C12" i="100"/>
  <c r="C13" i="100"/>
  <c r="C14" i="100"/>
  <c r="C15" i="100"/>
  <c r="C16" i="100"/>
  <c r="C17" i="100"/>
  <c r="C18" i="100"/>
  <c r="C19" i="100"/>
  <c r="C9" i="100"/>
  <c r="Q24" i="96"/>
  <c r="U24" i="96" s="1"/>
  <c r="P24" i="96"/>
  <c r="T24" i="96" s="1"/>
  <c r="O24" i="96"/>
  <c r="Q23" i="96"/>
  <c r="U23" i="96" s="1"/>
  <c r="P23" i="96"/>
  <c r="T23" i="96" s="1"/>
  <c r="O23" i="96"/>
  <c r="S23" i="96" s="1"/>
  <c r="O17" i="96"/>
  <c r="S17" i="96" s="1"/>
  <c r="P17" i="96"/>
  <c r="Q17" i="96"/>
  <c r="U17" i="96" s="1"/>
  <c r="O18" i="96"/>
  <c r="S18" i="96" s="1"/>
  <c r="P18" i="96"/>
  <c r="T18" i="96" s="1"/>
  <c r="Q18" i="96"/>
  <c r="O19" i="96"/>
  <c r="P19" i="96"/>
  <c r="T19" i="96" s="1"/>
  <c r="Q19" i="96"/>
  <c r="S20" i="96"/>
  <c r="T20" i="96"/>
  <c r="U20" i="96"/>
  <c r="P16" i="96"/>
  <c r="T16" i="96" s="1"/>
  <c r="Q16" i="96"/>
  <c r="U16" i="96" s="1"/>
  <c r="O16" i="96"/>
  <c r="S16" i="96" s="1"/>
  <c r="O25" i="96"/>
  <c r="M25" i="96"/>
  <c r="L25" i="96"/>
  <c r="K25" i="96"/>
  <c r="N24" i="96"/>
  <c r="N23" i="96"/>
  <c r="I25" i="96"/>
  <c r="H25" i="96"/>
  <c r="G25" i="96"/>
  <c r="J24" i="96"/>
  <c r="J23" i="96"/>
  <c r="M21" i="96"/>
  <c r="L21" i="96"/>
  <c r="K21" i="96"/>
  <c r="N16" i="96"/>
  <c r="G21" i="96"/>
  <c r="H21" i="96"/>
  <c r="I21" i="96"/>
  <c r="J20" i="96"/>
  <c r="J19" i="96"/>
  <c r="J18" i="96"/>
  <c r="J17" i="96"/>
  <c r="J16" i="96"/>
  <c r="D25" i="96"/>
  <c r="E25" i="96"/>
  <c r="C25" i="96"/>
  <c r="F24" i="96"/>
  <c r="F23" i="96"/>
  <c r="D21" i="96"/>
  <c r="E21" i="96"/>
  <c r="C21" i="96"/>
  <c r="F17" i="96"/>
  <c r="F18" i="96"/>
  <c r="F19" i="96"/>
  <c r="F20" i="96"/>
  <c r="F16" i="96"/>
  <c r="R17" i="96" l="1"/>
  <c r="U25" i="96"/>
  <c r="T25" i="96"/>
  <c r="J23" i="4"/>
  <c r="C13" i="103"/>
  <c r="C12" i="142"/>
  <c r="C17" i="103"/>
  <c r="C16" i="142"/>
  <c r="J23" i="111"/>
  <c r="V23" i="96"/>
  <c r="L22" i="58"/>
  <c r="L23" i="1"/>
  <c r="M12" i="1"/>
  <c r="M23" i="1" s="1"/>
  <c r="M15" i="58"/>
  <c r="M11" i="59"/>
  <c r="M21" i="58"/>
  <c r="R16" i="96"/>
  <c r="M11" i="58"/>
  <c r="M12" i="58"/>
  <c r="M17" i="59"/>
  <c r="R24" i="96"/>
  <c r="S24" i="96"/>
  <c r="V24" i="96" s="1"/>
  <c r="M17" i="58"/>
  <c r="J21" i="96"/>
  <c r="Q25" i="96"/>
  <c r="E17" i="100"/>
  <c r="F17" i="100" s="1"/>
  <c r="H17" i="100" s="1"/>
  <c r="G22" i="58"/>
  <c r="M13" i="59"/>
  <c r="M19" i="59"/>
  <c r="M20" i="59"/>
  <c r="J23" i="117"/>
  <c r="M13" i="58"/>
  <c r="T17" i="96"/>
  <c r="T21" i="96" s="1"/>
  <c r="F21" i="96"/>
  <c r="C26" i="96"/>
  <c r="V16" i="96"/>
  <c r="V17" i="96"/>
  <c r="D26" i="96"/>
  <c r="E26" i="96"/>
  <c r="G26" i="96"/>
  <c r="R19" i="96"/>
  <c r="L26" i="96"/>
  <c r="K26" i="96"/>
  <c r="O21" i="96"/>
  <c r="O26" i="96" s="1"/>
  <c r="I26" i="96"/>
  <c r="S19" i="96"/>
  <c r="S21" i="96" s="1"/>
  <c r="U19" i="96"/>
  <c r="R18" i="96"/>
  <c r="U18" i="96"/>
  <c r="V18" i="96" s="1"/>
  <c r="V20" i="96"/>
  <c r="H26" i="96"/>
  <c r="R20" i="96"/>
  <c r="J23" i="26"/>
  <c r="M14" i="59"/>
  <c r="M18" i="59"/>
  <c r="F19" i="100"/>
  <c r="H19" i="100" s="1"/>
  <c r="F15" i="100"/>
  <c r="H15" i="100" s="1"/>
  <c r="F11" i="100"/>
  <c r="H11" i="100" s="1"/>
  <c r="L22" i="59"/>
  <c r="G22" i="59"/>
  <c r="M14" i="58"/>
  <c r="M18" i="58"/>
  <c r="F18" i="100"/>
  <c r="H18" i="100" s="1"/>
  <c r="F14" i="100"/>
  <c r="H14" i="100" s="1"/>
  <c r="F10" i="100"/>
  <c r="H10" i="100" s="1"/>
  <c r="E9" i="100"/>
  <c r="F9" i="100" s="1"/>
  <c r="H9" i="100" s="1"/>
  <c r="E12" i="100"/>
  <c r="F12" i="100" s="1"/>
  <c r="H12" i="100" s="1"/>
  <c r="F16" i="100"/>
  <c r="H16" i="100" s="1"/>
  <c r="F13" i="100"/>
  <c r="H13" i="100" s="1"/>
  <c r="C20" i="100"/>
  <c r="D20" i="100"/>
  <c r="P25" i="96"/>
  <c r="R23" i="96"/>
  <c r="R25" i="96" s="1"/>
  <c r="Q21" i="96"/>
  <c r="Q26" i="96" s="1"/>
  <c r="P21" i="96"/>
  <c r="M26" i="96"/>
  <c r="J25" i="96"/>
  <c r="F25" i="96"/>
  <c r="N25" i="96"/>
  <c r="N21" i="96"/>
  <c r="T26" i="96" l="1"/>
  <c r="J26" i="96"/>
  <c r="P26" i="96"/>
  <c r="C10" i="142"/>
  <c r="C11" i="103"/>
  <c r="C16" i="103"/>
  <c r="C15" i="142"/>
  <c r="C13" i="142"/>
  <c r="C14" i="103"/>
  <c r="C17" i="142"/>
  <c r="C18" i="103"/>
  <c r="E20" i="100"/>
  <c r="C18" i="142"/>
  <c r="C19" i="103"/>
  <c r="C10" i="103"/>
  <c r="C9" i="142"/>
  <c r="C15" i="103"/>
  <c r="C14" i="142"/>
  <c r="C12" i="103"/>
  <c r="C11" i="142"/>
  <c r="C20" i="103"/>
  <c r="C19" i="142"/>
  <c r="M22" i="59"/>
  <c r="V25" i="96"/>
  <c r="M22" i="58"/>
  <c r="S25" i="96"/>
  <c r="S26" i="96" s="1"/>
  <c r="G23" i="111"/>
  <c r="F26" i="96"/>
  <c r="V19" i="96"/>
  <c r="V21" i="96" s="1"/>
  <c r="R21" i="96"/>
  <c r="R26" i="96" s="1"/>
  <c r="N26" i="96"/>
  <c r="U21" i="96"/>
  <c r="U26" i="96" s="1"/>
  <c r="G20" i="100"/>
  <c r="F20" i="100"/>
  <c r="H20" i="100" s="1"/>
  <c r="V26" i="96" l="1"/>
  <c r="C20" i="142"/>
  <c r="C21" i="103"/>
</calcChain>
</file>

<file path=xl/sharedStrings.xml><?xml version="1.0" encoding="utf-8"?>
<sst xmlns="http://schemas.openxmlformats.org/spreadsheetml/2006/main" count="3149" uniqueCount="965">
  <si>
    <t>[Mid-Day Meal Scheme]</t>
  </si>
  <si>
    <t>State:</t>
  </si>
  <si>
    <t>S.No.</t>
  </si>
  <si>
    <t>Name of District</t>
  </si>
  <si>
    <t>No. of  Institutions</t>
  </si>
  <si>
    <t xml:space="preserve">(Govt+LB)Schools </t>
  </si>
  <si>
    <t>GA Schools</t>
  </si>
  <si>
    <t>Govt: Government Schools</t>
  </si>
  <si>
    <t>LB: Local Body Schools</t>
  </si>
  <si>
    <t>GA: Govt Aided Schools</t>
  </si>
  <si>
    <t xml:space="preserve"> </t>
  </si>
  <si>
    <t>Date:_________</t>
  </si>
  <si>
    <t>(Signature)</t>
  </si>
  <si>
    <t xml:space="preserve">                          Government/UT Administration of ________</t>
  </si>
  <si>
    <t>(Only in MS-Excel Format)</t>
  </si>
  <si>
    <t xml:space="preserve">No. of children </t>
  </si>
  <si>
    <t>Total no. of meals served</t>
  </si>
  <si>
    <t>Total</t>
  </si>
  <si>
    <t>[Qnty in MTs]</t>
  </si>
  <si>
    <t>Rice</t>
  </si>
  <si>
    <t>Date:</t>
  </si>
  <si>
    <t xml:space="preserve">          Seal:</t>
  </si>
  <si>
    <t>[Rs. in lakh]</t>
  </si>
  <si>
    <t>Sl. No.</t>
  </si>
  <si>
    <t>Primary</t>
  </si>
  <si>
    <t>Upper Primary</t>
  </si>
  <si>
    <t>[Rs. in Lakh]</t>
  </si>
  <si>
    <t>Activities                                                               (Please list item-wise details as far as possible)</t>
  </si>
  <si>
    <t>I</t>
  </si>
  <si>
    <t xml:space="preserve">School Level Expenses </t>
  </si>
  <si>
    <t>i)Form &amp; Stationery</t>
  </si>
  <si>
    <t>Sub Total</t>
  </si>
  <si>
    <t>II</t>
  </si>
  <si>
    <t>ii) Transport &amp; Conveyance</t>
  </si>
  <si>
    <t>iv) Furniture, hardware and consumables etc.</t>
  </si>
  <si>
    <t>Grand Total</t>
  </si>
  <si>
    <t>District</t>
  </si>
  <si>
    <t xml:space="preserve">Completed (C) </t>
  </si>
  <si>
    <t xml:space="preserve">In progress (IP)                    </t>
  </si>
  <si>
    <t xml:space="preserve">Physical </t>
  </si>
  <si>
    <t>*: District-wise allocation made by State/UT out of Central Assistance provided for the purpose.</t>
  </si>
  <si>
    <t>Wheat</t>
  </si>
  <si>
    <t>SC</t>
  </si>
  <si>
    <t>ST</t>
  </si>
  <si>
    <t>OBC</t>
  </si>
  <si>
    <t>Minority</t>
  </si>
  <si>
    <t>Others</t>
  </si>
  <si>
    <t>Male</t>
  </si>
  <si>
    <t>Female</t>
  </si>
  <si>
    <t>Food item</t>
  </si>
  <si>
    <t>Calories</t>
  </si>
  <si>
    <t>Pulses</t>
  </si>
  <si>
    <t>Oil &amp; fat</t>
  </si>
  <si>
    <t>Salt &amp; Condiments</t>
  </si>
  <si>
    <t>Fuel</t>
  </si>
  <si>
    <t>Table-AT-1</t>
  </si>
  <si>
    <t>[MID-DAY MEAL SCHEME]</t>
  </si>
  <si>
    <t>Year</t>
  </si>
  <si>
    <t>Table:AT-2</t>
  </si>
  <si>
    <t>Table: AT-4</t>
  </si>
  <si>
    <t>Table: AT-4A</t>
  </si>
  <si>
    <t>Table: AT-5</t>
  </si>
  <si>
    <t>Table: AT-6</t>
  </si>
  <si>
    <t>Table: AT-7</t>
  </si>
  <si>
    <t>Table: AT-8</t>
  </si>
  <si>
    <t>Table: AT-9</t>
  </si>
  <si>
    <t>Table: AT-10</t>
  </si>
  <si>
    <t>Table: AT-11</t>
  </si>
  <si>
    <t>Table: AT-12</t>
  </si>
  <si>
    <t xml:space="preserve">Lifted from FCI </t>
  </si>
  <si>
    <t xml:space="preserve">Aggregate quantity Consumed at School level </t>
  </si>
  <si>
    <t>Table: AT-6A</t>
  </si>
  <si>
    <t xml:space="preserve">Expenditure           </t>
  </si>
  <si>
    <t>S. No.</t>
  </si>
  <si>
    <t>Month</t>
  </si>
  <si>
    <t>Total No. of Days in the month</t>
  </si>
  <si>
    <t>Anticipated No. of Working Days (3-8)</t>
  </si>
  <si>
    <t>Remarks</t>
  </si>
  <si>
    <t>Vacation Days</t>
  </si>
  <si>
    <t>Holidays outside Vacation period</t>
  </si>
  <si>
    <t>Total Holidays          (4+7)</t>
  </si>
  <si>
    <t xml:space="preserve">Sundays </t>
  </si>
  <si>
    <t>Other School Holidays</t>
  </si>
  <si>
    <t>Seal:</t>
  </si>
  <si>
    <t>Anticipated No. of working days</t>
  </si>
  <si>
    <t>Requirement of Foodgrains (in MTs)</t>
  </si>
  <si>
    <t xml:space="preserve"> Government/UT Administration of ________</t>
  </si>
  <si>
    <t>Table: AT-17</t>
  </si>
  <si>
    <t>Table: AT-3A</t>
  </si>
  <si>
    <t>Table: AT-3B</t>
  </si>
  <si>
    <t xml:space="preserve">Total </t>
  </si>
  <si>
    <t>Table: AT-7A</t>
  </si>
  <si>
    <t xml:space="preserve">Total Cooking cost expenditure                   </t>
  </si>
  <si>
    <t>Govt.</t>
  </si>
  <si>
    <t>Protein content     (in gms)</t>
  </si>
  <si>
    <t>Quantity                 (in gms)</t>
  </si>
  <si>
    <t>No. of Cooks cum helper</t>
  </si>
  <si>
    <t>Govt. aided</t>
  </si>
  <si>
    <t>Local body</t>
  </si>
  <si>
    <t>Table: AT-18</t>
  </si>
  <si>
    <t>Madarsas/ Maqtab</t>
  </si>
  <si>
    <t>State</t>
  </si>
  <si>
    <t>No. of Institutions  serving MDM</t>
  </si>
  <si>
    <t>PERFORMANCE</t>
  </si>
  <si>
    <r>
      <t>Financial (</t>
    </r>
    <r>
      <rPr>
        <b/>
        <i/>
        <sz val="10"/>
        <rFont val="Arial"/>
        <family val="2"/>
      </rPr>
      <t>Rs. in lakh)</t>
    </r>
  </si>
  <si>
    <t>Yet to start</t>
  </si>
  <si>
    <t>This information is based on the Academic Calendar prepared by the Education Department</t>
  </si>
  <si>
    <t xml:space="preserve">Balance requirement of kitchen  cum stores </t>
  </si>
  <si>
    <t>SI.No</t>
  </si>
  <si>
    <t>Component</t>
  </si>
  <si>
    <t>No. of Meals served</t>
  </si>
  <si>
    <t>Centre</t>
  </si>
  <si>
    <t>Total (col.8+11-14)</t>
  </si>
  <si>
    <t>Central assistance received</t>
  </si>
  <si>
    <t xml:space="preserve">*Norms are only for guidance. Actual number will be determined on the basis of ground reality. </t>
  </si>
  <si>
    <t>Total            (col 3+4+5+6)</t>
  </si>
  <si>
    <t>Total       (col.8+9+10+11)</t>
  </si>
  <si>
    <t>Total       (col.13+14+15+16)</t>
  </si>
  <si>
    <t>SHG</t>
  </si>
  <si>
    <t>NGO</t>
  </si>
  <si>
    <t>PRI - Panchayati Raj Institution</t>
  </si>
  <si>
    <t>SHG - Self Help Group</t>
  </si>
  <si>
    <t>VEC Village Education Committee</t>
  </si>
  <si>
    <t>WEC - Ward Education Committee</t>
  </si>
  <si>
    <t>Cost of Foodgrain</t>
  </si>
  <si>
    <t>Cooking Cost</t>
  </si>
  <si>
    <t>Transportation Assistance</t>
  </si>
  <si>
    <t>MME</t>
  </si>
  <si>
    <t>Honorarium to Cook-cum-Helper</t>
  </si>
  <si>
    <t>Kitchen-cum-Store</t>
  </si>
  <si>
    <t>Kitchen Devices</t>
  </si>
  <si>
    <t>Quantity (in gms)</t>
  </si>
  <si>
    <t>Diff. Between (7) -(12)</t>
  </si>
  <si>
    <t>Reasons for difference in col. 13</t>
  </si>
  <si>
    <t>Physical           [col. 3-col.5-col.7]</t>
  </si>
  <si>
    <t>Financial ( Rs. in lakh)                                       [col. 4-col.6-col.8]</t>
  </si>
  <si>
    <t xml:space="preserve">Unit Cost </t>
  </si>
  <si>
    <t>(Rs. In lakhs)</t>
  </si>
  <si>
    <t>No. of Institutions assigned to</t>
  </si>
  <si>
    <t>Grand total</t>
  </si>
  <si>
    <t>Govt. (Col.3-7-11)</t>
  </si>
  <si>
    <t>Govt. aided (col.4-8-12)</t>
  </si>
  <si>
    <t>Local body (col.5-9-13)</t>
  </si>
  <si>
    <t>Total (col.6-10-14)</t>
  </si>
  <si>
    <t>*Remarks</t>
  </si>
  <si>
    <t>Instalment / Component</t>
  </si>
  <si>
    <t>Amount (Rs. In lakhs)</t>
  </si>
  <si>
    <t>Date of receiving of funds by the State / UT</t>
  </si>
  <si>
    <t>Block*</t>
  </si>
  <si>
    <t>Amount</t>
  </si>
  <si>
    <t>Date</t>
  </si>
  <si>
    <t>Balance of 1st Instalment</t>
  </si>
  <si>
    <t>2nd Instalment</t>
  </si>
  <si>
    <t>Budget Provision</t>
  </si>
  <si>
    <t xml:space="preserve">Expenditure </t>
  </si>
  <si>
    <t xml:space="preserve"> Holidays</t>
  </si>
  <si>
    <t>Holidays</t>
  </si>
  <si>
    <t>No. of Schools not having Kitchen Shed</t>
  </si>
  <si>
    <t>Fund required</t>
  </si>
  <si>
    <t>Kitchen-cum-Store proposed this year</t>
  </si>
  <si>
    <t>Total fund required : (Col. 6+10+14+18)</t>
  </si>
  <si>
    <t>State / UT:</t>
  </si>
  <si>
    <t>Gram Panchayat / School*</t>
  </si>
  <si>
    <t>District*</t>
  </si>
  <si>
    <t xml:space="preserve">*If the State releases the fund directly to District / block / Gram Panchayat / school level, then fill up the relevant column. </t>
  </si>
  <si>
    <t>Youth Club of NYK</t>
  </si>
  <si>
    <t>NYK: Nehru Yuva Kendra</t>
  </si>
  <si>
    <t>1. Cooks- cum- helpers engaged under Mid Day Meal Scheme</t>
  </si>
  <si>
    <t xml:space="preserve">2. Cost of meal per child per school day as per State Nutrition / Expenditure Norm including both, Central and State share. </t>
  </si>
  <si>
    <t>Cost   (in Rs.)</t>
  </si>
  <si>
    <t xml:space="preserve">Vegetables </t>
  </si>
  <si>
    <t>Any other item</t>
  </si>
  <si>
    <t>Central</t>
  </si>
  <si>
    <t>Proposed</t>
  </si>
  <si>
    <t>For Central Share</t>
  </si>
  <si>
    <t>For State Share</t>
  </si>
  <si>
    <t>Central Share</t>
  </si>
  <si>
    <t>Status of Releasing of Funds by the State / UT</t>
  </si>
  <si>
    <t>Date on which Block / Gram Panchyat / School / Cooking Agency received funds</t>
  </si>
  <si>
    <t>Directorate / Authority</t>
  </si>
  <si>
    <t xml:space="preserve">Cost of foodgrains </t>
  </si>
  <si>
    <t xml:space="preserve">3.  Per Unit Cooking Cost </t>
  </si>
  <si>
    <t xml:space="preserve">Kitchen-cum-store </t>
  </si>
  <si>
    <t xml:space="preserve">No. of Institutions </t>
  </si>
  <si>
    <t xml:space="preserve">Payment to FCI </t>
  </si>
  <si>
    <t>Qty (in MTs)</t>
  </si>
  <si>
    <t>Unspent Balance  {Col. (4+ 5)- 9}</t>
  </si>
  <si>
    <t>(Rs. in lakh)</t>
  </si>
  <si>
    <t>ii) Training of cook cum helpers</t>
  </si>
  <si>
    <t>iii) Replacement/repair/maintenance of cooking device, utensils, etc.</t>
  </si>
  <si>
    <t>v) Capacity builidng of officials</t>
  </si>
  <si>
    <t>i) Hiring charges of manpower at various levels</t>
  </si>
  <si>
    <t>iii) Office expenditure</t>
  </si>
  <si>
    <t>vi) Publicity, Preparation of relevant manuals</t>
  </si>
  <si>
    <t xml:space="preserve">vii) External Monitoring &amp; Evaluation </t>
  </si>
  <si>
    <t>Trust</t>
  </si>
  <si>
    <t>PRI / GP/ Urban Local Body</t>
  </si>
  <si>
    <t>GP - Gram Panchayat</t>
  </si>
  <si>
    <t>No. of children covered</t>
  </si>
  <si>
    <t>Kitchen-cum-store</t>
  </si>
  <si>
    <t>No. of meals to be served  (Col. 4 x Col. 5)</t>
  </si>
  <si>
    <t>Name of Distict</t>
  </si>
  <si>
    <t>State Share</t>
  </si>
  <si>
    <t>Table: AT-8A</t>
  </si>
  <si>
    <t>Total       (col. 8+9+  10+11)</t>
  </si>
  <si>
    <t>Total            (col 3+4 +5+6)</t>
  </si>
  <si>
    <t>Table: AT-6B</t>
  </si>
  <si>
    <t>kitchen cum store constructed through convergance</t>
  </si>
  <si>
    <t xml:space="preserve">Adhoc Grant (25%) </t>
  </si>
  <si>
    <t xml:space="preserve">(A) Recurring Assistance </t>
  </si>
  <si>
    <t xml:space="preserve">(B) Non-Recurring Assistance </t>
  </si>
  <si>
    <t>(Govt+LB)</t>
  </si>
  <si>
    <t>GA</t>
  </si>
  <si>
    <t>State Share(9+12-15)</t>
  </si>
  <si>
    <t>Total(10+13-16)</t>
  </si>
  <si>
    <t xml:space="preserve">No. of schools </t>
  </si>
  <si>
    <t>Name of  District</t>
  </si>
  <si>
    <t>S.no</t>
  </si>
  <si>
    <t>Madarsa/Maqtab</t>
  </si>
  <si>
    <t xml:space="preserve">Bills raised by FCI </t>
  </si>
  <si>
    <t xml:space="preserve">Central Assistance Released by GOI </t>
  </si>
  <si>
    <t>(Rs. in Lakh)</t>
  </si>
  <si>
    <t>Management, Supervision, Training,  Internal Monitoring and External Monitoring</t>
  </si>
  <si>
    <t xml:space="preserve">Central Assistance Received from GoI </t>
  </si>
  <si>
    <t xml:space="preserve">Released by State Govt. if any </t>
  </si>
  <si>
    <t xml:space="preserve">Remarks </t>
  </si>
  <si>
    <t>Total (col. 3+4+5+6)</t>
  </si>
  <si>
    <t>Deworming tablets distributed</t>
  </si>
  <si>
    <t>Distribution of spectacles</t>
  </si>
  <si>
    <t xml:space="preserve">If the cooking cost has been revised several times during the year, then all such costs should be indicated in separate rows and dates of their application in remarks column. </t>
  </si>
  <si>
    <t>Central             (col6+9-12)</t>
  </si>
  <si>
    <t>Central Share(8+11-14)</t>
  </si>
  <si>
    <t>Recurring Assistance</t>
  </si>
  <si>
    <t>Non-Recurring Assistance</t>
  </si>
  <si>
    <t>Payment of Pending Bills of previous year</t>
  </si>
  <si>
    <t xml:space="preserve">Amount  </t>
  </si>
  <si>
    <t>Constructed with convergence</t>
  </si>
  <si>
    <t>Academic Calendar (No. of Days)</t>
  </si>
  <si>
    <t>Total No. of schools excluding newly opened school</t>
  </si>
  <si>
    <t>No. of Schools not having Kitchen-cum-store</t>
  </si>
  <si>
    <t>No. of children enrolled</t>
  </si>
  <si>
    <t>Recurring Asssitance</t>
  </si>
  <si>
    <t>Non Recurring Assistance</t>
  </si>
  <si>
    <t>Mode of Payment (cash / cheque / e-transfer)</t>
  </si>
  <si>
    <t xml:space="preserve">  Unutilized Budget</t>
  </si>
  <si>
    <t>Gen.</t>
  </si>
  <si>
    <t>SC.</t>
  </si>
  <si>
    <t>ST.</t>
  </si>
  <si>
    <t>Rs. In lakh</t>
  </si>
  <si>
    <t>Gen</t>
  </si>
  <si>
    <t>2013-14</t>
  </si>
  <si>
    <t>Table: AT-3C</t>
  </si>
  <si>
    <t>Table: AT- 3</t>
  </si>
  <si>
    <t xml:space="preserve">State / UT: </t>
  </si>
  <si>
    <t>Primary (I-V)</t>
  </si>
  <si>
    <t>Upper Primary (VI-VIII)</t>
  </si>
  <si>
    <t>Primary with Upper Primary (I-VIII)</t>
  </si>
  <si>
    <t>Total no.  of institutions
in the State</t>
  </si>
  <si>
    <t>Total no.  of institutions
Serving MDM in the State</t>
  </si>
  <si>
    <t>Reasons for difference, if any</t>
  </si>
  <si>
    <t>1</t>
  </si>
  <si>
    <t>2</t>
  </si>
  <si>
    <t>3</t>
  </si>
  <si>
    <t>4</t>
  </si>
  <si>
    <t>5</t>
  </si>
  <si>
    <t>6</t>
  </si>
  <si>
    <t>7</t>
  </si>
  <si>
    <t>8</t>
  </si>
  <si>
    <t>Note: The institutions already counted under primary(col. 3) and upper primary(col. 4) should not be counted again in primary with upper primary(col.5)</t>
  </si>
  <si>
    <t xml:space="preserve">Total Institutions </t>
  </si>
  <si>
    <t>No. of Inst. For which Annual data entry completed</t>
  </si>
  <si>
    <t>No. of Inst. For which Monthly data entry completed</t>
  </si>
  <si>
    <t>May</t>
  </si>
  <si>
    <t>Jun</t>
  </si>
  <si>
    <t>Jul</t>
  </si>
  <si>
    <t>Aug</t>
  </si>
  <si>
    <t>Sep</t>
  </si>
  <si>
    <t>Oct</t>
  </si>
  <si>
    <t>Nov</t>
  </si>
  <si>
    <t xml:space="preserve">                                                                                                                                                                              </t>
  </si>
  <si>
    <t xml:space="preserve">Sl. </t>
  </si>
  <si>
    <t>Designation</t>
  </si>
  <si>
    <t>Working under MDMS</t>
  </si>
  <si>
    <t>State level</t>
  </si>
  <si>
    <t>District Level</t>
  </si>
  <si>
    <t>Block Level</t>
  </si>
  <si>
    <t>9</t>
  </si>
  <si>
    <t>10</t>
  </si>
  <si>
    <t>11</t>
  </si>
  <si>
    <t>Regular Employee</t>
  </si>
  <si>
    <t xml:space="preserve">District </t>
  </si>
  <si>
    <t xml:space="preserve">Action Taken by State Govt. </t>
  </si>
  <si>
    <t>Gender</t>
  </si>
  <si>
    <t>Caste</t>
  </si>
  <si>
    <t>community</t>
  </si>
  <si>
    <t>Serving by disadvantaged section</t>
  </si>
  <si>
    <t>Sitting Arrangement</t>
  </si>
  <si>
    <t xml:space="preserve">Total no. of cent. kitchen </t>
  </si>
  <si>
    <t>Physical details</t>
  </si>
  <si>
    <t>Financial details (Rs. in Lakh)</t>
  </si>
  <si>
    <t>No. of Institutions covered</t>
  </si>
  <si>
    <t>No. of CCH engaged at schools covered by centralised kitchen</t>
  </si>
  <si>
    <t xml:space="preserve">Honorarium paid to cooks working at centralized kitchen </t>
  </si>
  <si>
    <t>Honorarium paid to CCH at schools  covered by centralised kitchen</t>
  </si>
  <si>
    <t>Total honorarium paid  (col 9 + 10)</t>
  </si>
  <si>
    <t xml:space="preserve">Total no. of NGOs covering &gt; 20000 children </t>
  </si>
  <si>
    <t>Name of NGOs</t>
  </si>
  <si>
    <t>Total no. of institutions covered</t>
  </si>
  <si>
    <t>Total no. of children covered</t>
  </si>
  <si>
    <t>Maximum distance covered from Centralised Kitchen</t>
  </si>
  <si>
    <t>Foodgrain (in MT)</t>
  </si>
  <si>
    <t>Cooking cost (Rs in Lakh)</t>
  </si>
  <si>
    <t>Honorarium to CCH (Rs in Lakh)</t>
  </si>
  <si>
    <t>Transportation Assistance (Rs in Lakh)</t>
  </si>
  <si>
    <t>Released</t>
  </si>
  <si>
    <t>Utilization</t>
  </si>
  <si>
    <t>12</t>
  </si>
  <si>
    <t>13</t>
  </si>
  <si>
    <t>14</t>
  </si>
  <si>
    <t>15</t>
  </si>
  <si>
    <t>State(Yes/No) Give details</t>
  </si>
  <si>
    <t>District (Yes/No) Give details</t>
  </si>
  <si>
    <t>Block (Yes/No) Give details</t>
  </si>
  <si>
    <t>Dedicated Nodal Department for MDM</t>
  </si>
  <si>
    <t>Dedicated Nodal official for MDM</t>
  </si>
  <si>
    <t>Mode of receiving complaints</t>
  </si>
  <si>
    <r>
      <rPr>
        <b/>
        <sz val="7"/>
        <color indexed="8"/>
        <rFont val="Calibri"/>
        <family val="2"/>
      </rPr>
      <t xml:space="preserve">  </t>
    </r>
    <r>
      <rPr>
        <b/>
        <sz val="10"/>
        <color indexed="8"/>
        <rFont val="Calibri"/>
        <family val="2"/>
      </rPr>
      <t>Toll free number</t>
    </r>
  </si>
  <si>
    <r>
      <rPr>
        <b/>
        <sz val="7"/>
        <color indexed="8"/>
        <rFont val="Calibri"/>
        <family val="2"/>
      </rPr>
      <t xml:space="preserve">  </t>
    </r>
    <r>
      <rPr>
        <b/>
        <sz val="10"/>
        <color indexed="8"/>
        <rFont val="Calibri"/>
        <family val="2"/>
      </rPr>
      <t>Dedicated landline number</t>
    </r>
  </si>
  <si>
    <r>
      <rPr>
        <b/>
        <sz val="7"/>
        <color indexed="8"/>
        <rFont val="Calibri"/>
        <family val="2"/>
      </rPr>
      <t xml:space="preserve">  </t>
    </r>
    <r>
      <rPr>
        <b/>
        <sz val="10"/>
        <color indexed="8"/>
        <rFont val="Calibri"/>
        <family val="2"/>
      </rPr>
      <t>Call centre</t>
    </r>
  </si>
  <si>
    <r>
      <rPr>
        <b/>
        <sz val="7"/>
        <color indexed="8"/>
        <rFont val="Calibri"/>
        <family val="2"/>
      </rPr>
      <t xml:space="preserve">  </t>
    </r>
    <r>
      <rPr>
        <b/>
        <sz val="10"/>
        <color indexed="8"/>
        <rFont val="Calibri"/>
        <family val="2"/>
      </rPr>
      <t>Emails</t>
    </r>
  </si>
  <si>
    <r>
      <rPr>
        <b/>
        <sz val="7"/>
        <color indexed="8"/>
        <rFont val="Calibri"/>
        <family val="2"/>
      </rPr>
      <t xml:space="preserve">  </t>
    </r>
    <r>
      <rPr>
        <b/>
        <sz val="10"/>
        <color indexed="8"/>
        <rFont val="Calibri"/>
        <family val="2"/>
      </rPr>
      <t>Press news</t>
    </r>
  </si>
  <si>
    <r>
      <rPr>
        <b/>
        <sz val="7"/>
        <color indexed="8"/>
        <rFont val="Calibri"/>
        <family val="2"/>
      </rPr>
      <t xml:space="preserve">  </t>
    </r>
    <r>
      <rPr>
        <b/>
        <sz val="10"/>
        <color indexed="8"/>
        <rFont val="Calibri"/>
        <family val="2"/>
      </rPr>
      <t>Radio/T.V.</t>
    </r>
  </si>
  <si>
    <r>
      <rPr>
        <b/>
        <sz val="7"/>
        <color indexed="8"/>
        <rFont val="Calibri"/>
        <family val="2"/>
      </rPr>
      <t xml:space="preserve">  </t>
    </r>
    <r>
      <rPr>
        <b/>
        <sz val="10"/>
        <color indexed="8"/>
        <rFont val="Calibri"/>
        <family val="2"/>
      </rPr>
      <t>SMS</t>
    </r>
  </si>
  <si>
    <r>
      <rPr>
        <b/>
        <sz val="7"/>
        <color indexed="8"/>
        <rFont val="Calibri"/>
        <family val="2"/>
      </rPr>
      <t xml:space="preserve">  </t>
    </r>
    <r>
      <rPr>
        <b/>
        <sz val="10"/>
        <color indexed="8"/>
        <rFont val="Calibri"/>
        <family val="2"/>
      </rPr>
      <t>Postal system</t>
    </r>
  </si>
  <si>
    <t>Number of Complaints received and status of complaint</t>
  </si>
  <si>
    <t>Number of Complaints</t>
  </si>
  <si>
    <t>Year/Month  of receiving complaints</t>
  </si>
  <si>
    <t>Status of complaints</t>
  </si>
  <si>
    <t>Action taken</t>
  </si>
  <si>
    <t xml:space="preserve">Food Grain related issues </t>
  </si>
  <si>
    <t>Delay in Funds transfer</t>
  </si>
  <si>
    <t xml:space="preserve">Misappropriation of Funds </t>
  </si>
  <si>
    <t>Non payment of Honorarium to cook-cum-helpers</t>
  </si>
  <si>
    <t>Complaints against Centralized Kitchens/NGO/SHG</t>
  </si>
  <si>
    <t>Caste Discrimination</t>
  </si>
  <si>
    <t>Quality and Quantity of MDM</t>
  </si>
  <si>
    <t>Kitchen –cum-store</t>
  </si>
  <si>
    <t>Kitchen devices</t>
  </si>
  <si>
    <t xml:space="preserve">Mode of cooking /Fuel related </t>
  </si>
  <si>
    <t>Hygiene</t>
  </si>
  <si>
    <t>Harassment from Officials</t>
  </si>
  <si>
    <t xml:space="preserve">Non Distribution of medicines to children </t>
  </si>
  <si>
    <t>Corruption</t>
  </si>
  <si>
    <t xml:space="preserve">Inspection related </t>
  </si>
  <si>
    <t>Any untoward incident</t>
  </si>
  <si>
    <t>2014-15</t>
  </si>
  <si>
    <t>Special Training Centers</t>
  </si>
  <si>
    <t>Total            (col 3+ 4+5+6)</t>
  </si>
  <si>
    <t>Total       (col. 8+9+ 10+11)</t>
  </si>
  <si>
    <t>Total       (col. 8+9+10+11)</t>
  </si>
  <si>
    <t>Table: AT-5 A</t>
  </si>
  <si>
    <t>Table: AT-5 C</t>
  </si>
  <si>
    <t>Table: AT-5 B</t>
  </si>
  <si>
    <r>
      <t xml:space="preserve">No. of working days </t>
    </r>
    <r>
      <rPr>
        <b/>
        <sz val="8"/>
        <color indexed="10"/>
        <rFont val="Arial"/>
        <family val="2"/>
      </rPr>
      <t xml:space="preserve">   </t>
    </r>
    <r>
      <rPr>
        <b/>
        <sz val="10"/>
        <color indexed="10"/>
        <rFont val="Arial"/>
        <family val="2"/>
      </rPr>
      <t xml:space="preserve">   </t>
    </r>
    <r>
      <rPr>
        <b/>
        <sz val="10"/>
        <rFont val="Arial"/>
        <family val="2"/>
      </rPr>
      <t xml:space="preserve">          </t>
    </r>
  </si>
  <si>
    <r>
      <t>No. of working days</t>
    </r>
    <r>
      <rPr>
        <b/>
        <sz val="8"/>
        <color indexed="10"/>
        <rFont val="Arial"/>
        <family val="2"/>
      </rPr>
      <t xml:space="preserve"> </t>
    </r>
    <r>
      <rPr>
        <b/>
        <sz val="10"/>
        <color indexed="10"/>
        <rFont val="Arial"/>
        <family val="2"/>
      </rPr>
      <t xml:space="preserve">   </t>
    </r>
    <r>
      <rPr>
        <b/>
        <sz val="10"/>
        <rFont val="Arial"/>
        <family val="2"/>
      </rPr>
      <t xml:space="preserve">          </t>
    </r>
  </si>
  <si>
    <t>**: includes unspent balance at State, District, Block and school level (including NGOs/Private Agencies).</t>
  </si>
  <si>
    <t>* Including Drought also, if applicable</t>
  </si>
  <si>
    <t xml:space="preserve">Closing Balance**                  (col.4+5-6)                         </t>
  </si>
  <si>
    <t xml:space="preserve">Closing Balance** (col.9+10-11)                         </t>
  </si>
  <si>
    <t xml:space="preserve">No. of Cook-cum-helpers approved by  PAB-MDM </t>
  </si>
  <si>
    <t xml:space="preserve">Cooking Cost Recieved                        </t>
  </si>
  <si>
    <t xml:space="preserve"> Recieved                        </t>
  </si>
  <si>
    <t>No. of CCH recieving honorarium through Bank Account</t>
  </si>
  <si>
    <t>2006-07</t>
  </si>
  <si>
    <t>2007-08</t>
  </si>
  <si>
    <t>2008-09</t>
  </si>
  <si>
    <t>2009-10</t>
  </si>
  <si>
    <t>2010-11</t>
  </si>
  <si>
    <t>2011-12</t>
  </si>
  <si>
    <t>2012-13</t>
  </si>
  <si>
    <t>Table: AT-11A</t>
  </si>
  <si>
    <t xml:space="preserve">Total no of Cook-cum-helper </t>
  </si>
  <si>
    <t>Name of NGO</t>
  </si>
  <si>
    <t>No. of Kitchens</t>
  </si>
  <si>
    <t>No. of institution covered</t>
  </si>
  <si>
    <t>SMC/VEC / WEC</t>
  </si>
  <si>
    <t>Name of Trust</t>
  </si>
  <si>
    <t>No. of SHG</t>
  </si>
  <si>
    <t>Total no. of Institutions</t>
  </si>
  <si>
    <t>Status</t>
  </si>
  <si>
    <t>No . of schools to be covered</t>
  </si>
  <si>
    <t>No. of IEC Activities</t>
  </si>
  <si>
    <t>Level</t>
  </si>
  <si>
    <t>District/ Block</t>
  </si>
  <si>
    <t>School</t>
  </si>
  <si>
    <t>Tools</t>
  </si>
  <si>
    <t>Audio Video</t>
  </si>
  <si>
    <t>Print</t>
  </si>
  <si>
    <t>Traditional (Nukkad Natak, Folk Songs, Rallies, Others)</t>
  </si>
  <si>
    <t>Expendituer Incurred (in Rs)</t>
  </si>
  <si>
    <t>No. of schools having hand washing facilities</t>
  </si>
  <si>
    <t>Tap</t>
  </si>
  <si>
    <t>Hand pump</t>
  </si>
  <si>
    <t>Pond/ well/ Stream</t>
  </si>
  <si>
    <t>Teacher</t>
  </si>
  <si>
    <t>Community</t>
  </si>
  <si>
    <t>CCH</t>
  </si>
  <si>
    <t>2. a.</t>
  </si>
  <si>
    <t>Name of food items</t>
  </si>
  <si>
    <t>Pending bills of previous year</t>
  </si>
  <si>
    <t xml:space="preserve">Name of Organization/ Institute for conducting social audit </t>
  </si>
  <si>
    <t>Completed (Yes/ No)</t>
  </si>
  <si>
    <t xml:space="preserve">In Progress (Training/ conduct at school/ public hearing)  </t>
  </si>
  <si>
    <t>Not yet started</t>
  </si>
  <si>
    <t>Total Exp.     (in Rs)</t>
  </si>
  <si>
    <t xml:space="preserve">State functionaries </t>
  </si>
  <si>
    <t xml:space="preserve">Source of information </t>
  </si>
  <si>
    <t xml:space="preserve">Media </t>
  </si>
  <si>
    <t>Social Audit Report</t>
  </si>
  <si>
    <t>Number of complaints on discrimination on</t>
  </si>
  <si>
    <t xml:space="preserve">Parent/Children/Community </t>
  </si>
  <si>
    <t>Total (col 6+7) *</t>
  </si>
  <si>
    <t>Nature of Complaints</t>
  </si>
  <si>
    <t>No. of CCH having bank account</t>
  </si>
  <si>
    <t>Quantity</t>
  </si>
  <si>
    <t>Cost (in Rs.)</t>
  </si>
  <si>
    <t>Frequency</t>
  </si>
  <si>
    <t>1. A - Honorarium to Cook cum helpers (per month):</t>
  </si>
  <si>
    <t xml:space="preserve">Special Training Centers : Special Training Centre under SSA, Education Gaurantee Scheme center, Alternative and Innovative Education and NCLP schools </t>
  </si>
  <si>
    <t xml:space="preserve">     of Labour Department. </t>
  </si>
  <si>
    <t xml:space="preserve">              of Labour Department. </t>
  </si>
  <si>
    <t>Table: AT-5 D</t>
  </si>
  <si>
    <t>Reasons for Less payment Col. (7-9)</t>
  </si>
  <si>
    <t>Table: AT-6C</t>
  </si>
  <si>
    <t xml:space="preserve">Table: AT-11 : Sanction and Utilisation of Central assistance towards construction of Kitchen-cum-store (Primary &amp; Upper Primary,Classes I-VIII) </t>
  </si>
  <si>
    <t xml:space="preserve">Table: AT-11A : Sanction and Utilisation of Central assistance towards construction of Kitchen-cum-store (Primary &amp; Upper Primary,Classes I-VIII) </t>
  </si>
  <si>
    <t xml:space="preserve">Table: AT-12  : Sanction and Utilisation of Central assistance towards procurement of Kitchen Devices (Primary &amp; Upper Primary,Classes I-VIII) </t>
  </si>
  <si>
    <t>PAB Approval for CCH</t>
  </si>
  <si>
    <t>*No. of additional cooks required over and above PAB Approval</t>
  </si>
  <si>
    <t>No. of Primary Institutions</t>
  </si>
  <si>
    <t>No. of SMCs formed</t>
  </si>
  <si>
    <t>No. of Schools monitored by SMCs</t>
  </si>
  <si>
    <t>No. of Upper Primary Institutions</t>
  </si>
  <si>
    <t>Table: AT-18 : Formation of School Management Committee (SMC) at School Level for Monitoring the Scheme</t>
  </si>
  <si>
    <t>Table: AT-19 : Responsibility of Implementation</t>
  </si>
  <si>
    <t>Table: AT-19</t>
  </si>
  <si>
    <t>Weekly Iron &amp; Folic Acid Supplementation (WIFS)</t>
  </si>
  <si>
    <t>No. of CCH engaged at Cent. Kitchen</t>
  </si>
  <si>
    <t>* Total number of cook-cum-helpers can not exceed the norms for engagement of cook-cum-helpers.</t>
  </si>
  <si>
    <t>Multi tap</t>
  </si>
  <si>
    <t>Type of hand washing facilities (number of schools)</t>
  </si>
  <si>
    <t>Plinth Area 1 (20sq Mtr)</t>
  </si>
  <si>
    <t>Plinth Area 2 (24 sq Mtr)</t>
  </si>
  <si>
    <t>Plinth Area 3 (28 sq Mtr)</t>
  </si>
  <si>
    <t>Plinth Area 4 (32 sq Mtr)</t>
  </si>
  <si>
    <t>Gen. Col. 3-Col.15</t>
  </si>
  <si>
    <t>SC.  Col. 4-Col.16</t>
  </si>
  <si>
    <t>ST.  Col. 5-Col.17</t>
  </si>
  <si>
    <t>Total Col. 19+Col.20+Col.21</t>
  </si>
  <si>
    <t>(Rs. In  Lakh)</t>
  </si>
  <si>
    <t>Total sanctioned</t>
  </si>
  <si>
    <t>Additional Food Items (per child)</t>
  </si>
  <si>
    <t>Contractual/Part time worker</t>
  </si>
  <si>
    <t>Full meal in lieu of MDM</t>
  </si>
  <si>
    <t>Children benefitted</t>
  </si>
  <si>
    <t>Meals served</t>
  </si>
  <si>
    <t>Name of the items</t>
  </si>
  <si>
    <t>In kind</t>
  </si>
  <si>
    <t>In any other form</t>
  </si>
  <si>
    <t>Additional Food Item</t>
  </si>
  <si>
    <t>Value
(In Rs)</t>
  </si>
  <si>
    <t xml:space="preserve">No. of schools received contribution </t>
  </si>
  <si>
    <t>2016-17</t>
  </si>
  <si>
    <t xml:space="preserve">No. of CCHs engaged  </t>
  </si>
  <si>
    <t xml:space="preserve">No. of CCHs engaged </t>
  </si>
  <si>
    <t xml:space="preserve">Procured (C) </t>
  </si>
  <si>
    <t>Table: AT-12 A</t>
  </si>
  <si>
    <t>Anticipated No. of working days for NCLP schools</t>
  </si>
  <si>
    <t xml:space="preserve">Cooking Cost </t>
  </si>
  <si>
    <t>Mid Day Meal Scheme</t>
  </si>
  <si>
    <t xml:space="preserve">Number of institutions </t>
  </si>
  <si>
    <t xml:space="preserve">Meals not served </t>
  </si>
  <si>
    <t>No. of working days</t>
  </si>
  <si>
    <t xml:space="preserve">Number of children </t>
  </si>
  <si>
    <t>Whether allowance is paid to children</t>
  </si>
  <si>
    <t xml:space="preserve">Foodgrains (Wheat/Rice/Coarse grain) </t>
  </si>
  <si>
    <t xml:space="preserve">Table: AT-12 A : Sanction and Utilisation of Central assistance towards replacement of Kitchen Devices  </t>
  </si>
  <si>
    <t xml:space="preserve">Proposed number of children  </t>
  </si>
  <si>
    <t>Note : State may indicate their plinth area and size of the kitchen-cum-stores if they have any other plinth area than mentioned in the table.</t>
  </si>
  <si>
    <t xml:space="preserve">No. of schools covered </t>
  </si>
  <si>
    <t xml:space="preserve">No. of children covered </t>
  </si>
  <si>
    <t>Health Check -ups carried out</t>
  </si>
  <si>
    <t>Mode of cooking (No. of Schools)</t>
  </si>
  <si>
    <t xml:space="preserve">LPG </t>
  </si>
  <si>
    <t>Solar cooker</t>
  </si>
  <si>
    <t>Fire wood</t>
  </si>
  <si>
    <t>Tasting of food (number of schools)</t>
  </si>
  <si>
    <t>Parents</t>
  </si>
  <si>
    <t xml:space="preserve">Name of the Accredited / Recognised lab engaged for testing </t>
  </si>
  <si>
    <t xml:space="preserve">Collected </t>
  </si>
  <si>
    <t>Tested</t>
  </si>
  <si>
    <t>Meeting norms</t>
  </si>
  <si>
    <t>Below norms</t>
  </si>
  <si>
    <t xml:space="preserve">Number of samples </t>
  </si>
  <si>
    <t>Result (No. of samples)</t>
  </si>
  <si>
    <t xml:space="preserve">Number of </t>
  </si>
  <si>
    <t>Schools inspected by Govt. officials</t>
  </si>
  <si>
    <t>Meetings of District level committee headed by the senior most Member of Parliament of Loksabha</t>
  </si>
  <si>
    <t>Meetings of District Steering cum Monitoring committee headed by District Megistrate</t>
  </si>
  <si>
    <t>Table: AT-10 A</t>
  </si>
  <si>
    <t>2017-18</t>
  </si>
  <si>
    <t>2015-16</t>
  </si>
  <si>
    <t>Constructed through convergence</t>
  </si>
  <si>
    <t>Procured through convergence</t>
  </si>
  <si>
    <t>Table AT- 13: Details of mode of cooking</t>
  </si>
  <si>
    <t>Table AT-13</t>
  </si>
  <si>
    <t>Table AT -14 : Quality, Safety and Hygiene</t>
  </si>
  <si>
    <t>Table: AT- 14</t>
  </si>
  <si>
    <t>Table AT -14 A : Testing of Food Samples by accredited labs</t>
  </si>
  <si>
    <t>Table: AT- 14 A</t>
  </si>
  <si>
    <t>Table AT -15 : Contribution by community in form of  Tithi Bhojan or any other similar practice</t>
  </si>
  <si>
    <t>Table: AT- 15</t>
  </si>
  <si>
    <t>Table AT -16 : Interuptions in serving of MDM and MDM allowance paid to children</t>
  </si>
  <si>
    <t>Table: AT- 16</t>
  </si>
  <si>
    <t>Table - AT - 21</t>
  </si>
  <si>
    <t>Table AT -22 :Information on NGOs covering more than 20000 children, if any</t>
  </si>
  <si>
    <t>Table: AT- 22</t>
  </si>
  <si>
    <t>Table-AT- 23</t>
  </si>
  <si>
    <t>Table AT - 24 : Details of discrimination of any kind in MDMS</t>
  </si>
  <si>
    <t>Table - AT - 24</t>
  </si>
  <si>
    <t>Table AT- 25: Details of Grievance Redressal cell</t>
  </si>
  <si>
    <t>Table: AT- 25</t>
  </si>
  <si>
    <t>Table: AT-26</t>
  </si>
  <si>
    <t>Table: AT-26 A</t>
  </si>
  <si>
    <t>Table: AT-27</t>
  </si>
  <si>
    <t>Table: AT-27 A</t>
  </si>
  <si>
    <t>Table: AT-27 B</t>
  </si>
  <si>
    <t>Table: AT-28</t>
  </si>
  <si>
    <t xml:space="preserve">Table: AT-28 A </t>
  </si>
  <si>
    <t>Table: AT-29</t>
  </si>
  <si>
    <t>Table: AT-30</t>
  </si>
  <si>
    <t>Table: AT-2A</t>
  </si>
  <si>
    <t>No. of schools having parents roaster</t>
  </si>
  <si>
    <t>No. of schools having tasting register</t>
  </si>
  <si>
    <t xml:space="preserve">Table: AT-20 : Information on Cooking Agencies </t>
  </si>
  <si>
    <t xml:space="preserve">Table: AT-20 </t>
  </si>
  <si>
    <t>No. of Inst. For which daily data transferred to central server</t>
  </si>
  <si>
    <t>Table-AT- 23 A</t>
  </si>
  <si>
    <t>11 = 5+6+9+10</t>
  </si>
  <si>
    <t>Table AT -10 C :Details of IEC Activities</t>
  </si>
  <si>
    <t>Table - AT - 10 C</t>
  </si>
  <si>
    <t>Table: AT 10 D - Manpower dedicated for MDMS</t>
  </si>
  <si>
    <t>Table-AT- 10D</t>
  </si>
  <si>
    <t>Table: AT-31</t>
  </si>
  <si>
    <t>Contents</t>
  </si>
  <si>
    <t>Table No.</t>
  </si>
  <si>
    <t>Particulars</t>
  </si>
  <si>
    <t>AT- 1</t>
  </si>
  <si>
    <t>AT - 2</t>
  </si>
  <si>
    <t>AT - 2 A</t>
  </si>
  <si>
    <t>AT - 3</t>
  </si>
  <si>
    <t>AT- 3 A</t>
  </si>
  <si>
    <t>AT- 3 B</t>
  </si>
  <si>
    <t>AT-3 C</t>
  </si>
  <si>
    <t>AT - 4</t>
  </si>
  <si>
    <t>AT - 4 A</t>
  </si>
  <si>
    <t>AT - 5</t>
  </si>
  <si>
    <t>AT - 5 A</t>
  </si>
  <si>
    <t>AT - 5 B</t>
  </si>
  <si>
    <t>AT - 5 C</t>
  </si>
  <si>
    <t>AT - 5 D</t>
  </si>
  <si>
    <t>AT - 6</t>
  </si>
  <si>
    <t>AT - 6 A</t>
  </si>
  <si>
    <t>AT - 6 B</t>
  </si>
  <si>
    <t>AT - 6 C</t>
  </si>
  <si>
    <t>AT - 7</t>
  </si>
  <si>
    <t>AT - 7 A</t>
  </si>
  <si>
    <t>AT - 8</t>
  </si>
  <si>
    <t>AT - 8 A</t>
  </si>
  <si>
    <t>AT - 9</t>
  </si>
  <si>
    <t>AT - 10</t>
  </si>
  <si>
    <t>AT - 10 A</t>
  </si>
  <si>
    <t>AT - 10 B</t>
  </si>
  <si>
    <t xml:space="preserve">Details of Social Audit </t>
  </si>
  <si>
    <t>AT - 10 C</t>
  </si>
  <si>
    <t>Details of IEC Activities</t>
  </si>
  <si>
    <t>AT - 10 D</t>
  </si>
  <si>
    <t>Manpower dedicated for MDMS</t>
  </si>
  <si>
    <t>AT - 11</t>
  </si>
  <si>
    <t xml:space="preserve">Sanction and Utilisation of Central assistance towards construction of Kitchen-cum-store (Primary &amp; Upper Primary,Classes I-VIII) </t>
  </si>
  <si>
    <t>AT - 11 A</t>
  </si>
  <si>
    <t>AT - 12</t>
  </si>
  <si>
    <t xml:space="preserve">Sanction and Utilisation of Central assistance towards procurement of Kitchen Devices (Primary &amp; Upper Primary,Classes I-VIII) </t>
  </si>
  <si>
    <t>AT - 12 A</t>
  </si>
  <si>
    <t>Sanction and Utilisation of Central assistance towards replacement of Kitchen Devices</t>
  </si>
  <si>
    <t>AT - 13</t>
  </si>
  <si>
    <t>Details of mode of cooking</t>
  </si>
  <si>
    <t>AT - 14</t>
  </si>
  <si>
    <t>Quality, Safety and Hygiene</t>
  </si>
  <si>
    <t>AT - 14 A</t>
  </si>
  <si>
    <t>Testing of Food Samples</t>
  </si>
  <si>
    <t>AT - 15</t>
  </si>
  <si>
    <t>Contribution by community in form of  Tithi Bhojan or any other similar practice</t>
  </si>
  <si>
    <t>AT - 16</t>
  </si>
  <si>
    <t>Interuptions in serving of MDM and MDM allowance paid to children</t>
  </si>
  <si>
    <t>AT - 17</t>
  </si>
  <si>
    <t>AT - 18</t>
  </si>
  <si>
    <t>Formation of School Management Committee (SMC) at School Level for Monitoring the Scheme</t>
  </si>
  <si>
    <t>AT - 19</t>
  </si>
  <si>
    <t>Responsibility of Implementation</t>
  </si>
  <si>
    <t>AT - 20</t>
  </si>
  <si>
    <t xml:space="preserve">Information on Cooking Agencies </t>
  </si>
  <si>
    <t>AT - 21</t>
  </si>
  <si>
    <t>Details of engagement and apportionment of honorarium to cook cum helpers (CCH) between schools and centralized kitchen.</t>
  </si>
  <si>
    <t>AT - 22</t>
  </si>
  <si>
    <t>Information on NGOs covering more than 20000 children, if any</t>
  </si>
  <si>
    <t>AT - 23</t>
  </si>
  <si>
    <t>AT - 23 A</t>
  </si>
  <si>
    <t>AT - 24</t>
  </si>
  <si>
    <t>Details of discrimination of any kind in MDMS</t>
  </si>
  <si>
    <t>AT - 25</t>
  </si>
  <si>
    <t>Details of Grievance Redressal cell</t>
  </si>
  <si>
    <t>AT - 26</t>
  </si>
  <si>
    <t>AT - 26 A</t>
  </si>
  <si>
    <t>AT - 27</t>
  </si>
  <si>
    <t>AT - 27 A</t>
  </si>
  <si>
    <t>AT - 27 B</t>
  </si>
  <si>
    <t>AT - 27 C</t>
  </si>
  <si>
    <t>AT - 27 D</t>
  </si>
  <si>
    <t>AT - 28</t>
  </si>
  <si>
    <t>AT - 28 A</t>
  </si>
  <si>
    <t>AT - 29</t>
  </si>
  <si>
    <t>AT - 30</t>
  </si>
  <si>
    <t>AT - 31</t>
  </si>
  <si>
    <t xml:space="preserve">Mid Day Meal Scheme </t>
  </si>
  <si>
    <t xml:space="preserve">Average number of children availed MDM </t>
  </si>
  <si>
    <t>Table: AT- 4B</t>
  </si>
  <si>
    <t xml:space="preserve">Table AT-4B: Information on Aadhaar Enrolment </t>
  </si>
  <si>
    <t>Total Enrolment</t>
  </si>
  <si>
    <t>Number of children having Aadhaar</t>
  </si>
  <si>
    <t>Number of children applied for Aadhaar</t>
  </si>
  <si>
    <t xml:space="preserve">Number of children without Aadhaar </t>
  </si>
  <si>
    <t>Number of proxy names deleted</t>
  </si>
  <si>
    <t>Table: AT- 10 E</t>
  </si>
  <si>
    <t>Table AT-10 E: Information on Kitchen Gardens</t>
  </si>
  <si>
    <t>Total no.  of institutions</t>
  </si>
  <si>
    <t>Total institutions where setting up of kitchen garden is possible</t>
  </si>
  <si>
    <t>No. of institutions already having kitchen gardens</t>
  </si>
  <si>
    <t>No. of institutions where setting up of kitchen garden is in progress</t>
  </si>
  <si>
    <t>Amount paid to children (in Rs)</t>
  </si>
  <si>
    <t>Foodgrains provided to children (in MT)</t>
  </si>
  <si>
    <t>Covered through centralised kitchen</t>
  </si>
  <si>
    <t>Requirement of Pulses (in MTs)</t>
  </si>
  <si>
    <t>Pulse 1 (name)</t>
  </si>
  <si>
    <t>Pulse 2 (name)</t>
  </si>
  <si>
    <t>Pulse 3 (name)</t>
  </si>
  <si>
    <t>Pulse 4 (name)</t>
  </si>
  <si>
    <t>Pulse 5 (name)</t>
  </si>
  <si>
    <t>Table: AT-27C</t>
  </si>
  <si>
    <t>Maximum number of institutions for which daily data transferred during the month</t>
  </si>
  <si>
    <t xml:space="preserve">Closing Balance*                 (col.4+5-6)                         </t>
  </si>
  <si>
    <t xml:space="preserve">Closing Balance*  (col.9+10-11)                         </t>
  </si>
  <si>
    <t>*: includes unspent balance at State, District, Block and school level (including NGOs/Private Agencies).</t>
  </si>
  <si>
    <t xml:space="preserve">Closing Balance*                  (col.4+5-6)                         </t>
  </si>
  <si>
    <t xml:space="preserve">Closing Balance* (col.9+10-11)                         </t>
  </si>
  <si>
    <t>* State</t>
  </si>
  <si>
    <t>*State</t>
  </si>
  <si>
    <t xml:space="preserve">*State (col.7+10-13) </t>
  </si>
  <si>
    <t>*state share includes funds as well as monetary value of the commodities supplied by the State/UT</t>
  </si>
  <si>
    <t>* state share includes funds as well as monetary value of the commodities supplied by the State/UT</t>
  </si>
  <si>
    <t>Table - AT - 10 B</t>
  </si>
  <si>
    <t>Table: AT-27 D</t>
  </si>
  <si>
    <t>Total No. of Cook-cum-helpers required in drought affected areas, if any</t>
  </si>
  <si>
    <t>Table: AT- 32</t>
  </si>
  <si>
    <t>District :</t>
  </si>
  <si>
    <t>Foodgrains</t>
  </si>
  <si>
    <t xml:space="preserve">Hon. to cook-cum-helpers </t>
  </si>
  <si>
    <t>Allocation</t>
  </si>
  <si>
    <t>Utilisation</t>
  </si>
  <si>
    <t>Allocation (Centre +State)</t>
  </si>
  <si>
    <t>Utilisation (Centre +State)</t>
  </si>
  <si>
    <t>Table: AT-32A</t>
  </si>
  <si>
    <t>Information on Kitchen Garden</t>
  </si>
  <si>
    <t xml:space="preserve">AT - 10 E </t>
  </si>
  <si>
    <t>AT - 4 B</t>
  </si>
  <si>
    <t>Information on Aadhaar Enrolment</t>
  </si>
  <si>
    <t>AT - 32</t>
  </si>
  <si>
    <t>AT - 32 A</t>
  </si>
  <si>
    <t>Coarse Grains</t>
  </si>
  <si>
    <t>2018-19</t>
  </si>
  <si>
    <t>Number of School Working Days (Primary,Classes I-V) for 2019-20</t>
  </si>
  <si>
    <t>Number of School Working Days (Upper Primary,Classes VI-VIII) for 2019-20</t>
  </si>
  <si>
    <t>Proposal for coverage of children and working days  for 2019-20  (Primary Classes, I-V)</t>
  </si>
  <si>
    <t>Proposal for coverage of children and working days  for 2019-20  (Upper Primary,Classes VI-VIII)</t>
  </si>
  <si>
    <t>Proposal for coverage of children for NCLP Schools during 2019-20</t>
  </si>
  <si>
    <t>Proposal for coverage of children and working days  for Primary (Classes I-V) in Drought affected areas  during 2019-20</t>
  </si>
  <si>
    <t>Proposal for coverage of children and working days  for  Upper Primary (Classes VI-VIII)in Drought affected areas  during 2019-20</t>
  </si>
  <si>
    <t>Requirement of kitchen-cum-stores in the Primary and Upper Primary schools for the year 2019-20</t>
  </si>
  <si>
    <t>Requirement of kitchen cum stores as per Plinth Area Norm in the Primary and Upper Primary schools for the year 2019-20</t>
  </si>
  <si>
    <t>Requirement of Cook cum Helpers for 2019-20</t>
  </si>
  <si>
    <t>Budget Provision for the Year 2019-20</t>
  </si>
  <si>
    <t>Annual Work Plan and Budget 2019-20</t>
  </si>
  <si>
    <t>2019-20</t>
  </si>
  <si>
    <t>No. of institutions where setting up of kitchen garden is proposed during 2019-20</t>
  </si>
  <si>
    <t>Annual Work Plan and Budget  2019-20</t>
  </si>
  <si>
    <t>Annual Work Plan &amp; Budget 2019-20</t>
  </si>
  <si>
    <t>Proposals for 2019-20</t>
  </si>
  <si>
    <t>Table: AT-26 : Number of School Working Days (Primary,Classes I-V) for 2019-20</t>
  </si>
  <si>
    <t>Table: AT-26A : Number of School Working Days (Upper Primary,Classes VI-VIII) for 2019-20</t>
  </si>
  <si>
    <t>Table: AT-27: Proposal for coverage of children and working days  for 2019-20 (Primary Classes, I-V)</t>
  </si>
  <si>
    <t>Table: AT-27 A: Proposal for coverage of children and working days  for 2019-20 (Upper Primary,Classes VI-VIII)</t>
  </si>
  <si>
    <t>Table: AT-27 B: Proposal for coverage of children for NCLP Schools during 2019-20</t>
  </si>
  <si>
    <t>Table: AT-27C : Proposal for coverage of children and working days  for Primary (Classes I-V) in Drought affected areas  during 2019-20</t>
  </si>
  <si>
    <t>Table: AT-27 D : Proposal for coverage of children and working days  for Upper Primary (Classes VI-VIII) in Drought affected areas  during 2019-20</t>
  </si>
  <si>
    <t>Table: AT-28 A: Requirement of kitchen cum stores as per Plinth Area Norm in the Primary and Upper Primary schools for the year 2019-20</t>
  </si>
  <si>
    <t>Table: AT-31 : Budget Provision for the Year 2019-20</t>
  </si>
  <si>
    <t>GENERAL INFORMATION for 2018-19</t>
  </si>
  <si>
    <t>Details of  Provisions  in the State Budget 2018-19</t>
  </si>
  <si>
    <t>No. of Institutions in the State vis a vis Institutions serving MDM during 2018-19</t>
  </si>
  <si>
    <t>No. of Institutions covered  (Primary, Classes I-V)  during 2018-19</t>
  </si>
  <si>
    <t>No. of Institutions covered (Upper Primary with Primary, Classes I-VIII) during 2018-19</t>
  </si>
  <si>
    <t>No. of Institutions covered (Upper Primary without Primary, Classes VI-VIII) during 2018-19</t>
  </si>
  <si>
    <t>Enrolment vis-à-vis availed for MDM  (Primary,Classes I- V) during 2018-19</t>
  </si>
  <si>
    <t>PAB-MDM Approval vs. PERFORMANCE (Primary, Classes I - V) during 2018-19</t>
  </si>
  <si>
    <t>PAB-MDM Approval vs. PERFORMANCE (Upper Primary, Classes VI to VIII) during 2018-19</t>
  </si>
  <si>
    <t>PAB-MDM Approval vs. PERFORMANCE NCLP Schools during 2018-19</t>
  </si>
  <si>
    <t>PAB-MDM Approval vs. PERFORMANCE (Primary, Classes I - V) during 2018-19 - Drought</t>
  </si>
  <si>
    <t>PAB-MDM Approval vs. PERFORMANCE (Upper Primary, Classes VI to VIII) during 2018-19 - Drought</t>
  </si>
  <si>
    <t>Utilisation of foodgrains  (Primary, Classes I-V) during 2018-19</t>
  </si>
  <si>
    <t>Utilisation of foodgrains  (Upper Primary, Classes VI-VIII) during 2018-19</t>
  </si>
  <si>
    <t>PAYMENT OF COST OF FOOD GRAINS TO FCI (Primary and Upper Primary Classes I-VIII) during 2018-19</t>
  </si>
  <si>
    <t>Utilisation of foodgrains (Coarse Grain) during 2018-19</t>
  </si>
  <si>
    <t>Utilisation of Cooking Cost (Primary, Classes I-V) during 2018-19</t>
  </si>
  <si>
    <t>Utilisation of Central Assitance towards Transportation Assistance (Primary &amp; Upper Primary,Classes I-VIII) during 2018-19</t>
  </si>
  <si>
    <t>Utilisation of Central Assistance towards MME  (Primary &amp; Upper Primary,Classes I-VIII) during 2018-19</t>
  </si>
  <si>
    <t>Details of Meetings at district level during 2018-19</t>
  </si>
  <si>
    <t>Coverage under Rashtriya Bal Swasthya Karykram (School Health Programme) - 2018-19</t>
  </si>
  <si>
    <t>Annual and Monthly data entry status in MDM-MIS during 2018-19</t>
  </si>
  <si>
    <t>Implementation of Automated Monitoring System  during 2018-19</t>
  </si>
  <si>
    <t>PAB-MDM Approval vs. PERFORMANCE (Primary Classes I to V) during 2018-19 - Drought</t>
  </si>
  <si>
    <t>Table: AT-1: GENERAL INFORMATION for 2018-19</t>
  </si>
  <si>
    <t>Table: AT-2 :  Details of  Provisions  in the State Budget 2018-19</t>
  </si>
  <si>
    <t>Table AT-3: No. of Institutions in the State vis a vis Institutions serving MDM during 2018-19</t>
  </si>
  <si>
    <t>Table: AT-3A: No. of Institutions covered  (Primary, Classes I-V)  during 2018-19</t>
  </si>
  <si>
    <t>Table: AT-3B: No. of Institutions covered (Upper Primary with Primary, Classes I-VIII) during 2018-19</t>
  </si>
  <si>
    <t>Table: AT-3C: No. of Institutions covered (Upper Primary without Primary, Classes VI-VIII) during 2018-19</t>
  </si>
  <si>
    <t>Table: AT-4: Enrolment vis-à-vis availed for MDM  (Primary,Classes I- V) during 2018-19</t>
  </si>
  <si>
    <t>Table: AT-5:  PAB-MDM Approval vs. PERFORMANCE (Primary, Classes I - V) during 2018-19</t>
  </si>
  <si>
    <t>MDM-PAB Approval for 2018-19</t>
  </si>
  <si>
    <t>Table: AT-5 A:  PAB-MDM Approval vs. PERFORMANCE (Upper Primary, Classes VI to VIII) during 2018-19</t>
  </si>
  <si>
    <t>Table: AT-5 B:  PAB-MDM Approval vs. PERFORMANCE - STC (NCLP Schools) during 2018-19</t>
  </si>
  <si>
    <t>MDM-PAB Approval for2018-19</t>
  </si>
  <si>
    <t>Table: AT-5 C:  PAB-MDM Approval vs. PERFORMANCE (Primary, Classes I - V) during 2018-19 - Drought</t>
  </si>
  <si>
    <t>Table: AT-5 D:  PAB-MDM Approval vs. PERFORMANCE (Upper Primary, Classes VI to VIII) during 2018-19 - Drought</t>
  </si>
  <si>
    <t>Table: AT-6: Utilisation of foodgrains  (Primary, Classes I-V) during 2018-19</t>
  </si>
  <si>
    <t>Gross Allocation for the  FY 2018-19</t>
  </si>
  <si>
    <t>Table: AT-6A: Utilisation of foodgrains  (Upper Primary, Classes VI-VIII) during 2018-19</t>
  </si>
  <si>
    <t>Allocation for cost of foodgrains for 2018-19</t>
  </si>
  <si>
    <t>Table: AT-6C: Utilisation of foodgrains (Coarse Grain) during 2018-19</t>
  </si>
  <si>
    <t xml:space="preserve">Allocation for 2018-19                                </t>
  </si>
  <si>
    <t>Allocation for 2018-19</t>
  </si>
  <si>
    <t>Allocation for FY 2018-19</t>
  </si>
  <si>
    <t>Table: AT-9 : Utilisation of Central Assitance towards Transportation Assistance (Primary &amp; Upper Primary,Classes I-VIII) during 2018-19</t>
  </si>
  <si>
    <t>Table: AT-10 :  Utilisation of Central Assistance towards MME  (Primary &amp; Upper Primary,Classes I-VIII) during 2018-19</t>
  </si>
  <si>
    <t>Allocation for  2018-19</t>
  </si>
  <si>
    <t>Table: AT-10 A : Details of Meetings at district level during 2018-19</t>
  </si>
  <si>
    <t xml:space="preserve">Table AT - 10 B : Details of Social Audit during 2018-19 </t>
  </si>
  <si>
    <t>*Total sanctioned during 2006-07  to 2018-19</t>
  </si>
  <si>
    <t>*Total sanction during 2006-07 to 2018-19</t>
  </si>
  <si>
    <t>*Total Sanction during 2012-13 to 2018-19</t>
  </si>
  <si>
    <t>Table: AT-17 : Coverage under Rashtriya Bal Swasthya Karykram (School Health Programme) - 2018-19</t>
  </si>
  <si>
    <t>Table AT - 23 Annual and Monthly data entry status in MDM-MIS during 2018-19</t>
  </si>
  <si>
    <t>Table AT - 23 A- Implementation of Automated Monitoring System  during 2018-19</t>
  </si>
  <si>
    <t>Kitchen-cum-store sanctioned during 2006-07 to 2018-19</t>
  </si>
  <si>
    <t>Engaged in 2018-19</t>
  </si>
  <si>
    <t>Table: AT-32:  PAB-MDM Approval vs. PERFORMANCE (Primary Classes I to V) during 2018-19 - Drought</t>
  </si>
  <si>
    <t>Table: AT-32 A:  PAB-MDM Approval vs. PERFORMANCE (Upper Primary, Classes VI to VIII) during 2018-19 - Drought</t>
  </si>
  <si>
    <t>(For the Period 01.04.18 to 31.03.19)</t>
  </si>
  <si>
    <t>During 01.04.18 to 31.03.19</t>
  </si>
  <si>
    <t xml:space="preserve">No. of working days (During 01.04.18 to 31.03.19)                  </t>
  </si>
  <si>
    <t>During 01.04.18 to 31.03.2019</t>
  </si>
  <si>
    <t>(For the Period 01.4.18 to 31.03.19)</t>
  </si>
  <si>
    <t>(As on 31st March, 2019)</t>
  </si>
  <si>
    <t>As on 31st March, 2019</t>
  </si>
  <si>
    <t>Budget Released till 31.03.2019</t>
  </si>
  <si>
    <t>Enrolment (As on 30.09.2018)</t>
  </si>
  <si>
    <t>TotalEnrolment (As on 30.09.2018)</t>
  </si>
  <si>
    <t>Opening Balance as on 01.4.18</t>
  </si>
  <si>
    <t>Opening Balance as on 01.04.18</t>
  </si>
  <si>
    <t xml:space="preserve">Total Unspent Balance as on 31.03.2019   </t>
  </si>
  <si>
    <t xml:space="preserve">Opening Balance as on 01.04.2018                                   </t>
  </si>
  <si>
    <t xml:space="preserve">Total Unspent Balance as on 31.03.2019                                            </t>
  </si>
  <si>
    <t>Opening Balance as on 01.04.2018</t>
  </si>
  <si>
    <t>Unspent Balance as on 31.03.2019</t>
  </si>
  <si>
    <t xml:space="preserve">Unspent Balance as on 31.03.2019  [Col. 4+ Col.5+Col.6 -Col.8]  </t>
  </si>
  <si>
    <t>Unspent balance as on 31.03.2019               [Col: (4+5)-7]</t>
  </si>
  <si>
    <t>Opening balance as on 01.04.18</t>
  </si>
  <si>
    <t>Apr, 2018</t>
  </si>
  <si>
    <t>Dec, 2018</t>
  </si>
  <si>
    <t>Jan, 2019</t>
  </si>
  <si>
    <t>Feb, 2019</t>
  </si>
  <si>
    <t>Mar, 2019</t>
  </si>
  <si>
    <t>April,19</t>
  </si>
  <si>
    <t>May,19</t>
  </si>
  <si>
    <t>June,19</t>
  </si>
  <si>
    <t>July,19</t>
  </si>
  <si>
    <t>August,19</t>
  </si>
  <si>
    <t>September,19</t>
  </si>
  <si>
    <t>October,19</t>
  </si>
  <si>
    <t>November,19</t>
  </si>
  <si>
    <t>December,19</t>
  </si>
  <si>
    <t>January,20</t>
  </si>
  <si>
    <t>February,20</t>
  </si>
  <si>
    <t>March,20</t>
  </si>
  <si>
    <t>January, 20</t>
  </si>
  <si>
    <t>February, 20</t>
  </si>
  <si>
    <t>March, 20</t>
  </si>
  <si>
    <t>k</t>
  </si>
  <si>
    <t>Table: AT-29 : Requirement of Kitchen Devices (new) during 2019-20 in Primary &amp; Upper Primary Schools</t>
  </si>
  <si>
    <t xml:space="preserve">Enrolment range 01-50 </t>
  </si>
  <si>
    <t>No. of schools</t>
  </si>
  <si>
    <t>Central share</t>
  </si>
  <si>
    <t>requirement of funds (Rs in lakh)</t>
  </si>
  <si>
    <t xml:space="preserve">Enrolment range 51-150 </t>
  </si>
  <si>
    <t xml:space="preserve">Enrolment range 151-250 </t>
  </si>
  <si>
    <t xml:space="preserve">Enrolment range 251 &amp; Above </t>
  </si>
  <si>
    <t>Table: AT-29 A : Replacement of Kitchen Devices during 2019-20 in Primary &amp; Upper Primary Schools</t>
  </si>
  <si>
    <t>Table: AT-29A</t>
  </si>
  <si>
    <t>State share</t>
  </si>
  <si>
    <t>Requirement of funds (Rs in lakh)</t>
  </si>
  <si>
    <t>Table: AT-28 B</t>
  </si>
  <si>
    <t>AT - 28 B</t>
  </si>
  <si>
    <t>Replacement of Kitchen Devices during 2019-20 in Primary &amp; Upper Primary Schools</t>
  </si>
  <si>
    <t>Table: AT-6B: PAYMENT OF COST OF FOOD GRAINS TO FCI (Primary and Upper Primary Classes I-VIII) during 2018-19</t>
  </si>
  <si>
    <t>Table AT 21 :Details of engagement and apportionment of honorarium to cook cum helpers (CCH) between schools and centralized kitchen</t>
  </si>
  <si>
    <t>Table: AT 30 :  Requirement of Cook cum Helpers for 2019-20</t>
  </si>
  <si>
    <t>Table: AT-28 B: Repair of kitchen cum stores constructed ten years ago</t>
  </si>
  <si>
    <t>Centre share</t>
  </si>
  <si>
    <t>Repair of kitchen cum stores constructed ten years ago</t>
  </si>
  <si>
    <t>AT- 29 A</t>
  </si>
  <si>
    <t>Requirement of Kitchen Devices (new) during 2019-20 in Primary &amp; Upper Primary Schools</t>
  </si>
  <si>
    <t>Repair of kitchen-cum-stores</t>
  </si>
  <si>
    <t>Releasing of Funds from State to Directorate / Authority / District / Block / School level during 2018-19</t>
  </si>
  <si>
    <t>Table: AT-2A : Releasing of Funds from State to Directorate / Authority / District / Block / School level during 2018-19</t>
  </si>
  <si>
    <t>Table: AT-4A: Enrolment vis-a-vis availed for MDM  (Upper Primary, Classes VI - VIII) during 2018-19</t>
  </si>
  <si>
    <t>Enrolment vis-a-vis availed for MDM  (Upper Primary, Classes VI - VIII) during 2018-19</t>
  </si>
  <si>
    <t>Utilisation of Cooking cost (Upper Primary Classes, VI-VIII) during 2018-19</t>
  </si>
  <si>
    <t>Table: AT-7A: Utilisation of Cooking cost (Upper Primary Classes, VI-VIII) during 2018-19</t>
  </si>
  <si>
    <t>Table: AT-7: Utilisation of Cooking Cost (Primary Classes I-V) during 2018-19</t>
  </si>
  <si>
    <t>Table AT - 8 :Utilisation of funds towards honorarium to Cook-cum-Helpers (Primary classes I-V) during 2018-19</t>
  </si>
  <si>
    <t>Table AT - 8A : Utilisation of funds towards honorarium to Cook-cum-Helpers (Upper Primary classes VI-VIII) during 2018-19</t>
  </si>
  <si>
    <t>Requirement of funds for Transportation Assistance</t>
  </si>
  <si>
    <t>Seal</t>
  </si>
  <si>
    <t>Feb</t>
  </si>
  <si>
    <t>Mar</t>
  </si>
  <si>
    <t>Table: AT-28: Requirement of kitchen-cum-stores in Primary and Upper Primary schools for the year 2019-20</t>
  </si>
  <si>
    <t>No. of Kitchens constructed prior to FY 2008-09</t>
  </si>
  <si>
    <t>No. of Kitchens constructed prior to 2008-09 and require repairs</t>
  </si>
  <si>
    <t>Utilisation of funds towards honorarium to Cook-cum-Helpers (Primary classes I-V) during 2018-19</t>
  </si>
  <si>
    <t>Utilisation of funds towards honorarium to Cook-cum-Helpers (Upper Primary classes VI-VIII) during 2018-19</t>
  </si>
  <si>
    <t>Flexi fund @ 5% for new interventions</t>
  </si>
  <si>
    <t>Mode of data collection (SMS/ IVRS/ Mobile App/ Web Application/ Others)</t>
  </si>
  <si>
    <t>Name of Agency implementing AMS in State/UT</t>
  </si>
  <si>
    <t>Total Funds required (Rs in lakh)</t>
  </si>
  <si>
    <t>Rate  of Transportation Assistance (Per quintal)</t>
  </si>
  <si>
    <t>PDS rate (Rs per Quintal)</t>
  </si>
  <si>
    <t>No. of working days on which MDM served *</t>
  </si>
  <si>
    <t>Average No. of children availed MDM [Col. 8/Col. 9] *</t>
  </si>
  <si>
    <t>*This information will be used for computing Performance Grading Index (PGI) also.</t>
  </si>
  <si>
    <t>No. of children provided with spectacles</t>
  </si>
  <si>
    <t>No. of children identified with refractive errors</t>
  </si>
  <si>
    <t>Name of the Krishi Vigyan Kendra (KVK)</t>
  </si>
  <si>
    <t>Table: AT- 10 F</t>
  </si>
  <si>
    <t>Table AT-10 F: Information on Training of Cook-cum-Helpers</t>
  </si>
  <si>
    <t>Total no.  of Cook-cum-Helpers engaged</t>
  </si>
  <si>
    <t xml:space="preserve">Total no. of Cook-cum-Helpers trained during the year </t>
  </si>
  <si>
    <t>No. of Master Trainers</t>
  </si>
  <si>
    <t>Duration of training</t>
  </si>
  <si>
    <t xml:space="preserve">Modules used in the training </t>
  </si>
  <si>
    <t>Name of Training Agency</t>
  </si>
  <si>
    <t>AT - 10 F</t>
  </si>
  <si>
    <t>Information on Training of Cook-cum-Helpers</t>
  </si>
  <si>
    <t>Action Taken by State Govt. on findings of Social Audit Report</t>
  </si>
  <si>
    <t>State / UT: MEGHALAYA</t>
  </si>
  <si>
    <t>East Khasi Hills</t>
  </si>
  <si>
    <t>Ri Bhoi</t>
  </si>
  <si>
    <t>West Khasi Hills</t>
  </si>
  <si>
    <t>South West Khasi Hills</t>
  </si>
  <si>
    <t>West Jaintia Hills</t>
  </si>
  <si>
    <t>East Jaintia Hills</t>
  </si>
  <si>
    <t>East Garo Hills</t>
  </si>
  <si>
    <t>North Garo Hills</t>
  </si>
  <si>
    <t>West Garo Hills</t>
  </si>
  <si>
    <t>South West Garo Hills</t>
  </si>
  <si>
    <t>South Garo Hills</t>
  </si>
  <si>
    <t>STATE/UT : MEGHALAYA</t>
  </si>
  <si>
    <t>STATE/UT: MEGHALAYA</t>
  </si>
  <si>
    <r>
      <t xml:space="preserve">State/UT: </t>
    </r>
    <r>
      <rPr>
        <b/>
        <u/>
        <sz val="10"/>
        <rFont val="Arial"/>
        <family val="2"/>
      </rPr>
      <t>MEGHALAYA</t>
    </r>
  </si>
  <si>
    <t>State/UT : MEGHALAYA</t>
  </si>
  <si>
    <t>State / UT:  MEGHALAYA</t>
  </si>
  <si>
    <t>State / UT:MEGHALAYA</t>
  </si>
  <si>
    <t>District :MEGHALAYA</t>
  </si>
  <si>
    <t xml:space="preserve">Principal Secretary/ Commissioner &amp; Secretary of the Nodal Department </t>
  </si>
  <si>
    <t>Government/UT Administration of Meghalaya</t>
  </si>
  <si>
    <t>1.5.2018</t>
  </si>
  <si>
    <t>24.8.2018</t>
  </si>
  <si>
    <t>27.12.2018</t>
  </si>
  <si>
    <t>27.3.2019</t>
  </si>
  <si>
    <t>24.5.2018</t>
  </si>
  <si>
    <t>9.7.2018</t>
  </si>
  <si>
    <t>30.3.2019</t>
  </si>
  <si>
    <t>State Nodal Officer</t>
  </si>
  <si>
    <t>Director</t>
  </si>
  <si>
    <t>Deputy Director</t>
  </si>
  <si>
    <t>Planning Officer</t>
  </si>
  <si>
    <t>Deputy Commissioner</t>
  </si>
  <si>
    <t>District School Education Officer</t>
  </si>
  <si>
    <t>Sub-Division School Education Officer</t>
  </si>
  <si>
    <t>Sup-Inspector of Schools</t>
  </si>
  <si>
    <t>Block Mission Coordinator</t>
  </si>
  <si>
    <t>Monitoring Officer</t>
  </si>
  <si>
    <t>MIS Coordinator</t>
  </si>
  <si>
    <t>Plan &amp; Monitoring Consultant</t>
  </si>
  <si>
    <t>Health, Food and Nutrition Con</t>
  </si>
  <si>
    <t>Research &amp; Evaluation Consultant</t>
  </si>
  <si>
    <t>Office Assistant-Data Entry</t>
  </si>
  <si>
    <t>Accountant</t>
  </si>
  <si>
    <t>Office Assistant</t>
  </si>
  <si>
    <t xml:space="preserve">Data Collector </t>
  </si>
  <si>
    <t>MEGHALAYA</t>
  </si>
  <si>
    <t>Supplied free</t>
  </si>
  <si>
    <t>April-June 2018</t>
  </si>
  <si>
    <t>July - Dec' 2018</t>
  </si>
  <si>
    <t>Jan-March 2019</t>
  </si>
  <si>
    <t>28.11.2018</t>
  </si>
  <si>
    <t>Nov - Dec 2018</t>
  </si>
  <si>
    <t>NB:</t>
  </si>
  <si>
    <t xml:space="preserve">267 Units of Kitchen Sheds has not yet been stated due to the fag that the fund is being received from GOI on 27.3.2019, and hence could not be released during the financial year 2018-19. </t>
  </si>
  <si>
    <t>No. of children covered
(April &amp; October 2018)</t>
  </si>
  <si>
    <t>Master Trainers</t>
  </si>
  <si>
    <t>IHM</t>
  </si>
  <si>
    <t>3 New Govt. Schools proposed to be cover in 2019-20</t>
  </si>
  <si>
    <t>E-transfer</t>
  </si>
  <si>
    <t>Cook-Cum-Helper</t>
  </si>
  <si>
    <t>State / UT: Meghalaya</t>
  </si>
  <si>
    <t>Yes</t>
  </si>
  <si>
    <t>NIL</t>
  </si>
  <si>
    <t>During 01.04.17 to 31.03.2018</t>
  </si>
  <si>
    <t>-</t>
  </si>
  <si>
    <t>4 Govt.Aided School and 62 Special Training Center Did not functioned during the year</t>
  </si>
  <si>
    <t>The Social Audit for 2018-19 will start from the Month of May 2019.</t>
  </si>
  <si>
    <t>The Mid Day Meal Cell of West Jaintia Hills District has displayed tablos on Mid Day Meal Scheme on behalf of the Education Department during the Republic day celebration at Jowai on 26th April 2019.</t>
  </si>
  <si>
    <t>The Mid Day Meal Cell under the Directorate of School Education &amp; Literacy, Government of Meghalaya has published a handbook on Mid Day Meal Scheme in 2018.</t>
  </si>
  <si>
    <t>The Mid Day Meal Cell under the Directorate of School Education &amp; Literacy, Meghalaya, Shillong, has taken initiative to broadcast about Mid Day Meal Scheme in the Reliance Broadcast Network Limited. 98.3 Big FM Shillong from 1st September, 2018 to 30th November, 2018. The Broadcast is being done in both English and Khasi (Local language) Script for 3 times a day (Khasi – morning at 8 am and day 12 noon and English – evening at 5 pm). The broadcast is being made only in weekdays</t>
  </si>
  <si>
    <t>Testing of food samples by the Pasteur Institute, Shillong could not be taken up during the month of June 2018 as informed by the Pasteur Institute vide letter No. CFSM/FSSA/2011/Imple/1/Pt.1/272, Dated 23.03.19 that the renovation/upgradation work of Chemical Section of the Laboratory is expected to be completed by the end of April 2019 and the installation of Equipments is expected to be completed by May-June 2019. After completion of the work, the testing of food samples will be taken up.</t>
  </si>
  <si>
    <t>NB: Cookng Cost is as per Comsumer Price Index of Meghalaya</t>
  </si>
  <si>
    <t xml:space="preserve">Note: </t>
  </si>
  <si>
    <t>(1) Proposal for cooking cost is as per Cunsumer Price Index of Meghalaya which is Rs.5.53 for Primary and Rs.7.44 for Upper Primary per child per day.</t>
  </si>
  <si>
    <t>(2) Proposal of Honorarium to Cook-cum-helper is @Rs.3000/- per month for 10 month as per casual labour rate.</t>
  </si>
  <si>
    <t>(3) Proposal for Transportation Cost is at a Flat Rate of Rs.193/- per quintal as per Notification of Civil, Supplies and Consumer Department</t>
  </si>
  <si>
    <t>14 New Govt School  School proposed to be cover in 2019-20 &amp; 4 OoSC did not function during the year</t>
  </si>
  <si>
    <t>Propposal for New kitchen Devices is for 16 New Government Schools</t>
  </si>
  <si>
    <t>NB: The proposed enrolllment includes the enrolment of 4394 of 16 New Government Upper Primary Schools.</t>
  </si>
  <si>
    <t>Note: Out of 537884 enroled childred in Govt. &amp; Govt. Aided Schools, 111578 are Pre-Primary chidren enrolled in Primary School which have Pre-Primary attached to them and as these Children has not been cover yet even under ICDS.</t>
  </si>
  <si>
    <t>Note: Out of 537884 enroled childred , 111578 are Pre-Primary chidren enrolled Primary School which have Pre-Primary attached to them as these Children has not been cover yet even under ICDS</t>
  </si>
</sst>
</file>

<file path=xl/styles.xml><?xml version="1.0" encoding="utf-8"?>
<styleSheet xmlns="http://schemas.openxmlformats.org/spreadsheetml/2006/main" xmlns:mc="http://schemas.openxmlformats.org/markup-compatibility/2006" xmlns:x14ac="http://schemas.microsoft.com/office/spreadsheetml/2009/9/ac" mc:Ignorable="x14ac">
  <fonts count="7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i/>
      <u/>
      <sz val="12"/>
      <name val="Arial"/>
      <family val="2"/>
    </font>
    <font>
      <b/>
      <sz val="14"/>
      <name val="Arial"/>
      <family val="2"/>
    </font>
    <font>
      <b/>
      <u/>
      <sz val="12"/>
      <name val="Arial"/>
      <family val="2"/>
    </font>
    <font>
      <b/>
      <sz val="12"/>
      <name val="Arial"/>
      <family val="2"/>
    </font>
    <font>
      <sz val="10"/>
      <name val="Arial"/>
      <family val="2"/>
    </font>
    <font>
      <b/>
      <u/>
      <sz val="10"/>
      <name val="Arial"/>
      <family val="2"/>
    </font>
    <font>
      <sz val="8"/>
      <name val="Arial"/>
      <family val="2"/>
    </font>
    <font>
      <i/>
      <sz val="10"/>
      <name val="Arial"/>
      <family val="2"/>
    </font>
    <font>
      <b/>
      <sz val="16"/>
      <name val="Arial"/>
      <family val="2"/>
    </font>
    <font>
      <sz val="12"/>
      <name val="Arial"/>
      <family val="2"/>
    </font>
    <font>
      <sz val="11"/>
      <name val="Arial"/>
      <family val="2"/>
    </font>
    <font>
      <b/>
      <i/>
      <u/>
      <sz val="10"/>
      <name val="Arial"/>
      <family val="2"/>
    </font>
    <font>
      <b/>
      <sz val="11"/>
      <name val="Arial"/>
      <family val="2"/>
    </font>
    <font>
      <b/>
      <u/>
      <sz val="11"/>
      <name val="Arial"/>
      <family val="2"/>
    </font>
    <font>
      <b/>
      <i/>
      <sz val="10"/>
      <name val="Arial"/>
      <family val="2"/>
    </font>
    <font>
      <b/>
      <sz val="11"/>
      <color indexed="8"/>
      <name val="Calibri"/>
      <family val="2"/>
    </font>
    <font>
      <sz val="11"/>
      <color indexed="8"/>
      <name val="Arial"/>
      <family val="2"/>
    </font>
    <font>
      <b/>
      <sz val="11"/>
      <color indexed="8"/>
      <name val="Arial"/>
      <family val="2"/>
    </font>
    <font>
      <b/>
      <sz val="12"/>
      <color indexed="8"/>
      <name val="Arial"/>
      <family val="2"/>
    </font>
    <font>
      <b/>
      <sz val="10"/>
      <color indexed="8"/>
      <name val="Arial"/>
      <family val="2"/>
    </font>
    <font>
      <b/>
      <u/>
      <sz val="12"/>
      <color indexed="8"/>
      <name val="Arial"/>
      <family val="2"/>
    </font>
    <font>
      <b/>
      <i/>
      <sz val="11"/>
      <color indexed="8"/>
      <name val="Calibri"/>
      <family val="2"/>
    </font>
    <font>
      <b/>
      <i/>
      <sz val="11"/>
      <name val="Arial"/>
      <family val="2"/>
    </font>
    <font>
      <i/>
      <sz val="11"/>
      <name val="Arial"/>
      <family val="2"/>
    </font>
    <font>
      <b/>
      <i/>
      <sz val="10"/>
      <color indexed="8"/>
      <name val="Arial"/>
      <family val="2"/>
    </font>
    <font>
      <b/>
      <i/>
      <sz val="11"/>
      <color indexed="8"/>
      <name val="Arial"/>
      <family val="2"/>
    </font>
    <font>
      <b/>
      <u/>
      <sz val="14"/>
      <color indexed="8"/>
      <name val="Arial"/>
      <family val="2"/>
    </font>
    <font>
      <b/>
      <sz val="10"/>
      <color indexed="8"/>
      <name val="Calibri"/>
      <family val="2"/>
    </font>
    <font>
      <i/>
      <u/>
      <sz val="11"/>
      <name val="Arial"/>
      <family val="2"/>
    </font>
    <font>
      <b/>
      <sz val="12"/>
      <name val="Trebuchet MS"/>
      <family val="2"/>
    </font>
    <font>
      <b/>
      <sz val="16"/>
      <name val="Trebuchet MS"/>
      <family val="2"/>
    </font>
    <font>
      <sz val="10"/>
      <name val="Trebuchet MS"/>
      <family val="2"/>
    </font>
    <font>
      <b/>
      <sz val="10"/>
      <name val="Trebuchet MS"/>
      <family val="2"/>
    </font>
    <font>
      <b/>
      <i/>
      <sz val="10"/>
      <name val="Trebuchet MS"/>
      <family val="2"/>
    </font>
    <font>
      <b/>
      <sz val="7"/>
      <color indexed="8"/>
      <name val="Calibri"/>
      <family val="2"/>
    </font>
    <font>
      <b/>
      <sz val="10"/>
      <color indexed="10"/>
      <name val="Arial"/>
      <family val="2"/>
    </font>
    <font>
      <b/>
      <sz val="8"/>
      <color indexed="10"/>
      <name val="Arial"/>
      <family val="2"/>
    </font>
    <font>
      <b/>
      <i/>
      <sz val="12"/>
      <name val="Trebuchet MS"/>
      <family val="2"/>
    </font>
    <font>
      <sz val="36"/>
      <name val="Arial"/>
      <family val="2"/>
    </font>
    <font>
      <sz val="28"/>
      <name val="Arial"/>
      <family val="2"/>
    </font>
    <font>
      <b/>
      <sz val="14"/>
      <color indexed="8"/>
      <name val="Arial"/>
      <family val="2"/>
    </font>
    <font>
      <b/>
      <i/>
      <sz val="10"/>
      <color indexed="8"/>
      <name val="Calibri"/>
      <family val="2"/>
    </font>
    <font>
      <i/>
      <sz val="10"/>
      <name val="Trebuchet MS"/>
      <family val="2"/>
    </font>
    <font>
      <b/>
      <sz val="8"/>
      <name val="Arial"/>
      <family val="2"/>
    </font>
    <font>
      <sz val="11"/>
      <color theme="1"/>
      <name val="Calibri"/>
      <family val="2"/>
      <scheme val="minor"/>
    </font>
    <font>
      <b/>
      <sz val="11"/>
      <color theme="1"/>
      <name val="Calibri"/>
      <family val="2"/>
      <scheme val="minor"/>
    </font>
    <font>
      <b/>
      <i/>
      <sz val="11"/>
      <color theme="1"/>
      <name val="Calibri"/>
      <family val="2"/>
      <scheme val="minor"/>
    </font>
    <font>
      <b/>
      <sz val="9"/>
      <color theme="1"/>
      <name val="Calibri"/>
      <family val="2"/>
      <scheme val="minor"/>
    </font>
    <font>
      <b/>
      <sz val="16"/>
      <color theme="1"/>
      <name val="Calibri"/>
      <family val="2"/>
      <scheme val="minor"/>
    </font>
    <font>
      <b/>
      <sz val="11"/>
      <color theme="1"/>
      <name val="Cambria"/>
      <family val="1"/>
      <scheme val="major"/>
    </font>
    <font>
      <b/>
      <i/>
      <sz val="10"/>
      <color theme="1"/>
      <name val="Cambria"/>
      <family val="1"/>
      <scheme val="major"/>
    </font>
    <font>
      <b/>
      <i/>
      <sz val="10"/>
      <color theme="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sz val="10"/>
      <color rgb="FFFF0000"/>
      <name val="Arial"/>
      <family val="2"/>
    </font>
    <font>
      <sz val="10"/>
      <name val="Calibri"/>
      <family val="2"/>
      <scheme val="minor"/>
    </font>
    <font>
      <b/>
      <sz val="10"/>
      <color theme="1"/>
      <name val="Cambria"/>
      <family val="1"/>
      <scheme val="major"/>
    </font>
    <font>
      <sz val="10"/>
      <color theme="1"/>
      <name val="Arial"/>
      <family val="2"/>
    </font>
    <font>
      <sz val="12"/>
      <color rgb="FF000000"/>
      <name val="Calibri"/>
      <family val="2"/>
      <scheme val="minor"/>
    </font>
    <font>
      <sz val="12"/>
      <name val="Calibri"/>
      <family val="2"/>
      <scheme val="minor"/>
    </font>
    <font>
      <sz val="12"/>
      <name val="Times New Roman"/>
      <family val="1"/>
    </font>
    <font>
      <sz val="10"/>
      <color indexed="8"/>
      <name val="Arial"/>
      <family val="2"/>
    </font>
    <font>
      <b/>
      <sz val="10"/>
      <color theme="1"/>
      <name val="Arial"/>
      <family val="2"/>
    </font>
    <font>
      <sz val="11"/>
      <color indexed="8"/>
      <name val="Calibri"/>
      <family val="2"/>
    </font>
    <font>
      <b/>
      <u/>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right style="thin">
        <color indexed="64"/>
      </right>
      <top/>
      <bottom/>
      <diagonal/>
    </border>
  </borders>
  <cellStyleXfs count="6">
    <xf numFmtId="0" fontId="0" fillId="0" borderId="0"/>
    <xf numFmtId="0" fontId="50" fillId="0" borderId="0"/>
    <xf numFmtId="0" fontId="50" fillId="0" borderId="0"/>
    <xf numFmtId="0" fontId="10" fillId="0" borderId="0"/>
    <xf numFmtId="0" fontId="10" fillId="0" borderId="0"/>
    <xf numFmtId="0" fontId="10" fillId="0" borderId="0"/>
  </cellStyleXfs>
  <cellXfs count="950">
    <xf numFmtId="0" fontId="0" fillId="0" borderId="0" xfId="0"/>
    <xf numFmtId="0" fontId="5" fillId="0" borderId="0" xfId="0" applyFont="1" applyAlignment="1">
      <alignment horizontal="center"/>
    </xf>
    <xf numFmtId="0" fontId="5" fillId="0" borderId="1" xfId="0" applyFont="1" applyBorder="1" applyAlignment="1">
      <alignment horizontal="center" vertical="top" wrapText="1"/>
    </xf>
    <xf numFmtId="0" fontId="5" fillId="0" borderId="2" xfId="0" applyFont="1" applyBorder="1" applyAlignment="1">
      <alignment horizontal="center"/>
    </xf>
    <xf numFmtId="0" fontId="5" fillId="0" borderId="3" xfId="0" applyFont="1" applyBorder="1" applyAlignment="1">
      <alignment horizontal="center" vertical="top" wrapText="1"/>
    </xf>
    <xf numFmtId="0" fontId="5" fillId="0" borderId="2" xfId="0" applyFont="1" applyBorder="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0" fillId="0" borderId="2" xfId="0" applyBorder="1" applyAlignment="1">
      <alignment horizontal="center"/>
    </xf>
    <xf numFmtId="0" fontId="0" fillId="0" borderId="2" xfId="0" applyBorder="1"/>
    <xf numFmtId="0" fontId="0" fillId="0" borderId="0" xfId="0" applyFill="1" applyBorder="1" applyAlignment="1">
      <alignment horizontal="left"/>
    </xf>
    <xf numFmtId="0" fontId="5" fillId="0" borderId="0" xfId="0" applyFont="1" applyBorder="1" applyAlignment="1">
      <alignment horizontal="center"/>
    </xf>
    <xf numFmtId="0" fontId="0" fillId="0" borderId="0" xfId="0" applyBorder="1"/>
    <xf numFmtId="0" fontId="9" fillId="0" borderId="0" xfId="0" applyFont="1"/>
    <xf numFmtId="0" fontId="5" fillId="0" borderId="0" xfId="0" applyFont="1"/>
    <xf numFmtId="0" fontId="10" fillId="0" borderId="0" xfId="0" applyFont="1"/>
    <xf numFmtId="0" fontId="5" fillId="0" borderId="0" xfId="0" applyFont="1" applyBorder="1" applyAlignment="1">
      <alignment horizontal="right"/>
    </xf>
    <xf numFmtId="0" fontId="10" fillId="0" borderId="2" xfId="0" applyFont="1" applyBorder="1" applyAlignment="1">
      <alignment horizontal="center"/>
    </xf>
    <xf numFmtId="0" fontId="10" fillId="0" borderId="2" xfId="0" applyFont="1" applyBorder="1"/>
    <xf numFmtId="0" fontId="10" fillId="0" borderId="0" xfId="0" applyFont="1" applyFill="1" applyBorder="1" applyAlignment="1">
      <alignment horizontal="left"/>
    </xf>
    <xf numFmtId="0" fontId="10" fillId="0" borderId="0" xfId="0" applyFont="1" applyBorder="1"/>
    <xf numFmtId="0" fontId="12" fillId="0" borderId="0" xfId="0" applyFont="1" applyAlignment="1">
      <alignment horizontal="center"/>
    </xf>
    <xf numFmtId="0" fontId="12" fillId="0" borderId="0" xfId="0" applyFont="1" applyBorder="1" applyAlignment="1">
      <alignment horizontal="center"/>
    </xf>
    <xf numFmtId="0" fontId="10" fillId="0" borderId="0" xfId="0" applyFont="1" applyBorder="1" applyAlignment="1">
      <alignment horizontal="left"/>
    </xf>
    <xf numFmtId="0" fontId="5" fillId="0" borderId="6" xfId="0" applyFont="1" applyFill="1" applyBorder="1" applyAlignment="1">
      <alignment horizontal="center" vertical="top" wrapText="1"/>
    </xf>
    <xf numFmtId="0" fontId="5" fillId="0" borderId="2" xfId="0" applyFont="1" applyFill="1" applyBorder="1" applyAlignment="1">
      <alignment horizontal="center" vertical="top" wrapText="1"/>
    </xf>
    <xf numFmtId="0" fontId="10" fillId="0" borderId="5" xfId="0" applyFont="1" applyBorder="1"/>
    <xf numFmtId="0" fontId="10" fillId="0" borderId="6" xfId="0" applyFont="1" applyBorder="1"/>
    <xf numFmtId="0" fontId="5" fillId="0" borderId="2" xfId="0" applyFont="1" applyBorder="1"/>
    <xf numFmtId="0" fontId="5" fillId="0" borderId="0" xfId="0" applyFont="1" applyBorder="1"/>
    <xf numFmtId="0" fontId="5" fillId="0" borderId="0" xfId="0" applyFont="1" applyAlignment="1">
      <alignment horizontal="left"/>
    </xf>
    <xf numFmtId="0" fontId="5" fillId="0" borderId="0" xfId="0" applyFont="1" applyAlignment="1">
      <alignment horizontal="right"/>
    </xf>
    <xf numFmtId="0" fontId="5" fillId="0" borderId="1" xfId="0" applyFont="1" applyFill="1" applyBorder="1" applyAlignment="1">
      <alignment horizontal="center" vertical="top" wrapText="1"/>
    </xf>
    <xf numFmtId="0" fontId="10" fillId="0" borderId="0" xfId="0" applyFont="1" applyBorder="1" applyAlignment="1">
      <alignment vertical="top"/>
    </xf>
    <xf numFmtId="0" fontId="5" fillId="0" borderId="0" xfId="0" applyFont="1" applyAlignment="1"/>
    <xf numFmtId="0" fontId="10" fillId="0" borderId="0" xfId="0" applyFont="1" applyAlignment="1">
      <alignment vertical="top" wrapText="1"/>
    </xf>
    <xf numFmtId="0" fontId="5" fillId="0" borderId="2" xfId="0" applyFont="1" applyBorder="1" applyAlignment="1">
      <alignment vertical="top" wrapText="1"/>
    </xf>
    <xf numFmtId="0" fontId="9" fillId="0" borderId="0" xfId="0" applyFont="1" applyAlignment="1">
      <alignment horizontal="center"/>
    </xf>
    <xf numFmtId="0" fontId="6" fillId="0" borderId="0" xfId="0" applyFont="1" applyAlignment="1">
      <alignment horizontal="right"/>
    </xf>
    <xf numFmtId="0" fontId="10" fillId="0" borderId="0" xfId="0" applyFont="1" applyBorder="1" applyAlignment="1">
      <alignment horizontal="left" wrapText="1"/>
    </xf>
    <xf numFmtId="0" fontId="6" fillId="0" borderId="0" xfId="0" applyFont="1" applyAlignment="1"/>
    <xf numFmtId="0" fontId="14" fillId="0" borderId="0" xfId="0" applyFont="1" applyAlignment="1"/>
    <xf numFmtId="0" fontId="15" fillId="0" borderId="0" xfId="0" applyFont="1" applyAlignment="1"/>
    <xf numFmtId="0" fontId="8" fillId="0" borderId="0" xfId="0" applyFont="1" applyAlignment="1">
      <alignment horizontal="center" wrapText="1"/>
    </xf>
    <xf numFmtId="0" fontId="8" fillId="0" borderId="0" xfId="0" applyFont="1" applyAlignment="1">
      <alignment horizontal="center"/>
    </xf>
    <xf numFmtId="0" fontId="17" fillId="0" borderId="0" xfId="0" applyFont="1" applyAlignment="1">
      <alignment horizontal="right"/>
    </xf>
    <xf numFmtId="0" fontId="16" fillId="0" borderId="0" xfId="0" applyFont="1"/>
    <xf numFmtId="0" fontId="18" fillId="0" borderId="2" xfId="0" applyFont="1" applyBorder="1" applyAlignment="1">
      <alignment horizontal="center"/>
    </xf>
    <xf numFmtId="0" fontId="18" fillId="0" borderId="2" xfId="0" applyFont="1" applyBorder="1" applyAlignment="1">
      <alignment horizontal="center" vertical="top" wrapText="1"/>
    </xf>
    <xf numFmtId="0" fontId="16" fillId="0" borderId="2" xfId="0" applyFont="1" applyBorder="1"/>
    <xf numFmtId="0" fontId="16" fillId="0" borderId="2" xfId="0" applyFont="1" applyBorder="1" applyAlignment="1">
      <alignment horizontal="center"/>
    </xf>
    <xf numFmtId="0" fontId="18" fillId="0" borderId="0" xfId="0" applyFont="1"/>
    <xf numFmtId="0" fontId="16" fillId="0" borderId="0" xfId="0" applyFont="1" applyBorder="1"/>
    <xf numFmtId="0" fontId="16" fillId="0" borderId="0" xfId="0" applyFont="1" applyAlignment="1">
      <alignment horizontal="center" vertical="top" wrapText="1"/>
    </xf>
    <xf numFmtId="0" fontId="16" fillId="0" borderId="0" xfId="0" applyFont="1" applyAlignment="1">
      <alignment vertical="top" wrapText="1"/>
    </xf>
    <xf numFmtId="0" fontId="16" fillId="0" borderId="2" xfId="0" applyFont="1" applyBorder="1" applyAlignment="1">
      <alignment horizontal="center" vertical="top" wrapText="1"/>
    </xf>
    <xf numFmtId="0" fontId="16" fillId="0" borderId="2" xfId="0" applyFont="1" applyBorder="1" applyAlignment="1">
      <alignment vertical="top" wrapText="1"/>
    </xf>
    <xf numFmtId="0" fontId="18" fillId="0" borderId="2" xfId="0" applyFont="1" applyFill="1" applyBorder="1" applyAlignment="1">
      <alignment vertical="top" wrapText="1"/>
    </xf>
    <xf numFmtId="0" fontId="16" fillId="0" borderId="0" xfId="0" applyFont="1" applyBorder="1" applyAlignment="1">
      <alignment vertical="top" wrapText="1"/>
    </xf>
    <xf numFmtId="0" fontId="18" fillId="0" borderId="0" xfId="0" applyFont="1" applyFill="1" applyBorder="1" applyAlignment="1">
      <alignment vertical="top" wrapText="1"/>
    </xf>
    <xf numFmtId="0" fontId="16" fillId="0" borderId="0" xfId="0" applyFont="1" applyBorder="1" applyAlignment="1">
      <alignment horizontal="center" vertical="top" wrapText="1"/>
    </xf>
    <xf numFmtId="0" fontId="19" fillId="0" borderId="0" xfId="0" applyFont="1" applyAlignment="1">
      <alignment horizontal="center" vertical="top" wrapText="1"/>
    </xf>
    <xf numFmtId="0" fontId="13" fillId="0" borderId="2" xfId="0" applyFont="1" applyBorder="1" applyAlignment="1">
      <alignment horizontal="center" vertical="top" wrapText="1"/>
    </xf>
    <xf numFmtId="0" fontId="13" fillId="0" borderId="0" xfId="0" applyFont="1"/>
    <xf numFmtId="0" fontId="20" fillId="0" borderId="2" xfId="0" applyFont="1" applyBorder="1" applyAlignment="1">
      <alignment horizontal="center" vertical="top" wrapText="1"/>
    </xf>
    <xf numFmtId="0" fontId="20" fillId="0" borderId="2" xfId="0" applyFont="1" applyBorder="1" applyAlignment="1">
      <alignment horizontal="center" vertical="top"/>
    </xf>
    <xf numFmtId="0" fontId="5" fillId="0" borderId="2" xfId="0" applyFont="1" applyBorder="1" applyAlignment="1">
      <alignment horizontal="center" vertical="top"/>
    </xf>
    <xf numFmtId="0" fontId="20" fillId="0" borderId="0" xfId="0" applyFont="1"/>
    <xf numFmtId="0" fontId="20" fillId="0" borderId="2" xfId="0" quotePrefix="1" applyFont="1" applyBorder="1" applyAlignment="1">
      <alignment horizontal="center" vertical="top" wrapText="1"/>
    </xf>
    <xf numFmtId="0" fontId="18" fillId="0" borderId="2" xfId="0" applyFont="1" applyBorder="1" applyAlignment="1">
      <alignment horizontal="center" wrapText="1"/>
    </xf>
    <xf numFmtId="0" fontId="10" fillId="0" borderId="0" xfId="0" quotePrefix="1" applyFont="1" applyBorder="1" applyAlignment="1">
      <alignment horizontal="center"/>
    </xf>
    <xf numFmtId="0" fontId="22" fillId="0" borderId="0" xfId="1" applyFont="1"/>
    <xf numFmtId="0" fontId="23" fillId="0" borderId="2" xfId="1" applyFont="1" applyBorder="1" applyAlignment="1">
      <alignment horizontal="center" vertical="top" wrapText="1"/>
    </xf>
    <xf numFmtId="0" fontId="50" fillId="0" borderId="0" xfId="1"/>
    <xf numFmtId="0" fontId="50" fillId="0" borderId="0" xfId="1" applyAlignment="1">
      <alignment horizontal="left"/>
    </xf>
    <xf numFmtId="0" fontId="24" fillId="0" borderId="0" xfId="1" applyFont="1" applyAlignment="1">
      <alignment horizontal="left"/>
    </xf>
    <xf numFmtId="0" fontId="50" fillId="0" borderId="7" xfId="1" applyBorder="1" applyAlignment="1">
      <alignment horizontal="center"/>
    </xf>
    <xf numFmtId="0" fontId="21" fillId="0" borderId="0" xfId="1" applyFont="1"/>
    <xf numFmtId="0" fontId="21" fillId="0" borderId="0" xfId="1" applyFont="1" applyAlignment="1">
      <alignment horizontal="center"/>
    </xf>
    <xf numFmtId="0" fontId="50" fillId="0" borderId="0" xfId="1" applyBorder="1"/>
    <xf numFmtId="0" fontId="5" fillId="0" borderId="0" xfId="0" applyFont="1" applyAlignment="1">
      <alignment horizontal="left" vertical="top" wrapText="1"/>
    </xf>
    <xf numFmtId="0" fontId="5" fillId="0" borderId="0" xfId="0" applyFont="1" applyAlignment="1">
      <alignment vertical="top" wrapText="1"/>
    </xf>
    <xf numFmtId="0" fontId="25" fillId="0" borderId="3" xfId="1" applyFont="1" applyBorder="1" applyAlignment="1">
      <alignment horizontal="center" vertical="top" wrapText="1"/>
    </xf>
    <xf numFmtId="0" fontId="25" fillId="0" borderId="2" xfId="1" applyFont="1" applyBorder="1" applyAlignment="1">
      <alignment horizontal="center" vertical="top" wrapText="1"/>
    </xf>
    <xf numFmtId="0" fontId="21" fillId="0" borderId="0" xfId="1" applyFont="1" applyBorder="1" applyAlignment="1">
      <alignment horizontal="left"/>
    </xf>
    <xf numFmtId="0" fontId="10" fillId="0" borderId="0" xfId="3"/>
    <xf numFmtId="0" fontId="15" fillId="0" borderId="0" xfId="3" applyFont="1" applyAlignment="1">
      <alignment horizontal="center"/>
    </xf>
    <xf numFmtId="0" fontId="8" fillId="0" borderId="0" xfId="3" applyFont="1" applyAlignment="1">
      <alignment horizontal="center"/>
    </xf>
    <xf numFmtId="0" fontId="7" fillId="0" borderId="0" xfId="3" applyFont="1"/>
    <xf numFmtId="0" fontId="5" fillId="0" borderId="2" xfId="3" applyFont="1" applyBorder="1" applyAlignment="1">
      <alignment horizontal="center"/>
    </xf>
    <xf numFmtId="0" fontId="5" fillId="0" borderId="2" xfId="3" applyFont="1" applyBorder="1" applyAlignment="1">
      <alignment horizontal="center" vertical="top" wrapText="1"/>
    </xf>
    <xf numFmtId="0" fontId="5" fillId="0" borderId="4" xfId="3" applyFont="1" applyBorder="1" applyAlignment="1">
      <alignment horizontal="center" vertical="top" wrapText="1"/>
    </xf>
    <xf numFmtId="0" fontId="10" fillId="0" borderId="2" xfId="3" applyBorder="1" applyAlignment="1">
      <alignment horizontal="center"/>
    </xf>
    <xf numFmtId="0" fontId="10" fillId="0" borderId="0" xfId="3" applyFill="1" applyBorder="1" applyAlignment="1">
      <alignment horizontal="left"/>
    </xf>
    <xf numFmtId="0" fontId="5" fillId="0" borderId="0" xfId="3" applyFont="1" applyBorder="1" applyAlignment="1">
      <alignment horizontal="center"/>
    </xf>
    <xf numFmtId="0" fontId="10" fillId="0" borderId="0" xfId="3" applyBorder="1"/>
    <xf numFmtId="0" fontId="9" fillId="0" borderId="0" xfId="3" applyFont="1"/>
    <xf numFmtId="0" fontId="5" fillId="0" borderId="0" xfId="3" applyFont="1"/>
    <xf numFmtId="0" fontId="6" fillId="0" borderId="0" xfId="3" applyFont="1" applyAlignment="1"/>
    <xf numFmtId="0" fontId="20" fillId="0" borderId="7" xfId="0" applyFont="1" applyBorder="1" applyAlignment="1"/>
    <xf numFmtId="0" fontId="5" fillId="0" borderId="6" xfId="0" applyFont="1" applyBorder="1" applyAlignment="1">
      <alignment horizontal="center" vertical="top" wrapText="1"/>
    </xf>
    <xf numFmtId="0" fontId="0" fillId="0" borderId="0" xfId="0" applyAlignment="1">
      <alignment horizontal="left"/>
    </xf>
    <xf numFmtId="0" fontId="6" fillId="0" borderId="0" xfId="0" applyFont="1" applyAlignment="1">
      <alignment horizontal="center"/>
    </xf>
    <xf numFmtId="0" fontId="10" fillId="0" borderId="8" xfId="0" applyFont="1" applyBorder="1"/>
    <xf numFmtId="0" fontId="5" fillId="0" borderId="9" xfId="0" applyFont="1" applyFill="1" applyBorder="1" applyAlignment="1">
      <alignment horizontal="center" vertical="top" wrapText="1"/>
    </xf>
    <xf numFmtId="0" fontId="10" fillId="0" borderId="2" xfId="0" applyFont="1" applyBorder="1" applyAlignment="1">
      <alignment horizontal="center" vertical="center" wrapText="1"/>
    </xf>
    <xf numFmtId="0" fontId="9" fillId="0" borderId="0" xfId="0" applyFont="1" applyAlignment="1"/>
    <xf numFmtId="0" fontId="22" fillId="0" borderId="2" xfId="1" applyFont="1" applyBorder="1"/>
    <xf numFmtId="0" fontId="22" fillId="0" borderId="0" xfId="1" applyFont="1" applyBorder="1"/>
    <xf numFmtId="0" fontId="5" fillId="0" borderId="10" xfId="0" applyFont="1" applyFill="1" applyBorder="1" applyAlignment="1">
      <alignment horizontal="center" vertical="top" wrapText="1"/>
    </xf>
    <xf numFmtId="0" fontId="20" fillId="0" borderId="0" xfId="0" applyFont="1" applyBorder="1" applyAlignment="1"/>
    <xf numFmtId="0" fontId="8" fillId="0" borderId="0" xfId="0" applyFont="1" applyAlignment="1"/>
    <xf numFmtId="0" fontId="13" fillId="0" borderId="0" xfId="0" applyFont="1" applyBorder="1"/>
    <xf numFmtId="0" fontId="27" fillId="0" borderId="0" xfId="1" applyFont="1"/>
    <xf numFmtId="0" fontId="50" fillId="0" borderId="2" xfId="1" applyBorder="1" applyAlignment="1">
      <alignment horizontal="center"/>
    </xf>
    <xf numFmtId="0" fontId="16" fillId="0" borderId="0" xfId="0" applyFont="1" applyBorder="1" applyAlignment="1"/>
    <xf numFmtId="0" fontId="5" fillId="0" borderId="0" xfId="0" applyFont="1" applyBorder="1" applyAlignment="1">
      <alignment horizontal="center" vertical="top"/>
    </xf>
    <xf numFmtId="0" fontId="5" fillId="0" borderId="0" xfId="0" applyFont="1" applyBorder="1" applyAlignment="1">
      <alignment horizontal="center" vertical="top" wrapText="1"/>
    </xf>
    <xf numFmtId="0" fontId="22" fillId="0" borderId="2" xfId="1" applyFont="1" applyBorder="1" applyAlignment="1">
      <alignment horizontal="center"/>
    </xf>
    <xf numFmtId="0" fontId="5" fillId="0" borderId="0" xfId="3" applyFont="1" applyBorder="1"/>
    <xf numFmtId="0" fontId="21" fillId="0" borderId="0" xfId="1" applyFont="1" applyBorder="1" applyAlignment="1">
      <alignment horizontal="center"/>
    </xf>
    <xf numFmtId="0" fontId="9" fillId="0" borderId="0" xfId="0" applyFont="1" applyBorder="1"/>
    <xf numFmtId="0" fontId="23" fillId="0" borderId="3" xfId="1" applyFont="1" applyBorder="1" applyAlignment="1">
      <alignment horizontal="center" vertical="top" wrapText="1"/>
    </xf>
    <xf numFmtId="0" fontId="9" fillId="0" borderId="2" xfId="0" applyFont="1" applyBorder="1"/>
    <xf numFmtId="0" fontId="5" fillId="0" borderId="0" xfId="0" applyFont="1" applyAlignment="1">
      <alignment horizontal="right" vertical="top" wrapText="1"/>
    </xf>
    <xf numFmtId="0" fontId="5" fillId="0" borderId="0" xfId="0" applyFont="1" applyAlignment="1">
      <alignment horizontal="center" vertical="top" wrapText="1"/>
    </xf>
    <xf numFmtId="0" fontId="14" fillId="0" borderId="0" xfId="0" applyFont="1" applyAlignment="1">
      <alignment horizontal="center"/>
    </xf>
    <xf numFmtId="0" fontId="10" fillId="0" borderId="0" xfId="0" applyFont="1" applyAlignment="1">
      <alignment horizontal="center"/>
    </xf>
    <xf numFmtId="0" fontId="9" fillId="0" borderId="0" xfId="3" applyFont="1" applyAlignment="1">
      <alignment horizontal="center"/>
    </xf>
    <xf numFmtId="0" fontId="21" fillId="0" borderId="2" xfId="1" applyFont="1" applyBorder="1" applyAlignment="1">
      <alignment horizontal="center"/>
    </xf>
    <xf numFmtId="0" fontId="21" fillId="0" borderId="0" xfId="1" applyFont="1" applyAlignment="1">
      <alignment horizontal="center" vertical="top" wrapText="1"/>
    </xf>
    <xf numFmtId="0" fontId="21" fillId="0" borderId="2" xfId="1" applyFont="1" applyBorder="1" applyAlignment="1">
      <alignment horizontal="center" vertical="top" wrapText="1"/>
    </xf>
    <xf numFmtId="0" fontId="14" fillId="0" borderId="0" xfId="3" applyFont="1" applyAlignment="1"/>
    <xf numFmtId="0" fontId="20" fillId="0" borderId="0" xfId="0" applyFont="1" applyBorder="1" applyAlignment="1">
      <alignment horizontal="center"/>
    </xf>
    <xf numFmtId="0" fontId="9" fillId="0" borderId="7" xfId="0" applyFont="1" applyBorder="1" applyAlignment="1"/>
    <xf numFmtId="0" fontId="5" fillId="0" borderId="10" xfId="3" applyFont="1" applyFill="1" applyBorder="1" applyAlignment="1">
      <alignment horizontal="center" vertical="top" wrapText="1"/>
    </xf>
    <xf numFmtId="0" fontId="10" fillId="0" borderId="0" xfId="3" applyAlignment="1">
      <alignment horizontal="left"/>
    </xf>
    <xf numFmtId="0" fontId="9" fillId="0" borderId="0" xfId="3" applyFont="1" applyAlignment="1">
      <alignment vertical="top" wrapText="1"/>
    </xf>
    <xf numFmtId="0" fontId="17" fillId="0" borderId="0" xfId="0" applyFont="1" applyAlignment="1">
      <alignment horizontal="left"/>
    </xf>
    <xf numFmtId="0" fontId="5" fillId="0" borderId="8" xfId="0" applyFont="1" applyBorder="1" applyAlignment="1">
      <alignment horizontal="center" vertical="top" wrapText="1"/>
    </xf>
    <xf numFmtId="0" fontId="10" fillId="0" borderId="0" xfId="1" applyFont="1"/>
    <xf numFmtId="0" fontId="8" fillId="0" borderId="0" xfId="1" applyFont="1" applyAlignment="1">
      <alignment horizontal="center"/>
    </xf>
    <xf numFmtId="0" fontId="5" fillId="0" borderId="2" xfId="1" applyFont="1" applyBorder="1" applyAlignment="1">
      <alignment horizontal="center" vertical="top" wrapText="1"/>
    </xf>
    <xf numFmtId="0" fontId="10" fillId="0" borderId="2" xfId="1" applyFont="1" applyBorder="1"/>
    <xf numFmtId="0" fontId="12" fillId="0" borderId="0" xfId="1" applyFont="1"/>
    <xf numFmtId="0" fontId="5" fillId="0" borderId="2" xfId="1" applyFont="1" applyBorder="1"/>
    <xf numFmtId="0" fontId="10" fillId="0" borderId="2" xfId="1" applyFont="1" applyBorder="1" applyAlignment="1">
      <alignment horizontal="center"/>
    </xf>
    <xf numFmtId="0" fontId="20" fillId="0" borderId="2" xfId="1" applyFont="1" applyBorder="1" applyAlignment="1">
      <alignment horizontal="center"/>
    </xf>
    <xf numFmtId="0" fontId="20" fillId="0" borderId="2" xfId="0" applyFont="1" applyBorder="1" applyAlignment="1">
      <alignment horizontal="center"/>
    </xf>
    <xf numFmtId="0" fontId="28" fillId="0" borderId="2" xfId="0" applyFont="1" applyBorder="1" applyAlignment="1">
      <alignment horizontal="center" vertical="top" wrapText="1"/>
    </xf>
    <xf numFmtId="0" fontId="29" fillId="0" borderId="0" xfId="0" applyFont="1" applyAlignment="1">
      <alignment vertical="top" wrapText="1"/>
    </xf>
    <xf numFmtId="0" fontId="30" fillId="0" borderId="3" xfId="1" applyFont="1" applyBorder="1" applyAlignment="1">
      <alignment horizontal="center" vertical="top" wrapText="1"/>
    </xf>
    <xf numFmtId="0" fontId="27" fillId="0" borderId="0" xfId="1" applyFont="1" applyAlignment="1">
      <alignment horizontal="center"/>
    </xf>
    <xf numFmtId="0" fontId="31" fillId="0" borderId="10" xfId="1" applyFont="1" applyBorder="1" applyAlignment="1">
      <alignment horizontal="center" wrapText="1"/>
    </xf>
    <xf numFmtId="0" fontId="31" fillId="0" borderId="1" xfId="1" applyFont="1" applyBorder="1" applyAlignment="1">
      <alignment horizontal="center"/>
    </xf>
    <xf numFmtId="0" fontId="5" fillId="0" borderId="11" xfId="3" applyFont="1" applyFill="1" applyBorder="1" applyAlignment="1">
      <alignment horizontal="center" vertical="top" wrapText="1"/>
    </xf>
    <xf numFmtId="0" fontId="10" fillId="0" borderId="2" xfId="0" applyFont="1" applyBorder="1" applyAlignment="1">
      <alignment horizontal="center" vertical="center"/>
    </xf>
    <xf numFmtId="0" fontId="5" fillId="0" borderId="0" xfId="0" applyFont="1" applyBorder="1" applyAlignment="1"/>
    <xf numFmtId="0" fontId="18" fillId="0" borderId="0" xfId="0" applyFont="1" applyAlignment="1">
      <alignment horizontal="right" vertical="top" wrapText="1"/>
    </xf>
    <xf numFmtId="0" fontId="0" fillId="0" borderId="0" xfId="0" applyAlignment="1">
      <alignment horizontal="center"/>
    </xf>
    <xf numFmtId="0" fontId="9" fillId="0" borderId="0" xfId="0" applyFont="1" applyBorder="1" applyAlignment="1"/>
    <xf numFmtId="0" fontId="25" fillId="0" borderId="5" xfId="1" applyFont="1" applyBorder="1" applyAlignment="1">
      <alignment horizontal="center" vertical="top" wrapText="1"/>
    </xf>
    <xf numFmtId="0" fontId="18" fillId="0" borderId="0" xfId="0" applyFont="1" applyAlignment="1">
      <alignment horizontal="center"/>
    </xf>
    <xf numFmtId="0" fontId="33" fillId="0" borderId="0" xfId="1" applyFont="1" applyAlignment="1">
      <alignment horizontal="center"/>
    </xf>
    <xf numFmtId="0" fontId="10" fillId="0" borderId="0" xfId="3" applyFont="1"/>
    <xf numFmtId="0" fontId="5" fillId="0" borderId="2" xfId="1" applyFont="1" applyBorder="1" applyAlignment="1">
      <alignment horizontal="center"/>
    </xf>
    <xf numFmtId="0" fontId="5" fillId="0" borderId="2" xfId="0" applyFont="1" applyBorder="1" applyAlignment="1">
      <alignment horizontal="center" vertical="center"/>
    </xf>
    <xf numFmtId="0" fontId="5" fillId="0" borderId="3" xfId="0" applyFont="1" applyBorder="1" applyAlignment="1">
      <alignment vertical="top"/>
    </xf>
    <xf numFmtId="0" fontId="20" fillId="0" borderId="2" xfId="3" applyFont="1" applyBorder="1" applyAlignment="1">
      <alignment horizontal="center" wrapText="1"/>
    </xf>
    <xf numFmtId="0" fontId="20" fillId="0" borderId="0" xfId="0" applyFont="1" applyAlignment="1">
      <alignment horizontal="center" vertical="top" wrapText="1"/>
    </xf>
    <xf numFmtId="0" fontId="5" fillId="0" borderId="2" xfId="3" applyFont="1" applyBorder="1" applyAlignment="1">
      <alignment horizontal="left" vertical="center" wrapText="1"/>
    </xf>
    <xf numFmtId="0" fontId="5" fillId="0" borderId="2" xfId="3" applyFont="1" applyBorder="1" applyAlignment="1">
      <alignment horizontal="left" vertical="center"/>
    </xf>
    <xf numFmtId="0" fontId="11" fillId="0" borderId="2" xfId="3" applyFont="1" applyBorder="1" applyAlignment="1">
      <alignment horizontal="left" vertical="center" wrapText="1"/>
    </xf>
    <xf numFmtId="0" fontId="10" fillId="0" borderId="0" xfId="4"/>
    <xf numFmtId="0" fontId="9" fillId="0" borderId="0" xfId="4" applyFont="1" applyAlignment="1"/>
    <xf numFmtId="0" fontId="15" fillId="0" borderId="0" xfId="4" applyFont="1" applyAlignment="1"/>
    <xf numFmtId="0" fontId="7" fillId="0" borderId="0" xfId="4" applyFont="1"/>
    <xf numFmtId="0" fontId="20" fillId="0" borderId="2" xfId="4" applyFont="1" applyBorder="1" applyAlignment="1">
      <alignment horizontal="center" vertical="top" wrapText="1"/>
    </xf>
    <xf numFmtId="0" fontId="20" fillId="0" borderId="0" xfId="4" applyFont="1"/>
    <xf numFmtId="0" fontId="20" fillId="0" borderId="2" xfId="4" applyFont="1" applyBorder="1"/>
    <xf numFmtId="0" fontId="20" fillId="0" borderId="0" xfId="4" applyFont="1" applyBorder="1"/>
    <xf numFmtId="0" fontId="20" fillId="0" borderId="5" xfId="4" applyFont="1" applyBorder="1" applyAlignment="1">
      <alignment horizontal="center" vertical="top" wrapText="1"/>
    </xf>
    <xf numFmtId="0" fontId="20" fillId="0" borderId="9" xfId="4" applyFont="1" applyBorder="1" applyAlignment="1">
      <alignment horizontal="center" vertical="top" wrapText="1"/>
    </xf>
    <xf numFmtId="0" fontId="20" fillId="0" borderId="6" xfId="4" applyFont="1" applyBorder="1" applyAlignment="1">
      <alignment horizontal="center" vertical="top" wrapText="1"/>
    </xf>
    <xf numFmtId="0" fontId="5" fillId="0" borderId="0" xfId="4" applyFont="1"/>
    <xf numFmtId="0" fontId="20" fillId="0" borderId="2" xfId="4" applyFont="1" applyBorder="1" applyAlignment="1">
      <alignment horizontal="center"/>
    </xf>
    <xf numFmtId="0" fontId="5" fillId="0" borderId="2" xfId="4" applyFont="1" applyBorder="1"/>
    <xf numFmtId="0" fontId="10" fillId="0" borderId="0" xfId="4" applyFill="1" applyBorder="1" applyAlignment="1">
      <alignment horizontal="left"/>
    </xf>
    <xf numFmtId="0" fontId="10" fillId="0" borderId="0" xfId="4" applyAlignment="1">
      <alignment horizontal="left"/>
    </xf>
    <xf numFmtId="0" fontId="9" fillId="0" borderId="0" xfId="4" applyFont="1"/>
    <xf numFmtId="0" fontId="10" fillId="0" borderId="0" xfId="5"/>
    <xf numFmtId="0" fontId="6" fillId="0" borderId="0" xfId="5" applyFont="1" applyAlignment="1">
      <alignment horizontal="right"/>
    </xf>
    <xf numFmtId="0" fontId="7" fillId="0" borderId="0" xfId="5" applyFont="1" applyAlignment="1">
      <alignment horizontal="right"/>
    </xf>
    <xf numFmtId="0" fontId="18" fillId="0" borderId="2" xfId="5" applyFont="1" applyBorder="1" applyAlignment="1">
      <alignment horizontal="center" vertical="top" wrapText="1"/>
    </xf>
    <xf numFmtId="0" fontId="18" fillId="0" borderId="2" xfId="5" applyFont="1" applyBorder="1" applyAlignment="1">
      <alignment horizontal="center" vertical="center" wrapText="1"/>
    </xf>
    <xf numFmtId="0" fontId="5" fillId="0" borderId="2" xfId="5" applyFont="1" applyBorder="1" applyAlignment="1">
      <alignment horizontal="center" vertical="center"/>
    </xf>
    <xf numFmtId="0" fontId="16" fillId="0" borderId="2" xfId="5" applyFont="1" applyBorder="1" applyAlignment="1">
      <alignment horizontal="left" vertical="top" wrapText="1"/>
    </xf>
    <xf numFmtId="0" fontId="16" fillId="0" borderId="2" xfId="5" applyFont="1" applyBorder="1" applyAlignment="1">
      <alignment horizontal="center" vertical="top" wrapText="1"/>
    </xf>
    <xf numFmtId="0" fontId="16" fillId="0" borderId="0" xfId="5" applyFont="1" applyAlignment="1">
      <alignment horizontal="left"/>
    </xf>
    <xf numFmtId="0" fontId="52" fillId="0" borderId="0" xfId="0" applyFont="1" applyAlignment="1">
      <alignment horizontal="center"/>
    </xf>
    <xf numFmtId="0" fontId="36" fillId="0" borderId="0" xfId="0" applyFont="1" applyAlignment="1">
      <alignment horizontal="center"/>
    </xf>
    <xf numFmtId="0" fontId="37" fillId="0" borderId="0" xfId="0" applyFont="1"/>
    <xf numFmtId="0" fontId="38" fillId="0" borderId="0" xfId="0" applyFont="1" applyBorder="1" applyAlignment="1"/>
    <xf numFmtId="0" fontId="38" fillId="0" borderId="1" xfId="0" applyFont="1" applyBorder="1" applyAlignment="1">
      <alignment vertical="top" wrapText="1"/>
    </xf>
    <xf numFmtId="0" fontId="39" fillId="0" borderId="2" xfId="0" quotePrefix="1" applyFont="1" applyBorder="1" applyAlignment="1">
      <alignment horizontal="center" vertical="top" wrapText="1"/>
    </xf>
    <xf numFmtId="0" fontId="0" fillId="2" borderId="2" xfId="0" applyFill="1" applyBorder="1"/>
    <xf numFmtId="0" fontId="53" fillId="0" borderId="0" xfId="0" applyFont="1"/>
    <xf numFmtId="0" fontId="5" fillId="0" borderId="0" xfId="1" applyFont="1"/>
    <xf numFmtId="0" fontId="5" fillId="0" borderId="0" xfId="1" applyFont="1" applyAlignment="1">
      <alignment horizontal="center" vertical="top" wrapText="1"/>
    </xf>
    <xf numFmtId="0" fontId="5" fillId="0" borderId="0" xfId="1" applyFont="1" applyAlignment="1">
      <alignment horizontal="center"/>
    </xf>
    <xf numFmtId="0" fontId="20" fillId="0" borderId="0" xfId="1" applyFont="1" applyAlignment="1">
      <alignment horizontal="left"/>
    </xf>
    <xf numFmtId="0" fontId="9" fillId="0" borderId="0" xfId="1" applyFont="1"/>
    <xf numFmtId="0" fontId="5" fillId="0" borderId="0" xfId="1" applyFont="1" applyAlignment="1"/>
    <xf numFmtId="0" fontId="5" fillId="0" borderId="7" xfId="1" applyFont="1" applyBorder="1" applyAlignment="1"/>
    <xf numFmtId="0" fontId="5" fillId="0" borderId="0" xfId="1" applyFont="1" applyBorder="1" applyAlignment="1"/>
    <xf numFmtId="0" fontId="5" fillId="0" borderId="0" xfId="1" applyFont="1" applyBorder="1"/>
    <xf numFmtId="0" fontId="5" fillId="0" borderId="0" xfId="1" applyFont="1" applyBorder="1" applyAlignment="1">
      <alignment horizontal="center" vertical="top" wrapText="1"/>
    </xf>
    <xf numFmtId="0" fontId="18" fillId="0" borderId="0" xfId="1" applyFont="1" applyBorder="1" applyAlignment="1">
      <alignment horizontal="left"/>
    </xf>
    <xf numFmtId="0" fontId="39" fillId="0" borderId="2" xfId="0" applyFont="1" applyBorder="1" applyAlignment="1">
      <alignment horizontal="center" vertical="top" wrapText="1"/>
    </xf>
    <xf numFmtId="0" fontId="5" fillId="0" borderId="2" xfId="1" applyFont="1" applyBorder="1" applyAlignment="1"/>
    <xf numFmtId="0" fontId="16" fillId="0" borderId="0" xfId="1" applyFont="1" applyBorder="1" applyAlignment="1"/>
    <xf numFmtId="0" fontId="5" fillId="0" borderId="2" xfId="1" applyFont="1" applyBorder="1" applyAlignment="1">
      <alignment vertical="top" wrapText="1"/>
    </xf>
    <xf numFmtId="0" fontId="5" fillId="0" borderId="0" xfId="1" applyFont="1" applyAlignment="1">
      <alignment vertical="top" wrapText="1"/>
    </xf>
    <xf numFmtId="0" fontId="20" fillId="0" borderId="0" xfId="1" applyFont="1"/>
    <xf numFmtId="0" fontId="20" fillId="2" borderId="3" xfId="1" quotePrefix="1" applyFont="1" applyFill="1" applyBorder="1" applyAlignment="1">
      <alignment horizontal="center" vertical="center" wrapText="1"/>
    </xf>
    <xf numFmtId="0" fontId="5" fillId="0" borderId="0" xfId="1" applyFont="1" applyBorder="1" applyAlignment="1">
      <alignment horizontal="left" vertical="center"/>
    </xf>
    <xf numFmtId="0" fontId="5" fillId="0" borderId="2" xfId="1" applyFont="1" applyBorder="1" applyAlignment="1">
      <alignment horizontal="center" vertical="center"/>
    </xf>
    <xf numFmtId="0" fontId="5" fillId="0" borderId="0" xfId="1" applyFont="1" applyAlignment="1">
      <alignment horizontal="left" vertical="center"/>
    </xf>
    <xf numFmtId="0" fontId="35" fillId="0" borderId="0" xfId="0" applyFont="1" applyAlignment="1"/>
    <xf numFmtId="0" fontId="36" fillId="0" borderId="0" xfId="0" applyFont="1" applyAlignment="1"/>
    <xf numFmtId="0" fontId="39" fillId="0" borderId="0" xfId="0" applyFont="1" applyBorder="1" applyAlignment="1"/>
    <xf numFmtId="0" fontId="38" fillId="0" borderId="2" xfId="0" applyFont="1" applyBorder="1" applyAlignment="1">
      <alignment horizontal="center" vertical="top" wrapText="1"/>
    </xf>
    <xf numFmtId="0" fontId="54" fillId="0" borderId="0" xfId="0" applyFont="1" applyBorder="1" applyAlignment="1">
      <alignment vertical="top"/>
    </xf>
    <xf numFmtId="0" fontId="55" fillId="0" borderId="2" xfId="0" applyFont="1" applyBorder="1" applyAlignment="1">
      <alignment vertical="top" wrapText="1"/>
    </xf>
    <xf numFmtId="0" fontId="52" fillId="0" borderId="2" xfId="0" applyFont="1" applyBorder="1" applyAlignment="1">
      <alignment horizontal="center"/>
    </xf>
    <xf numFmtId="0" fontId="56" fillId="0" borderId="2" xfId="0" applyFont="1" applyBorder="1" applyAlignment="1">
      <alignment horizontal="center" vertical="center" wrapText="1"/>
    </xf>
    <xf numFmtId="0" fontId="0" fillId="0" borderId="0" xfId="0" applyBorder="1" applyAlignment="1">
      <alignment horizontal="center"/>
    </xf>
    <xf numFmtId="0" fontId="57" fillId="0" borderId="0" xfId="0" applyFont="1" applyAlignment="1">
      <alignment horizontal="center"/>
    </xf>
    <xf numFmtId="0" fontId="59" fillId="0" borderId="2" xfId="0" applyFont="1" applyBorder="1" applyAlignment="1">
      <alignment vertical="top" wrapText="1"/>
    </xf>
    <xf numFmtId="0" fontId="59" fillId="0" borderId="2" xfId="0" applyFont="1" applyBorder="1" applyAlignment="1">
      <alignment horizontal="center" vertical="top" wrapText="1"/>
    </xf>
    <xf numFmtId="0" fontId="51" fillId="0" borderId="0" xfId="0" applyFont="1"/>
    <xf numFmtId="0" fontId="60" fillId="0" borderId="2" xfId="0" applyFont="1" applyBorder="1" applyAlignment="1">
      <alignment vertical="center" wrapText="1"/>
    </xf>
    <xf numFmtId="0" fontId="60" fillId="0" borderId="2" xfId="0" applyFont="1" applyBorder="1" applyAlignment="1">
      <alignment horizontal="left" vertical="center" wrapText="1" indent="2"/>
    </xf>
    <xf numFmtId="0" fontId="60" fillId="0" borderId="0" xfId="0" applyFont="1" applyBorder="1" applyAlignment="1">
      <alignment horizontal="left" vertical="center" wrapText="1" indent="2"/>
    </xf>
    <xf numFmtId="0" fontId="60" fillId="0" borderId="0" xfId="0" applyFont="1" applyBorder="1" applyAlignment="1">
      <alignment vertical="center" wrapText="1"/>
    </xf>
    <xf numFmtId="0" fontId="51" fillId="0" borderId="2" xfId="0" applyFont="1" applyBorder="1" applyAlignment="1">
      <alignment vertical="top" wrapText="1"/>
    </xf>
    <xf numFmtId="0" fontId="51" fillId="0" borderId="5" xfId="0" applyFont="1" applyBorder="1" applyAlignment="1">
      <alignment horizontal="center" vertical="top" wrapText="1"/>
    </xf>
    <xf numFmtId="0" fontId="60" fillId="0" borderId="2" xfId="0" applyFont="1" applyBorder="1" applyAlignment="1">
      <alignment horizontal="center" vertical="center" wrapText="1"/>
    </xf>
    <xf numFmtId="0" fontId="8" fillId="0" borderId="0" xfId="1" applyFont="1" applyAlignment="1"/>
    <xf numFmtId="0" fontId="35" fillId="0" borderId="0" xfId="0" applyFont="1" applyAlignment="1">
      <alignment horizontal="right"/>
    </xf>
    <xf numFmtId="0" fontId="5" fillId="0" borderId="5" xfId="0" applyFont="1" applyBorder="1" applyAlignment="1">
      <alignment vertical="top" wrapText="1"/>
    </xf>
    <xf numFmtId="0" fontId="5" fillId="0" borderId="1" xfId="0" applyFont="1" applyBorder="1" applyAlignment="1">
      <alignment vertical="top" wrapText="1"/>
    </xf>
    <xf numFmtId="0" fontId="10" fillId="3" borderId="0" xfId="0" applyFont="1" applyFill="1"/>
    <xf numFmtId="0" fontId="15" fillId="3" borderId="0" xfId="0" applyFont="1" applyFill="1"/>
    <xf numFmtId="0" fontId="5" fillId="3" borderId="0" xfId="0" applyFont="1" applyFill="1"/>
    <xf numFmtId="0" fontId="55" fillId="0" borderId="3" xfId="0" applyFont="1" applyBorder="1" applyAlignment="1">
      <alignment horizontal="center" vertical="top" wrapText="1"/>
    </xf>
    <xf numFmtId="0" fontId="55" fillId="0" borderId="2" xfId="0" applyFont="1" applyBorder="1" applyAlignment="1">
      <alignment horizontal="center" vertical="top" wrapText="1"/>
    </xf>
    <xf numFmtId="0" fontId="5" fillId="0" borderId="0" xfId="0" applyFont="1" applyBorder="1" applyAlignment="1">
      <alignment horizontal="left"/>
    </xf>
    <xf numFmtId="0" fontId="18" fillId="0" borderId="0" xfId="0" applyFont="1" applyBorder="1" applyAlignment="1">
      <alignment horizontal="left"/>
    </xf>
    <xf numFmtId="0" fontId="16" fillId="0" borderId="0" xfId="0" applyFont="1" applyBorder="1" applyAlignment="1">
      <alignment horizontal="center"/>
    </xf>
    <xf numFmtId="49" fontId="5" fillId="0" borderId="0" xfId="0" applyNumberFormat="1" applyFont="1" applyBorder="1" applyAlignment="1">
      <alignment horizontal="left" vertical="top"/>
    </xf>
    <xf numFmtId="0" fontId="18" fillId="0" borderId="0" xfId="0" applyFont="1" applyBorder="1" applyAlignment="1">
      <alignment horizontal="center"/>
    </xf>
    <xf numFmtId="0" fontId="5" fillId="0" borderId="2" xfId="3" applyFont="1" applyFill="1" applyBorder="1" applyAlignment="1">
      <alignment horizontal="left" vertical="center" wrapText="1"/>
    </xf>
    <xf numFmtId="0" fontId="10" fillId="2" borderId="0" xfId="1" applyFont="1" applyFill="1"/>
    <xf numFmtId="0" fontId="8" fillId="2" borderId="0" xfId="1" applyFont="1" applyFill="1" applyAlignment="1"/>
    <xf numFmtId="0" fontId="10" fillId="2" borderId="0" xfId="0" applyFont="1" applyFill="1"/>
    <xf numFmtId="0" fontId="5" fillId="2" borderId="0" xfId="0" applyFont="1" applyFill="1" applyBorder="1" applyAlignment="1">
      <alignment horizontal="right"/>
    </xf>
    <xf numFmtId="0" fontId="5" fillId="2" borderId="2" xfId="0" applyFont="1" applyFill="1" applyBorder="1" applyAlignment="1">
      <alignment horizontal="center" vertical="top" wrapText="1"/>
    </xf>
    <xf numFmtId="0" fontId="5" fillId="2" borderId="5" xfId="0" applyFont="1" applyFill="1" applyBorder="1" applyAlignment="1">
      <alignment horizontal="center" vertical="top" wrapText="1"/>
    </xf>
    <xf numFmtId="0" fontId="10" fillId="2" borderId="2" xfId="0" applyFont="1" applyFill="1" applyBorder="1" applyAlignment="1">
      <alignment horizontal="center"/>
    </xf>
    <xf numFmtId="0" fontId="10" fillId="2" borderId="2" xfId="0" applyFont="1" applyFill="1" applyBorder="1"/>
    <xf numFmtId="0" fontId="10" fillId="2" borderId="5" xfId="0" applyFont="1" applyFill="1" applyBorder="1" applyAlignment="1"/>
    <xf numFmtId="0" fontId="10" fillId="2" borderId="0" xfId="0" applyFont="1" applyFill="1" applyBorder="1"/>
    <xf numFmtId="0" fontId="5" fillId="2" borderId="0" xfId="0" applyFont="1" applyFill="1" applyBorder="1" applyAlignment="1">
      <alignment horizontal="left"/>
    </xf>
    <xf numFmtId="0" fontId="5" fillId="2" borderId="0" xfId="0" applyFont="1" applyFill="1" applyBorder="1"/>
    <xf numFmtId="0" fontId="5" fillId="2" borderId="0" xfId="0" applyFont="1" applyFill="1"/>
    <xf numFmtId="0" fontId="5" fillId="0" borderId="0" xfId="3" applyFont="1" applyAlignment="1"/>
    <xf numFmtId="0" fontId="20" fillId="0" borderId="0" xfId="3" applyFont="1" applyAlignment="1">
      <alignment horizontal="right"/>
    </xf>
    <xf numFmtId="0" fontId="13" fillId="0" borderId="2" xfId="0" applyFont="1" applyBorder="1" applyAlignment="1">
      <alignment horizontal="center"/>
    </xf>
    <xf numFmtId="0" fontId="51" fillId="0" borderId="0" xfId="1" applyFont="1" applyBorder="1"/>
    <xf numFmtId="0" fontId="51" fillId="0" borderId="2" xfId="1" applyFont="1" applyBorder="1" applyAlignment="1">
      <alignment horizontal="center"/>
    </xf>
    <xf numFmtId="0" fontId="37" fillId="2" borderId="0" xfId="0" applyFont="1" applyFill="1"/>
    <xf numFmtId="0" fontId="51" fillId="2" borderId="2" xfId="0" applyFont="1" applyFill="1" applyBorder="1" applyAlignment="1">
      <alignment horizontal="center" vertical="top" wrapText="1"/>
    </xf>
    <xf numFmtId="0" fontId="38" fillId="2" borderId="2" xfId="0" applyFont="1" applyFill="1" applyBorder="1" applyAlignment="1">
      <alignment horizontal="center" vertical="top" wrapText="1"/>
    </xf>
    <xf numFmtId="0" fontId="0" fillId="2" borderId="0" xfId="0" applyFill="1"/>
    <xf numFmtId="0" fontId="50" fillId="0" borderId="2" xfId="0" applyFont="1" applyBorder="1" applyAlignment="1">
      <alignment horizontal="center"/>
    </xf>
    <xf numFmtId="0" fontId="37" fillId="0" borderId="2" xfId="0" quotePrefix="1" applyFont="1" applyBorder="1" applyAlignment="1">
      <alignment horizontal="center" vertical="top" wrapText="1"/>
    </xf>
    <xf numFmtId="0" fontId="39" fillId="0" borderId="3" xfId="0" applyFont="1" applyBorder="1" applyAlignment="1">
      <alignment horizontal="center" vertical="top" wrapText="1"/>
    </xf>
    <xf numFmtId="0" fontId="13" fillId="2" borderId="0" xfId="0" applyFont="1" applyFill="1" applyAlignment="1">
      <alignment horizontal="right"/>
    </xf>
    <xf numFmtId="0" fontId="5" fillId="0" borderId="0" xfId="0" applyFont="1" applyBorder="1" applyAlignment="1">
      <alignment horizontal="center" vertical="center" wrapText="1"/>
    </xf>
    <xf numFmtId="0" fontId="5" fillId="2" borderId="2" xfId="1" applyFont="1" applyFill="1" applyBorder="1" applyAlignment="1">
      <alignment horizontal="center" vertical="center"/>
    </xf>
    <xf numFmtId="0" fontId="43" fillId="0" borderId="0" xfId="0" applyFont="1" applyAlignment="1"/>
    <xf numFmtId="0" fontId="18" fillId="0" borderId="0" xfId="0" applyFont="1" applyAlignment="1"/>
    <xf numFmtId="0" fontId="62" fillId="0" borderId="2" xfId="0" applyFont="1" applyBorder="1"/>
    <xf numFmtId="0" fontId="35" fillId="0" borderId="0" xfId="0" applyFont="1" applyAlignment="1">
      <alignment horizontal="center"/>
    </xf>
    <xf numFmtId="0" fontId="38" fillId="0" borderId="1" xfId="0" applyFont="1" applyBorder="1" applyAlignment="1">
      <alignment horizontal="center" vertical="top" wrapText="1"/>
    </xf>
    <xf numFmtId="0" fontId="5" fillId="2" borderId="0" xfId="0" applyFont="1" applyFill="1" applyBorder="1" applyAlignment="1">
      <alignment horizontal="right"/>
    </xf>
    <xf numFmtId="0" fontId="5" fillId="2" borderId="2" xfId="0" applyFont="1" applyFill="1" applyBorder="1" applyAlignment="1">
      <alignment horizontal="center" vertical="top" wrapText="1"/>
    </xf>
    <xf numFmtId="0" fontId="5" fillId="2" borderId="5" xfId="0" applyFont="1" applyFill="1" applyBorder="1" applyAlignment="1">
      <alignment horizontal="center" vertical="top" wrapText="1"/>
    </xf>
    <xf numFmtId="0" fontId="10" fillId="2" borderId="5" xfId="0" applyFont="1" applyFill="1" applyBorder="1" applyAlignment="1"/>
    <xf numFmtId="0" fontId="38" fillId="2" borderId="1" xfId="0" applyFont="1" applyFill="1" applyBorder="1" applyAlignment="1">
      <alignment horizontal="center" vertical="top" wrapText="1"/>
    </xf>
    <xf numFmtId="0" fontId="5" fillId="0" borderId="0" xfId="2" applyFont="1"/>
    <xf numFmtId="0" fontId="5" fillId="0" borderId="0" xfId="2" applyFont="1" applyAlignment="1">
      <alignment horizontal="center" vertical="top" wrapText="1"/>
    </xf>
    <xf numFmtId="0" fontId="5" fillId="0" borderId="0" xfId="2" applyFont="1" applyAlignment="1"/>
    <xf numFmtId="0" fontId="5" fillId="0" borderId="0" xfId="2" applyFont="1" applyAlignment="1">
      <alignment horizontal="center"/>
    </xf>
    <xf numFmtId="0" fontId="35" fillId="2" borderId="0" xfId="0" applyFont="1" applyFill="1" applyAlignment="1">
      <alignment horizontal="center"/>
    </xf>
    <xf numFmtId="0" fontId="39" fillId="2" borderId="2" xfId="0" quotePrefix="1" applyFont="1" applyFill="1" applyBorder="1" applyAlignment="1">
      <alignment horizontal="center" vertical="top" wrapText="1"/>
    </xf>
    <xf numFmtId="0" fontId="17" fillId="0" borderId="0" xfId="3" applyFont="1" applyAlignment="1">
      <alignment horizontal="left"/>
    </xf>
    <xf numFmtId="0" fontId="5" fillId="0" borderId="0" xfId="3" applyFont="1" applyAlignment="1">
      <alignment horizontal="center"/>
    </xf>
    <xf numFmtId="0" fontId="5" fillId="0" borderId="0" xfId="3" applyFont="1" applyAlignment="1">
      <alignment horizontal="left"/>
    </xf>
    <xf numFmtId="0" fontId="10" fillId="0" borderId="2" xfId="3" applyFont="1" applyBorder="1"/>
    <xf numFmtId="0" fontId="10" fillId="0" borderId="0" xfId="3" applyFont="1" applyBorder="1"/>
    <xf numFmtId="0" fontId="10" fillId="0" borderId="2" xfId="3" applyFont="1" applyBorder="1" applyAlignment="1">
      <alignment horizontal="center"/>
    </xf>
    <xf numFmtId="0" fontId="62" fillId="0" borderId="2" xfId="0" applyFont="1" applyFill="1" applyBorder="1"/>
    <xf numFmtId="0" fontId="5" fillId="2" borderId="2" xfId="0" applyFont="1" applyFill="1" applyBorder="1" applyAlignment="1">
      <alignment horizontal="center" vertical="top" wrapText="1"/>
    </xf>
    <xf numFmtId="0" fontId="5" fillId="2" borderId="2" xfId="0" applyFont="1" applyFill="1" applyBorder="1" applyAlignment="1">
      <alignment horizontal="center" vertical="top" wrapText="1"/>
    </xf>
    <xf numFmtId="0" fontId="50" fillId="0" borderId="0" xfId="1" applyBorder="1" applyAlignment="1">
      <alignment horizontal="center"/>
    </xf>
    <xf numFmtId="0" fontId="20" fillId="0" borderId="3" xfId="0" applyFont="1" applyBorder="1" applyAlignment="1">
      <alignment horizontal="center" vertical="top" wrapText="1"/>
    </xf>
    <xf numFmtId="0" fontId="24" fillId="0" borderId="2" xfId="1" applyFont="1" applyBorder="1" applyAlignment="1">
      <alignment horizontal="center" vertical="center" wrapText="1"/>
    </xf>
    <xf numFmtId="0" fontId="5" fillId="2" borderId="2" xfId="0" applyFont="1" applyFill="1" applyBorder="1" applyAlignment="1">
      <alignment horizontal="center" vertical="top" wrapText="1"/>
    </xf>
    <xf numFmtId="0" fontId="38" fillId="0" borderId="1" xfId="0" applyFont="1" applyBorder="1" applyAlignment="1">
      <alignment vertical="center" wrapText="1"/>
    </xf>
    <xf numFmtId="0" fontId="15" fillId="2" borderId="0" xfId="0" applyFont="1" applyFill="1"/>
    <xf numFmtId="0" fontId="13" fillId="0" borderId="2" xfId="3" applyFont="1" applyBorder="1" applyAlignment="1">
      <alignment horizontal="center" vertical="top" wrapText="1"/>
    </xf>
    <xf numFmtId="0" fontId="20" fillId="0" borderId="2" xfId="3" applyFont="1" applyBorder="1" applyAlignment="1">
      <alignment horizontal="center" vertical="top" wrapText="1"/>
    </xf>
    <xf numFmtId="0" fontId="20" fillId="0" borderId="5" xfId="3" applyFont="1" applyBorder="1" applyAlignment="1">
      <alignment horizontal="center" vertical="top" wrapText="1"/>
    </xf>
    <xf numFmtId="0" fontId="20" fillId="0" borderId="4" xfId="3" applyFont="1" applyBorder="1" applyAlignment="1">
      <alignment horizontal="center" vertical="top" wrapText="1"/>
    </xf>
    <xf numFmtId="0" fontId="20" fillId="2" borderId="2" xfId="0" applyFont="1" applyFill="1" applyBorder="1" applyAlignment="1">
      <alignment horizontal="center" vertical="top" wrapText="1"/>
    </xf>
    <xf numFmtId="0" fontId="5" fillId="2" borderId="2" xfId="0" applyFont="1" applyFill="1" applyBorder="1" applyAlignment="1">
      <alignment horizontal="center"/>
    </xf>
    <xf numFmtId="0" fontId="20" fillId="3" borderId="0" xfId="0" applyFont="1" applyFill="1"/>
    <xf numFmtId="0" fontId="30" fillId="0" borderId="2" xfId="1" applyFont="1" applyBorder="1" applyAlignment="1">
      <alignment horizontal="center" vertical="top" wrapText="1"/>
    </xf>
    <xf numFmtId="0" fontId="47" fillId="0" borderId="0" xfId="1" applyFont="1" applyAlignment="1">
      <alignment horizontal="center"/>
    </xf>
    <xf numFmtId="0" fontId="30" fillId="0" borderId="2" xfId="1" applyFont="1" applyBorder="1" applyAlignment="1">
      <alignment horizontal="center"/>
    </xf>
    <xf numFmtId="0" fontId="5" fillId="2" borderId="2" xfId="0" applyFont="1" applyFill="1" applyBorder="1" applyAlignment="1">
      <alignment horizontal="center" vertical="top" wrapText="1"/>
    </xf>
    <xf numFmtId="0" fontId="38" fillId="2" borderId="12" xfId="0" applyFont="1" applyFill="1" applyBorder="1" applyAlignment="1">
      <alignment horizontal="center" vertical="top" wrapText="1"/>
    </xf>
    <xf numFmtId="0" fontId="39" fillId="0" borderId="5" xfId="0" quotePrefix="1" applyFont="1" applyBorder="1" applyAlignment="1">
      <alignment horizontal="center" vertical="top" wrapText="1"/>
    </xf>
    <xf numFmtId="0" fontId="62" fillId="0" borderId="2" xfId="3" applyFont="1" applyBorder="1"/>
    <xf numFmtId="0" fontId="0" fillId="2" borderId="2" xfId="0" applyFill="1" applyBorder="1" applyAlignment="1">
      <alignment horizontal="center"/>
    </xf>
    <xf numFmtId="0" fontId="53" fillId="0" borderId="2" xfId="0" applyFont="1" applyBorder="1" applyAlignment="1">
      <alignment horizontal="center"/>
    </xf>
    <xf numFmtId="0" fontId="5" fillId="0" borderId="0" xfId="0" applyFont="1" applyAlignment="1">
      <alignment horizontal="right" vertical="top" wrapText="1"/>
    </xf>
    <xf numFmtId="0" fontId="5" fillId="0" borderId="0" xfId="0" applyFont="1" applyAlignment="1">
      <alignment vertical="top" wrapText="1"/>
    </xf>
    <xf numFmtId="0" fontId="10" fillId="0" borderId="2" xfId="0" applyFont="1" applyBorder="1" applyAlignment="1">
      <alignment horizontal="center"/>
    </xf>
    <xf numFmtId="0" fontId="5" fillId="0" borderId="2" xfId="0" applyFont="1" applyBorder="1" applyAlignment="1">
      <alignment horizontal="center"/>
    </xf>
    <xf numFmtId="0" fontId="5" fillId="0" borderId="2" xfId="0" applyFont="1" applyBorder="1" applyAlignment="1">
      <alignment horizontal="center" vertical="top" wrapText="1"/>
    </xf>
    <xf numFmtId="0" fontId="5" fillId="0" borderId="0" xfId="0" applyFont="1" applyAlignment="1">
      <alignment horizontal="center"/>
    </xf>
    <xf numFmtId="0" fontId="18" fillId="0" borderId="2" xfId="5" applyFont="1" applyBorder="1" applyAlignment="1">
      <alignment horizontal="center" vertical="center" wrapText="1"/>
    </xf>
    <xf numFmtId="0" fontId="0" fillId="0" borderId="0" xfId="0" applyAlignment="1">
      <alignment horizontal="center"/>
    </xf>
    <xf numFmtId="0" fontId="9" fillId="0" borderId="0" xfId="0" applyFont="1" applyAlignment="1">
      <alignment vertical="top" wrapText="1"/>
    </xf>
    <xf numFmtId="0" fontId="10" fillId="0" borderId="0" xfId="0" applyFont="1"/>
    <xf numFmtId="0" fontId="10" fillId="0" borderId="2" xfId="0" applyFont="1" applyBorder="1" applyAlignment="1">
      <alignment horizontal="center" vertical="top" wrapText="1"/>
    </xf>
    <xf numFmtId="0" fontId="0" fillId="0" borderId="0" xfId="0" applyAlignment="1">
      <alignment wrapText="1"/>
    </xf>
    <xf numFmtId="0" fontId="5" fillId="0" borderId="2" xfId="0" applyFont="1" applyBorder="1" applyAlignment="1">
      <alignment horizontal="center" vertical="center"/>
    </xf>
    <xf numFmtId="0" fontId="5" fillId="0" borderId="0" xfId="0" applyFont="1" applyAlignment="1">
      <alignment vertical="top" wrapText="1"/>
    </xf>
    <xf numFmtId="0" fontId="5" fillId="0" borderId="0" xfId="1" applyFont="1" applyAlignment="1">
      <alignment horizontal="center" vertical="top" wrapText="1"/>
    </xf>
    <xf numFmtId="0" fontId="5" fillId="0" borderId="0" xfId="2" applyFont="1" applyAlignment="1">
      <alignment horizontal="center" vertical="top" wrapText="1"/>
    </xf>
    <xf numFmtId="0" fontId="49" fillId="0" borderId="0" xfId="0" applyFont="1" applyBorder="1" applyAlignment="1">
      <alignment horizontal="left"/>
    </xf>
    <xf numFmtId="0" fontId="10" fillId="0" borderId="0" xfId="0" applyFont="1"/>
    <xf numFmtId="0" fontId="5" fillId="2" borderId="2" xfId="1" quotePrefix="1" applyFont="1" applyFill="1" applyBorder="1" applyAlignment="1">
      <alignment horizontal="center" vertical="center" wrapText="1"/>
    </xf>
    <xf numFmtId="0" fontId="15" fillId="0" borderId="0" xfId="0" applyFont="1" applyAlignment="1">
      <alignment horizontal="justify" vertical="top" wrapText="1"/>
    </xf>
    <xf numFmtId="0" fontId="10" fillId="0" borderId="0" xfId="0" applyFont="1" applyAlignment="1">
      <alignment horizontal="justify" vertical="top" wrapText="1"/>
    </xf>
    <xf numFmtId="0" fontId="0" fillId="0" borderId="0" xfId="0" applyAlignment="1">
      <alignment wrapText="1"/>
    </xf>
    <xf numFmtId="0" fontId="10" fillId="0" borderId="0" xfId="3" applyFont="1"/>
    <xf numFmtId="0" fontId="5" fillId="0" borderId="0" xfId="3" applyFont="1" applyAlignment="1">
      <alignment horizontal="right" vertical="top" wrapText="1"/>
    </xf>
    <xf numFmtId="2" fontId="0" fillId="0" borderId="2" xfId="0" applyNumberFormat="1" applyBorder="1"/>
    <xf numFmtId="2" fontId="0" fillId="0" borderId="2" xfId="0" applyNumberFormat="1" applyBorder="1" applyAlignment="1">
      <alignment horizontal="right"/>
    </xf>
    <xf numFmtId="2" fontId="5" fillId="0" borderId="2" xfId="0" applyNumberFormat="1" applyFont="1" applyBorder="1" applyAlignment="1">
      <alignment horizontal="right"/>
    </xf>
    <xf numFmtId="0" fontId="0" fillId="0" borderId="2" xfId="0" applyBorder="1" applyAlignment="1">
      <alignment horizontal="right"/>
    </xf>
    <xf numFmtId="0" fontId="5" fillId="0" borderId="0" xfId="0" applyFont="1" applyAlignment="1">
      <alignment vertical="top"/>
    </xf>
    <xf numFmtId="0" fontId="5" fillId="0" borderId="0" xfId="0" applyFont="1" applyAlignment="1">
      <alignment horizontal="right" vertical="top"/>
    </xf>
    <xf numFmtId="2" fontId="0" fillId="0" borderId="2" xfId="0" applyNumberFormat="1" applyBorder="1" applyAlignment="1">
      <alignment horizontal="center"/>
    </xf>
    <xf numFmtId="0" fontId="5" fillId="0" borderId="2" xfId="0" applyFont="1" applyBorder="1" applyAlignment="1">
      <alignment horizontal="right"/>
    </xf>
    <xf numFmtId="2" fontId="18" fillId="0" borderId="2" xfId="5" applyNumberFormat="1" applyFont="1" applyBorder="1" applyAlignment="1">
      <alignment horizontal="center" vertical="top" wrapText="1"/>
    </xf>
    <xf numFmtId="2" fontId="16" fillId="0" borderId="2" xfId="5" applyNumberFormat="1" applyFont="1" applyBorder="1" applyAlignment="1">
      <alignment horizontal="right" vertical="top" wrapText="1"/>
    </xf>
    <xf numFmtId="49" fontId="65" fillId="0" borderId="2" xfId="0" applyNumberFormat="1" applyFont="1" applyBorder="1" applyAlignment="1">
      <alignment horizontal="center" vertical="center" wrapText="1"/>
    </xf>
    <xf numFmtId="0" fontId="16" fillId="0" borderId="2" xfId="5" applyFont="1" applyBorder="1" applyAlignment="1">
      <alignment horizontal="left" vertical="center" wrapText="1"/>
    </xf>
    <xf numFmtId="2" fontId="16" fillId="0" borderId="2" xfId="5" applyNumberFormat="1" applyFont="1" applyBorder="1" applyAlignment="1">
      <alignment horizontal="center" vertical="center" wrapText="1"/>
    </xf>
    <xf numFmtId="0" fontId="16" fillId="0" borderId="2" xfId="5" applyFont="1" applyBorder="1" applyAlignment="1">
      <alignment horizontal="center" vertical="center" wrapText="1"/>
    </xf>
    <xf numFmtId="2" fontId="16" fillId="0" borderId="2" xfId="5" applyNumberFormat="1" applyFont="1" applyBorder="1" applyAlignment="1">
      <alignment horizontal="right" vertical="center" wrapText="1"/>
    </xf>
    <xf numFmtId="0" fontId="10" fillId="0" borderId="0" xfId="5" applyAlignment="1">
      <alignment vertical="center"/>
    </xf>
    <xf numFmtId="0" fontId="5" fillId="0" borderId="0" xfId="0" applyFont="1" applyAlignment="1">
      <alignment wrapText="1"/>
    </xf>
    <xf numFmtId="0" fontId="10" fillId="0" borderId="0" xfId="0" applyFont="1" applyAlignment="1">
      <alignment wrapText="1"/>
    </xf>
    <xf numFmtId="0" fontId="9" fillId="0" borderId="0" xfId="3" applyFont="1" applyAlignment="1">
      <alignment wrapText="1"/>
    </xf>
    <xf numFmtId="0" fontId="10" fillId="0" borderId="0" xfId="5" applyAlignment="1">
      <alignment wrapText="1"/>
    </xf>
    <xf numFmtId="0" fontId="10" fillId="0" borderId="0" xfId="3" applyAlignment="1">
      <alignment wrapText="1"/>
    </xf>
    <xf numFmtId="0" fontId="9" fillId="0" borderId="0" xfId="0" applyFont="1" applyAlignment="1">
      <alignment wrapText="1"/>
    </xf>
    <xf numFmtId="0" fontId="38" fillId="2" borderId="1" xfId="0" applyFont="1" applyFill="1" applyBorder="1" applyAlignment="1">
      <alignment horizontal="center" vertical="center" wrapText="1"/>
    </xf>
    <xf numFmtId="0" fontId="62" fillId="0" borderId="2" xfId="0" applyFont="1" applyBorder="1" applyAlignment="1">
      <alignment horizontal="center"/>
    </xf>
    <xf numFmtId="0" fontId="62" fillId="0" borderId="2" xfId="3" applyFont="1" applyBorder="1" applyAlignment="1">
      <alignment horizontal="center"/>
    </xf>
    <xf numFmtId="0" fontId="62" fillId="0" borderId="2" xfId="0" applyFont="1" applyFill="1" applyBorder="1" applyAlignment="1">
      <alignment horizontal="center"/>
    </xf>
    <xf numFmtId="0" fontId="0" fillId="0" borderId="2" xfId="0" applyBorder="1" applyAlignment="1">
      <alignment horizontal="center" vertical="center"/>
    </xf>
    <xf numFmtId="2" fontId="0" fillId="0" borderId="2" xfId="0" applyNumberFormat="1" applyBorder="1" applyAlignment="1">
      <alignment horizontal="right" vertical="center"/>
    </xf>
    <xf numFmtId="2" fontId="0" fillId="0" borderId="2" xfId="0" applyNumberFormat="1" applyBorder="1" applyAlignment="1">
      <alignment vertical="center"/>
    </xf>
    <xf numFmtId="2" fontId="66" fillId="2" borderId="2" xfId="1" applyNumberFormat="1" applyFont="1" applyFill="1" applyBorder="1" applyAlignment="1">
      <alignment horizontal="right" vertical="center"/>
    </xf>
    <xf numFmtId="2" fontId="5" fillId="0" borderId="2" xfId="0" applyNumberFormat="1" applyFont="1" applyBorder="1" applyAlignment="1">
      <alignment horizontal="center"/>
    </xf>
    <xf numFmtId="0" fontId="38" fillId="0" borderId="2" xfId="0" quotePrefix="1" applyFont="1" applyBorder="1" applyAlignment="1">
      <alignment horizontal="center" vertical="top" wrapText="1"/>
    </xf>
    <xf numFmtId="0" fontId="4" fillId="0" borderId="1" xfId="0" applyFont="1" applyBorder="1" applyAlignment="1">
      <alignment horizontal="center"/>
    </xf>
    <xf numFmtId="0" fontId="10" fillId="0" borderId="2"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0" xfId="0" applyFont="1" applyAlignment="1"/>
    <xf numFmtId="0" fontId="5" fillId="0" borderId="0" xfId="2" applyFont="1" applyAlignment="1">
      <alignment vertical="top" wrapText="1"/>
    </xf>
    <xf numFmtId="0" fontId="5" fillId="0" borderId="2" xfId="2" applyFont="1" applyBorder="1" applyAlignment="1">
      <alignment horizontal="center" vertical="center"/>
    </xf>
    <xf numFmtId="0" fontId="5" fillId="0" borderId="2" xfId="2" applyFont="1" applyBorder="1" applyAlignment="1">
      <alignment horizontal="left" vertical="center"/>
    </xf>
    <xf numFmtId="0" fontId="10" fillId="0" borderId="2" xfId="2" applyFont="1" applyBorder="1" applyAlignment="1">
      <alignment horizontal="left" vertical="center"/>
    </xf>
    <xf numFmtId="0" fontId="10" fillId="0" borderId="2" xfId="2" applyFont="1" applyBorder="1" applyAlignment="1">
      <alignment horizontal="center" vertical="center"/>
    </xf>
    <xf numFmtId="0" fontId="5" fillId="0" borderId="2" xfId="2" applyFont="1" applyBorder="1" applyAlignment="1">
      <alignment horizontal="center" vertical="top" wrapText="1"/>
    </xf>
    <xf numFmtId="0" fontId="5" fillId="0" borderId="2" xfId="2" applyFont="1" applyBorder="1"/>
    <xf numFmtId="0" fontId="5" fillId="0" borderId="2" xfId="2" applyFont="1" applyBorder="1" applyAlignment="1">
      <alignment horizontal="left"/>
    </xf>
    <xf numFmtId="0" fontId="10" fillId="0" borderId="2" xfId="2" applyFont="1" applyBorder="1" applyAlignment="1">
      <alignment horizontal="center"/>
    </xf>
    <xf numFmtId="0" fontId="5" fillId="0" borderId="2" xfId="2" applyFont="1" applyBorder="1" applyAlignment="1"/>
    <xf numFmtId="0" fontId="5" fillId="0" borderId="2" xfId="2" applyFont="1" applyBorder="1" applyAlignment="1">
      <alignment horizontal="center"/>
    </xf>
    <xf numFmtId="0" fontId="10" fillId="0" borderId="2" xfId="2" applyFont="1" applyBorder="1" applyAlignment="1">
      <alignment horizontal="center" vertical="top" wrapText="1"/>
    </xf>
    <xf numFmtId="0" fontId="0" fillId="2" borderId="0" xfId="0" applyFill="1" applyBorder="1"/>
    <xf numFmtId="0" fontId="38" fillId="0" borderId="0" xfId="0" quotePrefix="1" applyFont="1" applyBorder="1" applyAlignment="1">
      <alignment horizontal="center" vertical="top" wrapText="1"/>
    </xf>
    <xf numFmtId="0" fontId="10" fillId="0" borderId="0" xfId="3" applyAlignment="1"/>
    <xf numFmtId="0" fontId="51" fillId="0" borderId="2" xfId="0" applyFont="1" applyBorder="1" applyAlignment="1">
      <alignment horizontal="center"/>
    </xf>
    <xf numFmtId="0" fontId="51" fillId="0" borderId="0" xfId="0" applyFont="1" applyBorder="1" applyAlignment="1">
      <alignment horizontal="center"/>
    </xf>
    <xf numFmtId="0" fontId="18" fillId="0" borderId="0" xfId="0" applyFont="1" applyAlignment="1">
      <alignment vertical="top" wrapText="1"/>
    </xf>
    <xf numFmtId="0" fontId="5" fillId="2" borderId="0" xfId="0" applyFont="1" applyFill="1" applyAlignment="1"/>
    <xf numFmtId="0" fontId="59" fillId="0" borderId="0" xfId="1" applyFont="1" applyBorder="1"/>
    <xf numFmtId="0" fontId="51" fillId="0" borderId="0" xfId="1" applyFont="1" applyBorder="1" applyAlignment="1">
      <alignment horizontal="center"/>
    </xf>
    <xf numFmtId="0" fontId="46" fillId="0" borderId="0" xfId="1" applyFont="1" applyAlignment="1"/>
    <xf numFmtId="0" fontId="9" fillId="0" borderId="0" xfId="4" applyFont="1" applyAlignment="1">
      <alignment vertical="top" wrapText="1"/>
    </xf>
    <xf numFmtId="0" fontId="5" fillId="0" borderId="0" xfId="3" applyFont="1" applyAlignment="1">
      <alignment vertical="top" wrapText="1"/>
    </xf>
    <xf numFmtId="0" fontId="61" fillId="0" borderId="2" xfId="0" applyFont="1" applyBorder="1" applyAlignment="1">
      <alignment horizontal="center" vertical="center"/>
    </xf>
    <xf numFmtId="0" fontId="0" fillId="0" borderId="2" xfId="0" applyBorder="1" applyAlignment="1">
      <alignment vertical="center"/>
    </xf>
    <xf numFmtId="0" fontId="5" fillId="0" borderId="0" xfId="0" applyFont="1" applyAlignment="1">
      <alignment horizontal="center" vertical="center" wrapText="1"/>
    </xf>
    <xf numFmtId="0" fontId="10" fillId="0" borderId="0" xfId="0" applyFont="1" applyAlignment="1">
      <alignment vertical="center"/>
    </xf>
    <xf numFmtId="0" fontId="0" fillId="0" borderId="0" xfId="0" applyAlignment="1">
      <alignment vertical="center"/>
    </xf>
    <xf numFmtId="2" fontId="10" fillId="0" borderId="2" xfId="0" applyNumberFormat="1" applyFont="1" applyBorder="1" applyAlignment="1">
      <alignment horizontal="right" vertical="center"/>
    </xf>
    <xf numFmtId="2" fontId="64" fillId="0" borderId="2" xfId="0" applyNumberFormat="1" applyFont="1" applyBorder="1" applyAlignment="1">
      <alignment horizontal="right" vertical="center"/>
    </xf>
    <xf numFmtId="0" fontId="5" fillId="0" borderId="2" xfId="0" applyFont="1" applyFill="1" applyBorder="1" applyAlignment="1">
      <alignment horizontal="center" vertical="center"/>
    </xf>
    <xf numFmtId="2" fontId="5" fillId="0" borderId="2" xfId="0" applyNumberFormat="1" applyFont="1" applyBorder="1" applyAlignment="1">
      <alignment horizontal="right" vertical="center"/>
    </xf>
    <xf numFmtId="0" fontId="5" fillId="0" borderId="0" xfId="0" applyFont="1" applyAlignment="1">
      <alignment vertical="center"/>
    </xf>
    <xf numFmtId="0" fontId="0" fillId="0" borderId="2" xfId="0" applyBorder="1" applyAlignment="1">
      <alignment horizontal="right" vertical="center"/>
    </xf>
    <xf numFmtId="0" fontId="61" fillId="0" borderId="2" xfId="0" applyFont="1" applyBorder="1" applyAlignment="1">
      <alignment horizontal="right" vertical="center"/>
    </xf>
    <xf numFmtId="0" fontId="61" fillId="0" borderId="2" xfId="0" applyFont="1" applyBorder="1" applyAlignment="1">
      <alignment vertical="center"/>
    </xf>
    <xf numFmtId="0" fontId="5" fillId="0" borderId="2" xfId="0" applyFont="1" applyBorder="1" applyAlignment="1">
      <alignment vertical="center"/>
    </xf>
    <xf numFmtId="2" fontId="5" fillId="0" borderId="2" xfId="0" applyNumberFormat="1" applyFont="1" applyBorder="1" applyAlignment="1">
      <alignment vertical="center"/>
    </xf>
    <xf numFmtId="0" fontId="18" fillId="0" borderId="2" xfId="5" applyFont="1" applyBorder="1" applyAlignment="1">
      <alignment horizontal="center" vertical="center" wrapText="1"/>
    </xf>
    <xf numFmtId="0" fontId="10" fillId="0" borderId="2" xfId="0" applyFont="1" applyBorder="1" applyAlignment="1">
      <alignment horizontal="center"/>
    </xf>
    <xf numFmtId="0" fontId="5" fillId="0" borderId="2" xfId="0" applyFont="1" applyBorder="1" applyAlignment="1">
      <alignment horizontal="center"/>
    </xf>
    <xf numFmtId="0" fontId="5" fillId="0" borderId="2" xfId="0" applyFont="1" applyBorder="1" applyAlignment="1">
      <alignment horizontal="center" vertical="top" wrapText="1"/>
    </xf>
    <xf numFmtId="2" fontId="16" fillId="0" borderId="2" xfId="5" applyNumberFormat="1" applyFont="1" applyBorder="1" applyAlignment="1">
      <alignment horizontal="center" vertical="top" wrapText="1"/>
    </xf>
    <xf numFmtId="2" fontId="16" fillId="0" borderId="0" xfId="5" applyNumberFormat="1" applyFont="1" applyAlignment="1">
      <alignment horizontal="left"/>
    </xf>
    <xf numFmtId="49" fontId="65" fillId="0" borderId="2" xfId="0" applyNumberFormat="1" applyFont="1" applyBorder="1" applyAlignment="1">
      <alignment horizontal="center" vertical="center"/>
    </xf>
    <xf numFmtId="2" fontId="10" fillId="0" borderId="2" xfId="0" applyNumberFormat="1" applyFont="1" applyBorder="1" applyAlignment="1">
      <alignment horizontal="right"/>
    </xf>
    <xf numFmtId="0" fontId="20" fillId="0" borderId="0" xfId="0" applyFont="1" applyFill="1" applyBorder="1" applyAlignment="1">
      <alignment horizontal="center" vertical="top"/>
    </xf>
    <xf numFmtId="0" fontId="10" fillId="0" borderId="2" xfId="0" applyFont="1" applyBorder="1" applyAlignment="1">
      <alignment vertical="center"/>
    </xf>
    <xf numFmtId="0" fontId="10" fillId="0" borderId="2" xfId="0" applyFont="1" applyBorder="1" applyAlignment="1">
      <alignment vertical="center" wrapText="1"/>
    </xf>
    <xf numFmtId="2" fontId="10" fillId="0" borderId="2" xfId="0" applyNumberFormat="1" applyFont="1" applyBorder="1" applyAlignment="1">
      <alignment vertical="center"/>
    </xf>
    <xf numFmtId="2" fontId="10" fillId="0" borderId="2" xfId="0" applyNumberFormat="1" applyFont="1" applyBorder="1" applyAlignment="1">
      <alignment horizontal="center" vertical="top" wrapText="1"/>
    </xf>
    <xf numFmtId="2" fontId="10" fillId="0" borderId="2" xfId="0" applyNumberFormat="1" applyFont="1" applyBorder="1" applyAlignment="1">
      <alignment horizontal="center" vertical="center"/>
    </xf>
    <xf numFmtId="2" fontId="10" fillId="0" borderId="2" xfId="0" applyNumberFormat="1" applyFont="1" applyBorder="1" applyAlignment="1">
      <alignment horizontal="center" vertical="center" wrapText="1"/>
    </xf>
    <xf numFmtId="0" fontId="10" fillId="0" borderId="0" xfId="0" applyFont="1" applyAlignment="1">
      <alignment vertical="center" wrapText="1"/>
    </xf>
    <xf numFmtId="0" fontId="5" fillId="0" borderId="2" xfId="0" applyFont="1" applyBorder="1" applyAlignment="1">
      <alignment vertical="center" wrapText="1"/>
    </xf>
    <xf numFmtId="0" fontId="10" fillId="0" borderId="0" xfId="0" applyFont="1" applyAlignment="1">
      <alignment horizontal="center" vertical="top" wrapText="1"/>
    </xf>
    <xf numFmtId="2" fontId="10" fillId="0" borderId="0" xfId="0" applyNumberFormat="1" applyFont="1" applyAlignment="1">
      <alignment vertical="center" wrapText="1"/>
    </xf>
    <xf numFmtId="0" fontId="67" fillId="0" borderId="2" xfId="3" applyFont="1" applyBorder="1" applyAlignment="1">
      <alignment horizontal="center"/>
    </xf>
    <xf numFmtId="0" fontId="67" fillId="0" borderId="2" xfId="3" applyFont="1" applyBorder="1" applyAlignment="1">
      <alignment horizontal="center" vertical="center"/>
    </xf>
    <xf numFmtId="0" fontId="10" fillId="2" borderId="5" xfId="1" applyFont="1" applyFill="1" applyBorder="1"/>
    <xf numFmtId="0" fontId="37" fillId="0" borderId="2" xfId="1" quotePrefix="1" applyFont="1" applyBorder="1" applyAlignment="1">
      <alignment horizontal="center" vertical="top" wrapText="1"/>
    </xf>
    <xf numFmtId="0" fontId="37" fillId="0" borderId="2" xfId="1" applyFont="1" applyBorder="1" applyAlignment="1">
      <alignment horizontal="center" vertical="top" wrapText="1"/>
    </xf>
    <xf numFmtId="0" fontId="37" fillId="0" borderId="5" xfId="1" quotePrefix="1" applyFont="1" applyBorder="1" applyAlignment="1">
      <alignment horizontal="center" vertical="top" wrapText="1"/>
    </xf>
    <xf numFmtId="0" fontId="3" fillId="0" borderId="2" xfId="1" applyFont="1" applyBorder="1" applyAlignment="1">
      <alignment horizontal="center"/>
    </xf>
    <xf numFmtId="0" fontId="10" fillId="2" borderId="2" xfId="1" applyFont="1" applyFill="1" applyBorder="1" applyAlignment="1">
      <alignment horizontal="center"/>
    </xf>
    <xf numFmtId="0" fontId="10" fillId="2" borderId="2" xfId="1" applyFont="1" applyFill="1" applyBorder="1"/>
    <xf numFmtId="0" fontId="5" fillId="2" borderId="2" xfId="1" applyFont="1" applyFill="1" applyBorder="1" applyAlignment="1">
      <alignment horizontal="center"/>
    </xf>
    <xf numFmtId="0" fontId="18" fillId="0" borderId="2" xfId="0" applyFont="1" applyBorder="1" applyAlignment="1">
      <alignment horizontal="center"/>
    </xf>
    <xf numFmtId="0" fontId="18" fillId="0" borderId="2" xfId="0" applyFont="1" applyBorder="1" applyAlignment="1">
      <alignment horizontal="center" vertical="top" wrapText="1"/>
    </xf>
    <xf numFmtId="0" fontId="10" fillId="0" borderId="2" xfId="0" applyFont="1" applyBorder="1" applyAlignment="1">
      <alignment horizontal="center"/>
    </xf>
    <xf numFmtId="0" fontId="10" fillId="0" borderId="0" xfId="0" applyFont="1" applyAlignment="1">
      <alignment horizontal="center"/>
    </xf>
    <xf numFmtId="0" fontId="10" fillId="0" borderId="0" xfId="0" applyFont="1"/>
    <xf numFmtId="0" fontId="5" fillId="0" borderId="2" xfId="0" applyFont="1" applyBorder="1" applyAlignment="1">
      <alignment horizontal="center"/>
    </xf>
    <xf numFmtId="0" fontId="10" fillId="0" borderId="2" xfId="0" applyFont="1" applyBorder="1" applyAlignment="1">
      <alignment horizontal="center" vertical="center"/>
    </xf>
    <xf numFmtId="2" fontId="5" fillId="0" borderId="2" xfId="0" applyNumberFormat="1" applyFont="1" applyBorder="1" applyAlignment="1">
      <alignment horizontal="center"/>
    </xf>
    <xf numFmtId="0" fontId="10" fillId="0" borderId="2" xfId="0" applyFont="1" applyBorder="1" applyAlignment="1">
      <alignment horizontal="center"/>
    </xf>
    <xf numFmtId="0" fontId="10" fillId="0" borderId="0" xfId="0" applyFont="1"/>
    <xf numFmtId="0" fontId="5" fillId="0" borderId="2" xfId="1" applyFont="1" applyBorder="1" applyAlignment="1">
      <alignment horizontal="center" vertical="top" wrapText="1"/>
    </xf>
    <xf numFmtId="0" fontId="51" fillId="0" borderId="2" xfId="0" applyFont="1" applyBorder="1" applyAlignment="1">
      <alignment horizontal="center" vertical="top" wrapText="1"/>
    </xf>
    <xf numFmtId="0" fontId="58" fillId="0" borderId="0" xfId="0" applyFont="1" applyBorder="1" applyAlignment="1">
      <alignment horizontal="center" vertical="center"/>
    </xf>
    <xf numFmtId="2" fontId="10" fillId="0" borderId="5" xfId="0" applyNumberFormat="1" applyFont="1" applyBorder="1"/>
    <xf numFmtId="2" fontId="5" fillId="0" borderId="5" xfId="0" applyNumberFormat="1" applyFont="1" applyBorder="1"/>
    <xf numFmtId="2" fontId="10" fillId="0" borderId="2" xfId="0" applyNumberFormat="1" applyFont="1" applyBorder="1"/>
    <xf numFmtId="2" fontId="10" fillId="0" borderId="2" xfId="0" applyNumberFormat="1" applyFont="1" applyBorder="1" applyAlignment="1">
      <alignment horizontal="center"/>
    </xf>
    <xf numFmtId="0" fontId="68" fillId="0" borderId="2" xfId="1" applyFont="1" applyBorder="1" applyAlignment="1">
      <alignment horizontal="center" vertical="top" wrapText="1"/>
    </xf>
    <xf numFmtId="0" fontId="68" fillId="2" borderId="2" xfId="1" applyFont="1" applyFill="1" applyBorder="1" applyAlignment="1">
      <alignment horizontal="center" vertical="top" wrapText="1"/>
    </xf>
    <xf numFmtId="0" fontId="68" fillId="0" borderId="2" xfId="1" applyFont="1" applyBorder="1" applyAlignment="1">
      <alignment horizontal="center" vertical="center" wrapText="1"/>
    </xf>
    <xf numFmtId="0" fontId="2" fillId="0" borderId="0" xfId="1" applyFont="1" applyBorder="1" applyAlignment="1">
      <alignment horizontal="center" vertical="center"/>
    </xf>
    <xf numFmtId="2" fontId="68" fillId="0" borderId="2" xfId="1" applyNumberFormat="1" applyFont="1" applyBorder="1" applyAlignment="1">
      <alignment horizontal="center" vertical="center" wrapText="1"/>
    </xf>
    <xf numFmtId="2" fontId="2" fillId="0" borderId="2" xfId="1" applyNumberFormat="1" applyFont="1" applyBorder="1" applyAlignment="1">
      <alignment horizontal="center" vertical="center"/>
    </xf>
    <xf numFmtId="0" fontId="2" fillId="0" borderId="2" xfId="1" applyFont="1" applyBorder="1" applyAlignment="1">
      <alignment horizontal="center" vertical="center"/>
    </xf>
    <xf numFmtId="1" fontId="50" fillId="0" borderId="2" xfId="1" applyNumberFormat="1" applyBorder="1" applyAlignment="1">
      <alignment horizontal="center"/>
    </xf>
    <xf numFmtId="0" fontId="5" fillId="2" borderId="5" xfId="0" applyFont="1" applyFill="1" applyBorder="1" applyAlignment="1"/>
    <xf numFmtId="0" fontId="64" fillId="0" borderId="2" xfId="1" applyFont="1" applyBorder="1" applyAlignment="1">
      <alignment horizontal="center" vertical="center"/>
    </xf>
    <xf numFmtId="1" fontId="10" fillId="0" borderId="6" xfId="0" applyNumberFormat="1" applyFont="1" applyBorder="1" applyAlignment="1">
      <alignment horizontal="center"/>
    </xf>
    <xf numFmtId="0" fontId="2" fillId="0" borderId="2" xfId="1" applyFont="1" applyBorder="1" applyAlignment="1">
      <alignment horizontal="center"/>
    </xf>
    <xf numFmtId="1" fontId="10" fillId="0" borderId="2" xfId="0" applyNumberFormat="1" applyFont="1" applyBorder="1"/>
    <xf numFmtId="2" fontId="5" fillId="0" borderId="2" xfId="0" applyNumberFormat="1" applyFont="1" applyBorder="1"/>
    <xf numFmtId="2" fontId="0" fillId="0" borderId="0" xfId="0" applyNumberFormat="1"/>
    <xf numFmtId="0" fontId="1" fillId="0" borderId="0" xfId="1" applyFont="1" applyBorder="1"/>
    <xf numFmtId="1" fontId="10" fillId="0" borderId="2" xfId="0" applyNumberFormat="1" applyFont="1" applyBorder="1" applyAlignment="1">
      <alignment horizontal="center"/>
    </xf>
    <xf numFmtId="1" fontId="10" fillId="0" borderId="6" xfId="0" applyNumberFormat="1" applyFont="1" applyBorder="1"/>
    <xf numFmtId="2" fontId="10" fillId="0" borderId="0" xfId="0" applyNumberFormat="1" applyFont="1"/>
    <xf numFmtId="2" fontId="10" fillId="0" borderId="2" xfId="1" applyNumberFormat="1" applyFont="1" applyBorder="1" applyAlignment="1">
      <alignment horizontal="center"/>
    </xf>
    <xf numFmtId="2" fontId="10" fillId="0" borderId="2" xfId="1" applyNumberFormat="1" applyFont="1" applyFill="1" applyBorder="1" applyAlignment="1">
      <alignment horizontal="center"/>
    </xf>
    <xf numFmtId="2" fontId="5" fillId="0" borderId="2" xfId="1" applyNumberFormat="1" applyFont="1" applyBorder="1" applyAlignment="1">
      <alignment horizontal="center"/>
    </xf>
    <xf numFmtId="2" fontId="5" fillId="0" borderId="2" xfId="1" applyNumberFormat="1" applyFont="1" applyBorder="1" applyAlignment="1">
      <alignment horizontal="right"/>
    </xf>
    <xf numFmtId="2" fontId="10" fillId="0" borderId="2" xfId="1" applyNumberFormat="1" applyFont="1" applyBorder="1" applyAlignment="1">
      <alignment horizontal="right"/>
    </xf>
    <xf numFmtId="2" fontId="10" fillId="2" borderId="2" xfId="1" applyNumberFormat="1" applyFont="1" applyFill="1" applyBorder="1" applyAlignment="1">
      <alignment horizontal="right"/>
    </xf>
    <xf numFmtId="2" fontId="10" fillId="0" borderId="2" xfId="1" applyNumberFormat="1" applyFont="1" applyFill="1" applyBorder="1" applyAlignment="1">
      <alignment horizontal="right"/>
    </xf>
    <xf numFmtId="2" fontId="10" fillId="0" borderId="2" xfId="1" applyNumberFormat="1" applyFont="1" applyBorder="1" applyAlignment="1">
      <alignment horizontal="right" vertical="top" wrapText="1"/>
    </xf>
    <xf numFmtId="2" fontId="10" fillId="0" borderId="2" xfId="1" applyNumberFormat="1" applyFont="1" applyBorder="1" applyAlignment="1">
      <alignment horizontal="right" vertical="center" wrapText="1"/>
    </xf>
    <xf numFmtId="2" fontId="5" fillId="0" borderId="2" xfId="1" applyNumberFormat="1" applyFont="1" applyBorder="1" applyAlignment="1">
      <alignment horizontal="right" vertical="center"/>
    </xf>
    <xf numFmtId="0" fontId="10" fillId="0" borderId="2" xfId="0" applyFont="1" applyBorder="1" applyAlignment="1"/>
    <xf numFmtId="2" fontId="5" fillId="0" borderId="0" xfId="0" applyNumberFormat="1" applyFont="1"/>
    <xf numFmtId="0" fontId="10" fillId="0" borderId="2" xfId="0" quotePrefix="1" applyFont="1" applyBorder="1" applyAlignment="1">
      <alignment horizontal="center" vertical="top" wrapText="1"/>
    </xf>
    <xf numFmtId="0" fontId="10" fillId="0" borderId="5" xfId="0" quotePrefix="1" applyFont="1" applyBorder="1" applyAlignment="1">
      <alignment horizontal="center" vertical="top" wrapText="1"/>
    </xf>
    <xf numFmtId="0" fontId="10" fillId="2" borderId="2" xfId="0" quotePrefix="1" applyFont="1" applyFill="1" applyBorder="1" applyAlignment="1">
      <alignment horizontal="center" vertical="top" wrapText="1"/>
    </xf>
    <xf numFmtId="0" fontId="16" fillId="2" borderId="2" xfId="0" applyFont="1" applyFill="1" applyBorder="1" applyAlignment="1">
      <alignment horizontal="center" vertical="top"/>
    </xf>
    <xf numFmtId="0" fontId="37" fillId="2" borderId="2" xfId="0" quotePrefix="1" applyFont="1" applyFill="1" applyBorder="1" applyAlignment="1">
      <alignment horizontal="center" vertical="top" wrapText="1"/>
    </xf>
    <xf numFmtId="0" fontId="0" fillId="2" borderId="2" xfId="0" applyNumberFormat="1" applyFill="1" applyBorder="1" applyAlignment="1">
      <alignment horizontal="center" wrapText="1"/>
    </xf>
    <xf numFmtId="0" fontId="10" fillId="0" borderId="5" xfId="3" applyBorder="1" applyAlignment="1">
      <alignment horizontal="center"/>
    </xf>
    <xf numFmtId="0" fontId="10" fillId="0" borderId="4" xfId="3" applyBorder="1" applyAlignment="1">
      <alignment horizontal="center"/>
    </xf>
    <xf numFmtId="0" fontId="5" fillId="2" borderId="2" xfId="0" applyFont="1" applyFill="1" applyBorder="1"/>
    <xf numFmtId="2" fontId="10" fillId="2" borderId="2" xfId="0" applyNumberFormat="1" applyFont="1" applyFill="1" applyBorder="1"/>
    <xf numFmtId="2" fontId="5" fillId="2" borderId="2" xfId="0" applyNumberFormat="1" applyFont="1" applyFill="1" applyBorder="1"/>
    <xf numFmtId="0" fontId="69" fillId="0" borderId="2" xfId="1" applyFont="1" applyBorder="1" applyAlignment="1">
      <alignment horizontal="center" vertical="center"/>
    </xf>
    <xf numFmtId="2" fontId="69" fillId="0" borderId="2" xfId="1" applyNumberFormat="1" applyFont="1" applyBorder="1" applyAlignment="1">
      <alignment horizontal="center"/>
    </xf>
    <xf numFmtId="0" fontId="51" fillId="0" borderId="0" xfId="1" applyFont="1"/>
    <xf numFmtId="2" fontId="50" fillId="0" borderId="2" xfId="1" applyNumberFormat="1" applyBorder="1" applyAlignment="1">
      <alignment horizontal="center"/>
    </xf>
    <xf numFmtId="0" fontId="22" fillId="0" borderId="2" xfId="1" applyFont="1" applyBorder="1" applyAlignment="1">
      <alignment horizontal="center" wrapText="1"/>
    </xf>
    <xf numFmtId="1" fontId="22" fillId="0" borderId="2" xfId="1" applyNumberFormat="1" applyFont="1" applyBorder="1" applyAlignment="1">
      <alignment horizontal="center"/>
    </xf>
    <xf numFmtId="0" fontId="23" fillId="0" borderId="2" xfId="1" applyFont="1" applyBorder="1" applyAlignment="1">
      <alignment horizontal="center"/>
    </xf>
    <xf numFmtId="0" fontId="23" fillId="0" borderId="0" xfId="1" applyFont="1"/>
    <xf numFmtId="0" fontId="0" fillId="0" borderId="10" xfId="0" applyFill="1" applyBorder="1" applyAlignment="1">
      <alignment horizontal="center"/>
    </xf>
    <xf numFmtId="2" fontId="50" fillId="0" borderId="0" xfId="1" applyNumberFormat="1"/>
    <xf numFmtId="0" fontId="22" fillId="0" borderId="2" xfId="1" applyFont="1" applyBorder="1" applyAlignment="1">
      <alignment horizontal="center" vertical="top" wrapText="1"/>
    </xf>
    <xf numFmtId="0" fontId="32" fillId="0" borderId="0" xfId="1" applyFont="1" applyAlignment="1"/>
    <xf numFmtId="0" fontId="50" fillId="0" borderId="2" xfId="1" applyBorder="1" applyAlignment="1">
      <alignment horizontal="right"/>
    </xf>
    <xf numFmtId="2" fontId="50" fillId="0" borderId="0" xfId="1" applyNumberFormat="1" applyBorder="1"/>
    <xf numFmtId="2" fontId="1" fillId="0" borderId="2" xfId="1" applyNumberFormat="1" applyFont="1" applyBorder="1" applyAlignment="1">
      <alignment horizontal="right"/>
    </xf>
    <xf numFmtId="2" fontId="22" fillId="0" borderId="2" xfId="1" applyNumberFormat="1" applyFont="1" applyBorder="1" applyAlignment="1">
      <alignment horizontal="right" vertical="top" wrapText="1"/>
    </xf>
    <xf numFmtId="2" fontId="50" fillId="0" borderId="2" xfId="1" applyNumberFormat="1" applyBorder="1" applyAlignment="1">
      <alignment horizontal="right"/>
    </xf>
    <xf numFmtId="2" fontId="70" fillId="0" borderId="2" xfId="1" applyNumberFormat="1" applyFont="1" applyBorder="1" applyAlignment="1">
      <alignment horizontal="right"/>
    </xf>
    <xf numFmtId="0" fontId="5" fillId="0" borderId="2" xfId="4" quotePrefix="1" applyFont="1" applyBorder="1" applyAlignment="1">
      <alignment horizontal="center" vertical="center" wrapText="1"/>
    </xf>
    <xf numFmtId="0" fontId="5" fillId="0" borderId="2" xfId="4" applyFont="1" applyBorder="1" applyAlignment="1">
      <alignment horizontal="center" vertical="center" wrapText="1"/>
    </xf>
    <xf numFmtId="0" fontId="5" fillId="0" borderId="2" xfId="4" applyFont="1" applyBorder="1" applyAlignment="1">
      <alignment horizontal="left" vertical="center" wrapText="1"/>
    </xf>
    <xf numFmtId="2" fontId="10" fillId="0" borderId="2" xfId="4" applyNumberFormat="1" applyBorder="1" applyAlignment="1">
      <alignment vertical="center"/>
    </xf>
    <xf numFmtId="0" fontId="10" fillId="0" borderId="0" xfId="4" applyAlignment="1">
      <alignment vertical="center"/>
    </xf>
    <xf numFmtId="0" fontId="20" fillId="0" borderId="7" xfId="4" applyFont="1" applyBorder="1" applyAlignment="1"/>
    <xf numFmtId="0" fontId="5" fillId="4" borderId="2" xfId="0" applyFont="1" applyFill="1" applyBorder="1" applyAlignment="1">
      <alignment horizontal="center"/>
    </xf>
    <xf numFmtId="0" fontId="5" fillId="4" borderId="0" xfId="0" applyFont="1" applyFill="1"/>
    <xf numFmtId="0" fontId="10" fillId="0" borderId="2" xfId="0" applyFont="1" applyBorder="1" applyAlignment="1">
      <alignment horizontal="center" vertical="center"/>
    </xf>
    <xf numFmtId="0" fontId="5" fillId="0" borderId="2" xfId="0" applyFont="1" applyBorder="1" applyAlignment="1">
      <alignment horizontal="center" vertical="center" wrapText="1"/>
    </xf>
    <xf numFmtId="0" fontId="10" fillId="0" borderId="2" xfId="1" applyFont="1" applyBorder="1" applyAlignment="1">
      <alignment horizontal="center" vertical="top" wrapText="1"/>
    </xf>
    <xf numFmtId="0" fontId="0" fillId="0" borderId="2" xfId="0" applyBorder="1" applyAlignment="1">
      <alignment horizontal="center" vertical="center" wrapText="1"/>
    </xf>
    <xf numFmtId="0" fontId="38" fillId="0" borderId="2" xfId="0" quotePrefix="1" applyFont="1" applyBorder="1" applyAlignment="1">
      <alignment horizontal="center" vertical="center" wrapText="1"/>
    </xf>
    <xf numFmtId="0" fontId="37" fillId="0" borderId="2" xfId="0" applyFont="1" applyBorder="1" applyAlignment="1">
      <alignment horizontal="center" vertical="top" wrapText="1"/>
    </xf>
    <xf numFmtId="2" fontId="0" fillId="2" borderId="2" xfId="0" applyNumberFormat="1" applyFill="1" applyBorder="1"/>
    <xf numFmtId="0" fontId="0" fillId="2" borderId="2" xfId="0" applyFill="1" applyBorder="1" applyAlignment="1">
      <alignment horizontal="center" vertical="center"/>
    </xf>
    <xf numFmtId="2" fontId="0" fillId="2" borderId="2" xfId="0" applyNumberFormat="1" applyFill="1" applyBorder="1" applyAlignment="1">
      <alignment vertical="center"/>
    </xf>
    <xf numFmtId="0" fontId="5" fillId="4" borderId="2" xfId="0" applyFont="1" applyFill="1" applyBorder="1" applyAlignment="1">
      <alignment horizontal="center" vertical="top" wrapText="1"/>
    </xf>
    <xf numFmtId="0" fontId="20" fillId="4" borderId="2" xfId="0" applyFont="1" applyFill="1" applyBorder="1" applyAlignment="1">
      <alignment horizontal="center" vertical="top" wrapText="1"/>
    </xf>
    <xf numFmtId="0" fontId="10" fillId="4" borderId="2" xfId="0" applyFont="1" applyFill="1" applyBorder="1"/>
    <xf numFmtId="0" fontId="5" fillId="4" borderId="2" xfId="0" applyFont="1" applyFill="1" applyBorder="1"/>
    <xf numFmtId="0" fontId="10" fillId="0" borderId="0" xfId="0" applyFont="1"/>
    <xf numFmtId="0" fontId="5" fillId="0" borderId="10" xfId="0" applyFont="1" applyFill="1" applyBorder="1" applyAlignment="1">
      <alignment horizontal="center"/>
    </xf>
    <xf numFmtId="0" fontId="16" fillId="0" borderId="2" xfId="0" applyFont="1" applyBorder="1" applyAlignment="1">
      <alignment horizontal="center" vertical="center"/>
    </xf>
    <xf numFmtId="0" fontId="16" fillId="4" borderId="2" xfId="0" applyFont="1" applyFill="1" applyBorder="1" applyAlignment="1">
      <alignment horizontal="center" vertical="center"/>
    </xf>
    <xf numFmtId="0" fontId="10" fillId="4" borderId="2" xfId="0" applyFont="1" applyFill="1" applyBorder="1" applyAlignment="1">
      <alignment horizontal="center" vertical="center"/>
    </xf>
    <xf numFmtId="0" fontId="16" fillId="4" borderId="2" xfId="0" applyFont="1" applyFill="1" applyBorder="1" applyAlignment="1">
      <alignment horizontal="center"/>
    </xf>
    <xf numFmtId="0" fontId="16" fillId="4" borderId="0" xfId="0" applyFont="1" applyFill="1" applyBorder="1" applyAlignment="1">
      <alignment horizontal="center" vertical="center"/>
    </xf>
    <xf numFmtId="0" fontId="10" fillId="4" borderId="0" xfId="0" applyFont="1" applyFill="1" applyBorder="1" applyAlignment="1">
      <alignment horizontal="center" vertical="center"/>
    </xf>
    <xf numFmtId="0" fontId="0" fillId="4" borderId="0" xfId="0" applyFill="1" applyBorder="1" applyAlignment="1">
      <alignment horizontal="center" vertical="center"/>
    </xf>
    <xf numFmtId="0" fontId="16" fillId="4" borderId="0" xfId="0" applyFont="1" applyFill="1" applyBorder="1" applyAlignment="1">
      <alignment horizontal="center"/>
    </xf>
    <xf numFmtId="0" fontId="0" fillId="4" borderId="0" xfId="0" applyFill="1"/>
    <xf numFmtId="0" fontId="20" fillId="4" borderId="0" xfId="0" applyFont="1" applyFill="1" applyBorder="1" applyAlignment="1">
      <alignment vertical="center"/>
    </xf>
    <xf numFmtId="2" fontId="0" fillId="4" borderId="2" xfId="0" applyNumberFormat="1" applyFill="1" applyBorder="1" applyAlignment="1">
      <alignment horizontal="center" vertical="center"/>
    </xf>
    <xf numFmtId="2" fontId="16" fillId="4" borderId="2" xfId="0" applyNumberFormat="1" applyFont="1" applyFill="1" applyBorder="1" applyAlignment="1">
      <alignment horizontal="center" vertical="center"/>
    </xf>
    <xf numFmtId="0" fontId="5" fillId="0" borderId="0" xfId="4" applyFont="1" applyAlignment="1">
      <alignment horizontal="center"/>
    </xf>
    <xf numFmtId="0" fontId="71" fillId="0" borderId="0" xfId="1" applyFont="1" applyBorder="1" applyAlignment="1">
      <alignment horizontal="center"/>
    </xf>
    <xf numFmtId="0" fontId="71" fillId="0" borderId="0" xfId="1" applyFont="1" applyBorder="1"/>
    <xf numFmtId="0" fontId="11" fillId="2" borderId="0" xfId="0" applyFont="1" applyFill="1" applyBorder="1" applyAlignment="1">
      <alignment vertical="center"/>
    </xf>
    <xf numFmtId="0" fontId="18" fillId="0" borderId="0" xfId="0" applyFont="1" applyAlignment="1">
      <alignment horizontal="center"/>
    </xf>
    <xf numFmtId="0" fontId="44" fillId="0" borderId="0" xfId="0" applyFont="1" applyAlignment="1">
      <alignment horizontal="center" wrapText="1"/>
    </xf>
    <xf numFmtId="0" fontId="18" fillId="0" borderId="0" xfId="0" applyFont="1" applyBorder="1" applyAlignment="1">
      <alignment horizontal="left" wrapText="1"/>
    </xf>
    <xf numFmtId="0" fontId="5" fillId="0" borderId="5" xfId="0" applyFont="1" applyBorder="1" applyAlignment="1">
      <alignment horizontal="center"/>
    </xf>
    <xf numFmtId="0" fontId="5" fillId="0" borderId="6" xfId="0" applyFont="1" applyBorder="1" applyAlignment="1">
      <alignment horizontal="center"/>
    </xf>
    <xf numFmtId="0" fontId="10" fillId="0" borderId="2" xfId="0" applyFont="1" applyBorder="1" applyAlignment="1">
      <alignment horizontal="center" vertical="center"/>
    </xf>
    <xf numFmtId="2" fontId="10" fillId="0" borderId="2" xfId="0" applyNumberFormat="1"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5" fillId="0" borderId="2" xfId="0" applyFont="1" applyBorder="1" applyAlignment="1">
      <alignment horizontal="center"/>
    </xf>
    <xf numFmtId="0" fontId="5" fillId="0" borderId="9" xfId="0" applyFont="1" applyBorder="1" applyAlignment="1">
      <alignment horizontal="center"/>
    </xf>
    <xf numFmtId="0" fontId="5" fillId="0" borderId="12" xfId="0" applyFont="1" applyBorder="1" applyAlignment="1">
      <alignment horizontal="center" vertical="top"/>
    </xf>
    <xf numFmtId="0" fontId="5" fillId="0" borderId="13" xfId="0" applyFont="1" applyBorder="1" applyAlignment="1">
      <alignment horizontal="center" vertical="top"/>
    </xf>
    <xf numFmtId="0" fontId="5" fillId="0" borderId="14" xfId="0" applyFont="1" applyBorder="1" applyAlignment="1">
      <alignment horizontal="center" vertical="top"/>
    </xf>
    <xf numFmtId="0" fontId="5" fillId="0" borderId="8" xfId="0" applyFont="1" applyBorder="1" applyAlignment="1">
      <alignment horizontal="center" vertical="top"/>
    </xf>
    <xf numFmtId="0" fontId="5" fillId="0" borderId="7" xfId="0" applyFont="1" applyBorder="1" applyAlignment="1">
      <alignment horizontal="center" vertical="top"/>
    </xf>
    <xf numFmtId="0" fontId="5" fillId="0" borderId="15" xfId="0" applyFont="1" applyBorder="1" applyAlignment="1">
      <alignment horizontal="center" vertical="top"/>
    </xf>
    <xf numFmtId="0" fontId="5" fillId="0" borderId="5" xfId="0" applyFont="1" applyBorder="1" applyAlignment="1">
      <alignment horizontal="left"/>
    </xf>
    <xf numFmtId="0" fontId="5" fillId="0" borderId="9" xfId="0" applyFont="1" applyBorder="1" applyAlignment="1">
      <alignment horizontal="left"/>
    </xf>
    <xf numFmtId="0" fontId="5" fillId="0" borderId="6" xfId="0" applyFont="1" applyBorder="1" applyAlignment="1">
      <alignment horizontal="left"/>
    </xf>
    <xf numFmtId="0" fontId="66" fillId="0" borderId="5" xfId="0" applyFont="1" applyBorder="1" applyAlignment="1">
      <alignment horizontal="center" vertical="center"/>
    </xf>
    <xf numFmtId="0" fontId="66" fillId="0" borderId="6" xfId="0" applyFont="1" applyBorder="1" applyAlignment="1">
      <alignment horizontal="center" vertical="center"/>
    </xf>
    <xf numFmtId="2" fontId="10" fillId="0" borderId="5" xfId="0" applyNumberFormat="1" applyFont="1" applyBorder="1" applyAlignment="1">
      <alignment horizontal="center" vertical="center"/>
    </xf>
    <xf numFmtId="2" fontId="10" fillId="0" borderId="6" xfId="0" applyNumberFormat="1" applyFont="1" applyBorder="1" applyAlignment="1">
      <alignment horizontal="center" vertical="center"/>
    </xf>
    <xf numFmtId="0" fontId="20" fillId="0" borderId="2" xfId="0" quotePrefix="1" applyFont="1" applyBorder="1" applyAlignment="1">
      <alignment horizontal="center" vertical="top" wrapText="1"/>
    </xf>
    <xf numFmtId="0" fontId="5" fillId="0" borderId="0" xfId="0" applyFont="1" applyAlignment="1">
      <alignment horizontal="left" vertical="top" wrapText="1"/>
    </xf>
    <xf numFmtId="0" fontId="20" fillId="0" borderId="5" xfId="0" quotePrefix="1" applyFont="1" applyBorder="1" applyAlignment="1">
      <alignment horizontal="center" vertical="top" wrapText="1"/>
    </xf>
    <xf numFmtId="0" fontId="20" fillId="0" borderId="6" xfId="0" quotePrefix="1" applyFont="1" applyBorder="1" applyAlignment="1">
      <alignment horizontal="center" vertical="top" wrapText="1"/>
    </xf>
    <xf numFmtId="0" fontId="5" fillId="0" borderId="2"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10" fillId="0" borderId="5" xfId="0" applyFont="1" applyBorder="1" applyAlignment="1">
      <alignment horizontal="center"/>
    </xf>
    <xf numFmtId="0" fontId="10" fillId="0" borderId="6" xfId="0" applyFont="1" applyBorder="1" applyAlignment="1">
      <alignment horizontal="center"/>
    </xf>
    <xf numFmtId="0" fontId="5" fillId="0" borderId="0" xfId="0" applyFont="1" applyBorder="1" applyAlignment="1">
      <alignment horizontal="left"/>
    </xf>
    <xf numFmtId="0" fontId="5" fillId="0" borderId="2" xfId="0" applyFont="1" applyBorder="1" applyAlignment="1">
      <alignment horizontal="center" wrapText="1"/>
    </xf>
    <xf numFmtId="0" fontId="5" fillId="0" borderId="5" xfId="0" applyFont="1" applyBorder="1" applyAlignment="1">
      <alignment horizontal="center" wrapText="1"/>
    </xf>
    <xf numFmtId="0" fontId="5" fillId="0" borderId="6" xfId="0" applyFont="1" applyBorder="1" applyAlignment="1">
      <alignment horizontal="center" wrapText="1"/>
    </xf>
    <xf numFmtId="0" fontId="17" fillId="0" borderId="0" xfId="0" applyFont="1" applyAlignment="1">
      <alignment horizontal="right"/>
    </xf>
    <xf numFmtId="0" fontId="9" fillId="0" borderId="0" xfId="0" applyFont="1" applyAlignment="1">
      <alignment horizontal="center"/>
    </xf>
    <xf numFmtId="0" fontId="14"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xf>
    <xf numFmtId="0" fontId="5" fillId="0" borderId="2" xfId="0" applyFont="1" applyBorder="1" applyAlignment="1">
      <alignment horizontal="center" vertical="top"/>
    </xf>
    <xf numFmtId="0" fontId="5" fillId="0" borderId="0" xfId="0" applyFont="1" applyAlignment="1">
      <alignment horizontal="left"/>
    </xf>
    <xf numFmtId="0" fontId="20" fillId="0" borderId="9" xfId="0" quotePrefix="1" applyFont="1" applyBorder="1" applyAlignment="1">
      <alignment horizontal="center" vertical="top" wrapText="1"/>
    </xf>
    <xf numFmtId="0" fontId="5" fillId="0" borderId="2" xfId="0" applyFont="1" applyBorder="1" applyAlignment="1">
      <alignment horizontal="center" vertical="center"/>
    </xf>
    <xf numFmtId="0" fontId="5" fillId="0" borderId="5" xfId="0" applyFont="1" applyBorder="1" applyAlignment="1">
      <alignment horizontal="left" vertical="top" wrapText="1"/>
    </xf>
    <xf numFmtId="0" fontId="5" fillId="0" borderId="9" xfId="0" applyFont="1" applyBorder="1" applyAlignment="1">
      <alignment horizontal="left" vertical="top" wrapText="1"/>
    </xf>
    <xf numFmtId="0" fontId="5" fillId="0" borderId="6" xfId="0" applyFont="1" applyBorder="1" applyAlignment="1">
      <alignment horizontal="left" vertical="top" wrapText="1"/>
    </xf>
    <xf numFmtId="0" fontId="5" fillId="4" borderId="5" xfId="0" applyFont="1" applyFill="1" applyBorder="1" applyAlignment="1">
      <alignment horizontal="center"/>
    </xf>
    <xf numFmtId="0" fontId="5" fillId="4" borderId="6" xfId="0" applyFont="1" applyFill="1" applyBorder="1" applyAlignment="1">
      <alignment horizontal="center"/>
    </xf>
    <xf numFmtId="0" fontId="16" fillId="0" borderId="0" xfId="0" applyFont="1" applyBorder="1" applyAlignment="1">
      <alignment horizontal="center"/>
    </xf>
    <xf numFmtId="0" fontId="5" fillId="0" borderId="0" xfId="0" applyFont="1" applyBorder="1" applyAlignment="1">
      <alignment horizontal="left" vertical="top" wrapText="1"/>
    </xf>
    <xf numFmtId="0" fontId="10" fillId="0" borderId="0" xfId="0" applyFont="1" applyBorder="1" applyAlignment="1">
      <alignment horizontal="center"/>
    </xf>
    <xf numFmtId="0" fontId="18" fillId="0" borderId="1" xfId="0" applyFont="1" applyBorder="1" applyAlignment="1">
      <alignment horizontal="center" vertical="top" wrapText="1"/>
    </xf>
    <xf numFmtId="0" fontId="18" fillId="0" borderId="3" xfId="0" applyFont="1" applyBorder="1" applyAlignment="1">
      <alignment horizontal="center" vertical="top" wrapText="1"/>
    </xf>
    <xf numFmtId="0" fontId="5" fillId="0" borderId="2" xfId="0" applyFont="1" applyBorder="1" applyAlignment="1">
      <alignment horizontal="left"/>
    </xf>
    <xf numFmtId="0" fontId="18" fillId="0" borderId="2" xfId="0" applyFont="1" applyBorder="1" applyAlignment="1">
      <alignment horizontal="center"/>
    </xf>
    <xf numFmtId="0" fontId="18" fillId="0" borderId="2" xfId="0" applyFont="1" applyBorder="1" applyAlignment="1">
      <alignment horizontal="center" wrapText="1"/>
    </xf>
    <xf numFmtId="2" fontId="5" fillId="0" borderId="2" xfId="0" applyNumberFormat="1" applyFont="1" applyBorder="1" applyAlignment="1">
      <alignment horizontal="center"/>
    </xf>
    <xf numFmtId="0" fontId="5" fillId="0" borderId="9" xfId="0" applyFont="1" applyBorder="1" applyAlignment="1">
      <alignment horizontal="center" vertical="top" wrapText="1"/>
    </xf>
    <xf numFmtId="0" fontId="5" fillId="0" borderId="0" xfId="0" applyFont="1" applyAlignment="1">
      <alignment horizontal="left" vertical="center"/>
    </xf>
    <xf numFmtId="0" fontId="5" fillId="0" borderId="1" xfId="0" applyFont="1" applyBorder="1" applyAlignment="1">
      <alignment vertical="top"/>
    </xf>
    <xf numFmtId="0" fontId="5" fillId="0" borderId="3" xfId="0" applyFont="1" applyBorder="1" applyAlignment="1">
      <alignment vertical="top"/>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2" fillId="0" borderId="7" xfId="0" applyFont="1" applyBorder="1" applyAlignment="1">
      <alignment horizontal="center"/>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5" fillId="0" borderId="8" xfId="0" applyFont="1" applyBorder="1" applyAlignment="1">
      <alignment horizontal="center" vertical="top" wrapText="1"/>
    </xf>
    <xf numFmtId="0" fontId="5" fillId="0" borderId="7" xfId="0" applyFont="1" applyBorder="1" applyAlignment="1">
      <alignment horizontal="center" vertical="top" wrapText="1"/>
    </xf>
    <xf numFmtId="0" fontId="19" fillId="0" borderId="0" xfId="0" applyFont="1" applyAlignment="1">
      <alignment horizontal="center"/>
    </xf>
    <xf numFmtId="0" fontId="15" fillId="0" borderId="5" xfId="5" applyFont="1" applyBorder="1" applyAlignment="1">
      <alignment horizontal="center" vertical="top" wrapText="1"/>
    </xf>
    <xf numFmtId="0" fontId="15" fillId="0" borderId="6" xfId="5" applyFont="1" applyBorder="1" applyAlignment="1">
      <alignment horizontal="center" vertical="top" wrapText="1"/>
    </xf>
    <xf numFmtId="0" fontId="16" fillId="0" borderId="0" xfId="5" applyFont="1" applyAlignment="1">
      <alignment horizontal="left"/>
    </xf>
    <xf numFmtId="0" fontId="18" fillId="0" borderId="2" xfId="5" applyFont="1" applyBorder="1" applyAlignment="1">
      <alignment horizontal="center" vertical="center" wrapText="1"/>
    </xf>
    <xf numFmtId="0" fontId="18" fillId="0" borderId="2" xfId="5" applyFont="1" applyBorder="1" applyAlignment="1">
      <alignment horizontal="center" vertical="top" wrapText="1"/>
    </xf>
    <xf numFmtId="0" fontId="14" fillId="0" borderId="0" xfId="3" applyFont="1" applyAlignment="1">
      <alignment horizontal="center"/>
    </xf>
    <xf numFmtId="0" fontId="8" fillId="0" borderId="0" xfId="3" applyFont="1" applyAlignment="1">
      <alignment horizontal="center"/>
    </xf>
    <xf numFmtId="0" fontId="18" fillId="0" borderId="12" xfId="5" applyFont="1" applyBorder="1" applyAlignment="1">
      <alignment horizontal="center" vertical="top" wrapText="1"/>
    </xf>
    <xf numFmtId="0" fontId="18" fillId="0" borderId="13" xfId="5" applyFont="1" applyBorder="1" applyAlignment="1">
      <alignment horizontal="center" vertical="top" wrapText="1"/>
    </xf>
    <xf numFmtId="0" fontId="18" fillId="0" borderId="14" xfId="5" applyFont="1" applyBorder="1" applyAlignment="1">
      <alignment horizontal="center" vertical="top" wrapText="1"/>
    </xf>
    <xf numFmtId="0" fontId="18" fillId="0" borderId="8" xfId="5" applyFont="1" applyBorder="1" applyAlignment="1">
      <alignment horizontal="center" vertical="top" wrapText="1"/>
    </xf>
    <xf numFmtId="0" fontId="18" fillId="0" borderId="7" xfId="5" applyFont="1" applyBorder="1" applyAlignment="1">
      <alignment horizontal="center" vertical="top" wrapText="1"/>
    </xf>
    <xf numFmtId="0" fontId="18" fillId="0" borderId="15" xfId="5" applyFont="1" applyBorder="1" applyAlignment="1">
      <alignment horizontal="center" vertical="top" wrapText="1"/>
    </xf>
    <xf numFmtId="0" fontId="18" fillId="0" borderId="1" xfId="5" applyFont="1" applyBorder="1" applyAlignment="1">
      <alignment horizontal="center" vertical="center" wrapText="1"/>
    </xf>
    <xf numFmtId="0" fontId="18" fillId="0" borderId="10" xfId="5" applyFont="1" applyBorder="1" applyAlignment="1">
      <alignment horizontal="center" vertical="center" wrapText="1"/>
    </xf>
    <xf numFmtId="0" fontId="18" fillId="0" borderId="3" xfId="5" applyFont="1" applyBorder="1" applyAlignment="1">
      <alignment horizontal="center" vertical="center" wrapText="1"/>
    </xf>
    <xf numFmtId="0" fontId="18" fillId="0" borderId="12" xfId="5" applyFont="1" applyBorder="1" applyAlignment="1">
      <alignment horizontal="center" vertical="center" wrapText="1"/>
    </xf>
    <xf numFmtId="0" fontId="18" fillId="0" borderId="13" xfId="5" applyFont="1" applyBorder="1" applyAlignment="1">
      <alignment horizontal="center" vertical="center" wrapText="1"/>
    </xf>
    <xf numFmtId="0" fontId="18" fillId="0" borderId="14" xfId="5" applyFont="1" applyBorder="1" applyAlignment="1">
      <alignment horizontal="center" vertical="center" wrapText="1"/>
    </xf>
    <xf numFmtId="0" fontId="18" fillId="0" borderId="8" xfId="5" applyFont="1" applyBorder="1" applyAlignment="1">
      <alignment horizontal="center" vertical="center" wrapText="1"/>
    </xf>
    <xf numFmtId="0" fontId="18" fillId="0" borderId="7" xfId="5" applyFont="1" applyBorder="1" applyAlignment="1">
      <alignment horizontal="center" vertical="center" wrapText="1"/>
    </xf>
    <xf numFmtId="0" fontId="18" fillId="0" borderId="15" xfId="5" applyFont="1" applyBorder="1" applyAlignment="1">
      <alignment horizontal="center" vertical="center" wrapText="1"/>
    </xf>
    <xf numFmtId="0" fontId="29" fillId="0" borderId="0" xfId="3" applyFont="1" applyAlignment="1">
      <alignment horizontal="center"/>
    </xf>
    <xf numFmtId="0" fontId="34" fillId="0" borderId="0" xfId="3" applyFont="1" applyAlignment="1">
      <alignment horizontal="center"/>
    </xf>
    <xf numFmtId="0" fontId="5" fillId="0" borderId="0" xfId="5" applyFont="1" applyAlignment="1">
      <alignment horizontal="left"/>
    </xf>
    <xf numFmtId="0" fontId="20" fillId="0" borderId="7" xfId="5" applyFont="1" applyBorder="1" applyAlignment="1">
      <alignment horizontal="right"/>
    </xf>
    <xf numFmtId="0" fontId="35" fillId="0" borderId="0" xfId="0" applyFont="1" applyAlignment="1">
      <alignment horizontal="center"/>
    </xf>
    <xf numFmtId="0" fontId="36" fillId="0" borderId="0" xfId="0" applyFont="1" applyAlignment="1">
      <alignment horizontal="center"/>
    </xf>
    <xf numFmtId="0" fontId="35" fillId="0" borderId="0" xfId="0" applyFont="1" applyAlignment="1">
      <alignment horizontal="center" wrapText="1"/>
    </xf>
    <xf numFmtId="0" fontId="20" fillId="0" borderId="7" xfId="0" applyFont="1" applyBorder="1" applyAlignment="1">
      <alignment horizontal="right"/>
    </xf>
    <xf numFmtId="0" fontId="20" fillId="0" borderId="0" xfId="0" applyFont="1" applyBorder="1" applyAlignment="1">
      <alignment horizontal="right"/>
    </xf>
    <xf numFmtId="0" fontId="5" fillId="0" borderId="1" xfId="0" applyFont="1" applyBorder="1" applyAlignment="1">
      <alignment horizontal="center" vertical="top" wrapText="1"/>
    </xf>
    <xf numFmtId="0" fontId="5" fillId="0" borderId="3" xfId="0" applyFont="1" applyBorder="1" applyAlignment="1">
      <alignment horizontal="center" vertical="top" wrapText="1"/>
    </xf>
    <xf numFmtId="0" fontId="6" fillId="0" borderId="0" xfId="0" applyFont="1" applyAlignment="1">
      <alignment horizontal="center"/>
    </xf>
    <xf numFmtId="0" fontId="0" fillId="0" borderId="0" xfId="0" applyAlignment="1">
      <alignment horizontal="center"/>
    </xf>
    <xf numFmtId="0" fontId="5" fillId="0" borderId="4" xfId="0" applyFont="1" applyBorder="1" applyAlignment="1">
      <alignment horizontal="center"/>
    </xf>
    <xf numFmtId="0" fontId="10" fillId="0" borderId="1" xfId="0" applyFont="1" applyBorder="1" applyAlignment="1">
      <alignment horizontal="center" vertical="center" wrapText="1"/>
    </xf>
    <xf numFmtId="0" fontId="0" fillId="0" borderId="10" xfId="0" applyBorder="1" applyAlignment="1">
      <alignment horizontal="center" vertical="center" wrapText="1"/>
    </xf>
    <xf numFmtId="0" fontId="0" fillId="0" borderId="3" xfId="0" applyBorder="1" applyAlignment="1">
      <alignment horizontal="center" vertical="center" wrapText="1"/>
    </xf>
    <xf numFmtId="0" fontId="15" fillId="0" borderId="0" xfId="0" applyFont="1" applyAlignment="1">
      <alignment horizontal="center"/>
    </xf>
    <xf numFmtId="0" fontId="8" fillId="0" borderId="0" xfId="0" applyFont="1" applyAlignment="1">
      <alignment horizontal="center" wrapText="1"/>
    </xf>
    <xf numFmtId="0" fontId="10" fillId="0" borderId="0" xfId="0" applyFont="1" applyAlignment="1">
      <alignment horizontal="center"/>
    </xf>
    <xf numFmtId="0" fontId="5" fillId="0" borderId="6" xfId="0" applyFont="1" applyBorder="1" applyAlignment="1">
      <alignment horizontal="center" vertical="center"/>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0" fontId="17" fillId="2" borderId="13" xfId="0" applyFont="1" applyFill="1" applyBorder="1" applyAlignment="1">
      <alignment horizontal="center"/>
    </xf>
    <xf numFmtId="0" fontId="5" fillId="0" borderId="5" xfId="0" applyFont="1" applyBorder="1" applyAlignment="1">
      <alignment horizontal="center" vertical="center"/>
    </xf>
    <xf numFmtId="0" fontId="49" fillId="0" borderId="0" xfId="0" applyFont="1" applyBorder="1" applyAlignment="1">
      <alignment horizontal="left"/>
    </xf>
    <xf numFmtId="0" fontId="10" fillId="0" borderId="0" xfId="0" applyFont="1"/>
    <xf numFmtId="0" fontId="17" fillId="0" borderId="0" xfId="0" applyFont="1" applyAlignment="1">
      <alignment horizontal="left"/>
    </xf>
    <xf numFmtId="0" fontId="5" fillId="0" borderId="0" xfId="0" applyFont="1" applyBorder="1" applyAlignment="1">
      <alignment horizontal="right"/>
    </xf>
    <xf numFmtId="0" fontId="20" fillId="0" borderId="7" xfId="0" applyFont="1" applyBorder="1" applyAlignment="1">
      <alignment horizontal="center"/>
    </xf>
    <xf numFmtId="0" fontId="7" fillId="0" borderId="0" xfId="0" applyFont="1" applyAlignment="1">
      <alignment horizontal="center"/>
    </xf>
    <xf numFmtId="0" fontId="5" fillId="0" borderId="2" xfId="1" applyFont="1" applyBorder="1" applyAlignment="1">
      <alignment horizontal="center" vertical="top" wrapText="1"/>
    </xf>
    <xf numFmtId="0" fontId="5" fillId="0" borderId="1" xfId="1" applyFont="1" applyBorder="1" applyAlignment="1">
      <alignment horizontal="center" vertical="top" wrapText="1"/>
    </xf>
    <xf numFmtId="0" fontId="5" fillId="0" borderId="10" xfId="1" applyFont="1" applyBorder="1" applyAlignment="1">
      <alignment horizontal="center" vertical="top" wrapText="1"/>
    </xf>
    <xf numFmtId="0" fontId="5" fillId="0" borderId="3" xfId="1" applyFont="1" applyBorder="1" applyAlignment="1">
      <alignment horizontal="center" vertical="top" wrapText="1"/>
    </xf>
    <xf numFmtId="0" fontId="5" fillId="0" borderId="2" xfId="1" applyFont="1" applyBorder="1" applyAlignment="1">
      <alignment horizontal="center" vertical="center" wrapText="1"/>
    </xf>
    <xf numFmtId="0" fontId="9" fillId="0" borderId="0" xfId="1" applyFont="1" applyAlignment="1">
      <alignment horizontal="center"/>
    </xf>
    <xf numFmtId="0" fontId="14" fillId="0" borderId="0" xfId="1" applyFont="1" applyAlignment="1">
      <alignment horizontal="center"/>
    </xf>
    <xf numFmtId="0" fontId="5" fillId="2" borderId="1" xfId="1" applyFont="1" applyFill="1" applyBorder="1" applyAlignment="1">
      <alignment horizontal="center" vertical="top" wrapText="1"/>
    </xf>
    <xf numFmtId="0" fontId="5" fillId="2" borderId="10" xfId="1" applyFont="1" applyFill="1" applyBorder="1" applyAlignment="1">
      <alignment horizontal="center" vertical="top" wrapText="1"/>
    </xf>
    <xf numFmtId="0" fontId="5" fillId="2" borderId="3" xfId="1" applyFont="1" applyFill="1" applyBorder="1" applyAlignment="1">
      <alignment horizontal="center" vertical="top" wrapText="1"/>
    </xf>
    <xf numFmtId="0" fontId="11" fillId="0" borderId="0" xfId="1" applyFont="1" applyBorder="1" applyAlignment="1">
      <alignment horizontal="left"/>
    </xf>
    <xf numFmtId="0" fontId="5" fillId="0" borderId="14" xfId="0" applyFont="1" applyBorder="1" applyAlignment="1">
      <alignment horizontal="center" vertical="top" wrapText="1"/>
    </xf>
    <xf numFmtId="0" fontId="5" fillId="0" borderId="5" xfId="0" applyFont="1" applyFill="1" applyBorder="1" applyAlignment="1">
      <alignment horizontal="center" vertical="top" wrapText="1"/>
    </xf>
    <xf numFmtId="0" fontId="5" fillId="0" borderId="9" xfId="0" applyFont="1" applyFill="1" applyBorder="1" applyAlignment="1">
      <alignment horizontal="center" vertical="top" wrapText="1"/>
    </xf>
    <xf numFmtId="0" fontId="5" fillId="0" borderId="6" xfId="0" applyFont="1" applyFill="1" applyBorder="1" applyAlignment="1">
      <alignment horizontal="center" vertical="top" wrapText="1"/>
    </xf>
    <xf numFmtId="0" fontId="10" fillId="0" borderId="0" xfId="0" applyFont="1" applyBorder="1" applyAlignment="1">
      <alignment horizontal="left" vertical="top" wrapText="1"/>
    </xf>
    <xf numFmtId="0" fontId="5" fillId="0" borderId="5" xfId="0" applyFont="1" applyBorder="1" applyAlignment="1">
      <alignment horizontal="center" vertical="top"/>
    </xf>
    <xf numFmtId="0" fontId="5" fillId="0" borderId="9" xfId="0" applyFont="1" applyBorder="1" applyAlignment="1">
      <alignment horizontal="center" vertical="top"/>
    </xf>
    <xf numFmtId="0" fontId="5" fillId="0" borderId="6" xfId="0" applyFont="1" applyBorder="1" applyAlignment="1">
      <alignment horizontal="center" vertical="top"/>
    </xf>
    <xf numFmtId="0" fontId="6" fillId="0" borderId="0" xfId="0" applyFont="1" applyAlignment="1">
      <alignment horizontal="right"/>
    </xf>
    <xf numFmtId="0" fontId="9" fillId="0" borderId="0" xfId="0" applyFont="1" applyAlignment="1">
      <alignment horizontal="left"/>
    </xf>
    <xf numFmtId="0" fontId="5" fillId="0" borderId="0" xfId="0" applyFont="1" applyAlignment="1">
      <alignment horizontal="right"/>
    </xf>
    <xf numFmtId="0" fontId="5" fillId="0" borderId="1" xfId="0" applyFont="1" applyBorder="1" applyAlignment="1">
      <alignment horizontal="center" vertical="top"/>
    </xf>
    <xf numFmtId="0" fontId="5" fillId="0" borderId="3" xfId="0" applyFont="1" applyBorder="1" applyAlignment="1">
      <alignment horizontal="center" vertical="top"/>
    </xf>
    <xf numFmtId="0" fontId="14" fillId="0" borderId="0" xfId="0" applyFont="1" applyAlignment="1">
      <alignment horizontal="center" wrapText="1"/>
    </xf>
    <xf numFmtId="0" fontId="11" fillId="0" borderId="0" xfId="0" applyFont="1" applyAlignment="1">
      <alignment horizontal="center" wrapText="1"/>
    </xf>
    <xf numFmtId="0" fontId="10" fillId="0" borderId="2" xfId="0" applyFont="1" applyBorder="1" applyAlignment="1">
      <alignment horizontal="center" vertical="center" wrapText="1"/>
    </xf>
    <xf numFmtId="2" fontId="10" fillId="0" borderId="2" xfId="0" applyNumberFormat="1" applyFont="1" applyBorder="1" applyAlignment="1">
      <alignment horizontal="center" vertical="center" wrapText="1"/>
    </xf>
    <xf numFmtId="2" fontId="10" fillId="0" borderId="1" xfId="0" applyNumberFormat="1" applyFont="1" applyBorder="1" applyAlignment="1">
      <alignment horizontal="center" vertical="center"/>
    </xf>
    <xf numFmtId="2" fontId="10" fillId="0" borderId="10" xfId="0" applyNumberFormat="1" applyFont="1" applyBorder="1" applyAlignment="1">
      <alignment horizontal="center" vertical="center"/>
    </xf>
    <xf numFmtId="2" fontId="10" fillId="0" borderId="3" xfId="0" applyNumberFormat="1" applyFont="1" applyBorder="1" applyAlignment="1">
      <alignment horizontal="center" vertical="center"/>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9" fillId="0" borderId="6" xfId="0" applyFont="1" applyBorder="1" applyAlignment="1">
      <alignment horizontal="center" vertical="center"/>
    </xf>
    <xf numFmtId="0" fontId="43" fillId="0" borderId="0" xfId="0" applyFont="1" applyAlignment="1">
      <alignment horizontal="center"/>
    </xf>
    <xf numFmtId="0" fontId="58" fillId="0" borderId="0" xfId="0" applyFont="1" applyBorder="1" applyAlignment="1">
      <alignment horizontal="center" vertical="top"/>
    </xf>
    <xf numFmtId="0" fontId="55" fillId="0" borderId="2" xfId="0" applyFont="1" applyBorder="1" applyAlignment="1">
      <alignment horizontal="center" vertical="top" wrapText="1"/>
    </xf>
    <xf numFmtId="0" fontId="20" fillId="0" borderId="7" xfId="0" applyFont="1" applyBorder="1" applyAlignment="1">
      <alignment horizontal="left"/>
    </xf>
    <xf numFmtId="0" fontId="55" fillId="0" borderId="1" xfId="0" applyFont="1" applyBorder="1" applyAlignment="1">
      <alignment horizontal="center" vertical="top" wrapText="1"/>
    </xf>
    <xf numFmtId="0" fontId="55" fillId="0" borderId="10" xfId="0" applyFont="1" applyBorder="1" applyAlignment="1">
      <alignment horizontal="center" vertical="top" wrapText="1"/>
    </xf>
    <xf numFmtId="0" fontId="55" fillId="0" borderId="3" xfId="0" applyFont="1" applyBorder="1" applyAlignment="1">
      <alignment horizontal="center" vertical="top" wrapText="1"/>
    </xf>
    <xf numFmtId="0" fontId="56" fillId="0" borderId="12" xfId="0" applyFont="1" applyBorder="1" applyAlignment="1">
      <alignment horizontal="center" vertical="center" wrapText="1"/>
    </xf>
    <xf numFmtId="0" fontId="56" fillId="0" borderId="13" xfId="0" applyFont="1" applyBorder="1" applyAlignment="1">
      <alignment horizontal="center" vertical="center" wrapText="1"/>
    </xf>
    <xf numFmtId="0" fontId="56" fillId="0" borderId="14"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17"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7" xfId="0" applyFont="1" applyBorder="1" applyAlignment="1">
      <alignment horizontal="center" vertical="center" wrapText="1"/>
    </xf>
    <xf numFmtId="0" fontId="56" fillId="0" borderId="15" xfId="0" applyFont="1" applyBorder="1" applyAlignment="1">
      <alignment horizontal="center" vertical="center" wrapText="1"/>
    </xf>
    <xf numFmtId="0" fontId="38" fillId="0" borderId="7" xfId="0" applyFont="1" applyBorder="1" applyAlignment="1">
      <alignment horizontal="right"/>
    </xf>
    <xf numFmtId="0" fontId="38" fillId="0" borderId="1" xfId="0" applyFont="1" applyBorder="1" applyAlignment="1">
      <alignment horizontal="center" vertical="top" wrapText="1"/>
    </xf>
    <xf numFmtId="0" fontId="38" fillId="0" borderId="3" xfId="0" applyFont="1" applyBorder="1" applyAlignment="1">
      <alignment horizontal="center" vertical="top" wrapText="1"/>
    </xf>
    <xf numFmtId="0" fontId="38" fillId="0" borderId="2" xfId="0" applyFont="1" applyBorder="1" applyAlignment="1">
      <alignment horizontal="center" vertical="top" wrapText="1"/>
    </xf>
    <xf numFmtId="0" fontId="38" fillId="0" borderId="5" xfId="0" applyFont="1" applyBorder="1" applyAlignment="1">
      <alignment horizontal="center" vertical="top" wrapText="1"/>
    </xf>
    <xf numFmtId="0" fontId="38" fillId="0" borderId="9" xfId="0" applyFont="1" applyBorder="1" applyAlignment="1">
      <alignment horizontal="center" vertical="top" wrapText="1"/>
    </xf>
    <xf numFmtId="0" fontId="38" fillId="0" borderId="6" xfId="0" applyFont="1" applyBorder="1" applyAlignment="1">
      <alignment horizontal="center" vertical="top" wrapText="1"/>
    </xf>
    <xf numFmtId="0" fontId="5" fillId="0" borderId="5" xfId="1" applyFont="1" applyBorder="1" applyAlignment="1">
      <alignment horizontal="left" vertical="center"/>
    </xf>
    <xf numFmtId="0" fontId="5" fillId="0" borderId="9" xfId="1" applyFont="1" applyBorder="1" applyAlignment="1">
      <alignment horizontal="left" vertical="center"/>
    </xf>
    <xf numFmtId="0" fontId="5" fillId="0" borderId="6" xfId="1" applyFont="1" applyBorder="1" applyAlignment="1">
      <alignment horizontal="left" vertical="center"/>
    </xf>
    <xf numFmtId="0" fontId="5" fillId="2" borderId="1" xfId="1" quotePrefix="1" applyFont="1" applyFill="1" applyBorder="1" applyAlignment="1">
      <alignment horizontal="center" vertical="center" wrapText="1"/>
    </xf>
    <xf numFmtId="0" fontId="5" fillId="2" borderId="3" xfId="1" quotePrefix="1" applyFont="1" applyFill="1" applyBorder="1" applyAlignment="1">
      <alignment horizontal="center" vertical="center" wrapText="1"/>
    </xf>
    <xf numFmtId="0" fontId="8" fillId="0" borderId="0" xfId="1" applyFont="1" applyAlignment="1">
      <alignment horizontal="center"/>
    </xf>
    <xf numFmtId="0" fontId="8" fillId="0" borderId="0" xfId="1" applyFont="1" applyAlignment="1"/>
    <xf numFmtId="0" fontId="5" fillId="0" borderId="0" xfId="1" applyFont="1" applyAlignment="1">
      <alignment horizontal="left"/>
    </xf>
    <xf numFmtId="0" fontId="5" fillId="2" borderId="5" xfId="1" quotePrefix="1" applyFont="1" applyFill="1" applyBorder="1" applyAlignment="1">
      <alignment horizontal="center" vertical="center" wrapText="1"/>
    </xf>
    <xf numFmtId="0" fontId="5" fillId="2" borderId="9" xfId="1" quotePrefix="1" applyFont="1" applyFill="1" applyBorder="1" applyAlignment="1">
      <alignment horizontal="center" vertical="center" wrapText="1"/>
    </xf>
    <xf numFmtId="0" fontId="5" fillId="2" borderId="6" xfId="1" quotePrefix="1" applyFont="1" applyFill="1" applyBorder="1" applyAlignment="1">
      <alignment horizontal="center" vertical="center" wrapText="1"/>
    </xf>
    <xf numFmtId="0" fontId="5" fillId="0" borderId="0" xfId="2" applyFont="1" applyAlignment="1">
      <alignment horizontal="center"/>
    </xf>
    <xf numFmtId="0" fontId="19" fillId="0" borderId="0" xfId="0" applyFont="1" applyAlignment="1">
      <alignment horizontal="center" wrapText="1"/>
    </xf>
    <xf numFmtId="0" fontId="20" fillId="0" borderId="0" xfId="0" applyFont="1" applyFill="1" applyBorder="1" applyAlignment="1">
      <alignment horizontal="left" wrapText="1"/>
    </xf>
    <xf numFmtId="0" fontId="19" fillId="0" borderId="0" xfId="0" applyFont="1" applyAlignment="1">
      <alignment vertical="top" wrapText="1"/>
    </xf>
    <xf numFmtId="0" fontId="9" fillId="0" borderId="0" xfId="0" applyFont="1" applyAlignment="1">
      <alignment horizontal="right" vertical="top" wrapText="1"/>
    </xf>
    <xf numFmtId="0" fontId="8" fillId="0" borderId="0" xfId="0" applyFont="1" applyAlignment="1">
      <alignment horizontal="center" vertical="top" wrapText="1"/>
    </xf>
    <xf numFmtId="0" fontId="39" fillId="0" borderId="0" xfId="0" applyFont="1" applyBorder="1" applyAlignment="1">
      <alignment horizontal="center"/>
    </xf>
    <xf numFmtId="0" fontId="51" fillId="0" borderId="2" xfId="0" applyFont="1" applyBorder="1" applyAlignment="1">
      <alignment horizontal="center" vertical="top" wrapText="1"/>
    </xf>
    <xf numFmtId="0" fontId="20" fillId="2" borderId="7" xfId="0" applyFont="1" applyFill="1" applyBorder="1" applyAlignment="1">
      <alignment horizontal="right"/>
    </xf>
    <xf numFmtId="0" fontId="5" fillId="0" borderId="0" xfId="1" applyFont="1" applyAlignment="1">
      <alignment horizontal="center"/>
    </xf>
    <xf numFmtId="0" fontId="51" fillId="2" borderId="5" xfId="0" applyFont="1" applyFill="1" applyBorder="1" applyAlignment="1">
      <alignment horizontal="center" vertical="top" wrapText="1"/>
    </xf>
    <xf numFmtId="0" fontId="51" fillId="2" borderId="9" xfId="0" applyFont="1" applyFill="1" applyBorder="1" applyAlignment="1">
      <alignment horizontal="center" vertical="top" wrapText="1"/>
    </xf>
    <xf numFmtId="0" fontId="51" fillId="2" borderId="6" xfId="0" applyFont="1" applyFill="1" applyBorder="1" applyAlignment="1">
      <alignment horizontal="center" vertical="top" wrapText="1"/>
    </xf>
    <xf numFmtId="0" fontId="13" fillId="0" borderId="7" xfId="0" applyFont="1" applyBorder="1" applyAlignment="1">
      <alignment horizontal="right"/>
    </xf>
    <xf numFmtId="0" fontId="5" fillId="2" borderId="2" xfId="0" applyFont="1" applyFill="1" applyBorder="1" applyAlignment="1">
      <alignment horizontal="center" vertical="top" wrapText="1"/>
    </xf>
    <xf numFmtId="0" fontId="37" fillId="0" borderId="12" xfId="0" applyFont="1" applyBorder="1" applyAlignment="1">
      <alignment horizontal="center" vertical="center" wrapText="1"/>
    </xf>
    <xf numFmtId="0" fontId="37" fillId="0" borderId="13" xfId="0" quotePrefix="1" applyFont="1" applyBorder="1" applyAlignment="1">
      <alignment horizontal="center" vertical="center" wrapText="1"/>
    </xf>
    <xf numFmtId="0" fontId="37" fillId="0" borderId="14" xfId="0" quotePrefix="1" applyFont="1" applyBorder="1" applyAlignment="1">
      <alignment horizontal="center" vertical="center" wrapText="1"/>
    </xf>
    <xf numFmtId="0" fontId="37" fillId="0" borderId="11" xfId="0" quotePrefix="1" applyFont="1" applyBorder="1" applyAlignment="1">
      <alignment horizontal="center" vertical="center" wrapText="1"/>
    </xf>
    <xf numFmtId="0" fontId="37" fillId="0" borderId="0" xfId="0" quotePrefix="1" applyFont="1" applyBorder="1" applyAlignment="1">
      <alignment horizontal="center" vertical="center" wrapText="1"/>
    </xf>
    <xf numFmtId="0" fontId="37" fillId="0" borderId="17" xfId="0" quotePrefix="1" applyFont="1" applyBorder="1" applyAlignment="1">
      <alignment horizontal="center" vertical="center" wrapText="1"/>
    </xf>
    <xf numFmtId="0" fontId="37" fillId="0" borderId="8" xfId="0" quotePrefix="1" applyFont="1" applyBorder="1" applyAlignment="1">
      <alignment horizontal="center" vertical="center" wrapText="1"/>
    </xf>
    <xf numFmtId="0" fontId="37" fillId="0" borderId="7" xfId="0" quotePrefix="1" applyFont="1" applyBorder="1" applyAlignment="1">
      <alignment horizontal="center" vertical="center" wrapText="1"/>
    </xf>
    <xf numFmtId="0" fontId="37" fillId="0" borderId="15" xfId="0" quotePrefix="1" applyFont="1" applyBorder="1" applyAlignment="1">
      <alignment horizontal="center" vertical="center" wrapText="1"/>
    </xf>
    <xf numFmtId="0" fontId="48" fillId="0" borderId="7" xfId="0" applyFont="1" applyBorder="1" applyAlignment="1">
      <alignment horizontal="right"/>
    </xf>
    <xf numFmtId="0" fontId="9" fillId="0" borderId="0" xfId="3" applyFont="1" applyAlignment="1">
      <alignment horizontal="center"/>
    </xf>
    <xf numFmtId="0" fontId="5" fillId="0" borderId="2" xfId="0" applyFont="1" applyBorder="1" applyAlignment="1">
      <alignment horizontal="center" vertical="center" wrapText="1"/>
    </xf>
    <xf numFmtId="0" fontId="5" fillId="0" borderId="2" xfId="3" applyFont="1" applyBorder="1" applyAlignment="1">
      <alignment horizontal="center" vertical="center" wrapText="1"/>
    </xf>
    <xf numFmtId="0" fontId="0" fillId="0" borderId="0" xfId="0" applyAlignment="1">
      <alignment horizontal="left"/>
    </xf>
    <xf numFmtId="0" fontId="5" fillId="0" borderId="2" xfId="3" applyFont="1" applyBorder="1" applyAlignment="1">
      <alignment horizontal="center" vertical="top" wrapText="1"/>
    </xf>
    <xf numFmtId="0" fontId="0" fillId="0" borderId="2" xfId="0" applyBorder="1" applyAlignment="1">
      <alignment horizontal="center" vertical="top" wrapText="1"/>
    </xf>
    <xf numFmtId="0" fontId="10" fillId="0" borderId="1" xfId="3" applyBorder="1" applyAlignment="1">
      <alignment horizontal="center" vertical="center"/>
    </xf>
    <xf numFmtId="0" fontId="10" fillId="0" borderId="10" xfId="3" applyBorder="1" applyAlignment="1">
      <alignment horizontal="center" vertical="center"/>
    </xf>
    <xf numFmtId="0" fontId="10" fillId="0" borderId="3" xfId="3" applyBorder="1" applyAlignment="1">
      <alignment horizontal="center" vertical="center"/>
    </xf>
    <xf numFmtId="0" fontId="10" fillId="0" borderId="0" xfId="3" applyAlignment="1">
      <alignment horizontal="center"/>
    </xf>
    <xf numFmtId="0" fontId="11" fillId="0" borderId="0" xfId="3" applyFont="1" applyAlignment="1">
      <alignment horizontal="center"/>
    </xf>
    <xf numFmtId="0" fontId="5" fillId="0" borderId="5" xfId="3" applyFont="1" applyBorder="1" applyAlignment="1">
      <alignment horizontal="center" vertical="top"/>
    </xf>
    <xf numFmtId="0" fontId="5" fillId="0" borderId="9" xfId="3" applyFont="1" applyBorder="1" applyAlignment="1">
      <alignment horizontal="center" vertical="top"/>
    </xf>
    <xf numFmtId="0" fontId="5" fillId="0" borderId="2" xfId="3" applyFont="1" applyBorder="1" applyAlignment="1">
      <alignment horizontal="center" vertical="top"/>
    </xf>
    <xf numFmtId="0" fontId="7" fillId="0" borderId="0" xfId="3" applyFont="1" applyAlignment="1">
      <alignment horizontal="center"/>
    </xf>
    <xf numFmtId="0" fontId="10" fillId="0" borderId="0" xfId="3" applyAlignment="1">
      <alignment horizontal="left"/>
    </xf>
    <xf numFmtId="0" fontId="5" fillId="0" borderId="1" xfId="3" applyFont="1" applyBorder="1" applyAlignment="1">
      <alignment horizontal="center" vertical="top" wrapText="1"/>
    </xf>
    <xf numFmtId="0" fontId="5" fillId="0" borderId="3" xfId="3" applyFont="1" applyBorder="1" applyAlignment="1">
      <alignment horizontal="center" vertical="top" wrapText="1"/>
    </xf>
    <xf numFmtId="0" fontId="9" fillId="0" borderId="5" xfId="3" applyFont="1" applyBorder="1" applyAlignment="1">
      <alignment horizontal="center" vertical="top"/>
    </xf>
    <xf numFmtId="0" fontId="9" fillId="0" borderId="9" xfId="3" applyFont="1" applyBorder="1" applyAlignment="1">
      <alignment horizontal="center" vertical="top"/>
    </xf>
    <xf numFmtId="0" fontId="9" fillId="0" borderId="16" xfId="3" applyFont="1" applyBorder="1" applyAlignment="1">
      <alignment horizontal="center" vertical="top"/>
    </xf>
    <xf numFmtId="0" fontId="5" fillId="0" borderId="9" xfId="3" applyFont="1" applyBorder="1" applyAlignment="1">
      <alignment horizontal="center" vertical="top" wrapText="1"/>
    </xf>
    <xf numFmtId="0" fontId="5" fillId="0" borderId="6" xfId="3" applyFont="1" applyBorder="1" applyAlignment="1">
      <alignment horizontal="center" vertical="top" wrapText="1"/>
    </xf>
    <xf numFmtId="0" fontId="5" fillId="0" borderId="5" xfId="3" applyFont="1" applyBorder="1" applyAlignment="1">
      <alignment horizontal="center" vertical="top" wrapText="1"/>
    </xf>
    <xf numFmtId="0" fontId="5" fillId="0" borderId="5" xfId="3" applyFont="1" applyBorder="1" applyAlignment="1">
      <alignment horizontal="center"/>
    </xf>
    <xf numFmtId="0" fontId="5" fillId="0" borderId="6" xfId="3" applyFont="1" applyBorder="1" applyAlignment="1">
      <alignment horizontal="center"/>
    </xf>
    <xf numFmtId="0" fontId="35" fillId="0" borderId="0" xfId="0" applyFont="1" applyAlignment="1">
      <alignment horizontal="right"/>
    </xf>
    <xf numFmtId="0" fontId="38" fillId="0" borderId="0" xfId="0" applyFont="1" applyAlignment="1">
      <alignment horizontal="center" wrapText="1"/>
    </xf>
    <xf numFmtId="0" fontId="18" fillId="0" borderId="0" xfId="1" applyFont="1" applyAlignment="1">
      <alignment horizontal="center"/>
    </xf>
    <xf numFmtId="0" fontId="38" fillId="0" borderId="10" xfId="0" applyFont="1" applyBorder="1" applyAlignment="1">
      <alignment horizontal="center" vertical="top" wrapText="1"/>
    </xf>
    <xf numFmtId="0" fontId="5" fillId="2" borderId="2" xfId="1" quotePrefix="1" applyFont="1" applyFill="1" applyBorder="1" applyAlignment="1">
      <alignment horizontal="center" vertical="center" wrapText="1"/>
    </xf>
    <xf numFmtId="0" fontId="5" fillId="2" borderId="2" xfId="1" applyFont="1" applyFill="1" applyBorder="1" applyAlignment="1">
      <alignment horizontal="center" vertical="center" wrapText="1"/>
    </xf>
    <xf numFmtId="0" fontId="20" fillId="0" borderId="0" xfId="1" applyFont="1" applyAlignment="1">
      <alignment horizontal="right"/>
    </xf>
    <xf numFmtId="0" fontId="5" fillId="0" borderId="2" xfId="1" applyFont="1" applyBorder="1" applyAlignment="1">
      <alignment horizontal="left"/>
    </xf>
    <xf numFmtId="0" fontId="63" fillId="0" borderId="0" xfId="0" applyFont="1" applyBorder="1" applyAlignment="1">
      <alignment horizontal="left" vertical="center" wrapText="1"/>
    </xf>
    <xf numFmtId="0" fontId="54" fillId="0" borderId="0" xfId="0" applyFont="1" applyBorder="1" applyAlignment="1">
      <alignment horizontal="center" vertical="top"/>
    </xf>
    <xf numFmtId="0" fontId="5" fillId="0" borderId="7" xfId="0" applyFont="1" applyBorder="1" applyAlignment="1">
      <alignment horizontal="left"/>
    </xf>
    <xf numFmtId="0" fontId="55" fillId="0" borderId="12" xfId="0" applyFont="1" applyBorder="1" applyAlignment="1">
      <alignment horizontal="center" vertical="top" wrapText="1"/>
    </xf>
    <xf numFmtId="0" fontId="55" fillId="0" borderId="13" xfId="0" applyFont="1" applyBorder="1" applyAlignment="1">
      <alignment horizontal="center" vertical="top" wrapText="1"/>
    </xf>
    <xf numFmtId="0" fontId="55" fillId="0" borderId="14" xfId="0" applyFont="1" applyBorder="1" applyAlignment="1">
      <alignment horizontal="center" vertical="top" wrapText="1"/>
    </xf>
    <xf numFmtId="0" fontId="55" fillId="0" borderId="11" xfId="0" applyFont="1" applyBorder="1" applyAlignment="1">
      <alignment horizontal="center" vertical="top" wrapText="1"/>
    </xf>
    <xf numFmtId="0" fontId="55" fillId="0" borderId="0" xfId="0" applyFont="1" applyBorder="1" applyAlignment="1">
      <alignment horizontal="center" vertical="top" wrapText="1"/>
    </xf>
    <xf numFmtId="0" fontId="55" fillId="0" borderId="17" xfId="0" applyFont="1" applyBorder="1" applyAlignment="1">
      <alignment horizontal="center" vertical="top" wrapText="1"/>
    </xf>
    <xf numFmtId="0" fontId="58" fillId="0" borderId="0" xfId="0" applyFont="1" applyAlignment="1">
      <alignment horizontal="center" vertical="center"/>
    </xf>
    <xf numFmtId="0" fontId="58" fillId="0" borderId="0" xfId="0" applyFont="1" applyBorder="1" applyAlignment="1">
      <alignment horizontal="center" vertical="center"/>
    </xf>
    <xf numFmtId="0" fontId="45" fillId="0" borderId="0" xfId="0" applyFont="1" applyAlignment="1">
      <alignment horizontal="center" vertical="center" wrapText="1"/>
    </xf>
    <xf numFmtId="0" fontId="18" fillId="0" borderId="2" xfId="0" applyFont="1" applyBorder="1" applyAlignment="1">
      <alignment horizontal="center" vertical="top"/>
    </xf>
    <xf numFmtId="0" fontId="18" fillId="0" borderId="2" xfId="0" applyFont="1" applyBorder="1" applyAlignment="1">
      <alignment horizontal="center" vertical="top" wrapText="1"/>
    </xf>
    <xf numFmtId="0" fontId="18" fillId="0" borderId="10" xfId="0" applyFont="1" applyBorder="1" applyAlignment="1">
      <alignment horizontal="center" vertical="top" wrapText="1"/>
    </xf>
    <xf numFmtId="0" fontId="14" fillId="0" borderId="0" xfId="0" applyFont="1" applyAlignment="1">
      <alignment horizontal="center" vertical="top" wrapText="1"/>
    </xf>
    <xf numFmtId="0" fontId="15" fillId="0" borderId="0" xfId="0" applyFont="1" applyAlignment="1">
      <alignment horizontal="center" vertical="top" wrapText="1"/>
    </xf>
    <xf numFmtId="0" fontId="10" fillId="3" borderId="0" xfId="0" applyFont="1" applyFill="1" applyAlignment="1">
      <alignment horizontal="center"/>
    </xf>
    <xf numFmtId="0" fontId="5" fillId="2" borderId="0" xfId="0" applyFont="1" applyFill="1" applyBorder="1" applyAlignment="1">
      <alignment horizontal="right"/>
    </xf>
    <xf numFmtId="0" fontId="5" fillId="2" borderId="5"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6" xfId="0" applyFont="1" applyFill="1" applyBorder="1" applyAlignment="1">
      <alignment horizontal="center" vertical="top" wrapText="1"/>
    </xf>
    <xf numFmtId="0" fontId="5" fillId="2" borderId="0" xfId="0" applyFont="1" applyFill="1" applyAlignment="1">
      <alignment horizontal="left"/>
    </xf>
    <xf numFmtId="0" fontId="5" fillId="2" borderId="12" xfId="0" applyFont="1" applyFill="1" applyBorder="1" applyAlignment="1">
      <alignment horizontal="center" vertical="top" wrapText="1"/>
    </xf>
    <xf numFmtId="0" fontId="5" fillId="2" borderId="8" xfId="0" applyFont="1" applyFill="1" applyBorder="1" applyAlignment="1">
      <alignment horizontal="center" vertical="top" wrapText="1"/>
    </xf>
    <xf numFmtId="0" fontId="5" fillId="2" borderId="2" xfId="0" applyFont="1" applyFill="1" applyBorder="1" applyAlignment="1">
      <alignment horizontal="center" wrapText="1"/>
    </xf>
    <xf numFmtId="0" fontId="20" fillId="2" borderId="13" xfId="0" applyFont="1" applyFill="1" applyBorder="1" applyAlignment="1">
      <alignment horizontal="center" vertical="center" wrapText="1"/>
    </xf>
    <xf numFmtId="0" fontId="19" fillId="2" borderId="0" xfId="0" applyFont="1" applyFill="1" applyAlignment="1">
      <alignment horizontal="center" wrapText="1"/>
    </xf>
    <xf numFmtId="0" fontId="9" fillId="2" borderId="0" xfId="0" applyFont="1" applyFill="1" applyAlignment="1">
      <alignment horizontal="center"/>
    </xf>
    <xf numFmtId="0" fontId="7" fillId="2" borderId="0" xfId="0" applyFont="1" applyFill="1" applyAlignment="1">
      <alignment horizontal="center"/>
    </xf>
    <xf numFmtId="0" fontId="5" fillId="2" borderId="0" xfId="0" applyFont="1" applyFill="1" applyAlignment="1">
      <alignment horizontal="center"/>
    </xf>
    <xf numFmtId="0" fontId="10" fillId="2" borderId="0" xfId="0" applyFont="1" applyFill="1" applyAlignment="1">
      <alignment horizontal="center"/>
    </xf>
    <xf numFmtId="0" fontId="6" fillId="2" borderId="0" xfId="0" applyFont="1" applyFill="1" applyAlignment="1">
      <alignment horizontal="right"/>
    </xf>
    <xf numFmtId="0" fontId="5" fillId="2" borderId="5" xfId="0" applyFont="1" applyFill="1" applyBorder="1" applyAlignment="1">
      <alignment horizontal="center"/>
    </xf>
    <xf numFmtId="0" fontId="5" fillId="2" borderId="6" xfId="0" applyFont="1" applyFill="1" applyBorder="1" applyAlignment="1">
      <alignment horizontal="center"/>
    </xf>
    <xf numFmtId="0" fontId="5" fillId="2" borderId="1" xfId="0" applyFont="1" applyFill="1" applyBorder="1" applyAlignment="1">
      <alignment horizontal="center" vertical="top" wrapText="1"/>
    </xf>
    <xf numFmtId="0" fontId="5" fillId="2" borderId="3" xfId="0" applyFont="1" applyFill="1" applyBorder="1" applyAlignment="1">
      <alignment horizontal="center" vertical="top" wrapText="1"/>
    </xf>
    <xf numFmtId="0" fontId="11" fillId="2" borderId="0" xfId="0" applyFont="1" applyFill="1" applyAlignment="1">
      <alignment horizontal="center" wrapText="1"/>
    </xf>
    <xf numFmtId="0" fontId="59" fillId="0" borderId="5" xfId="1" applyFont="1" applyBorder="1" applyAlignment="1">
      <alignment horizontal="center"/>
    </xf>
    <xf numFmtId="0" fontId="59" fillId="0" borderId="6" xfId="1" applyFont="1" applyBorder="1" applyAlignment="1">
      <alignment horizontal="center"/>
    </xf>
    <xf numFmtId="0" fontId="46" fillId="0" borderId="0" xfId="1" applyFont="1" applyAlignment="1">
      <alignment horizontal="center"/>
    </xf>
    <xf numFmtId="0" fontId="25" fillId="0" borderId="1" xfId="1" applyFont="1" applyBorder="1" applyAlignment="1">
      <alignment horizontal="center" vertical="top" wrapText="1"/>
    </xf>
    <xf numFmtId="0" fontId="25" fillId="0" borderId="3" xfId="1" applyFont="1" applyBorder="1" applyAlignment="1">
      <alignment horizontal="center" vertical="top" wrapText="1"/>
    </xf>
    <xf numFmtId="0" fontId="25" fillId="0" borderId="5" xfId="1" applyFont="1" applyBorder="1" applyAlignment="1">
      <alignment horizontal="center" vertical="top" wrapText="1"/>
    </xf>
    <xf numFmtId="0" fontId="25" fillId="0" borderId="9" xfId="1" applyFont="1" applyBorder="1" applyAlignment="1">
      <alignment horizontal="center" vertical="top" wrapText="1"/>
    </xf>
    <xf numFmtId="0" fontId="25" fillId="0" borderId="14" xfId="1" applyFont="1" applyBorder="1" applyAlignment="1">
      <alignment horizontal="center" vertical="top" wrapText="1"/>
    </xf>
    <xf numFmtId="0" fontId="25" fillId="0" borderId="2" xfId="1" applyFont="1" applyBorder="1" applyAlignment="1">
      <alignment horizontal="center" vertical="top" wrapText="1"/>
    </xf>
    <xf numFmtId="0" fontId="25" fillId="0" borderId="6" xfId="1" applyFont="1" applyBorder="1" applyAlignment="1">
      <alignment horizontal="center" vertical="top" wrapText="1"/>
    </xf>
    <xf numFmtId="0" fontId="21" fillId="0" borderId="2" xfId="1" applyFont="1" applyBorder="1" applyAlignment="1">
      <alignment horizontal="center" vertical="top" wrapText="1"/>
    </xf>
    <xf numFmtId="0" fontId="51" fillId="0" borderId="5" xfId="1" applyFont="1" applyBorder="1" applyAlignment="1">
      <alignment horizontal="center"/>
    </xf>
    <xf numFmtId="0" fontId="51" fillId="0" borderId="6" xfId="1" applyFont="1" applyBorder="1" applyAlignment="1">
      <alignment horizontal="center"/>
    </xf>
    <xf numFmtId="0" fontId="32" fillId="0" borderId="0" xfId="1" applyFont="1" applyAlignment="1">
      <alignment horizontal="center"/>
    </xf>
    <xf numFmtId="0" fontId="24" fillId="0" borderId="2" xfId="1" applyFont="1" applyBorder="1" applyAlignment="1">
      <alignment horizontal="center" vertical="top" wrapText="1"/>
    </xf>
    <xf numFmtId="0" fontId="9" fillId="0" borderId="2" xfId="0" applyFont="1" applyBorder="1" applyAlignment="1">
      <alignment horizontal="center" vertical="top" wrapText="1"/>
    </xf>
    <xf numFmtId="0" fontId="24" fillId="0" borderId="1" xfId="1" applyFont="1" applyBorder="1" applyAlignment="1">
      <alignment horizontal="center" vertical="top" wrapText="1"/>
    </xf>
    <xf numFmtId="0" fontId="24" fillId="0" borderId="3" xfId="1" applyFont="1" applyBorder="1" applyAlignment="1">
      <alignment horizontal="center" vertical="top" wrapText="1"/>
    </xf>
    <xf numFmtId="0" fontId="23" fillId="0" borderId="1" xfId="1" applyFont="1" applyBorder="1" applyAlignment="1">
      <alignment horizontal="center" vertical="top" wrapText="1"/>
    </xf>
    <xf numFmtId="0" fontId="23" fillId="0" borderId="3" xfId="1" applyFont="1" applyBorder="1" applyAlignment="1">
      <alignment horizontal="center" vertical="top" wrapText="1"/>
    </xf>
    <xf numFmtId="0" fontId="23" fillId="0" borderId="5" xfId="1" applyFont="1" applyBorder="1" applyAlignment="1">
      <alignment horizontal="center" vertical="top" wrapText="1"/>
    </xf>
    <xf numFmtId="0" fontId="23" fillId="0" borderId="9" xfId="1" applyFont="1" applyBorder="1" applyAlignment="1">
      <alignment horizontal="center" vertical="top" wrapText="1"/>
    </xf>
    <xf numFmtId="0" fontId="23" fillId="0" borderId="6" xfId="1" applyFont="1" applyBorder="1" applyAlignment="1">
      <alignment horizontal="center" vertical="top" wrapText="1"/>
    </xf>
    <xf numFmtId="0" fontId="21" fillId="0" borderId="5" xfId="1" applyFont="1" applyBorder="1" applyAlignment="1">
      <alignment horizontal="center" vertical="top" wrapText="1"/>
    </xf>
    <xf numFmtId="0" fontId="21" fillId="0" borderId="9" xfId="1" applyFont="1" applyBorder="1" applyAlignment="1">
      <alignment horizontal="center" vertical="top" wrapText="1"/>
    </xf>
    <xf numFmtId="0" fontId="5" fillId="0" borderId="0" xfId="0" applyFont="1" applyAlignment="1">
      <alignment horizontal="center" vertical="top" wrapText="1"/>
    </xf>
    <xf numFmtId="0" fontId="15" fillId="0" borderId="0" xfId="0" applyFont="1" applyAlignment="1">
      <alignment horizontal="justify" vertical="top" wrapText="1"/>
    </xf>
    <xf numFmtId="0" fontId="10" fillId="0" borderId="0" xfId="0" applyFont="1" applyAlignment="1">
      <alignment horizontal="justify" vertical="top" wrapText="1"/>
    </xf>
    <xf numFmtId="0" fontId="0" fillId="0" borderId="0" xfId="0" applyAlignment="1">
      <alignment wrapText="1"/>
    </xf>
    <xf numFmtId="0" fontId="23" fillId="0" borderId="1" xfId="1" applyFont="1" applyBorder="1" applyAlignment="1">
      <alignment horizontal="center" vertical="top"/>
    </xf>
    <xf numFmtId="0" fontId="23" fillId="0" borderId="10" xfId="1" applyFont="1" applyBorder="1" applyAlignment="1">
      <alignment horizontal="center" vertical="top"/>
    </xf>
    <xf numFmtId="0" fontId="23" fillId="0" borderId="3" xfId="1" applyFont="1" applyBorder="1" applyAlignment="1">
      <alignment horizontal="center" vertical="top"/>
    </xf>
    <xf numFmtId="0" fontId="25" fillId="0" borderId="10" xfId="1" applyFont="1" applyBorder="1" applyAlignment="1">
      <alignment horizontal="center" vertical="top" wrapText="1"/>
    </xf>
    <xf numFmtId="0" fontId="23" fillId="0" borderId="5" xfId="1" applyFont="1" applyBorder="1" applyAlignment="1">
      <alignment horizontal="center"/>
    </xf>
    <xf numFmtId="0" fontId="23" fillId="0" borderId="6" xfId="1" applyFont="1" applyBorder="1" applyAlignment="1">
      <alignment horizontal="center"/>
    </xf>
    <xf numFmtId="0" fontId="23" fillId="0" borderId="5" xfId="1" applyFont="1" applyBorder="1" applyAlignment="1">
      <alignment horizontal="center" wrapText="1"/>
    </xf>
    <xf numFmtId="0" fontId="23" fillId="0" borderId="9" xfId="1" applyFont="1" applyBorder="1" applyAlignment="1">
      <alignment horizontal="center" wrapText="1"/>
    </xf>
    <xf numFmtId="0" fontId="23" fillId="0" borderId="6" xfId="1" applyFont="1" applyBorder="1" applyAlignment="1">
      <alignment horizontal="center" wrapText="1"/>
    </xf>
    <xf numFmtId="0" fontId="26" fillId="0" borderId="0" xfId="1" applyFont="1" applyAlignment="1">
      <alignment horizontal="center"/>
    </xf>
    <xf numFmtId="0" fontId="25" fillId="0" borderId="12" xfId="1" applyFont="1" applyBorder="1" applyAlignment="1">
      <alignment horizontal="center" vertical="top" wrapText="1"/>
    </xf>
    <xf numFmtId="0" fontId="25" fillId="0" borderId="11" xfId="1" applyFont="1" applyBorder="1" applyAlignment="1">
      <alignment horizontal="center" vertical="top" wrapText="1"/>
    </xf>
    <xf numFmtId="0" fontId="25" fillId="0" borderId="17" xfId="1" applyFont="1" applyBorder="1" applyAlignment="1">
      <alignment horizontal="center" vertical="top" wrapText="1"/>
    </xf>
    <xf numFmtId="0" fontId="23" fillId="0" borderId="2" xfId="1" applyFont="1" applyBorder="1" applyAlignment="1">
      <alignment horizontal="center" wrapText="1"/>
    </xf>
    <xf numFmtId="0" fontId="5" fillId="0" borderId="0" xfId="4" applyFont="1" applyAlignment="1">
      <alignment horizontal="left"/>
    </xf>
    <xf numFmtId="0" fontId="10" fillId="0" borderId="0" xfId="4" applyAlignment="1">
      <alignment horizontal="left"/>
    </xf>
    <xf numFmtId="0" fontId="6" fillId="0" borderId="0" xfId="4" applyFont="1" applyAlignment="1">
      <alignment horizontal="right"/>
    </xf>
    <xf numFmtId="0" fontId="7" fillId="0" borderId="0" xfId="4" applyFont="1" applyAlignment="1">
      <alignment horizontal="center"/>
    </xf>
    <xf numFmtId="0" fontId="8" fillId="0" borderId="0" xfId="4" applyFont="1" applyAlignment="1">
      <alignment horizontal="center"/>
    </xf>
    <xf numFmtId="0" fontId="20" fillId="0" borderId="5" xfId="4" applyFont="1" applyBorder="1" applyAlignment="1">
      <alignment horizontal="center" vertical="top" wrapText="1"/>
    </xf>
    <xf numFmtId="0" fontId="20" fillId="0" borderId="9" xfId="4" applyFont="1" applyBorder="1" applyAlignment="1">
      <alignment horizontal="center" vertical="top" wrapText="1"/>
    </xf>
    <xf numFmtId="0" fontId="20" fillId="0" borderId="6" xfId="4" applyFont="1" applyBorder="1" applyAlignment="1">
      <alignment horizontal="center" vertical="top" wrapText="1"/>
    </xf>
    <xf numFmtId="0" fontId="5" fillId="0" borderId="5" xfId="4" applyFont="1" applyBorder="1" applyAlignment="1">
      <alignment horizontal="center" vertical="center" wrapText="1"/>
    </xf>
    <xf numFmtId="0" fontId="5" fillId="0" borderId="6" xfId="4" applyFont="1" applyBorder="1" applyAlignment="1">
      <alignment horizontal="center" vertical="center" wrapText="1"/>
    </xf>
    <xf numFmtId="0" fontId="11" fillId="0" borderId="5" xfId="4" applyFont="1" applyBorder="1" applyAlignment="1">
      <alignment horizontal="center" vertical="center" wrapText="1"/>
    </xf>
    <xf numFmtId="0" fontId="11" fillId="0" borderId="6" xfId="4" applyFont="1" applyBorder="1" applyAlignment="1">
      <alignment horizontal="center" vertical="center" wrapText="1"/>
    </xf>
    <xf numFmtId="0" fontId="11" fillId="0" borderId="5" xfId="4" applyFont="1" applyBorder="1" applyAlignment="1">
      <alignment horizontal="center" vertical="top" wrapText="1"/>
    </xf>
    <xf numFmtId="0" fontId="11" fillId="0" borderId="6" xfId="4" applyFont="1" applyBorder="1" applyAlignment="1">
      <alignment horizontal="center" vertical="top" wrapText="1"/>
    </xf>
    <xf numFmtId="0" fontId="20" fillId="0" borderId="1" xfId="4" applyFont="1" applyBorder="1" applyAlignment="1">
      <alignment horizontal="center" vertical="top" wrapText="1"/>
    </xf>
    <xf numFmtId="0" fontId="20" fillId="0" borderId="3" xfId="4" applyFont="1" applyBorder="1" applyAlignment="1">
      <alignment horizontal="center" vertical="top" wrapText="1"/>
    </xf>
    <xf numFmtId="0" fontId="20" fillId="0" borderId="5" xfId="4" applyFont="1" applyBorder="1" applyAlignment="1">
      <alignment horizontal="center" vertical="top"/>
    </xf>
    <xf numFmtId="0" fontId="20" fillId="0" borderId="9" xfId="4" applyFont="1" applyBorder="1" applyAlignment="1">
      <alignment horizontal="center" vertical="top"/>
    </xf>
    <xf numFmtId="0" fontId="20" fillId="0" borderId="6" xfId="4" applyFont="1" applyBorder="1" applyAlignment="1">
      <alignment horizontal="center" vertical="top"/>
    </xf>
    <xf numFmtId="0" fontId="20" fillId="0" borderId="12" xfId="4" applyFont="1" applyBorder="1" applyAlignment="1">
      <alignment horizontal="center" vertical="top" wrapText="1"/>
    </xf>
    <xf numFmtId="0" fontId="20" fillId="0" borderId="13" xfId="4" applyFont="1" applyBorder="1" applyAlignment="1">
      <alignment horizontal="center" vertical="top" wrapText="1"/>
    </xf>
    <xf numFmtId="0" fontId="20" fillId="0" borderId="14" xfId="4" applyFont="1" applyBorder="1" applyAlignment="1">
      <alignment horizontal="center" vertical="top" wrapText="1"/>
    </xf>
    <xf numFmtId="0" fontId="20" fillId="0" borderId="8" xfId="4" applyFont="1" applyBorder="1" applyAlignment="1">
      <alignment horizontal="center" vertical="top" wrapText="1"/>
    </xf>
    <xf numFmtId="0" fontId="20" fillId="0" borderId="7" xfId="4" applyFont="1" applyBorder="1" applyAlignment="1">
      <alignment horizontal="center" vertical="top" wrapText="1"/>
    </xf>
    <xf numFmtId="0" fontId="20" fillId="0" borderId="15" xfId="4" applyFont="1" applyBorder="1" applyAlignment="1">
      <alignment horizontal="center" vertical="top" wrapText="1"/>
    </xf>
    <xf numFmtId="0" fontId="10" fillId="0" borderId="0" xfId="3" applyFont="1"/>
    <xf numFmtId="0" fontId="5" fillId="0" borderId="2" xfId="3" applyFont="1" applyBorder="1" applyAlignment="1">
      <alignment horizontal="center" vertical="center"/>
    </xf>
    <xf numFmtId="0" fontId="5" fillId="0" borderId="0" xfId="3" applyFont="1" applyAlignment="1">
      <alignment horizontal="left"/>
    </xf>
    <xf numFmtId="0" fontId="5" fillId="0" borderId="0" xfId="3" applyFont="1" applyAlignment="1">
      <alignment horizontal="center"/>
    </xf>
    <xf numFmtId="0" fontId="15" fillId="0" borderId="0" xfId="3" applyFont="1" applyAlignment="1">
      <alignment horizontal="center"/>
    </xf>
    <xf numFmtId="0" fontId="8" fillId="0" borderId="0" xfId="3" applyFont="1" applyAlignment="1">
      <alignment horizontal="center" wrapText="1"/>
    </xf>
    <xf numFmtId="0" fontId="20" fillId="0" borderId="7" xfId="3" applyFont="1" applyBorder="1" applyAlignment="1">
      <alignment horizontal="right"/>
    </xf>
  </cellXfs>
  <cellStyles count="6">
    <cellStyle name="Normal" xfId="0" builtinId="0"/>
    <cellStyle name="Normal 2" xfId="1"/>
    <cellStyle name="Normal 2 2" xfId="2"/>
    <cellStyle name="Normal 3" xfId="3"/>
    <cellStyle name="Normal 3 2" xfId="4"/>
    <cellStyle name="Normal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oneCellAnchor>
    <xdr:from>
      <xdr:col>0</xdr:col>
      <xdr:colOff>0</xdr:colOff>
      <xdr:row>5</xdr:row>
      <xdr:rowOff>100692</xdr:rowOff>
    </xdr:from>
    <xdr:ext cx="8278091" cy="4544096"/>
    <xdr:sp macro="" textlink="">
      <xdr:nvSpPr>
        <xdr:cNvPr id="2" name="Rectangle 1"/>
        <xdr:cNvSpPr/>
      </xdr:nvSpPr>
      <xdr:spPr>
        <a:xfrm>
          <a:off x="0" y="880010"/>
          <a:ext cx="8278091" cy="4544096"/>
        </a:xfrm>
        <a:prstGeom prst="rect">
          <a:avLst/>
        </a:prstGeom>
        <a:noFill/>
      </xdr:spPr>
      <xdr:txBody>
        <a:bodyPr wrap="square" lIns="91440" tIns="45720" rIns="91440" bIns="45720">
          <a:noAutofit/>
        </a:bodyPr>
        <a:lstStyle/>
        <a:p>
          <a:pPr algn="ctr">
            <a:lnSpc>
              <a:spcPts val="6300"/>
            </a:lnSpc>
          </a:pPr>
          <a:r>
            <a:rPr lang="en-U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Annual Work Plan &amp; Budget</a:t>
          </a:r>
        </a:p>
        <a:p>
          <a:pPr algn="ctr">
            <a:lnSpc>
              <a:spcPts val="6300"/>
            </a:lnSpc>
          </a:pPr>
          <a:r>
            <a:rPr lang="en-U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2019-20</a:t>
          </a:r>
        </a:p>
        <a:p>
          <a:pPr algn="ctr">
            <a:lnSpc>
              <a:spcPts val="6300"/>
            </a:lnSpc>
          </a:pPr>
          <a:endPar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a:p>
          <a:pPr algn="ctr">
            <a:lnSpc>
              <a:spcPts val="5100"/>
            </a:lnSpc>
          </a:pPr>
          <a:r>
            <a:rPr lang="en-U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State/UT</a:t>
          </a:r>
          <a:r>
            <a:rPr lang="en-U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 Meghalaya</a:t>
          </a:r>
        </a:p>
        <a:p>
          <a:pPr algn="ctr">
            <a:lnSpc>
              <a:spcPts val="5100"/>
            </a:lnSpc>
          </a:pPr>
          <a:r>
            <a:rPr lang="en-U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Date of Submission 30.04.2019</a:t>
          </a:r>
          <a:endParaRPr lang="en-U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a:p>
          <a:pPr algn="ctr">
            <a:lnSpc>
              <a:spcPts val="6300"/>
            </a:lnSpc>
          </a:pPr>
          <a:endPar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209550</xdr:colOff>
      <xdr:row>2</xdr:row>
      <xdr:rowOff>112209</xdr:rowOff>
    </xdr:from>
    <xdr:ext cx="5588000" cy="2628220"/>
    <xdr:sp macro="" textlink="">
      <xdr:nvSpPr>
        <xdr:cNvPr id="2" name="Rectangle 1"/>
        <xdr:cNvSpPr/>
      </xdr:nvSpPr>
      <xdr:spPr>
        <a:xfrm>
          <a:off x="209550" y="436059"/>
          <a:ext cx="5588000" cy="2628220"/>
        </a:xfrm>
        <a:prstGeom prst="rect">
          <a:avLst/>
        </a:prstGeom>
        <a:noFill/>
      </xdr:spPr>
      <xdr:txBody>
        <a:bodyPr wrap="square" lIns="91440" tIns="45720" rIns="91440" bIns="45720">
          <a:spAutoFit/>
        </a:bodyPr>
        <a:lstStyle/>
        <a:p>
          <a:pPr algn="ct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Performance during </a:t>
          </a:r>
        </a:p>
        <a:p>
          <a:pPr algn="ctr">
            <a:lnSpc>
              <a:spcPts val="6500"/>
            </a:lnSpc>
          </a:pP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2018-19</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0"/>
  <sheetViews>
    <sheetView tabSelected="1" view="pageBreakPreview" zoomScale="55" zoomScaleSheetLayoutView="55" workbookViewId="0">
      <selection activeCell="T38" sqref="T38"/>
    </sheetView>
  </sheetViews>
  <sheetFormatPr defaultRowHeight="12.75" x14ac:dyDescent="0.2"/>
  <cols>
    <col min="15" max="15" width="12.42578125" customWidth="1"/>
  </cols>
  <sheetData>
    <row r="130" spans="1:1" x14ac:dyDescent="0.2">
      <c r="A130" t="s">
        <v>817</v>
      </c>
    </row>
  </sheetData>
  <printOptions horizontalCentered="1" verticalCentered="1"/>
  <pageMargins left="0.70866141732283505" right="0.70866141732283505" top="0.196850393700787" bottom="0.196850393700787" header="0.31496062992126" footer="0.31496062992126"/>
  <pageSetup paperSize="9" orientation="landscape" r:id="rId1"/>
  <headerFooter>
    <oddFooter>&amp;C-40-</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5"/>
  <sheetViews>
    <sheetView view="pageBreakPreview" topLeftCell="B1" zoomScaleSheetLayoutView="100" workbookViewId="0">
      <selection activeCell="R20" sqref="R20"/>
    </sheetView>
  </sheetViews>
  <sheetFormatPr defaultRowHeight="12.75" x14ac:dyDescent="0.2"/>
  <cols>
    <col min="2" max="2" width="20.85546875" bestFit="1" customWidth="1"/>
    <col min="3" max="3" width="11.28515625" customWidth="1"/>
    <col min="5" max="5" width="9.5703125" customWidth="1"/>
    <col min="6" max="6" width="9.85546875" customWidth="1"/>
    <col min="7" max="7" width="8.85546875" customWidth="1"/>
    <col min="8" max="8" width="10.5703125" customWidth="1"/>
    <col min="9" max="9" width="9.85546875" customWidth="1"/>
    <col min="11" max="11" width="11.85546875" customWidth="1"/>
    <col min="12" max="12" width="9.42578125" customWidth="1"/>
    <col min="13" max="13" width="12" customWidth="1"/>
    <col min="14" max="14" width="14.140625" customWidth="1"/>
    <col min="15" max="15" width="5" bestFit="1" customWidth="1"/>
    <col min="16" max="16" width="4" bestFit="1" customWidth="1"/>
    <col min="17" max="17" width="3" bestFit="1" customWidth="1"/>
    <col min="18" max="18" width="5" bestFit="1" customWidth="1"/>
    <col min="19" max="19" width="3.5703125" bestFit="1" customWidth="1"/>
    <col min="20" max="20" width="3" bestFit="1" customWidth="1"/>
    <col min="21" max="21" width="2" bestFit="1" customWidth="1"/>
  </cols>
  <sheetData>
    <row r="1" spans="1:19" ht="12.75" customHeight="1" x14ac:dyDescent="0.2">
      <c r="D1" s="624"/>
      <c r="E1" s="624"/>
      <c r="F1" s="624"/>
      <c r="G1" s="624"/>
      <c r="H1" s="624"/>
      <c r="I1" s="624"/>
      <c r="J1" s="624"/>
      <c r="M1" s="102" t="s">
        <v>251</v>
      </c>
    </row>
    <row r="2" spans="1:19" ht="15" x14ac:dyDescent="0.2">
      <c r="A2" s="695" t="s">
        <v>0</v>
      </c>
      <c r="B2" s="695"/>
      <c r="C2" s="695"/>
      <c r="D2" s="695"/>
      <c r="E2" s="695"/>
      <c r="F2" s="695"/>
      <c r="G2" s="695"/>
      <c r="H2" s="695"/>
      <c r="I2" s="695"/>
      <c r="J2" s="695"/>
      <c r="K2" s="695"/>
      <c r="L2" s="695"/>
      <c r="M2" s="695"/>
      <c r="N2" s="695"/>
    </row>
    <row r="3" spans="1:19" ht="20.25" x14ac:dyDescent="0.3">
      <c r="A3" s="622" t="s">
        <v>701</v>
      </c>
      <c r="B3" s="622"/>
      <c r="C3" s="622"/>
      <c r="D3" s="622"/>
      <c r="E3" s="622"/>
      <c r="F3" s="622"/>
      <c r="G3" s="622"/>
      <c r="H3" s="622"/>
      <c r="I3" s="622"/>
      <c r="J3" s="622"/>
      <c r="K3" s="622"/>
      <c r="L3" s="622"/>
      <c r="M3" s="622"/>
      <c r="N3" s="622"/>
    </row>
    <row r="4" spans="1:19" ht="11.25" customHeight="1" x14ac:dyDescent="0.2"/>
    <row r="5" spans="1:19" ht="15.75" x14ac:dyDescent="0.25">
      <c r="A5" s="623" t="s">
        <v>745</v>
      </c>
      <c r="B5" s="623"/>
      <c r="C5" s="623"/>
      <c r="D5" s="623"/>
      <c r="E5" s="623"/>
      <c r="F5" s="623"/>
      <c r="G5" s="623"/>
      <c r="H5" s="623"/>
      <c r="I5" s="623"/>
      <c r="J5" s="623"/>
      <c r="K5" s="623"/>
      <c r="L5" s="623"/>
      <c r="M5" s="623"/>
      <c r="N5" s="623"/>
    </row>
    <row r="7" spans="1:19" x14ac:dyDescent="0.2">
      <c r="A7" s="626" t="s">
        <v>883</v>
      </c>
      <c r="B7" s="626"/>
      <c r="L7" s="686" t="s">
        <v>780</v>
      </c>
      <c r="M7" s="686"/>
      <c r="N7" s="686"/>
      <c r="O7" s="110"/>
    </row>
    <row r="8" spans="1:19" ht="15.75" customHeight="1" x14ac:dyDescent="0.2">
      <c r="A8" s="687" t="s">
        <v>2</v>
      </c>
      <c r="B8" s="687" t="s">
        <v>3</v>
      </c>
      <c r="C8" s="592" t="s">
        <v>4</v>
      </c>
      <c r="D8" s="592"/>
      <c r="E8" s="592"/>
      <c r="F8" s="586"/>
      <c r="G8" s="586"/>
      <c r="H8" s="592" t="s">
        <v>102</v>
      </c>
      <c r="I8" s="592"/>
      <c r="J8" s="592"/>
      <c r="K8" s="592"/>
      <c r="L8" s="592"/>
      <c r="M8" s="687" t="s">
        <v>132</v>
      </c>
      <c r="N8" s="611" t="s">
        <v>133</v>
      </c>
    </row>
    <row r="9" spans="1:19" ht="51" x14ac:dyDescent="0.2">
      <c r="A9" s="688"/>
      <c r="B9" s="688"/>
      <c r="C9" s="5" t="s">
        <v>5</v>
      </c>
      <c r="D9" s="5" t="s">
        <v>6</v>
      </c>
      <c r="E9" s="5" t="s">
        <v>356</v>
      </c>
      <c r="F9" s="5" t="s">
        <v>100</v>
      </c>
      <c r="G9" s="5" t="s">
        <v>115</v>
      </c>
      <c r="H9" s="5" t="s">
        <v>5</v>
      </c>
      <c r="I9" s="5" t="s">
        <v>6</v>
      </c>
      <c r="J9" s="5" t="s">
        <v>356</v>
      </c>
      <c r="K9" s="7" t="s">
        <v>100</v>
      </c>
      <c r="L9" s="7" t="s">
        <v>116</v>
      </c>
      <c r="M9" s="688"/>
      <c r="N9" s="611"/>
      <c r="R9" s="9"/>
      <c r="S9" s="12"/>
    </row>
    <row r="10" spans="1:19" s="14" customFormat="1" x14ac:dyDescent="0.2">
      <c r="A10" s="5">
        <v>1</v>
      </c>
      <c r="B10" s="5">
        <v>2</v>
      </c>
      <c r="C10" s="5">
        <v>3</v>
      </c>
      <c r="D10" s="5">
        <v>4</v>
      </c>
      <c r="E10" s="5">
        <v>5</v>
      </c>
      <c r="F10" s="5">
        <v>6</v>
      </c>
      <c r="G10" s="5">
        <v>7</v>
      </c>
      <c r="H10" s="5">
        <v>8</v>
      </c>
      <c r="I10" s="5">
        <v>9</v>
      </c>
      <c r="J10" s="5">
        <v>10</v>
      </c>
      <c r="K10" s="3">
        <v>11</v>
      </c>
      <c r="L10" s="109">
        <v>12</v>
      </c>
      <c r="M10" s="109">
        <v>13</v>
      </c>
      <c r="N10" s="3">
        <v>14</v>
      </c>
    </row>
    <row r="11" spans="1:19" x14ac:dyDescent="0.2">
      <c r="A11" s="8">
        <v>1</v>
      </c>
      <c r="B11" s="9" t="s">
        <v>884</v>
      </c>
      <c r="C11" s="8">
        <v>435</v>
      </c>
      <c r="D11" s="8">
        <v>202</v>
      </c>
      <c r="E11" s="8">
        <v>20</v>
      </c>
      <c r="F11" s="8">
        <v>0</v>
      </c>
      <c r="G11" s="8">
        <f>SUM(C11:F11)</f>
        <v>657</v>
      </c>
      <c r="H11" s="8">
        <v>435</v>
      </c>
      <c r="I11" s="8">
        <v>202</v>
      </c>
      <c r="J11" s="8">
        <v>19</v>
      </c>
      <c r="K11" s="8">
        <v>0</v>
      </c>
      <c r="L11" s="8">
        <f>SUM(H11:K11)</f>
        <v>656</v>
      </c>
      <c r="M11" s="8">
        <f>G11-L11</f>
        <v>1</v>
      </c>
      <c r="N11" s="692" t="s">
        <v>960</v>
      </c>
    </row>
    <row r="12" spans="1:19" x14ac:dyDescent="0.2">
      <c r="A12" s="8">
        <v>2</v>
      </c>
      <c r="B12" s="9" t="s">
        <v>885</v>
      </c>
      <c r="C12" s="8">
        <v>185</v>
      </c>
      <c r="D12" s="8">
        <v>81</v>
      </c>
      <c r="E12" s="8">
        <v>11</v>
      </c>
      <c r="F12" s="8">
        <v>0</v>
      </c>
      <c r="G12" s="8">
        <f t="shared" ref="G12:G21" si="0">SUM(C12:F12)</f>
        <v>277</v>
      </c>
      <c r="H12" s="8">
        <v>184</v>
      </c>
      <c r="I12" s="8">
        <v>81</v>
      </c>
      <c r="J12" s="8">
        <v>11</v>
      </c>
      <c r="K12" s="8">
        <v>0</v>
      </c>
      <c r="L12" s="8">
        <f t="shared" ref="L12:L21" si="1">SUM(H12:K12)</f>
        <v>276</v>
      </c>
      <c r="M12" s="8">
        <f t="shared" ref="M12:M21" si="2">G12-L12</f>
        <v>1</v>
      </c>
      <c r="N12" s="693"/>
    </row>
    <row r="13" spans="1:19" x14ac:dyDescent="0.2">
      <c r="A13" s="8">
        <v>3</v>
      </c>
      <c r="B13" s="9" t="s">
        <v>886</v>
      </c>
      <c r="C13" s="8">
        <v>279</v>
      </c>
      <c r="D13" s="8">
        <v>112</v>
      </c>
      <c r="E13" s="8">
        <v>1</v>
      </c>
      <c r="F13" s="8">
        <v>0</v>
      </c>
      <c r="G13" s="8">
        <f t="shared" si="0"/>
        <v>392</v>
      </c>
      <c r="H13" s="8">
        <v>277</v>
      </c>
      <c r="I13" s="8">
        <v>112</v>
      </c>
      <c r="J13" s="8">
        <v>1</v>
      </c>
      <c r="K13" s="8">
        <v>0</v>
      </c>
      <c r="L13" s="8">
        <f t="shared" si="1"/>
        <v>390</v>
      </c>
      <c r="M13" s="8">
        <f t="shared" si="2"/>
        <v>2</v>
      </c>
      <c r="N13" s="693"/>
    </row>
    <row r="14" spans="1:19" x14ac:dyDescent="0.2">
      <c r="A14" s="8">
        <v>4</v>
      </c>
      <c r="B14" s="9" t="s">
        <v>887</v>
      </c>
      <c r="C14" s="8">
        <v>183</v>
      </c>
      <c r="D14" s="8">
        <v>79</v>
      </c>
      <c r="E14" s="8">
        <v>21</v>
      </c>
      <c r="F14" s="8">
        <v>0</v>
      </c>
      <c r="G14" s="8">
        <f t="shared" si="0"/>
        <v>283</v>
      </c>
      <c r="H14" s="8">
        <v>182</v>
      </c>
      <c r="I14" s="8">
        <v>79</v>
      </c>
      <c r="J14" s="8">
        <v>21</v>
      </c>
      <c r="K14" s="8">
        <v>0</v>
      </c>
      <c r="L14" s="8">
        <f t="shared" si="1"/>
        <v>282</v>
      </c>
      <c r="M14" s="8">
        <f t="shared" si="2"/>
        <v>1</v>
      </c>
      <c r="N14" s="693"/>
    </row>
    <row r="15" spans="1:19" x14ac:dyDescent="0.2">
      <c r="A15" s="8">
        <v>5</v>
      </c>
      <c r="B15" s="9" t="s">
        <v>888</v>
      </c>
      <c r="C15" s="8">
        <v>175</v>
      </c>
      <c r="D15" s="8">
        <v>63</v>
      </c>
      <c r="E15" s="8">
        <v>24</v>
      </c>
      <c r="F15" s="8">
        <v>0</v>
      </c>
      <c r="G15" s="8">
        <f t="shared" si="0"/>
        <v>262</v>
      </c>
      <c r="H15" s="8">
        <v>173</v>
      </c>
      <c r="I15" s="8">
        <v>63</v>
      </c>
      <c r="J15" s="8">
        <v>21</v>
      </c>
      <c r="K15" s="8">
        <v>0</v>
      </c>
      <c r="L15" s="8">
        <f t="shared" si="1"/>
        <v>257</v>
      </c>
      <c r="M15" s="8">
        <v>5</v>
      </c>
      <c r="N15" s="693"/>
    </row>
    <row r="16" spans="1:19" x14ac:dyDescent="0.2">
      <c r="A16" s="336">
        <v>6</v>
      </c>
      <c r="B16" s="205" t="s">
        <v>889</v>
      </c>
      <c r="C16" s="8">
        <v>90</v>
      </c>
      <c r="D16" s="8">
        <v>32</v>
      </c>
      <c r="E16" s="8">
        <v>1</v>
      </c>
      <c r="F16" s="8">
        <v>0</v>
      </c>
      <c r="G16" s="8">
        <f t="shared" si="0"/>
        <v>123</v>
      </c>
      <c r="H16" s="8">
        <v>90</v>
      </c>
      <c r="I16" s="8">
        <v>32</v>
      </c>
      <c r="J16" s="8">
        <v>1</v>
      </c>
      <c r="K16" s="8">
        <v>0</v>
      </c>
      <c r="L16" s="8">
        <f t="shared" si="1"/>
        <v>123</v>
      </c>
      <c r="M16" s="8">
        <f t="shared" si="2"/>
        <v>0</v>
      </c>
      <c r="N16" s="693"/>
    </row>
    <row r="17" spans="1:15" x14ac:dyDescent="0.2">
      <c r="A17" s="8">
        <v>7</v>
      </c>
      <c r="B17" s="9" t="s">
        <v>890</v>
      </c>
      <c r="C17" s="8">
        <v>143</v>
      </c>
      <c r="D17" s="8">
        <v>30</v>
      </c>
      <c r="E17" s="8">
        <v>2</v>
      </c>
      <c r="F17" s="8"/>
      <c r="G17" s="8">
        <f t="shared" si="0"/>
        <v>175</v>
      </c>
      <c r="H17" s="8">
        <v>142</v>
      </c>
      <c r="I17" s="8">
        <v>30</v>
      </c>
      <c r="J17" s="8">
        <v>2</v>
      </c>
      <c r="K17" s="8" t="s">
        <v>10</v>
      </c>
      <c r="L17" s="8">
        <f t="shared" si="1"/>
        <v>174</v>
      </c>
      <c r="M17" s="8">
        <f t="shared" si="2"/>
        <v>1</v>
      </c>
      <c r="N17" s="693"/>
    </row>
    <row r="18" spans="1:15" x14ac:dyDescent="0.2">
      <c r="A18" s="8">
        <v>8</v>
      </c>
      <c r="B18" s="9" t="s">
        <v>891</v>
      </c>
      <c r="C18" s="8">
        <v>135</v>
      </c>
      <c r="D18" s="8">
        <v>56</v>
      </c>
      <c r="E18" s="8">
        <v>4</v>
      </c>
      <c r="F18" s="8">
        <v>0</v>
      </c>
      <c r="G18" s="8">
        <f t="shared" si="0"/>
        <v>195</v>
      </c>
      <c r="H18" s="8">
        <v>135</v>
      </c>
      <c r="I18" s="8">
        <v>56</v>
      </c>
      <c r="J18" s="8">
        <v>4</v>
      </c>
      <c r="K18" s="8">
        <v>0</v>
      </c>
      <c r="L18" s="8">
        <f t="shared" si="1"/>
        <v>195</v>
      </c>
      <c r="M18" s="8">
        <f t="shared" si="2"/>
        <v>0</v>
      </c>
      <c r="N18" s="693"/>
    </row>
    <row r="19" spans="1:15" x14ac:dyDescent="0.2">
      <c r="A19" s="337">
        <v>9</v>
      </c>
      <c r="B19" s="9" t="s">
        <v>892</v>
      </c>
      <c r="C19" s="8">
        <v>300</v>
      </c>
      <c r="D19" s="8">
        <v>199</v>
      </c>
      <c r="E19" s="8">
        <v>38</v>
      </c>
      <c r="F19" s="8">
        <v>0</v>
      </c>
      <c r="G19" s="8">
        <f t="shared" si="0"/>
        <v>537</v>
      </c>
      <c r="H19" s="8">
        <v>295</v>
      </c>
      <c r="I19" s="8">
        <v>199</v>
      </c>
      <c r="J19" s="8">
        <v>38</v>
      </c>
      <c r="K19" s="8">
        <v>0</v>
      </c>
      <c r="L19" s="8">
        <f t="shared" si="1"/>
        <v>532</v>
      </c>
      <c r="M19" s="8">
        <f t="shared" si="2"/>
        <v>5</v>
      </c>
      <c r="N19" s="693"/>
    </row>
    <row r="20" spans="1:15" x14ac:dyDescent="0.2">
      <c r="A20" s="8">
        <v>10</v>
      </c>
      <c r="B20" s="9" t="s">
        <v>893</v>
      </c>
      <c r="C20" s="8">
        <v>119</v>
      </c>
      <c r="D20" s="8">
        <v>55</v>
      </c>
      <c r="E20" s="8">
        <v>8</v>
      </c>
      <c r="F20" s="8">
        <v>0</v>
      </c>
      <c r="G20" s="8">
        <f t="shared" si="0"/>
        <v>182</v>
      </c>
      <c r="H20" s="8">
        <v>119</v>
      </c>
      <c r="I20" s="8">
        <v>55</v>
      </c>
      <c r="J20" s="8">
        <v>8</v>
      </c>
      <c r="K20" s="8">
        <v>0</v>
      </c>
      <c r="L20" s="8">
        <f t="shared" si="1"/>
        <v>182</v>
      </c>
      <c r="M20" s="8">
        <f t="shared" si="2"/>
        <v>0</v>
      </c>
      <c r="N20" s="693"/>
    </row>
    <row r="21" spans="1:15" x14ac:dyDescent="0.2">
      <c r="A21" s="8">
        <v>11</v>
      </c>
      <c r="B21" s="9" t="s">
        <v>894</v>
      </c>
      <c r="C21" s="8">
        <v>236</v>
      </c>
      <c r="D21" s="8">
        <v>58</v>
      </c>
      <c r="E21" s="8">
        <v>14</v>
      </c>
      <c r="F21" s="8"/>
      <c r="G21" s="8">
        <f t="shared" si="0"/>
        <v>308</v>
      </c>
      <c r="H21" s="8">
        <v>235</v>
      </c>
      <c r="I21" s="8">
        <v>58</v>
      </c>
      <c r="J21" s="8">
        <v>14</v>
      </c>
      <c r="K21" s="8"/>
      <c r="L21" s="8">
        <f t="shared" si="1"/>
        <v>307</v>
      </c>
      <c r="M21" s="8">
        <f t="shared" si="2"/>
        <v>1</v>
      </c>
      <c r="N21" s="694"/>
    </row>
    <row r="22" spans="1:15" x14ac:dyDescent="0.2">
      <c r="A22" s="586" t="s">
        <v>17</v>
      </c>
      <c r="B22" s="587"/>
      <c r="C22" s="341">
        <f t="shared" ref="C22:F22" si="3">SUM(C11:C21)</f>
        <v>2280</v>
      </c>
      <c r="D22" s="341">
        <f t="shared" si="3"/>
        <v>967</v>
      </c>
      <c r="E22" s="341">
        <f t="shared" si="3"/>
        <v>144</v>
      </c>
      <c r="F22" s="341">
        <f t="shared" si="3"/>
        <v>0</v>
      </c>
      <c r="G22" s="341">
        <f>SUM(G11:G21)</f>
        <v>3391</v>
      </c>
      <c r="H22" s="341">
        <f t="shared" ref="H22:K22" si="4">SUM(H11:H21)</f>
        <v>2267</v>
      </c>
      <c r="I22" s="341">
        <f t="shared" si="4"/>
        <v>967</v>
      </c>
      <c r="J22" s="341">
        <f t="shared" si="4"/>
        <v>140</v>
      </c>
      <c r="K22" s="341">
        <f t="shared" si="4"/>
        <v>0</v>
      </c>
      <c r="L22" s="341">
        <f>SUM(L11:L21)</f>
        <v>3374</v>
      </c>
      <c r="M22" s="341">
        <f>SUM(M11:M21)</f>
        <v>17</v>
      </c>
      <c r="N22" s="9"/>
      <c r="O22" s="566"/>
    </row>
    <row r="23" spans="1:15" x14ac:dyDescent="0.2">
      <c r="A23" s="11"/>
      <c r="B23" s="12"/>
      <c r="C23" s="12"/>
      <c r="D23" s="12"/>
      <c r="E23" s="12"/>
      <c r="F23" s="12"/>
      <c r="G23" s="534"/>
      <c r="H23" s="12"/>
      <c r="I23" s="12"/>
      <c r="J23" s="12"/>
      <c r="K23" s="12"/>
      <c r="L23" s="12"/>
      <c r="M23" s="12"/>
      <c r="N23" s="12"/>
    </row>
    <row r="24" spans="1:15" x14ac:dyDescent="0.2">
      <c r="A24" s="10" t="s">
        <v>7</v>
      </c>
    </row>
    <row r="25" spans="1:15" x14ac:dyDescent="0.2">
      <c r="A25" t="s">
        <v>8</v>
      </c>
    </row>
    <row r="26" spans="1:15" x14ac:dyDescent="0.2">
      <c r="A26" t="s">
        <v>9</v>
      </c>
      <c r="K26" s="11" t="s">
        <v>10</v>
      </c>
      <c r="L26" s="11" t="s">
        <v>10</v>
      </c>
      <c r="M26" s="11"/>
      <c r="N26" s="11" t="s">
        <v>10</v>
      </c>
    </row>
    <row r="27" spans="1:15" x14ac:dyDescent="0.2">
      <c r="A27" s="15" t="s">
        <v>428</v>
      </c>
      <c r="J27" s="11"/>
      <c r="K27" s="11"/>
      <c r="L27" s="11"/>
    </row>
    <row r="28" spans="1:15" x14ac:dyDescent="0.2">
      <c r="C28" s="15" t="s">
        <v>429</v>
      </c>
      <c r="E28" s="12"/>
      <c r="F28" s="12"/>
      <c r="G28" s="12"/>
      <c r="H28" s="12"/>
      <c r="I28" s="12"/>
      <c r="J28" s="12"/>
      <c r="K28" s="12"/>
      <c r="L28" s="12"/>
      <c r="M28" s="12"/>
    </row>
    <row r="29" spans="1:15" x14ac:dyDescent="0.2">
      <c r="E29" s="12"/>
      <c r="F29" s="12"/>
      <c r="G29" s="12"/>
      <c r="H29" s="12"/>
      <c r="I29" s="12"/>
      <c r="J29" s="12"/>
      <c r="K29" s="12"/>
      <c r="L29" s="12"/>
      <c r="M29" s="12"/>
      <c r="N29" s="12"/>
    </row>
    <row r="30" spans="1:15" x14ac:dyDescent="0.2">
      <c r="E30" s="12"/>
      <c r="F30" s="12"/>
      <c r="G30" s="12"/>
      <c r="H30" s="12"/>
      <c r="I30" s="12"/>
      <c r="J30" s="12"/>
      <c r="K30" s="12"/>
      <c r="L30" s="12"/>
      <c r="M30" s="12"/>
      <c r="N30" s="12"/>
    </row>
    <row r="31" spans="1:15" ht="15.75" x14ac:dyDescent="0.25">
      <c r="A31" s="13" t="s">
        <v>11</v>
      </c>
      <c r="B31" s="13"/>
      <c r="C31" s="13"/>
      <c r="D31" s="13"/>
      <c r="E31" s="13"/>
      <c r="F31" s="13"/>
      <c r="G31" s="13"/>
      <c r="H31" s="13"/>
      <c r="K31" s="14"/>
      <c r="L31" s="346"/>
      <c r="M31" s="346"/>
      <c r="N31" s="367" t="s">
        <v>12</v>
      </c>
    </row>
    <row r="32" spans="1:15" ht="15.75" x14ac:dyDescent="0.2">
      <c r="A32" s="346"/>
      <c r="B32" s="346"/>
      <c r="C32" s="346"/>
      <c r="D32" s="346"/>
      <c r="E32" s="346"/>
      <c r="F32" s="346"/>
      <c r="G32" s="346"/>
      <c r="H32" s="346"/>
      <c r="I32" s="346"/>
      <c r="J32" s="346"/>
      <c r="K32" s="346"/>
      <c r="L32" s="346"/>
      <c r="M32" s="346"/>
      <c r="N32" s="367" t="s">
        <v>902</v>
      </c>
    </row>
    <row r="33" spans="1:14" ht="15.75" x14ac:dyDescent="0.2">
      <c r="A33" s="346"/>
      <c r="B33" s="346"/>
      <c r="C33" s="346"/>
      <c r="D33" s="346"/>
      <c r="E33" s="346"/>
      <c r="F33" s="346"/>
      <c r="G33" s="346"/>
      <c r="H33" s="346"/>
      <c r="I33" s="346"/>
      <c r="J33" s="346"/>
      <c r="K33" s="346"/>
      <c r="L33" s="346"/>
      <c r="M33" s="346"/>
      <c r="N33" s="367" t="s">
        <v>903</v>
      </c>
    </row>
    <row r="34" spans="1:14" x14ac:dyDescent="0.2">
      <c r="K34" s="34" t="s">
        <v>83</v>
      </c>
      <c r="L34" s="34"/>
      <c r="M34" s="34"/>
      <c r="N34" s="34"/>
    </row>
    <row r="35" spans="1:14" x14ac:dyDescent="0.2">
      <c r="A35" s="690"/>
      <c r="B35" s="690"/>
      <c r="C35" s="690"/>
      <c r="D35" s="690"/>
      <c r="E35" s="690"/>
      <c r="F35" s="690"/>
      <c r="G35" s="690"/>
      <c r="H35" s="690"/>
      <c r="I35" s="690"/>
      <c r="J35" s="690"/>
      <c r="K35" s="690"/>
      <c r="L35" s="690"/>
      <c r="M35" s="690"/>
      <c r="N35" s="690"/>
    </row>
  </sheetData>
  <mergeCells count="15">
    <mergeCell ref="A7:B7"/>
    <mergeCell ref="D1:J1"/>
    <mergeCell ref="A2:N2"/>
    <mergeCell ref="A3:N3"/>
    <mergeCell ref="A5:N5"/>
    <mergeCell ref="L7:N7"/>
    <mergeCell ref="A35:N35"/>
    <mergeCell ref="N8:N9"/>
    <mergeCell ref="A8:A9"/>
    <mergeCell ref="B8:B9"/>
    <mergeCell ref="C8:G8"/>
    <mergeCell ref="H8:L8"/>
    <mergeCell ref="M8:M9"/>
    <mergeCell ref="A22:B22"/>
    <mergeCell ref="N11:N21"/>
  </mergeCells>
  <phoneticPr fontId="0" type="noConversion"/>
  <printOptions horizontalCentered="1" verticalCentered="1"/>
  <pageMargins left="0.70866141732283505" right="0.70866141732283505" top="0.196850393700787" bottom="0.196850393700787" header="0.31496062992126" footer="0.31496062992126"/>
  <pageSetup paperSize="9" scale="85" orientation="landscape" r:id="rId1"/>
  <headerFooter>
    <oddFooter>&amp;C- 48 -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view="pageBreakPreview" topLeftCell="A7" zoomScaleNormal="90" zoomScaleSheetLayoutView="100" workbookViewId="0">
      <selection activeCell="D25" sqref="D25"/>
    </sheetView>
  </sheetViews>
  <sheetFormatPr defaultRowHeight="12.75" x14ac:dyDescent="0.2"/>
  <cols>
    <col min="1" max="1" width="6" style="15" customWidth="1"/>
    <col min="2" max="2" width="20.85546875" style="15" bestFit="1" customWidth="1"/>
    <col min="3" max="3" width="10.28515625" style="15" customWidth="1"/>
    <col min="4" max="4" width="9.28515625" style="15" customWidth="1"/>
    <col min="5" max="6" width="9.140625" style="15"/>
    <col min="7" max="7" width="11.7109375" style="15" customWidth="1"/>
    <col min="8" max="8" width="11" style="15" customWidth="1"/>
    <col min="9" max="9" width="9.7109375" style="15" customWidth="1"/>
    <col min="10" max="10" width="9.5703125" style="15" customWidth="1"/>
    <col min="11" max="11" width="11.7109375" style="15" customWidth="1"/>
    <col min="12" max="12" width="10.7109375" style="15" customWidth="1"/>
    <col min="13" max="13" width="10.5703125" style="15" customWidth="1"/>
    <col min="14" max="14" width="8.7109375" style="15" customWidth="1"/>
    <col min="15" max="15" width="8.85546875" style="15" customWidth="1"/>
    <col min="16" max="16" width="9.140625" style="15"/>
    <col min="17" max="17" width="11" style="15" customWidth="1"/>
    <col min="18" max="16384" width="9.140625" style="15"/>
  </cols>
  <sheetData>
    <row r="1" spans="1:18" customFormat="1" ht="12.75" customHeight="1" x14ac:dyDescent="0.2">
      <c r="D1" s="15"/>
      <c r="E1" s="15"/>
      <c r="F1" s="15"/>
      <c r="G1" s="15"/>
      <c r="H1" s="15"/>
      <c r="I1" s="15"/>
      <c r="J1" s="15"/>
      <c r="K1" s="15"/>
      <c r="L1" s="15"/>
      <c r="M1" s="15"/>
      <c r="N1" s="15"/>
      <c r="O1" s="620" t="s">
        <v>59</v>
      </c>
      <c r="P1" s="620"/>
      <c r="Q1" s="620"/>
    </row>
    <row r="2" spans="1:18" customFormat="1" ht="15" x14ac:dyDescent="0.2">
      <c r="A2" s="695" t="s">
        <v>0</v>
      </c>
      <c r="B2" s="695"/>
      <c r="C2" s="695"/>
      <c r="D2" s="695"/>
      <c r="E2" s="695"/>
      <c r="F2" s="695"/>
      <c r="G2" s="695"/>
      <c r="H2" s="695"/>
      <c r="I2" s="695"/>
      <c r="J2" s="695"/>
      <c r="K2" s="695"/>
      <c r="L2" s="695"/>
      <c r="M2" s="42"/>
      <c r="N2" s="42"/>
      <c r="O2" s="42"/>
      <c r="P2" s="42"/>
    </row>
    <row r="3" spans="1:18" customFormat="1" ht="20.25" x14ac:dyDescent="0.3">
      <c r="A3" s="622" t="s">
        <v>701</v>
      </c>
      <c r="B3" s="622"/>
      <c r="C3" s="622"/>
      <c r="D3" s="622"/>
      <c r="E3" s="622"/>
      <c r="F3" s="622"/>
      <c r="G3" s="622"/>
      <c r="H3" s="622"/>
      <c r="I3" s="622"/>
      <c r="J3" s="622"/>
      <c r="K3" s="622"/>
      <c r="L3" s="622"/>
      <c r="M3" s="41"/>
      <c r="N3" s="41"/>
      <c r="O3" s="41"/>
      <c r="P3" s="41"/>
    </row>
    <row r="4" spans="1:18" customFormat="1" ht="11.25" customHeight="1" x14ac:dyDescent="0.2"/>
    <row r="5" spans="1:18" customFormat="1" ht="15.75" customHeight="1" x14ac:dyDescent="0.25">
      <c r="A5" s="696" t="s">
        <v>746</v>
      </c>
      <c r="B5" s="696"/>
      <c r="C5" s="696"/>
      <c r="D5" s="696"/>
      <c r="E5" s="696"/>
      <c r="F5" s="696"/>
      <c r="G5" s="696"/>
      <c r="H5" s="696"/>
      <c r="I5" s="696"/>
      <c r="J5" s="696"/>
      <c r="K5" s="696"/>
      <c r="L5" s="696"/>
      <c r="M5" s="696"/>
      <c r="N5" s="696"/>
      <c r="O5" s="696"/>
      <c r="P5" s="15"/>
    </row>
    <row r="7" spans="1:18" ht="17.45" customHeight="1" x14ac:dyDescent="0.2">
      <c r="A7" s="626" t="s">
        <v>883</v>
      </c>
      <c r="B7" s="626"/>
      <c r="N7" s="685" t="s">
        <v>778</v>
      </c>
      <c r="O7" s="685"/>
      <c r="P7" s="685"/>
      <c r="Q7" s="685"/>
    </row>
    <row r="8" spans="1:18" ht="24" customHeight="1" x14ac:dyDescent="0.2">
      <c r="A8" s="611" t="s">
        <v>2</v>
      </c>
      <c r="B8" s="611" t="s">
        <v>3</v>
      </c>
      <c r="C8" s="628" t="s">
        <v>785</v>
      </c>
      <c r="D8" s="628"/>
      <c r="E8" s="628"/>
      <c r="F8" s="628"/>
      <c r="G8" s="628"/>
      <c r="H8" s="698" t="s">
        <v>635</v>
      </c>
      <c r="I8" s="628"/>
      <c r="J8" s="628"/>
      <c r="K8" s="628"/>
      <c r="L8" s="628"/>
      <c r="M8" s="699" t="s">
        <v>110</v>
      </c>
      <c r="N8" s="700"/>
      <c r="O8" s="700"/>
      <c r="P8" s="700"/>
      <c r="Q8" s="701"/>
    </row>
    <row r="9" spans="1:18" s="14" customFormat="1" ht="60" customHeight="1" x14ac:dyDescent="0.2">
      <c r="A9" s="611"/>
      <c r="B9" s="611"/>
      <c r="C9" s="5" t="s">
        <v>211</v>
      </c>
      <c r="D9" s="5" t="s">
        <v>212</v>
      </c>
      <c r="E9" s="5" t="s">
        <v>356</v>
      </c>
      <c r="F9" s="5" t="s">
        <v>218</v>
      </c>
      <c r="G9" s="5" t="s">
        <v>115</v>
      </c>
      <c r="H9" s="100" t="s">
        <v>211</v>
      </c>
      <c r="I9" s="5" t="s">
        <v>212</v>
      </c>
      <c r="J9" s="5" t="s">
        <v>356</v>
      </c>
      <c r="K9" s="7" t="s">
        <v>218</v>
      </c>
      <c r="L9" s="5" t="s">
        <v>359</v>
      </c>
      <c r="M9" s="5" t="s">
        <v>211</v>
      </c>
      <c r="N9" s="5" t="s">
        <v>212</v>
      </c>
      <c r="O9" s="5" t="s">
        <v>356</v>
      </c>
      <c r="P9" s="7" t="s">
        <v>218</v>
      </c>
      <c r="Q9" s="5" t="s">
        <v>117</v>
      </c>
      <c r="R9" s="29"/>
    </row>
    <row r="10" spans="1:18" s="63" customFormat="1" x14ac:dyDescent="0.2">
      <c r="A10" s="62">
        <v>1</v>
      </c>
      <c r="B10" s="62">
        <v>2</v>
      </c>
      <c r="C10" s="62">
        <v>3</v>
      </c>
      <c r="D10" s="62">
        <v>4</v>
      </c>
      <c r="E10" s="62">
        <v>5</v>
      </c>
      <c r="F10" s="62">
        <v>6</v>
      </c>
      <c r="G10" s="62">
        <v>7</v>
      </c>
      <c r="H10" s="62">
        <v>8</v>
      </c>
      <c r="I10" s="62">
        <v>9</v>
      </c>
      <c r="J10" s="62">
        <v>10</v>
      </c>
      <c r="K10" s="62">
        <v>11</v>
      </c>
      <c r="L10" s="62">
        <v>12</v>
      </c>
      <c r="M10" s="62">
        <v>13</v>
      </c>
      <c r="N10" s="62">
        <v>14</v>
      </c>
      <c r="O10" s="62">
        <v>15</v>
      </c>
      <c r="P10" s="62">
        <v>16</v>
      </c>
      <c r="Q10" s="62">
        <v>17</v>
      </c>
    </row>
    <row r="11" spans="1:18" x14ac:dyDescent="0.2">
      <c r="A11" s="8">
        <v>1</v>
      </c>
      <c r="B11" s="9" t="s">
        <v>884</v>
      </c>
      <c r="C11" s="18">
        <v>45012</v>
      </c>
      <c r="D11" s="18">
        <v>65862</v>
      </c>
      <c r="E11" s="18">
        <v>1455</v>
      </c>
      <c r="F11" s="18">
        <v>0</v>
      </c>
      <c r="G11" s="18">
        <f>SUM(C11:F11)</f>
        <v>112329</v>
      </c>
      <c r="H11" s="27">
        <v>29687</v>
      </c>
      <c r="I11" s="18">
        <v>44080</v>
      </c>
      <c r="J11" s="18">
        <v>1290</v>
      </c>
      <c r="K11" s="18">
        <v>0</v>
      </c>
      <c r="L11" s="18">
        <f>SUM(H11:K11)</f>
        <v>75057</v>
      </c>
      <c r="M11" s="18">
        <v>5588608</v>
      </c>
      <c r="N11" s="18">
        <v>8315670</v>
      </c>
      <c r="O11" s="18">
        <v>243665</v>
      </c>
      <c r="P11" s="18">
        <v>0</v>
      </c>
      <c r="Q11" s="18">
        <f>SUM(M11:P11)</f>
        <v>14147943</v>
      </c>
    </row>
    <row r="12" spans="1:18" x14ac:dyDescent="0.2">
      <c r="A12" s="8">
        <v>2</v>
      </c>
      <c r="B12" s="9" t="s">
        <v>885</v>
      </c>
      <c r="C12" s="18">
        <v>34061</v>
      </c>
      <c r="D12" s="18">
        <v>16902</v>
      </c>
      <c r="E12" s="18">
        <v>1039</v>
      </c>
      <c r="F12" s="18">
        <v>0</v>
      </c>
      <c r="G12" s="18">
        <f t="shared" ref="G12:G21" si="0">SUM(C12:F12)</f>
        <v>52002</v>
      </c>
      <c r="H12" s="27">
        <v>23686</v>
      </c>
      <c r="I12" s="18">
        <v>11625</v>
      </c>
      <c r="J12" s="18">
        <v>921</v>
      </c>
      <c r="K12" s="18">
        <v>0</v>
      </c>
      <c r="L12" s="18">
        <f t="shared" ref="L12:L21" si="1">SUM(H12:K12)</f>
        <v>36232</v>
      </c>
      <c r="M12" s="18">
        <v>4500340</v>
      </c>
      <c r="N12" s="18">
        <v>2208750</v>
      </c>
      <c r="O12" s="18">
        <v>174990</v>
      </c>
      <c r="P12" s="18">
        <v>0</v>
      </c>
      <c r="Q12" s="18">
        <f t="shared" ref="Q12:Q21" si="2">SUM(M12:P12)</f>
        <v>6884080</v>
      </c>
    </row>
    <row r="13" spans="1:18" x14ac:dyDescent="0.2">
      <c r="A13" s="8">
        <v>3</v>
      </c>
      <c r="B13" s="9" t="s">
        <v>886</v>
      </c>
      <c r="C13" s="18">
        <v>37055</v>
      </c>
      <c r="D13" s="18">
        <v>30723</v>
      </c>
      <c r="E13" s="18">
        <v>3426</v>
      </c>
      <c r="F13" s="18">
        <v>0</v>
      </c>
      <c r="G13" s="18">
        <f t="shared" si="0"/>
        <v>71204</v>
      </c>
      <c r="H13" s="27">
        <v>27512</v>
      </c>
      <c r="I13" s="18">
        <v>22499</v>
      </c>
      <c r="J13" s="18">
        <v>43</v>
      </c>
      <c r="K13" s="18">
        <v>0</v>
      </c>
      <c r="L13" s="18">
        <f t="shared" si="1"/>
        <v>50054</v>
      </c>
      <c r="M13" s="18">
        <v>5350300</v>
      </c>
      <c r="N13" s="18">
        <v>4370776</v>
      </c>
      <c r="O13" s="18">
        <v>8342</v>
      </c>
      <c r="P13" s="18">
        <v>0</v>
      </c>
      <c r="Q13" s="18">
        <f t="shared" si="2"/>
        <v>9729418</v>
      </c>
    </row>
    <row r="14" spans="1:18" x14ac:dyDescent="0.2">
      <c r="A14" s="8">
        <v>4</v>
      </c>
      <c r="B14" s="9" t="s">
        <v>887</v>
      </c>
      <c r="C14" s="18">
        <v>12875</v>
      </c>
      <c r="D14" s="18">
        <v>10515</v>
      </c>
      <c r="E14" s="18">
        <v>391</v>
      </c>
      <c r="F14" s="18">
        <v>0</v>
      </c>
      <c r="G14" s="18">
        <f t="shared" si="0"/>
        <v>23781</v>
      </c>
      <c r="H14" s="27">
        <v>10286</v>
      </c>
      <c r="I14" s="18">
        <v>7998</v>
      </c>
      <c r="J14" s="18">
        <v>347</v>
      </c>
      <c r="K14" s="18">
        <v>0</v>
      </c>
      <c r="L14" s="18">
        <f t="shared" si="1"/>
        <v>18631</v>
      </c>
      <c r="M14" s="18">
        <v>1820622</v>
      </c>
      <c r="N14" s="18">
        <v>1415646</v>
      </c>
      <c r="O14" s="18">
        <v>61419</v>
      </c>
      <c r="P14" s="18">
        <v>0</v>
      </c>
      <c r="Q14" s="18">
        <f t="shared" si="2"/>
        <v>3297687</v>
      </c>
    </row>
    <row r="15" spans="1:18" x14ac:dyDescent="0.2">
      <c r="A15" s="8">
        <v>5</v>
      </c>
      <c r="B15" s="9" t="s">
        <v>888</v>
      </c>
      <c r="C15" s="18">
        <v>36299</v>
      </c>
      <c r="D15" s="18">
        <v>18401</v>
      </c>
      <c r="E15" s="18">
        <v>1473</v>
      </c>
      <c r="F15" s="18">
        <v>0</v>
      </c>
      <c r="G15" s="18">
        <f t="shared" si="0"/>
        <v>56173</v>
      </c>
      <c r="H15" s="27">
        <v>22299</v>
      </c>
      <c r="I15" s="18">
        <v>13039</v>
      </c>
      <c r="J15" s="18">
        <v>1306</v>
      </c>
      <c r="K15" s="18">
        <v>0</v>
      </c>
      <c r="L15" s="18">
        <f t="shared" si="1"/>
        <v>36644</v>
      </c>
      <c r="M15" s="18">
        <v>4294510</v>
      </c>
      <c r="N15" s="18">
        <v>2266808</v>
      </c>
      <c r="O15" s="18">
        <v>208430</v>
      </c>
      <c r="P15" s="18">
        <v>0</v>
      </c>
      <c r="Q15" s="18">
        <f t="shared" si="2"/>
        <v>6769748</v>
      </c>
    </row>
    <row r="16" spans="1:18" x14ac:dyDescent="0.2">
      <c r="A16" s="336">
        <v>6</v>
      </c>
      <c r="B16" s="205" t="s">
        <v>889</v>
      </c>
      <c r="C16" s="18">
        <v>25574</v>
      </c>
      <c r="D16" s="18">
        <v>5600</v>
      </c>
      <c r="E16" s="18">
        <v>200</v>
      </c>
      <c r="F16" s="18">
        <v>0</v>
      </c>
      <c r="G16" s="18">
        <f t="shared" si="0"/>
        <v>31374</v>
      </c>
      <c r="H16" s="27">
        <v>15769</v>
      </c>
      <c r="I16" s="18">
        <v>3413</v>
      </c>
      <c r="J16" s="18">
        <v>177</v>
      </c>
      <c r="K16" s="18">
        <v>0</v>
      </c>
      <c r="L16" s="18">
        <f t="shared" si="1"/>
        <v>19359</v>
      </c>
      <c r="M16" s="18">
        <v>2948242</v>
      </c>
      <c r="N16" s="18">
        <v>591107</v>
      </c>
      <c r="O16" s="18">
        <v>32725</v>
      </c>
      <c r="P16" s="18">
        <v>0</v>
      </c>
      <c r="Q16" s="18">
        <f t="shared" si="2"/>
        <v>3572074</v>
      </c>
    </row>
    <row r="17" spans="1:18" x14ac:dyDescent="0.2">
      <c r="A17" s="8">
        <v>7</v>
      </c>
      <c r="B17" s="9" t="s">
        <v>890</v>
      </c>
      <c r="C17" s="18">
        <v>26575</v>
      </c>
      <c r="D17" s="18">
        <v>4649</v>
      </c>
      <c r="E17" s="18">
        <v>467</v>
      </c>
      <c r="F17" s="18">
        <v>0</v>
      </c>
      <c r="G17" s="18">
        <f t="shared" si="0"/>
        <v>31691</v>
      </c>
      <c r="H17" s="27">
        <v>18265</v>
      </c>
      <c r="I17" s="18">
        <v>3241</v>
      </c>
      <c r="J17" s="18">
        <v>414</v>
      </c>
      <c r="K17" s="18">
        <v>0</v>
      </c>
      <c r="L17" s="18">
        <f t="shared" si="1"/>
        <v>21920</v>
      </c>
      <c r="M17" s="18">
        <v>3525145</v>
      </c>
      <c r="N17" s="18">
        <v>625513</v>
      </c>
      <c r="O17" s="18">
        <v>79902</v>
      </c>
      <c r="P17" s="18">
        <v>0</v>
      </c>
      <c r="Q17" s="18">
        <f t="shared" si="2"/>
        <v>4230560</v>
      </c>
    </row>
    <row r="18" spans="1:18" x14ac:dyDescent="0.2">
      <c r="A18" s="8">
        <v>8</v>
      </c>
      <c r="B18" s="9" t="s">
        <v>891</v>
      </c>
      <c r="C18" s="18">
        <v>25965</v>
      </c>
      <c r="D18" s="18">
        <v>8474</v>
      </c>
      <c r="E18" s="18">
        <v>967</v>
      </c>
      <c r="F18" s="18">
        <v>0</v>
      </c>
      <c r="G18" s="18">
        <f t="shared" si="0"/>
        <v>35406</v>
      </c>
      <c r="H18" s="27">
        <v>21244</v>
      </c>
      <c r="I18" s="18">
        <v>6874</v>
      </c>
      <c r="J18" s="18">
        <v>857</v>
      </c>
      <c r="K18" s="18">
        <v>0</v>
      </c>
      <c r="L18" s="18">
        <f t="shared" si="1"/>
        <v>28975</v>
      </c>
      <c r="M18" s="18">
        <v>4142580</v>
      </c>
      <c r="N18" s="18">
        <v>1340430</v>
      </c>
      <c r="O18" s="18">
        <v>167115</v>
      </c>
      <c r="P18" s="18">
        <v>0</v>
      </c>
      <c r="Q18" s="18">
        <f t="shared" si="2"/>
        <v>5650125</v>
      </c>
    </row>
    <row r="19" spans="1:18" x14ac:dyDescent="0.2">
      <c r="A19" s="337">
        <v>9</v>
      </c>
      <c r="B19" s="9" t="s">
        <v>892</v>
      </c>
      <c r="C19" s="18">
        <v>58993</v>
      </c>
      <c r="D19" s="18">
        <v>11203</v>
      </c>
      <c r="E19" s="18">
        <v>1088</v>
      </c>
      <c r="F19" s="18">
        <v>0</v>
      </c>
      <c r="G19" s="18">
        <f t="shared" si="0"/>
        <v>71284</v>
      </c>
      <c r="H19" s="27">
        <v>45263</v>
      </c>
      <c r="I19" s="18">
        <v>8371</v>
      </c>
      <c r="J19" s="18">
        <v>879</v>
      </c>
      <c r="K19" s="18">
        <v>0</v>
      </c>
      <c r="L19" s="18">
        <f t="shared" si="1"/>
        <v>54513</v>
      </c>
      <c r="M19" s="18">
        <v>8770221</v>
      </c>
      <c r="N19" s="18">
        <v>1626405</v>
      </c>
      <c r="O19" s="18">
        <v>186417</v>
      </c>
      <c r="P19" s="18">
        <v>0</v>
      </c>
      <c r="Q19" s="18">
        <f t="shared" si="2"/>
        <v>10583043</v>
      </c>
    </row>
    <row r="20" spans="1:18" x14ac:dyDescent="0.2">
      <c r="A20" s="8">
        <v>10</v>
      </c>
      <c r="B20" s="9" t="s">
        <v>893</v>
      </c>
      <c r="C20" s="18">
        <v>16941</v>
      </c>
      <c r="D20" s="18">
        <v>4391</v>
      </c>
      <c r="E20" s="18">
        <v>204</v>
      </c>
      <c r="F20" s="18">
        <v>0</v>
      </c>
      <c r="G20" s="18">
        <f t="shared" si="0"/>
        <v>21536</v>
      </c>
      <c r="H20" s="27">
        <v>14745</v>
      </c>
      <c r="I20" s="18">
        <v>3885</v>
      </c>
      <c r="J20" s="18">
        <v>181</v>
      </c>
      <c r="K20" s="18">
        <v>0</v>
      </c>
      <c r="L20" s="18">
        <f t="shared" si="1"/>
        <v>18811</v>
      </c>
      <c r="M20" s="18">
        <v>2816295</v>
      </c>
      <c r="N20" s="18">
        <v>742035</v>
      </c>
      <c r="O20" s="18">
        <v>34571</v>
      </c>
      <c r="P20" s="18">
        <v>0</v>
      </c>
      <c r="Q20" s="18">
        <f t="shared" si="2"/>
        <v>3592901</v>
      </c>
    </row>
    <row r="21" spans="1:18" x14ac:dyDescent="0.2">
      <c r="A21" s="8">
        <v>11</v>
      </c>
      <c r="B21" s="9" t="s">
        <v>894</v>
      </c>
      <c r="C21" s="18">
        <v>25111</v>
      </c>
      <c r="D21" s="18">
        <v>5862</v>
      </c>
      <c r="E21" s="18">
        <v>131</v>
      </c>
      <c r="F21" s="18">
        <v>0</v>
      </c>
      <c r="G21" s="18">
        <f t="shared" si="0"/>
        <v>31104</v>
      </c>
      <c r="H21" s="27">
        <v>19494</v>
      </c>
      <c r="I21" s="18">
        <v>4759</v>
      </c>
      <c r="J21" s="18">
        <v>116</v>
      </c>
      <c r="K21" s="18">
        <v>0</v>
      </c>
      <c r="L21" s="18">
        <f t="shared" si="1"/>
        <v>24369</v>
      </c>
      <c r="M21" s="18">
        <v>3703860</v>
      </c>
      <c r="N21" s="18">
        <v>904210</v>
      </c>
      <c r="O21" s="18">
        <v>22040</v>
      </c>
      <c r="P21" s="18">
        <v>0</v>
      </c>
      <c r="Q21" s="18">
        <f t="shared" si="2"/>
        <v>4630110</v>
      </c>
    </row>
    <row r="22" spans="1:18" x14ac:dyDescent="0.2">
      <c r="A22" s="586" t="s">
        <v>17</v>
      </c>
      <c r="B22" s="587"/>
      <c r="C22" s="18">
        <f>SUM(C11:C21)</f>
        <v>344461</v>
      </c>
      <c r="D22" s="18">
        <f t="shared" ref="D22:Q22" si="3">SUM(D11:D21)</f>
        <v>182582</v>
      </c>
      <c r="E22" s="18">
        <f t="shared" si="3"/>
        <v>10841</v>
      </c>
      <c r="F22" s="18">
        <f t="shared" si="3"/>
        <v>0</v>
      </c>
      <c r="G22" s="18">
        <f t="shared" si="3"/>
        <v>537884</v>
      </c>
      <c r="H22" s="18">
        <f t="shared" si="3"/>
        <v>248250</v>
      </c>
      <c r="I22" s="18">
        <f t="shared" si="3"/>
        <v>129784</v>
      </c>
      <c r="J22" s="18">
        <f t="shared" si="3"/>
        <v>6531</v>
      </c>
      <c r="K22" s="18">
        <f t="shared" si="3"/>
        <v>0</v>
      </c>
      <c r="L22" s="18">
        <f>SUM(L11:L21)</f>
        <v>384565</v>
      </c>
      <c r="M22" s="18">
        <f t="shared" si="3"/>
        <v>47460723</v>
      </c>
      <c r="N22" s="18">
        <f t="shared" si="3"/>
        <v>24407350</v>
      </c>
      <c r="O22" s="18">
        <f t="shared" si="3"/>
        <v>1219616</v>
      </c>
      <c r="P22" s="18">
        <f t="shared" si="3"/>
        <v>0</v>
      </c>
      <c r="Q22" s="18">
        <f t="shared" si="3"/>
        <v>73087689</v>
      </c>
    </row>
    <row r="23" spans="1:18" ht="16.5" customHeight="1" x14ac:dyDescent="0.2">
      <c r="A23" s="702" t="s">
        <v>964</v>
      </c>
      <c r="B23" s="702"/>
      <c r="C23" s="702"/>
      <c r="D23" s="702"/>
      <c r="E23" s="702"/>
      <c r="F23" s="702"/>
      <c r="G23" s="702"/>
      <c r="H23" s="702"/>
      <c r="I23" s="702"/>
      <c r="J23" s="702"/>
      <c r="K23" s="702"/>
      <c r="L23" s="702"/>
      <c r="M23" s="702"/>
      <c r="N23" s="702"/>
      <c r="O23" s="702"/>
      <c r="P23" s="702"/>
      <c r="Q23" s="702"/>
    </row>
    <row r="24" spans="1:18" x14ac:dyDescent="0.2">
      <c r="A24" s="10" t="s">
        <v>7</v>
      </c>
      <c r="B24"/>
      <c r="C24"/>
      <c r="D24"/>
    </row>
    <row r="25" spans="1:18" x14ac:dyDescent="0.2">
      <c r="A25" t="s">
        <v>8</v>
      </c>
      <c r="B25"/>
      <c r="C25"/>
      <c r="D25"/>
    </row>
    <row r="26" spans="1:18" x14ac:dyDescent="0.2">
      <c r="A26" t="s">
        <v>9</v>
      </c>
      <c r="B26"/>
      <c r="C26"/>
      <c r="D26"/>
      <c r="I26" s="11"/>
      <c r="J26" s="11"/>
      <c r="K26" s="11"/>
      <c r="L26" s="11"/>
    </row>
    <row r="27" spans="1:18" customFormat="1" x14ac:dyDescent="0.2">
      <c r="A27" s="15" t="s">
        <v>428</v>
      </c>
      <c r="J27" s="11"/>
      <c r="K27" s="11"/>
      <c r="L27" s="11"/>
    </row>
    <row r="28" spans="1:18" customFormat="1" x14ac:dyDescent="0.2">
      <c r="C28" s="15" t="s">
        <v>429</v>
      </c>
      <c r="E28" s="12"/>
      <c r="F28" s="12"/>
      <c r="G28" s="12"/>
      <c r="H28" s="12"/>
      <c r="I28" s="12"/>
      <c r="J28" s="12"/>
      <c r="K28" s="12"/>
      <c r="L28" s="12"/>
      <c r="M28" s="12"/>
    </row>
    <row r="29" spans="1:18" x14ac:dyDescent="0.2">
      <c r="A29" s="34" t="s">
        <v>11</v>
      </c>
      <c r="B29" s="378"/>
      <c r="C29" s="378"/>
      <c r="D29" s="378"/>
      <c r="E29" s="378"/>
      <c r="F29" s="378"/>
      <c r="G29" s="378"/>
      <c r="H29" s="379"/>
      <c r="I29" s="378"/>
      <c r="J29" s="379"/>
      <c r="K29" s="379"/>
      <c r="L29" s="379"/>
      <c r="M29" s="379"/>
      <c r="N29" s="379"/>
      <c r="O29" s="351"/>
      <c r="P29" s="351"/>
      <c r="Q29" s="367" t="s">
        <v>12</v>
      </c>
      <c r="R29" s="379"/>
    </row>
    <row r="30" spans="1:18" ht="12.75" customHeight="1" x14ac:dyDescent="0.2">
      <c r="A30" s="351"/>
      <c r="B30" s="351"/>
      <c r="C30" s="351"/>
      <c r="D30" s="351"/>
      <c r="E30" s="351"/>
      <c r="F30" s="351"/>
      <c r="G30" s="351"/>
      <c r="H30" s="351"/>
      <c r="I30" s="351"/>
      <c r="J30" s="351"/>
      <c r="K30" s="351"/>
      <c r="L30" s="351"/>
      <c r="M30" s="351"/>
      <c r="N30" s="351"/>
      <c r="O30" s="351"/>
      <c r="P30" s="351"/>
      <c r="Q30" s="367" t="s">
        <v>902</v>
      </c>
      <c r="R30" s="379"/>
    </row>
    <row r="31" spans="1:18" x14ac:dyDescent="0.2">
      <c r="A31" s="351"/>
      <c r="B31" s="351"/>
      <c r="C31" s="351"/>
      <c r="D31" s="351"/>
      <c r="E31" s="351"/>
      <c r="F31" s="351"/>
      <c r="G31" s="351"/>
      <c r="H31" s="351"/>
      <c r="I31" s="351"/>
      <c r="J31" s="351"/>
      <c r="K31" s="351"/>
      <c r="L31" s="351"/>
      <c r="M31" s="351"/>
      <c r="N31" s="351"/>
      <c r="O31" s="351"/>
      <c r="P31" s="351"/>
      <c r="Q31" s="367" t="s">
        <v>903</v>
      </c>
      <c r="R31" s="351"/>
    </row>
    <row r="32" spans="1:18" x14ac:dyDescent="0.2">
      <c r="A32" s="378"/>
      <c r="B32" s="378"/>
      <c r="C32" s="378"/>
      <c r="D32" s="378"/>
      <c r="E32" s="378"/>
      <c r="F32" s="378"/>
      <c r="G32" s="379"/>
      <c r="H32" s="379"/>
      <c r="I32" s="379"/>
      <c r="J32" s="379"/>
      <c r="K32" s="379"/>
      <c r="L32" s="379"/>
      <c r="M32" s="379"/>
      <c r="N32" s="378" t="s">
        <v>83</v>
      </c>
      <c r="O32" s="378"/>
      <c r="P32" s="378"/>
      <c r="Q32" s="378"/>
      <c r="R32" s="379"/>
    </row>
    <row r="33" spans="1:12" x14ac:dyDescent="0.2">
      <c r="A33" s="697"/>
      <c r="B33" s="697"/>
      <c r="C33" s="697"/>
      <c r="D33" s="697"/>
      <c r="E33" s="697"/>
      <c r="F33" s="697"/>
      <c r="G33" s="697"/>
      <c r="H33" s="697"/>
      <c r="I33" s="697"/>
      <c r="J33" s="697"/>
      <c r="K33" s="697"/>
      <c r="L33" s="697"/>
    </row>
  </sheetData>
  <mergeCells count="14">
    <mergeCell ref="N7:Q7"/>
    <mergeCell ref="A22:B22"/>
    <mergeCell ref="A5:O5"/>
    <mergeCell ref="A33:L33"/>
    <mergeCell ref="O1:Q1"/>
    <mergeCell ref="A2:L2"/>
    <mergeCell ref="A3:L3"/>
    <mergeCell ref="A8:A9"/>
    <mergeCell ref="B8:B9"/>
    <mergeCell ref="C8:G8"/>
    <mergeCell ref="H8:L8"/>
    <mergeCell ref="M8:Q8"/>
    <mergeCell ref="A7:B7"/>
    <mergeCell ref="A23:Q23"/>
  </mergeCells>
  <phoneticPr fontId="0" type="noConversion"/>
  <printOptions horizontalCentered="1" verticalCentered="1"/>
  <pageMargins left="0.70866141732283505" right="0.70866141732283505" top="0.196850393700787" bottom="0.196850393700787" header="0.31496062992126" footer="0.31496062992126"/>
  <pageSetup paperSize="9" scale="75" orientation="landscape" r:id="rId1"/>
  <headerFooter>
    <oddFooter>&amp;C- 49 -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4"/>
  <sheetViews>
    <sheetView view="pageBreakPreview" topLeftCell="A3" zoomScale="85" zoomScaleSheetLayoutView="85" workbookViewId="0">
      <selection activeCell="C11" sqref="C11:F21"/>
    </sheetView>
  </sheetViews>
  <sheetFormatPr defaultRowHeight="12.75" x14ac:dyDescent="0.2"/>
  <cols>
    <col min="1" max="1" width="7.140625" style="15" customWidth="1"/>
    <col min="2" max="2" width="20.85546875" style="15" bestFit="1" customWidth="1"/>
    <col min="3" max="3" width="9.5703125" style="15" customWidth="1"/>
    <col min="4" max="4" width="9.28515625" style="15" customWidth="1"/>
    <col min="5" max="6" width="9.140625" style="15"/>
    <col min="7" max="7" width="10.85546875" style="15" customWidth="1"/>
    <col min="8" max="8" width="10.28515625" style="15" customWidth="1"/>
    <col min="9" max="9" width="10.85546875" style="15" customWidth="1"/>
    <col min="10" max="10" width="10.28515625" style="15" customWidth="1"/>
    <col min="11" max="11" width="11.28515625" style="15" customWidth="1"/>
    <col min="12" max="12" width="11.7109375" style="15" customWidth="1"/>
    <col min="13" max="13" width="10" style="15" bestFit="1" customWidth="1"/>
    <col min="14" max="14" width="9.28515625" style="15" bestFit="1" customWidth="1"/>
    <col min="15" max="15" width="8.7109375" style="15" bestFit="1" customWidth="1"/>
    <col min="16" max="16" width="10.28515625" style="15" customWidth="1"/>
    <col min="17" max="17" width="11" style="15" customWidth="1"/>
    <col min="18" max="18" width="9.140625" style="15" hidden="1" customWidth="1"/>
    <col min="19" max="20" width="6" style="15" bestFit="1" customWidth="1"/>
    <col min="21" max="21" width="4" style="15" bestFit="1" customWidth="1"/>
    <col min="22" max="22" width="2" style="15" bestFit="1" customWidth="1"/>
    <col min="23" max="23" width="6" style="15" bestFit="1" customWidth="1"/>
    <col min="24" max="16384" width="9.140625" style="15"/>
  </cols>
  <sheetData>
    <row r="1" spans="1:26" customFormat="1" ht="12.75" customHeight="1" x14ac:dyDescent="0.2">
      <c r="D1" s="15"/>
      <c r="E1" s="15"/>
      <c r="F1" s="15"/>
      <c r="G1" s="15"/>
      <c r="H1" s="15"/>
      <c r="I1" s="15"/>
      <c r="J1" s="15"/>
      <c r="K1" s="15"/>
      <c r="L1" s="15"/>
      <c r="M1" s="15"/>
      <c r="N1" s="15"/>
      <c r="O1" s="620" t="s">
        <v>60</v>
      </c>
      <c r="P1" s="620"/>
      <c r="Q1" s="620"/>
    </row>
    <row r="2" spans="1:26" customFormat="1" ht="15.75" x14ac:dyDescent="0.25">
      <c r="A2" s="621" t="s">
        <v>0</v>
      </c>
      <c r="B2" s="621"/>
      <c r="C2" s="621"/>
      <c r="D2" s="621"/>
      <c r="E2" s="621"/>
      <c r="F2" s="621"/>
      <c r="G2" s="621"/>
      <c r="H2" s="621"/>
      <c r="I2" s="621"/>
      <c r="J2" s="621"/>
      <c r="K2" s="621"/>
      <c r="L2" s="621"/>
      <c r="M2" s="42"/>
      <c r="N2" s="42"/>
      <c r="O2" s="42"/>
      <c r="P2" s="42"/>
    </row>
    <row r="3" spans="1:26" customFormat="1" ht="20.25" x14ac:dyDescent="0.3">
      <c r="A3" s="622" t="s">
        <v>701</v>
      </c>
      <c r="B3" s="622"/>
      <c r="C3" s="622"/>
      <c r="D3" s="622"/>
      <c r="E3" s="622"/>
      <c r="F3" s="622"/>
      <c r="G3" s="622"/>
      <c r="H3" s="622"/>
      <c r="I3" s="622"/>
      <c r="J3" s="622"/>
      <c r="K3" s="622"/>
      <c r="L3" s="622"/>
      <c r="M3" s="41"/>
      <c r="N3" s="41"/>
      <c r="O3" s="41"/>
      <c r="P3" s="41"/>
    </row>
    <row r="4" spans="1:26" customFormat="1" ht="11.25" customHeight="1" x14ac:dyDescent="0.2"/>
    <row r="5" spans="1:26" customFormat="1" ht="15.75" x14ac:dyDescent="0.25">
      <c r="A5" s="696" t="s">
        <v>844</v>
      </c>
      <c r="B5" s="696"/>
      <c r="C5" s="696"/>
      <c r="D5" s="696"/>
      <c r="E5" s="696"/>
      <c r="F5" s="696"/>
      <c r="G5" s="696"/>
      <c r="H5" s="696"/>
      <c r="I5" s="696"/>
      <c r="J5" s="696"/>
      <c r="K5" s="696"/>
      <c r="L5" s="696"/>
      <c r="M5" s="15"/>
      <c r="N5" s="15"/>
      <c r="O5" s="15"/>
      <c r="P5" s="15"/>
    </row>
    <row r="7" spans="1:26" ht="12.6" customHeight="1" x14ac:dyDescent="0.2">
      <c r="A7" s="626" t="s">
        <v>883</v>
      </c>
      <c r="B7" s="626"/>
      <c r="N7" s="685" t="s">
        <v>778</v>
      </c>
      <c r="O7" s="685"/>
      <c r="P7" s="685"/>
      <c r="Q7" s="685"/>
      <c r="R7" s="685"/>
    </row>
    <row r="8" spans="1:26" s="14" customFormat="1" ht="29.45" customHeight="1" x14ac:dyDescent="0.2">
      <c r="A8" s="611" t="s">
        <v>2</v>
      </c>
      <c r="B8" s="611" t="s">
        <v>3</v>
      </c>
      <c r="C8" s="628" t="s">
        <v>786</v>
      </c>
      <c r="D8" s="628"/>
      <c r="E8" s="628"/>
      <c r="F8" s="703"/>
      <c r="G8" s="703"/>
      <c r="H8" s="698" t="s">
        <v>635</v>
      </c>
      <c r="I8" s="628"/>
      <c r="J8" s="628"/>
      <c r="K8" s="628"/>
      <c r="L8" s="628"/>
      <c r="M8" s="699" t="s">
        <v>110</v>
      </c>
      <c r="N8" s="700"/>
      <c r="O8" s="700"/>
      <c r="P8" s="700"/>
      <c r="Q8" s="701"/>
    </row>
    <row r="9" spans="1:26" s="14" customFormat="1" ht="38.25" x14ac:dyDescent="0.2">
      <c r="A9" s="611"/>
      <c r="B9" s="611"/>
      <c r="C9" s="5" t="s">
        <v>211</v>
      </c>
      <c r="D9" s="5" t="s">
        <v>212</v>
      </c>
      <c r="E9" s="5" t="s">
        <v>356</v>
      </c>
      <c r="F9" s="7" t="s">
        <v>218</v>
      </c>
      <c r="G9" s="7" t="s">
        <v>115</v>
      </c>
      <c r="H9" s="5" t="s">
        <v>211</v>
      </c>
      <c r="I9" s="5" t="s">
        <v>212</v>
      </c>
      <c r="J9" s="5" t="s">
        <v>356</v>
      </c>
      <c r="K9" s="5" t="s">
        <v>218</v>
      </c>
      <c r="L9" s="5" t="s">
        <v>116</v>
      </c>
      <c r="M9" s="5" t="s">
        <v>211</v>
      </c>
      <c r="N9" s="5" t="s">
        <v>212</v>
      </c>
      <c r="O9" s="5" t="s">
        <v>356</v>
      </c>
      <c r="P9" s="7" t="s">
        <v>218</v>
      </c>
      <c r="Q9" s="5" t="s">
        <v>117</v>
      </c>
      <c r="R9" s="28"/>
      <c r="S9" s="29"/>
    </row>
    <row r="10" spans="1:26" s="14" customFormat="1" x14ac:dyDescent="0.2">
      <c r="A10" s="62">
        <v>1</v>
      </c>
      <c r="B10" s="62">
        <v>2</v>
      </c>
      <c r="C10" s="5">
        <v>3</v>
      </c>
      <c r="D10" s="5">
        <v>4</v>
      </c>
      <c r="E10" s="5">
        <v>5</v>
      </c>
      <c r="F10" s="7">
        <v>6</v>
      </c>
      <c r="G10" s="5">
        <v>7</v>
      </c>
      <c r="H10" s="5">
        <v>8</v>
      </c>
      <c r="I10" s="5">
        <v>9</v>
      </c>
      <c r="J10" s="5">
        <v>10</v>
      </c>
      <c r="K10" s="5">
        <v>11</v>
      </c>
      <c r="L10" s="5">
        <v>12</v>
      </c>
      <c r="M10" s="5">
        <v>13</v>
      </c>
      <c r="N10" s="3">
        <v>14</v>
      </c>
      <c r="O10" s="1">
        <v>15</v>
      </c>
      <c r="P10" s="5">
        <v>16</v>
      </c>
      <c r="Q10" s="5">
        <v>17</v>
      </c>
    </row>
    <row r="11" spans="1:26" x14ac:dyDescent="0.2">
      <c r="A11" s="8">
        <v>1</v>
      </c>
      <c r="B11" s="9" t="s">
        <v>884</v>
      </c>
      <c r="C11" s="18">
        <v>18382</v>
      </c>
      <c r="D11" s="18">
        <v>14921</v>
      </c>
      <c r="E11" s="18">
        <v>718</v>
      </c>
      <c r="F11" s="26">
        <v>0</v>
      </c>
      <c r="G11" s="26">
        <f>F11+E11+D11+C11</f>
        <v>34021</v>
      </c>
      <c r="H11" s="18">
        <v>14671</v>
      </c>
      <c r="I11" s="18">
        <v>12263</v>
      </c>
      <c r="J11" s="18">
        <v>469</v>
      </c>
      <c r="K11" s="18">
        <v>0</v>
      </c>
      <c r="L11" s="26">
        <f>K11+J11+I11+H11</f>
        <v>27403</v>
      </c>
      <c r="M11" s="18">
        <v>3011152</v>
      </c>
      <c r="N11" s="18">
        <v>2517729</v>
      </c>
      <c r="O11" s="18">
        <v>96614</v>
      </c>
      <c r="P11" s="18">
        <v>0</v>
      </c>
      <c r="Q11" s="26">
        <f>P11+O11+N11+M11</f>
        <v>5625495</v>
      </c>
      <c r="Y11" s="565"/>
      <c r="Z11" s="565"/>
    </row>
    <row r="12" spans="1:26" x14ac:dyDescent="0.2">
      <c r="A12" s="8">
        <v>2</v>
      </c>
      <c r="B12" s="9" t="s">
        <v>885</v>
      </c>
      <c r="C12" s="18">
        <v>8697</v>
      </c>
      <c r="D12" s="18">
        <v>5402</v>
      </c>
      <c r="E12" s="18">
        <v>565</v>
      </c>
      <c r="F12" s="26">
        <v>0</v>
      </c>
      <c r="G12" s="26">
        <f t="shared" ref="G12:G21" si="0">F12+E12+D12+C12</f>
        <v>14664</v>
      </c>
      <c r="H12" s="18">
        <v>6842</v>
      </c>
      <c r="I12" s="18">
        <v>4440</v>
      </c>
      <c r="J12" s="18">
        <v>369</v>
      </c>
      <c r="K12" s="18">
        <v>0</v>
      </c>
      <c r="L12" s="26">
        <f t="shared" ref="L12:L21" si="1">K12+J12+I12+H12</f>
        <v>11651</v>
      </c>
      <c r="M12" s="18">
        <v>1507584</v>
      </c>
      <c r="N12" s="18">
        <v>908336</v>
      </c>
      <c r="O12" s="18">
        <v>87152</v>
      </c>
      <c r="P12" s="18">
        <v>0</v>
      </c>
      <c r="Q12" s="26">
        <f t="shared" ref="Q12:Q21" si="2">P12+O12+N12+M12</f>
        <v>2503072</v>
      </c>
      <c r="X12" s="565"/>
      <c r="Y12" s="565"/>
      <c r="Z12" s="565"/>
    </row>
    <row r="13" spans="1:26" x14ac:dyDescent="0.2">
      <c r="A13" s="8">
        <v>3</v>
      </c>
      <c r="B13" s="9" t="s">
        <v>886</v>
      </c>
      <c r="C13" s="18">
        <v>10994</v>
      </c>
      <c r="D13" s="18">
        <v>8440</v>
      </c>
      <c r="E13" s="18">
        <v>654</v>
      </c>
      <c r="F13" s="26">
        <v>0</v>
      </c>
      <c r="G13" s="26">
        <f t="shared" si="0"/>
        <v>20088</v>
      </c>
      <c r="H13" s="18">
        <v>8897</v>
      </c>
      <c r="I13" s="18">
        <v>7061</v>
      </c>
      <c r="J13" s="18">
        <v>22</v>
      </c>
      <c r="K13" s="18">
        <v>0</v>
      </c>
      <c r="L13" s="26">
        <f t="shared" si="1"/>
        <v>15980</v>
      </c>
      <c r="M13" s="18">
        <v>1854076</v>
      </c>
      <c r="N13" s="18">
        <v>1471291</v>
      </c>
      <c r="O13" s="18">
        <v>4576</v>
      </c>
      <c r="P13" s="18">
        <v>0</v>
      </c>
      <c r="Q13" s="26">
        <f t="shared" si="2"/>
        <v>3329943</v>
      </c>
      <c r="X13" s="565"/>
      <c r="Y13" s="565"/>
      <c r="Z13" s="565"/>
    </row>
    <row r="14" spans="1:26" x14ac:dyDescent="0.2">
      <c r="A14" s="8">
        <v>4</v>
      </c>
      <c r="B14" s="9" t="s">
        <v>887</v>
      </c>
      <c r="C14" s="18">
        <v>5455</v>
      </c>
      <c r="D14" s="18">
        <v>4177</v>
      </c>
      <c r="E14" s="18">
        <v>417</v>
      </c>
      <c r="F14" s="26">
        <v>0</v>
      </c>
      <c r="G14" s="26">
        <f t="shared" si="0"/>
        <v>10049</v>
      </c>
      <c r="H14" s="18">
        <v>4297</v>
      </c>
      <c r="I14" s="18">
        <v>3433</v>
      </c>
      <c r="J14" s="18">
        <v>272</v>
      </c>
      <c r="K14" s="18">
        <v>0</v>
      </c>
      <c r="L14" s="26">
        <f t="shared" si="1"/>
        <v>8002</v>
      </c>
      <c r="M14" s="18">
        <v>807836</v>
      </c>
      <c r="N14" s="18">
        <v>645404</v>
      </c>
      <c r="O14" s="18">
        <v>51136</v>
      </c>
      <c r="P14" s="18">
        <v>0</v>
      </c>
      <c r="Q14" s="26">
        <f t="shared" si="2"/>
        <v>1504376</v>
      </c>
      <c r="X14" s="565"/>
      <c r="Y14" s="565"/>
      <c r="Z14" s="565"/>
    </row>
    <row r="15" spans="1:26" x14ac:dyDescent="0.2">
      <c r="A15" s="8">
        <v>5</v>
      </c>
      <c r="B15" s="9" t="s">
        <v>888</v>
      </c>
      <c r="C15" s="18">
        <v>9615</v>
      </c>
      <c r="D15" s="18">
        <v>5698</v>
      </c>
      <c r="E15" s="18">
        <v>549</v>
      </c>
      <c r="F15" s="26">
        <v>0</v>
      </c>
      <c r="G15" s="26">
        <f t="shared" si="0"/>
        <v>15862</v>
      </c>
      <c r="H15" s="18">
        <v>7099</v>
      </c>
      <c r="I15" s="18">
        <v>4684</v>
      </c>
      <c r="J15" s="18">
        <v>358</v>
      </c>
      <c r="K15" s="18">
        <v>0</v>
      </c>
      <c r="L15" s="26">
        <f t="shared" si="1"/>
        <v>12141</v>
      </c>
      <c r="M15" s="18">
        <v>1481831</v>
      </c>
      <c r="N15" s="18">
        <v>977964</v>
      </c>
      <c r="O15" s="18">
        <v>62192</v>
      </c>
      <c r="P15" s="18">
        <v>0</v>
      </c>
      <c r="Q15" s="26">
        <f t="shared" si="2"/>
        <v>2521987</v>
      </c>
      <c r="X15" s="565"/>
      <c r="Y15" s="565"/>
      <c r="Z15" s="565"/>
    </row>
    <row r="16" spans="1:26" x14ac:dyDescent="0.2">
      <c r="A16" s="336">
        <v>6</v>
      </c>
      <c r="B16" s="205" t="s">
        <v>889</v>
      </c>
      <c r="C16" s="18">
        <v>4849</v>
      </c>
      <c r="D16" s="18">
        <v>3371</v>
      </c>
      <c r="E16" s="18">
        <v>23</v>
      </c>
      <c r="F16" s="26">
        <v>0</v>
      </c>
      <c r="G16" s="26">
        <f t="shared" si="0"/>
        <v>8243</v>
      </c>
      <c r="H16" s="18">
        <v>3985</v>
      </c>
      <c r="I16" s="18">
        <v>2771</v>
      </c>
      <c r="J16" s="18">
        <v>15</v>
      </c>
      <c r="K16" s="18">
        <v>0</v>
      </c>
      <c r="L16" s="26">
        <f t="shared" si="1"/>
        <v>6771</v>
      </c>
      <c r="M16" s="18">
        <v>836850</v>
      </c>
      <c r="N16" s="18">
        <v>581910</v>
      </c>
      <c r="O16" s="18">
        <v>3150</v>
      </c>
      <c r="P16" s="18">
        <v>0</v>
      </c>
      <c r="Q16" s="26">
        <f t="shared" si="2"/>
        <v>1421910</v>
      </c>
      <c r="X16" s="565"/>
      <c r="Y16" s="565"/>
      <c r="Z16" s="565"/>
    </row>
    <row r="17" spans="1:26" x14ac:dyDescent="0.2">
      <c r="A17" s="8">
        <v>7</v>
      </c>
      <c r="B17" s="9" t="s">
        <v>890</v>
      </c>
      <c r="C17" s="18">
        <v>5480</v>
      </c>
      <c r="D17" s="18">
        <v>2841</v>
      </c>
      <c r="E17" s="18">
        <v>267</v>
      </c>
      <c r="F17" s="26">
        <v>0</v>
      </c>
      <c r="G17" s="26">
        <f t="shared" si="0"/>
        <v>8588</v>
      </c>
      <c r="H17" s="18">
        <v>4132</v>
      </c>
      <c r="I17" s="18">
        <v>2335</v>
      </c>
      <c r="J17" s="18">
        <v>174</v>
      </c>
      <c r="K17" s="18">
        <v>0</v>
      </c>
      <c r="L17" s="26">
        <f t="shared" si="1"/>
        <v>6641</v>
      </c>
      <c r="M17" s="18">
        <v>871852</v>
      </c>
      <c r="N17" s="18">
        <v>492685</v>
      </c>
      <c r="O17" s="18">
        <v>36714</v>
      </c>
      <c r="P17" s="18">
        <v>0</v>
      </c>
      <c r="Q17" s="26">
        <f t="shared" si="2"/>
        <v>1401251</v>
      </c>
      <c r="X17" s="565"/>
      <c r="Y17" s="565"/>
      <c r="Z17" s="565"/>
    </row>
    <row r="18" spans="1:26" x14ac:dyDescent="0.2">
      <c r="A18" s="8">
        <v>8</v>
      </c>
      <c r="B18" s="9" t="s">
        <v>891</v>
      </c>
      <c r="C18" s="18">
        <v>7507</v>
      </c>
      <c r="D18" s="18">
        <v>7016</v>
      </c>
      <c r="E18" s="18">
        <v>154</v>
      </c>
      <c r="F18" s="26">
        <v>0</v>
      </c>
      <c r="G18" s="26">
        <f t="shared" si="0"/>
        <v>14677</v>
      </c>
      <c r="H18" s="18">
        <v>6206</v>
      </c>
      <c r="I18" s="18">
        <v>5730</v>
      </c>
      <c r="J18" s="18">
        <v>101</v>
      </c>
      <c r="K18" s="18">
        <v>0</v>
      </c>
      <c r="L18" s="26">
        <f t="shared" si="1"/>
        <v>12037</v>
      </c>
      <c r="M18" s="18">
        <v>1303260</v>
      </c>
      <c r="N18" s="18">
        <v>1203300</v>
      </c>
      <c r="O18" s="18">
        <v>21210</v>
      </c>
      <c r="P18" s="18">
        <v>0</v>
      </c>
      <c r="Q18" s="26">
        <f t="shared" si="2"/>
        <v>2527770</v>
      </c>
      <c r="X18" s="565"/>
      <c r="Y18" s="565"/>
      <c r="Z18" s="565"/>
    </row>
    <row r="19" spans="1:26" x14ac:dyDescent="0.2">
      <c r="A19" s="337">
        <v>9</v>
      </c>
      <c r="B19" s="9" t="s">
        <v>892</v>
      </c>
      <c r="C19" s="18">
        <v>13584</v>
      </c>
      <c r="D19" s="18">
        <v>16166</v>
      </c>
      <c r="E19" s="18">
        <v>83</v>
      </c>
      <c r="F19" s="26">
        <v>0</v>
      </c>
      <c r="G19" s="26">
        <f t="shared" si="0"/>
        <v>29833</v>
      </c>
      <c r="H19" s="18">
        <v>10222</v>
      </c>
      <c r="I19" s="18">
        <v>13287</v>
      </c>
      <c r="J19" s="18">
        <v>221</v>
      </c>
      <c r="K19" s="18">
        <v>0</v>
      </c>
      <c r="L19" s="26">
        <f t="shared" si="1"/>
        <v>23730</v>
      </c>
      <c r="M19" s="18">
        <v>2164364</v>
      </c>
      <c r="N19" s="18">
        <v>2815005</v>
      </c>
      <c r="O19" s="18">
        <v>46645</v>
      </c>
      <c r="P19" s="18">
        <v>0</v>
      </c>
      <c r="Q19" s="26">
        <f t="shared" si="2"/>
        <v>5026014</v>
      </c>
      <c r="X19" s="565"/>
      <c r="Y19" s="565"/>
      <c r="Z19" s="565"/>
    </row>
    <row r="20" spans="1:26" x14ac:dyDescent="0.2">
      <c r="A20" s="8">
        <v>10</v>
      </c>
      <c r="B20" s="9" t="s">
        <v>893</v>
      </c>
      <c r="C20" s="18">
        <v>5501</v>
      </c>
      <c r="D20" s="18">
        <v>4652</v>
      </c>
      <c r="E20" s="18">
        <v>56</v>
      </c>
      <c r="F20" s="26">
        <v>0</v>
      </c>
      <c r="G20" s="26">
        <f t="shared" si="0"/>
        <v>10209</v>
      </c>
      <c r="H20" s="18">
        <v>4521</v>
      </c>
      <c r="I20" s="18">
        <v>3823</v>
      </c>
      <c r="J20" s="18">
        <v>37</v>
      </c>
      <c r="K20" s="18">
        <v>0</v>
      </c>
      <c r="L20" s="26">
        <f t="shared" si="1"/>
        <v>8381</v>
      </c>
      <c r="M20" s="18">
        <v>953931</v>
      </c>
      <c r="N20" s="18">
        <v>806653</v>
      </c>
      <c r="O20" s="18">
        <v>7807</v>
      </c>
      <c r="P20" s="18">
        <v>0</v>
      </c>
      <c r="Q20" s="26">
        <f t="shared" si="2"/>
        <v>1768391</v>
      </c>
      <c r="X20" s="565"/>
      <c r="Y20" s="565"/>
      <c r="Z20" s="565"/>
    </row>
    <row r="21" spans="1:26" x14ac:dyDescent="0.2">
      <c r="A21" s="8">
        <v>11</v>
      </c>
      <c r="B21" s="9" t="s">
        <v>894</v>
      </c>
      <c r="C21" s="18">
        <v>8125</v>
      </c>
      <c r="D21" s="18">
        <v>3747</v>
      </c>
      <c r="E21" s="18">
        <v>88</v>
      </c>
      <c r="F21" s="26">
        <v>0</v>
      </c>
      <c r="G21" s="26">
        <f t="shared" si="0"/>
        <v>11960</v>
      </c>
      <c r="H21" s="18">
        <v>6534</v>
      </c>
      <c r="I21" s="18">
        <v>3080</v>
      </c>
      <c r="J21" s="18">
        <v>57</v>
      </c>
      <c r="K21" s="18">
        <v>0</v>
      </c>
      <c r="L21" s="26">
        <f t="shared" si="1"/>
        <v>9671</v>
      </c>
      <c r="M21" s="18">
        <v>1385208</v>
      </c>
      <c r="N21" s="18">
        <v>652960</v>
      </c>
      <c r="O21" s="18">
        <v>12012</v>
      </c>
      <c r="P21" s="18">
        <v>0</v>
      </c>
      <c r="Q21" s="26">
        <f t="shared" si="2"/>
        <v>2050180</v>
      </c>
      <c r="X21" s="565"/>
      <c r="Y21" s="565"/>
      <c r="Z21" s="565"/>
    </row>
    <row r="22" spans="1:26" x14ac:dyDescent="0.2">
      <c r="A22" s="586" t="s">
        <v>17</v>
      </c>
      <c r="B22" s="587"/>
      <c r="C22" s="18">
        <f>SUM(C11:C21)</f>
        <v>98189</v>
      </c>
      <c r="D22" s="18">
        <f t="shared" ref="D22:Q22" si="3">SUM(D11:D21)</f>
        <v>76431</v>
      </c>
      <c r="E22" s="18">
        <f t="shared" si="3"/>
        <v>3574</v>
      </c>
      <c r="F22" s="18">
        <f t="shared" si="3"/>
        <v>0</v>
      </c>
      <c r="G22" s="18">
        <f t="shared" si="3"/>
        <v>178194</v>
      </c>
      <c r="H22" s="18">
        <f t="shared" si="3"/>
        <v>77406</v>
      </c>
      <c r="I22" s="18">
        <f t="shared" si="3"/>
        <v>62907</v>
      </c>
      <c r="J22" s="18">
        <f t="shared" si="3"/>
        <v>2095</v>
      </c>
      <c r="K22" s="18">
        <f t="shared" si="3"/>
        <v>0</v>
      </c>
      <c r="L22" s="18">
        <f>SUM(L11:L21)</f>
        <v>142408</v>
      </c>
      <c r="M22" s="18">
        <f t="shared" si="3"/>
        <v>16177944</v>
      </c>
      <c r="N22" s="18">
        <f t="shared" si="3"/>
        <v>13073237</v>
      </c>
      <c r="O22" s="18">
        <f t="shared" si="3"/>
        <v>429208</v>
      </c>
      <c r="P22" s="18">
        <f t="shared" si="3"/>
        <v>0</v>
      </c>
      <c r="Q22" s="18">
        <f t="shared" si="3"/>
        <v>29680389</v>
      </c>
    </row>
    <row r="23" spans="1:26" x14ac:dyDescent="0.2">
      <c r="A23" s="70"/>
      <c r="B23" s="20"/>
      <c r="C23" s="20"/>
      <c r="D23" s="20"/>
      <c r="E23" s="20"/>
      <c r="F23" s="20"/>
      <c r="G23" s="20"/>
      <c r="H23" s="20"/>
      <c r="I23" s="20"/>
      <c r="J23" s="20"/>
      <c r="K23" s="20"/>
      <c r="L23" s="20"/>
      <c r="M23" s="20"/>
      <c r="N23" s="20"/>
      <c r="O23" s="20"/>
      <c r="P23" s="20"/>
      <c r="Q23" s="20"/>
    </row>
    <row r="24" spans="1:26" x14ac:dyDescent="0.2">
      <c r="A24" s="10" t="s">
        <v>7</v>
      </c>
      <c r="B24"/>
      <c r="C24"/>
      <c r="D24"/>
    </row>
    <row r="25" spans="1:26" x14ac:dyDescent="0.2">
      <c r="A25" t="s">
        <v>8</v>
      </c>
      <c r="B25"/>
      <c r="C25"/>
      <c r="D25"/>
    </row>
    <row r="26" spans="1:26" x14ac:dyDescent="0.2">
      <c r="A26" t="s">
        <v>9</v>
      </c>
      <c r="B26"/>
      <c r="C26"/>
      <c r="D26"/>
      <c r="I26" s="11"/>
      <c r="J26" s="11"/>
      <c r="K26" s="11"/>
      <c r="L26" s="11"/>
    </row>
    <row r="27" spans="1:26" customFormat="1" x14ac:dyDescent="0.2">
      <c r="A27" s="15" t="s">
        <v>428</v>
      </c>
      <c r="J27" s="11"/>
      <c r="K27" s="11"/>
      <c r="L27" s="11"/>
    </row>
    <row r="28" spans="1:26" customFormat="1" x14ac:dyDescent="0.2">
      <c r="C28" s="15" t="s">
        <v>430</v>
      </c>
      <c r="E28" s="12"/>
      <c r="F28" s="12"/>
      <c r="G28" s="12"/>
      <c r="H28" s="12"/>
      <c r="I28" s="12"/>
      <c r="J28" s="12"/>
      <c r="K28" s="12"/>
      <c r="L28" s="12"/>
      <c r="M28" s="12"/>
    </row>
    <row r="30" spans="1:26" x14ac:dyDescent="0.2">
      <c r="A30" s="34" t="s">
        <v>11</v>
      </c>
      <c r="B30" s="34"/>
      <c r="C30" s="34"/>
      <c r="D30" s="34"/>
      <c r="E30" s="34"/>
      <c r="F30" s="34"/>
      <c r="G30" s="34"/>
      <c r="H30" s="398"/>
      <c r="I30" s="34"/>
      <c r="J30" s="398"/>
      <c r="K30" s="398"/>
      <c r="L30" s="398"/>
      <c r="M30" s="398"/>
      <c r="N30" s="398"/>
      <c r="O30" s="366"/>
      <c r="P30" s="366"/>
      <c r="Q30" s="367" t="s">
        <v>12</v>
      </c>
      <c r="R30" s="398"/>
      <c r="S30" s="398"/>
    </row>
    <row r="31" spans="1:26" ht="12.75" customHeight="1" x14ac:dyDescent="0.2">
      <c r="A31" s="366"/>
      <c r="B31" s="366"/>
      <c r="C31" s="366"/>
      <c r="D31" s="366"/>
      <c r="E31" s="366"/>
      <c r="F31" s="366"/>
      <c r="G31" s="366"/>
      <c r="H31" s="366"/>
      <c r="I31" s="366"/>
      <c r="J31" s="366"/>
      <c r="K31" s="366"/>
      <c r="L31" s="366"/>
      <c r="M31" s="366"/>
      <c r="N31" s="366"/>
      <c r="O31" s="366"/>
      <c r="P31" s="366"/>
      <c r="Q31" s="367" t="s">
        <v>902</v>
      </c>
      <c r="R31" s="398"/>
      <c r="S31" s="398"/>
    </row>
    <row r="32" spans="1:26" x14ac:dyDescent="0.2">
      <c r="A32" s="366"/>
      <c r="B32" s="366"/>
      <c r="C32" s="366"/>
      <c r="D32" s="366"/>
      <c r="E32" s="366"/>
      <c r="F32" s="366"/>
      <c r="G32" s="366"/>
      <c r="H32" s="366"/>
      <c r="I32" s="366"/>
      <c r="J32" s="366"/>
      <c r="K32" s="366"/>
      <c r="L32" s="366"/>
      <c r="M32" s="366"/>
      <c r="N32" s="366"/>
      <c r="O32" s="366"/>
      <c r="P32" s="366"/>
      <c r="Q32" s="367" t="s">
        <v>903</v>
      </c>
      <c r="R32" s="366"/>
      <c r="S32" s="366"/>
    </row>
    <row r="33" spans="1:17" x14ac:dyDescent="0.2">
      <c r="A33" s="14"/>
      <c r="B33" s="14"/>
      <c r="C33" s="14"/>
      <c r="D33" s="14"/>
      <c r="E33" s="14"/>
      <c r="F33" s="14"/>
      <c r="N33" s="626" t="s">
        <v>83</v>
      </c>
      <c r="O33" s="626"/>
      <c r="P33" s="626"/>
      <c r="Q33" s="626"/>
    </row>
    <row r="34" spans="1:17" x14ac:dyDescent="0.2">
      <c r="A34" s="697"/>
      <c r="B34" s="697"/>
      <c r="C34" s="697"/>
      <c r="D34" s="697"/>
      <c r="E34" s="697"/>
      <c r="F34" s="697"/>
      <c r="G34" s="697"/>
      <c r="H34" s="697"/>
      <c r="I34" s="697"/>
      <c r="J34" s="697"/>
      <c r="K34" s="697"/>
      <c r="L34" s="697"/>
    </row>
  </sheetData>
  <mergeCells count="14">
    <mergeCell ref="A22:B22"/>
    <mergeCell ref="A34:L34"/>
    <mergeCell ref="O1:Q1"/>
    <mergeCell ref="A2:L2"/>
    <mergeCell ref="A3:L3"/>
    <mergeCell ref="A5:L5"/>
    <mergeCell ref="M8:Q8"/>
    <mergeCell ref="A8:A9"/>
    <mergeCell ref="B8:B9"/>
    <mergeCell ref="A7:B7"/>
    <mergeCell ref="N7:R7"/>
    <mergeCell ref="C8:G8"/>
    <mergeCell ref="N33:Q33"/>
    <mergeCell ref="H8:L8"/>
  </mergeCells>
  <phoneticPr fontId="0" type="noConversion"/>
  <printOptions horizontalCentered="1" verticalCentered="1"/>
  <pageMargins left="0.70866141732283505" right="0.70866141732283505" top="0.196850393700787" bottom="0.196850393700787" header="0.31496062992126" footer="0.31496062992126"/>
  <pageSetup paperSize="9" scale="74" orientation="landscape" r:id="rId1"/>
  <headerFooter>
    <oddFooter>&amp;C- 50 -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view="pageBreakPreview" zoomScaleSheetLayoutView="100" workbookViewId="0">
      <selection activeCell="N22" sqref="N22"/>
    </sheetView>
  </sheetViews>
  <sheetFormatPr defaultRowHeight="12.75" x14ac:dyDescent="0.2"/>
  <cols>
    <col min="1" max="1" width="6" customWidth="1"/>
    <col min="2" max="2" width="20.5703125" bestFit="1" customWidth="1"/>
    <col min="3" max="3" width="17.28515625" customWidth="1"/>
    <col min="4" max="4" width="19" customWidth="1"/>
    <col min="5" max="5" width="19.7109375" customWidth="1"/>
    <col min="6" max="6" width="18.85546875" customWidth="1"/>
    <col min="7" max="7" width="15.28515625" customWidth="1"/>
  </cols>
  <sheetData>
    <row r="1" spans="1:7" ht="18" x14ac:dyDescent="0.35">
      <c r="A1" s="682" t="s">
        <v>0</v>
      </c>
      <c r="B1" s="682"/>
      <c r="C1" s="682"/>
      <c r="D1" s="682"/>
      <c r="E1" s="682"/>
      <c r="G1" s="199" t="s">
        <v>636</v>
      </c>
    </row>
    <row r="2" spans="1:7" ht="21" x14ac:dyDescent="0.35">
      <c r="A2" s="683" t="s">
        <v>701</v>
      </c>
      <c r="B2" s="683"/>
      <c r="C2" s="683"/>
      <c r="D2" s="683"/>
      <c r="E2" s="683"/>
      <c r="F2" s="683"/>
    </row>
    <row r="3" spans="1:7" ht="15" x14ac:dyDescent="0.3">
      <c r="A3" s="201"/>
      <c r="B3" s="201"/>
    </row>
    <row r="4" spans="1:7" ht="18" customHeight="1" x14ac:dyDescent="0.35">
      <c r="A4" s="684" t="s">
        <v>637</v>
      </c>
      <c r="B4" s="684"/>
      <c r="C4" s="684"/>
      <c r="D4" s="684"/>
      <c r="E4" s="684"/>
      <c r="F4" s="684"/>
    </row>
    <row r="5" spans="1:7" ht="15" x14ac:dyDescent="0.3">
      <c r="A5" s="202" t="s">
        <v>883</v>
      </c>
      <c r="B5" s="202"/>
    </row>
    <row r="6" spans="1:7" ht="15" x14ac:dyDescent="0.3">
      <c r="A6" s="202"/>
      <c r="B6" s="202"/>
      <c r="F6" s="685" t="s">
        <v>780</v>
      </c>
      <c r="G6" s="685"/>
    </row>
    <row r="7" spans="1:7" ht="42" customHeight="1" x14ac:dyDescent="0.2">
      <c r="A7" s="203" t="s">
        <v>2</v>
      </c>
      <c r="B7" s="203" t="s">
        <v>3</v>
      </c>
      <c r="C7" s="300" t="s">
        <v>638</v>
      </c>
      <c r="D7" s="300" t="s">
        <v>639</v>
      </c>
      <c r="E7" s="300" t="s">
        <v>640</v>
      </c>
      <c r="F7" s="300" t="s">
        <v>641</v>
      </c>
      <c r="G7" s="283" t="s">
        <v>642</v>
      </c>
    </row>
    <row r="8" spans="1:7" s="199" customFormat="1" ht="15" x14ac:dyDescent="0.25">
      <c r="A8" s="204" t="s">
        <v>260</v>
      </c>
      <c r="B8" s="204" t="s">
        <v>261</v>
      </c>
      <c r="C8" s="204" t="s">
        <v>262</v>
      </c>
      <c r="D8" s="204" t="s">
        <v>263</v>
      </c>
      <c r="E8" s="204" t="s">
        <v>264</v>
      </c>
      <c r="F8" s="204" t="s">
        <v>265</v>
      </c>
      <c r="G8" s="204" t="s">
        <v>266</v>
      </c>
    </row>
    <row r="9" spans="1:7" s="199" customFormat="1" ht="15" x14ac:dyDescent="0.25">
      <c r="A9" s="8">
        <v>1</v>
      </c>
      <c r="B9" s="9" t="s">
        <v>884</v>
      </c>
      <c r="C9" s="286">
        <v>0</v>
      </c>
      <c r="D9" s="286">
        <v>0</v>
      </c>
      <c r="E9" s="286">
        <v>0</v>
      </c>
      <c r="F9" s="286">
        <v>0</v>
      </c>
      <c r="G9" s="286">
        <v>0</v>
      </c>
    </row>
    <row r="10" spans="1:7" s="199" customFormat="1" ht="15" x14ac:dyDescent="0.25">
      <c r="A10" s="8">
        <v>2</v>
      </c>
      <c r="B10" s="9" t="s">
        <v>885</v>
      </c>
      <c r="C10" s="286">
        <v>0</v>
      </c>
      <c r="D10" s="286">
        <v>0</v>
      </c>
      <c r="E10" s="286">
        <v>0</v>
      </c>
      <c r="F10" s="286">
        <v>0</v>
      </c>
      <c r="G10" s="286">
        <v>0</v>
      </c>
    </row>
    <row r="11" spans="1:7" s="199" customFormat="1" ht="15" x14ac:dyDescent="0.25">
      <c r="A11" s="8">
        <v>3</v>
      </c>
      <c r="B11" s="9" t="s">
        <v>886</v>
      </c>
      <c r="C11" s="286">
        <v>0</v>
      </c>
      <c r="D11" s="286">
        <v>0</v>
      </c>
      <c r="E11" s="286">
        <v>0</v>
      </c>
      <c r="F11" s="286">
        <v>0</v>
      </c>
      <c r="G11" s="286">
        <v>0</v>
      </c>
    </row>
    <row r="12" spans="1:7" s="199" customFormat="1" ht="15" x14ac:dyDescent="0.25">
      <c r="A12" s="8">
        <v>4</v>
      </c>
      <c r="B12" s="9" t="s">
        <v>887</v>
      </c>
      <c r="C12" s="286">
        <v>0</v>
      </c>
      <c r="D12" s="286">
        <v>0</v>
      </c>
      <c r="E12" s="286">
        <v>0</v>
      </c>
      <c r="F12" s="286">
        <v>0</v>
      </c>
      <c r="G12" s="286">
        <v>0</v>
      </c>
    </row>
    <row r="13" spans="1:7" s="199" customFormat="1" ht="15" x14ac:dyDescent="0.25">
      <c r="A13" s="8">
        <v>5</v>
      </c>
      <c r="B13" s="9" t="s">
        <v>888</v>
      </c>
      <c r="C13" s="286">
        <v>0</v>
      </c>
      <c r="D13" s="286">
        <v>0</v>
      </c>
      <c r="E13" s="286">
        <v>0</v>
      </c>
      <c r="F13" s="286">
        <v>0</v>
      </c>
      <c r="G13" s="286">
        <v>0</v>
      </c>
    </row>
    <row r="14" spans="1:7" s="199" customFormat="1" ht="15" x14ac:dyDescent="0.25">
      <c r="A14" s="336">
        <v>6</v>
      </c>
      <c r="B14" s="205" t="s">
        <v>889</v>
      </c>
      <c r="C14" s="286">
        <v>0</v>
      </c>
      <c r="D14" s="286">
        <v>0</v>
      </c>
      <c r="E14" s="286">
        <v>0</v>
      </c>
      <c r="F14" s="286">
        <v>0</v>
      </c>
      <c r="G14" s="286">
        <v>0</v>
      </c>
    </row>
    <row r="15" spans="1:7" s="199" customFormat="1" ht="15" x14ac:dyDescent="0.25">
      <c r="A15" s="8">
        <v>7</v>
      </c>
      <c r="B15" s="9" t="s">
        <v>890</v>
      </c>
      <c r="C15" s="286">
        <v>0</v>
      </c>
      <c r="D15" s="286">
        <v>0</v>
      </c>
      <c r="E15" s="286">
        <v>0</v>
      </c>
      <c r="F15" s="286">
        <v>0</v>
      </c>
      <c r="G15" s="286">
        <v>0</v>
      </c>
    </row>
    <row r="16" spans="1:7" s="199" customFormat="1" ht="15" x14ac:dyDescent="0.25">
      <c r="A16" s="8">
        <v>8</v>
      </c>
      <c r="B16" s="9" t="s">
        <v>891</v>
      </c>
      <c r="C16" s="286">
        <v>0</v>
      </c>
      <c r="D16" s="286">
        <v>0</v>
      </c>
      <c r="E16" s="286">
        <v>0</v>
      </c>
      <c r="F16" s="286">
        <v>0</v>
      </c>
      <c r="G16" s="286">
        <v>0</v>
      </c>
    </row>
    <row r="17" spans="1:13" s="199" customFormat="1" ht="15" x14ac:dyDescent="0.25">
      <c r="A17" s="337">
        <v>9</v>
      </c>
      <c r="B17" s="9" t="s">
        <v>892</v>
      </c>
      <c r="C17" s="286">
        <v>0</v>
      </c>
      <c r="D17" s="286">
        <v>0</v>
      </c>
      <c r="E17" s="286">
        <v>0</v>
      </c>
      <c r="F17" s="286">
        <v>0</v>
      </c>
      <c r="G17" s="286">
        <v>0</v>
      </c>
    </row>
    <row r="18" spans="1:13" s="199" customFormat="1" ht="15" x14ac:dyDescent="0.25">
      <c r="A18" s="8">
        <v>10</v>
      </c>
      <c r="B18" s="9" t="s">
        <v>893</v>
      </c>
      <c r="C18" s="286">
        <v>0</v>
      </c>
      <c r="D18" s="286">
        <v>0</v>
      </c>
      <c r="E18" s="286">
        <v>0</v>
      </c>
      <c r="F18" s="286">
        <v>0</v>
      </c>
      <c r="G18" s="286">
        <v>0</v>
      </c>
    </row>
    <row r="19" spans="1:13" s="199" customFormat="1" ht="15" x14ac:dyDescent="0.25">
      <c r="A19" s="8">
        <v>11</v>
      </c>
      <c r="B19" s="9" t="s">
        <v>894</v>
      </c>
      <c r="C19" s="286">
        <v>0</v>
      </c>
      <c r="D19" s="286">
        <v>0</v>
      </c>
      <c r="E19" s="286">
        <v>0</v>
      </c>
      <c r="F19" s="286">
        <v>0</v>
      </c>
      <c r="G19" s="286">
        <v>0</v>
      </c>
    </row>
    <row r="20" spans="1:13" ht="15" x14ac:dyDescent="0.2">
      <c r="A20" s="586" t="s">
        <v>17</v>
      </c>
      <c r="B20" s="587"/>
      <c r="C20" s="286">
        <v>0</v>
      </c>
      <c r="D20" s="286">
        <v>0</v>
      </c>
      <c r="E20" s="286">
        <v>0</v>
      </c>
      <c r="F20" s="286">
        <v>0</v>
      </c>
      <c r="G20" s="286">
        <v>0</v>
      </c>
    </row>
    <row r="26" spans="1:13" ht="15" customHeight="1" x14ac:dyDescent="0.2">
      <c r="A26" s="301"/>
      <c r="B26" s="301"/>
      <c r="C26" s="301"/>
      <c r="D26" s="301"/>
      <c r="E26" s="399"/>
      <c r="F26" s="399"/>
      <c r="G26" s="367" t="s">
        <v>12</v>
      </c>
      <c r="H26" s="302"/>
      <c r="I26" s="302"/>
    </row>
    <row r="27" spans="1:13" ht="15" customHeight="1" x14ac:dyDescent="0.2">
      <c r="A27" s="301"/>
      <c r="B27" s="301"/>
      <c r="C27" s="301"/>
      <c r="D27" s="301"/>
      <c r="E27" s="399"/>
      <c r="F27" s="399"/>
      <c r="G27" s="367" t="s">
        <v>902</v>
      </c>
      <c r="H27" s="302"/>
      <c r="I27" s="302"/>
    </row>
    <row r="28" spans="1:13" ht="15" customHeight="1" x14ac:dyDescent="0.2">
      <c r="A28" s="301"/>
      <c r="B28" s="301"/>
      <c r="C28" s="301"/>
      <c r="D28" s="301"/>
      <c r="E28" s="399"/>
      <c r="F28" s="399"/>
      <c r="G28" s="367" t="s">
        <v>903</v>
      </c>
      <c r="H28" s="302"/>
      <c r="I28" s="302"/>
    </row>
    <row r="29" spans="1:13" x14ac:dyDescent="0.2">
      <c r="A29" s="301" t="s">
        <v>11</v>
      </c>
      <c r="C29" s="301"/>
      <c r="D29" s="301"/>
      <c r="E29" s="301"/>
      <c r="F29" s="303" t="s">
        <v>83</v>
      </c>
      <c r="G29" s="304"/>
      <c r="H29" s="301"/>
      <c r="I29" s="301"/>
    </row>
    <row r="30" spans="1:13" x14ac:dyDescent="0.2">
      <c r="A30" s="301"/>
      <c r="B30" s="301"/>
      <c r="C30" s="301"/>
      <c r="D30" s="301"/>
      <c r="E30" s="301"/>
      <c r="F30" s="301"/>
      <c r="G30" s="301"/>
      <c r="H30" s="301"/>
      <c r="I30" s="301"/>
      <c r="J30" s="301"/>
      <c r="K30" s="301"/>
      <c r="L30" s="301"/>
      <c r="M30" s="301"/>
    </row>
  </sheetData>
  <mergeCells count="5">
    <mergeCell ref="A1:E1"/>
    <mergeCell ref="A2:F2"/>
    <mergeCell ref="A4:F4"/>
    <mergeCell ref="F6:G6"/>
    <mergeCell ref="A20:B20"/>
  </mergeCells>
  <printOptions horizontalCentered="1" verticalCentered="1"/>
  <pageMargins left="0.70866141732283505" right="0.70866141732283505" top="0.196850393700787" bottom="0.196850393700787" header="0.31496062992126" footer="0.31496062992126"/>
  <pageSetup paperSize="9" orientation="landscape" r:id="rId1"/>
  <headerFooter>
    <oddFooter>&amp;C- 51 -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
  <sheetViews>
    <sheetView view="pageBreakPreview" topLeftCell="A10" zoomScaleSheetLayoutView="100" workbookViewId="0">
      <selection activeCell="N22" sqref="N22"/>
    </sheetView>
  </sheetViews>
  <sheetFormatPr defaultRowHeight="12.75" x14ac:dyDescent="0.2"/>
  <cols>
    <col min="1" max="1" width="7.42578125" style="15" customWidth="1"/>
    <col min="2" max="2" width="20.5703125" style="15" bestFit="1" customWidth="1"/>
    <col min="3" max="3" width="11" style="15" customWidth="1"/>
    <col min="4" max="4" width="10" style="15" customWidth="1"/>
    <col min="5" max="5" width="13.140625" style="15" customWidth="1"/>
    <col min="6" max="6" width="15.140625" style="15" customWidth="1"/>
    <col min="7" max="7" width="13.28515625" style="15" customWidth="1"/>
    <col min="8" max="8" width="14.7109375" style="15" customWidth="1"/>
    <col min="9" max="9" width="16.7109375" style="15" customWidth="1"/>
    <col min="10" max="10" width="19.28515625" style="15" customWidth="1"/>
    <col min="11" max="16384" width="9.140625" style="15"/>
  </cols>
  <sheetData>
    <row r="1" spans="1:18" customFormat="1" x14ac:dyDescent="0.2">
      <c r="E1" s="624"/>
      <c r="F1" s="624"/>
      <c r="G1" s="624"/>
      <c r="H1" s="624"/>
      <c r="I1" s="624"/>
      <c r="J1" s="138" t="s">
        <v>61</v>
      </c>
    </row>
    <row r="2" spans="1:18" customFormat="1" ht="15" x14ac:dyDescent="0.2">
      <c r="A2" s="695" t="s">
        <v>0</v>
      </c>
      <c r="B2" s="695"/>
      <c r="C2" s="695"/>
      <c r="D2" s="695"/>
      <c r="E2" s="695"/>
      <c r="F2" s="695"/>
      <c r="G2" s="695"/>
      <c r="H2" s="695"/>
      <c r="I2" s="695"/>
      <c r="J2" s="695"/>
    </row>
    <row r="3" spans="1:18" customFormat="1" ht="20.25" x14ac:dyDescent="0.3">
      <c r="A3" s="622" t="s">
        <v>701</v>
      </c>
      <c r="B3" s="622"/>
      <c r="C3" s="622"/>
      <c r="D3" s="622"/>
      <c r="E3" s="622"/>
      <c r="F3" s="622"/>
      <c r="G3" s="622"/>
      <c r="H3" s="622"/>
      <c r="I3" s="622"/>
      <c r="J3" s="622"/>
    </row>
    <row r="4" spans="1:18" customFormat="1" ht="14.25" customHeight="1" x14ac:dyDescent="0.2"/>
    <row r="5" spans="1:18" ht="31.5" customHeight="1" x14ac:dyDescent="0.25">
      <c r="A5" s="696" t="s">
        <v>747</v>
      </c>
      <c r="B5" s="696"/>
      <c r="C5" s="696"/>
      <c r="D5" s="696"/>
      <c r="E5" s="696"/>
      <c r="F5" s="696"/>
      <c r="G5" s="696"/>
      <c r="H5" s="696"/>
      <c r="I5" s="696"/>
      <c r="J5" s="696"/>
    </row>
    <row r="6" spans="1:18" ht="13.5" customHeight="1" x14ac:dyDescent="0.2">
      <c r="A6" s="1"/>
      <c r="B6" s="1"/>
      <c r="C6" s="1"/>
      <c r="D6" s="1"/>
      <c r="E6" s="1"/>
      <c r="F6" s="1"/>
      <c r="G6" s="1"/>
      <c r="H6" s="1"/>
      <c r="I6" s="1"/>
      <c r="J6" s="1"/>
    </row>
    <row r="7" spans="1:18" ht="0.75" customHeight="1" x14ac:dyDescent="0.2"/>
    <row r="8" spans="1:18" x14ac:dyDescent="0.2">
      <c r="A8" s="626" t="s">
        <v>883</v>
      </c>
      <c r="B8" s="626"/>
      <c r="C8" s="30"/>
      <c r="H8" s="685" t="s">
        <v>778</v>
      </c>
      <c r="I8" s="685"/>
      <c r="J8" s="685"/>
      <c r="K8" s="99"/>
      <c r="L8" s="99"/>
    </row>
    <row r="9" spans="1:18" x14ac:dyDescent="0.2">
      <c r="A9" s="611" t="s">
        <v>2</v>
      </c>
      <c r="B9" s="611" t="s">
        <v>3</v>
      </c>
      <c r="C9" s="586" t="s">
        <v>748</v>
      </c>
      <c r="D9" s="593"/>
      <c r="E9" s="593"/>
      <c r="F9" s="587"/>
      <c r="G9" s="586" t="s">
        <v>103</v>
      </c>
      <c r="H9" s="593"/>
      <c r="I9" s="593"/>
      <c r="J9" s="587"/>
      <c r="Q9" s="18"/>
      <c r="R9" s="20"/>
    </row>
    <row r="10" spans="1:18" ht="64.5" customHeight="1" x14ac:dyDescent="0.2">
      <c r="A10" s="611"/>
      <c r="B10" s="611"/>
      <c r="C10" s="5" t="s">
        <v>183</v>
      </c>
      <c r="D10" s="5" t="s">
        <v>15</v>
      </c>
      <c r="E10" s="7" t="s">
        <v>779</v>
      </c>
      <c r="F10" s="7" t="s">
        <v>200</v>
      </c>
      <c r="G10" s="5" t="s">
        <v>183</v>
      </c>
      <c r="H10" s="24" t="s">
        <v>16</v>
      </c>
      <c r="I10" s="104" t="s">
        <v>866</v>
      </c>
      <c r="J10" s="5" t="s">
        <v>867</v>
      </c>
    </row>
    <row r="11" spans="1:18" x14ac:dyDescent="0.2">
      <c r="A11" s="62">
        <v>1</v>
      </c>
      <c r="B11" s="62">
        <v>2</v>
      </c>
      <c r="C11" s="5">
        <v>3</v>
      </c>
      <c r="D11" s="5">
        <v>4</v>
      </c>
      <c r="E11" s="5">
        <v>5</v>
      </c>
      <c r="F11" s="7">
        <v>6</v>
      </c>
      <c r="G11" s="5">
        <v>7</v>
      </c>
      <c r="H11" s="100">
        <v>8</v>
      </c>
      <c r="I11" s="5">
        <v>9</v>
      </c>
      <c r="J11" s="5">
        <v>10</v>
      </c>
    </row>
    <row r="12" spans="1:18" x14ac:dyDescent="0.2">
      <c r="A12" s="8">
        <v>1</v>
      </c>
      <c r="B12" s="9" t="s">
        <v>884</v>
      </c>
      <c r="C12" s="395">
        <v>1318</v>
      </c>
      <c r="D12" s="395">
        <v>74989</v>
      </c>
      <c r="E12" s="395">
        <v>200</v>
      </c>
      <c r="F12" s="103">
        <f>D12*E12</f>
        <v>14997800</v>
      </c>
      <c r="G12" s="395">
        <f>'AT3A_cvrg(Insti)_PY'!L12</f>
        <v>1318</v>
      </c>
      <c r="H12" s="27">
        <v>14147943</v>
      </c>
      <c r="I12" s="397">
        <v>188</v>
      </c>
      <c r="J12" s="501">
        <f t="shared" ref="J12:J22" si="0">H12/I12</f>
        <v>75255.015957446813</v>
      </c>
    </row>
    <row r="13" spans="1:18" x14ac:dyDescent="0.2">
      <c r="A13" s="8">
        <v>2</v>
      </c>
      <c r="B13" s="9" t="s">
        <v>885</v>
      </c>
      <c r="C13" s="395">
        <v>659</v>
      </c>
      <c r="D13" s="395">
        <v>36232</v>
      </c>
      <c r="E13" s="475">
        <v>200</v>
      </c>
      <c r="F13" s="103">
        <f t="shared" ref="F13:F22" si="1">D13*E13</f>
        <v>7246400</v>
      </c>
      <c r="G13" s="475">
        <f>'AT3A_cvrg(Insti)_PY'!L13</f>
        <v>659</v>
      </c>
      <c r="H13" s="27">
        <v>6884080</v>
      </c>
      <c r="I13" s="397">
        <v>190</v>
      </c>
      <c r="J13" s="501">
        <f t="shared" si="0"/>
        <v>36232</v>
      </c>
    </row>
    <row r="14" spans="1:18" x14ac:dyDescent="0.2">
      <c r="A14" s="8">
        <v>3</v>
      </c>
      <c r="B14" s="9" t="s">
        <v>886</v>
      </c>
      <c r="C14" s="395">
        <v>1060</v>
      </c>
      <c r="D14" s="395">
        <v>50054</v>
      </c>
      <c r="E14" s="475">
        <v>200</v>
      </c>
      <c r="F14" s="103">
        <f t="shared" si="1"/>
        <v>10010800</v>
      </c>
      <c r="G14" s="475">
        <f>'AT3A_cvrg(Insti)_PY'!L14</f>
        <v>1001</v>
      </c>
      <c r="H14" s="27">
        <v>9729418</v>
      </c>
      <c r="I14" s="397">
        <v>195</v>
      </c>
      <c r="J14" s="501">
        <f t="shared" si="0"/>
        <v>49894.451282051283</v>
      </c>
    </row>
    <row r="15" spans="1:18" x14ac:dyDescent="0.2">
      <c r="A15" s="8">
        <v>4</v>
      </c>
      <c r="B15" s="9" t="s">
        <v>887</v>
      </c>
      <c r="C15" s="395">
        <v>533</v>
      </c>
      <c r="D15" s="395">
        <v>18631</v>
      </c>
      <c r="E15" s="475">
        <v>200</v>
      </c>
      <c r="F15" s="103">
        <f t="shared" si="1"/>
        <v>3726200</v>
      </c>
      <c r="G15" s="475">
        <f>'AT3A_cvrg(Insti)_PY'!L15</f>
        <v>533</v>
      </c>
      <c r="H15" s="27">
        <v>3297687</v>
      </c>
      <c r="I15" s="397">
        <v>177</v>
      </c>
      <c r="J15" s="501">
        <f t="shared" si="0"/>
        <v>18631</v>
      </c>
    </row>
    <row r="16" spans="1:18" x14ac:dyDescent="0.2">
      <c r="A16" s="8">
        <v>5</v>
      </c>
      <c r="B16" s="9" t="s">
        <v>888</v>
      </c>
      <c r="C16" s="395">
        <v>816</v>
      </c>
      <c r="D16" s="395">
        <v>36644</v>
      </c>
      <c r="E16" s="475">
        <v>200</v>
      </c>
      <c r="F16" s="103">
        <f t="shared" si="1"/>
        <v>7328800</v>
      </c>
      <c r="G16" s="475">
        <f>'AT3A_cvrg(Insti)_PY'!L16</f>
        <v>753</v>
      </c>
      <c r="H16" s="27">
        <v>6769748</v>
      </c>
      <c r="I16" s="397">
        <v>191</v>
      </c>
      <c r="J16" s="501">
        <f t="shared" si="0"/>
        <v>35443.706806282724</v>
      </c>
    </row>
    <row r="17" spans="1:10" x14ac:dyDescent="0.2">
      <c r="A17" s="336">
        <v>6</v>
      </c>
      <c r="B17" s="205" t="s">
        <v>889</v>
      </c>
      <c r="C17" s="395">
        <v>444</v>
      </c>
      <c r="D17" s="395">
        <v>19359</v>
      </c>
      <c r="E17" s="475">
        <v>200</v>
      </c>
      <c r="F17" s="103">
        <f t="shared" si="1"/>
        <v>3871800</v>
      </c>
      <c r="G17" s="475">
        <f>'AT3A_cvrg(Insti)_PY'!L17</f>
        <v>442</v>
      </c>
      <c r="H17" s="27">
        <v>3572074</v>
      </c>
      <c r="I17" s="397">
        <v>187</v>
      </c>
      <c r="J17" s="501">
        <f t="shared" si="0"/>
        <v>19102</v>
      </c>
    </row>
    <row r="18" spans="1:10" x14ac:dyDescent="0.2">
      <c r="A18" s="8">
        <v>7</v>
      </c>
      <c r="B18" s="9" t="s">
        <v>890</v>
      </c>
      <c r="C18" s="395">
        <v>452</v>
      </c>
      <c r="D18" s="395">
        <v>21920</v>
      </c>
      <c r="E18" s="475">
        <v>200</v>
      </c>
      <c r="F18" s="103">
        <f t="shared" si="1"/>
        <v>4384000</v>
      </c>
      <c r="G18" s="475">
        <f>'AT3A_cvrg(Insti)_PY'!L18</f>
        <v>452</v>
      </c>
      <c r="H18" s="27">
        <v>4230560</v>
      </c>
      <c r="I18" s="397">
        <v>193</v>
      </c>
      <c r="J18" s="501">
        <f t="shared" si="0"/>
        <v>21920</v>
      </c>
    </row>
    <row r="19" spans="1:10" x14ac:dyDescent="0.2">
      <c r="A19" s="8">
        <v>8</v>
      </c>
      <c r="B19" s="9" t="s">
        <v>891</v>
      </c>
      <c r="C19" s="395">
        <v>602</v>
      </c>
      <c r="D19" s="395">
        <v>28975</v>
      </c>
      <c r="E19" s="475">
        <v>200</v>
      </c>
      <c r="F19" s="103">
        <f t="shared" si="1"/>
        <v>5795000</v>
      </c>
      <c r="G19" s="475">
        <f>'AT3A_cvrg(Insti)_PY'!L19</f>
        <v>602</v>
      </c>
      <c r="H19" s="27">
        <v>5650125</v>
      </c>
      <c r="I19" s="397">
        <v>195</v>
      </c>
      <c r="J19" s="501">
        <f t="shared" si="0"/>
        <v>28975</v>
      </c>
    </row>
    <row r="20" spans="1:10" x14ac:dyDescent="0.2">
      <c r="A20" s="337">
        <v>9</v>
      </c>
      <c r="B20" s="9" t="s">
        <v>892</v>
      </c>
      <c r="C20" s="395">
        <v>1360</v>
      </c>
      <c r="D20" s="395">
        <v>54599</v>
      </c>
      <c r="E20" s="475">
        <v>200</v>
      </c>
      <c r="F20" s="103">
        <f t="shared" si="1"/>
        <v>10919800</v>
      </c>
      <c r="G20" s="475">
        <f>'AT3A_cvrg(Insti)_PY'!L20</f>
        <v>1360</v>
      </c>
      <c r="H20" s="27">
        <v>10583238</v>
      </c>
      <c r="I20" s="397">
        <v>194</v>
      </c>
      <c r="J20" s="501">
        <f t="shared" si="0"/>
        <v>54552.773195876289</v>
      </c>
    </row>
    <row r="21" spans="1:10" x14ac:dyDescent="0.2">
      <c r="A21" s="8">
        <v>10</v>
      </c>
      <c r="B21" s="9" t="s">
        <v>893</v>
      </c>
      <c r="C21" s="395">
        <v>525</v>
      </c>
      <c r="D21" s="395">
        <v>18811</v>
      </c>
      <c r="E21" s="475">
        <v>200</v>
      </c>
      <c r="F21" s="103">
        <f t="shared" si="1"/>
        <v>3762200</v>
      </c>
      <c r="G21" s="475">
        <f>'AT3A_cvrg(Insti)_PY'!L21</f>
        <v>525</v>
      </c>
      <c r="H21" s="27">
        <v>3592901</v>
      </c>
      <c r="I21" s="397">
        <v>191</v>
      </c>
      <c r="J21" s="501">
        <f t="shared" si="0"/>
        <v>18811</v>
      </c>
    </row>
    <row r="22" spans="1:10" x14ac:dyDescent="0.2">
      <c r="A22" s="8">
        <v>11</v>
      </c>
      <c r="B22" s="9" t="s">
        <v>894</v>
      </c>
      <c r="C22" s="395">
        <v>667</v>
      </c>
      <c r="D22" s="395">
        <v>24369</v>
      </c>
      <c r="E22" s="475">
        <v>200</v>
      </c>
      <c r="F22" s="103">
        <f t="shared" si="1"/>
        <v>4873800</v>
      </c>
      <c r="G22" s="475">
        <f>'AT3A_cvrg(Insti)_PY'!L22</f>
        <v>667</v>
      </c>
      <c r="H22" s="27">
        <v>4630110</v>
      </c>
      <c r="I22" s="397">
        <v>190</v>
      </c>
      <c r="J22" s="501">
        <f t="shared" si="0"/>
        <v>24369</v>
      </c>
    </row>
    <row r="23" spans="1:10" x14ac:dyDescent="0.2">
      <c r="A23" s="586" t="s">
        <v>17</v>
      </c>
      <c r="B23" s="587"/>
      <c r="C23" s="396">
        <f>SUM(C12:C22)</f>
        <v>8436</v>
      </c>
      <c r="D23" s="396">
        <f t="shared" ref="D23" si="2">SUM(D12:D22)</f>
        <v>384583</v>
      </c>
      <c r="E23" s="395">
        <v>200</v>
      </c>
      <c r="F23" s="26">
        <f>SUM(F12:F22)</f>
        <v>76916600</v>
      </c>
      <c r="G23" s="395">
        <f t="shared" ref="G23:H23" si="3">SUM(G12:G22)</f>
        <v>8312</v>
      </c>
      <c r="H23" s="18">
        <f t="shared" si="3"/>
        <v>73087884</v>
      </c>
      <c r="I23" s="500">
        <f>SUM(I12:I22)/11</f>
        <v>190.09090909090909</v>
      </c>
      <c r="J23" s="496">
        <f>SUM(J12:J22)</f>
        <v>383185.94724165706</v>
      </c>
    </row>
    <row r="24" spans="1:10" x14ac:dyDescent="0.2">
      <c r="A24" s="11"/>
      <c r="B24" s="29"/>
      <c r="C24" s="29"/>
      <c r="D24" s="20"/>
      <c r="E24" s="20"/>
      <c r="F24" s="20"/>
      <c r="G24" s="20"/>
      <c r="H24" s="20"/>
      <c r="I24" s="20"/>
      <c r="J24" s="20"/>
    </row>
    <row r="25" spans="1:10" x14ac:dyDescent="0.2">
      <c r="A25" s="704" t="s">
        <v>868</v>
      </c>
      <c r="B25" s="704"/>
      <c r="C25" s="704"/>
      <c r="D25" s="704"/>
      <c r="E25" s="704"/>
      <c r="F25" s="704"/>
      <c r="G25" s="704"/>
      <c r="H25" s="704"/>
      <c r="I25" s="20"/>
      <c r="J25" s="20"/>
    </row>
    <row r="26" spans="1:10" s="355" customFormat="1" x14ac:dyDescent="0.2">
      <c r="A26" s="354"/>
      <c r="B26" s="354"/>
      <c r="C26" s="354"/>
      <c r="D26" s="354"/>
      <c r="E26" s="354"/>
      <c r="F26" s="354"/>
      <c r="G26" s="354"/>
      <c r="H26" s="354"/>
      <c r="I26" s="20"/>
      <c r="J26" s="20"/>
    </row>
    <row r="27" spans="1:10" s="355" customFormat="1" x14ac:dyDescent="0.2">
      <c r="A27" s="354"/>
      <c r="B27" s="354"/>
      <c r="C27" s="354"/>
      <c r="D27" s="354"/>
      <c r="E27" s="354"/>
      <c r="F27" s="354"/>
      <c r="G27" s="354"/>
      <c r="H27" s="354"/>
      <c r="I27" s="20"/>
      <c r="J27" s="20"/>
    </row>
    <row r="28" spans="1:10" s="355" customFormat="1" x14ac:dyDescent="0.2">
      <c r="A28" s="354"/>
      <c r="B28" s="354"/>
      <c r="C28" s="354"/>
      <c r="D28" s="354"/>
      <c r="E28" s="354"/>
      <c r="F28" s="354"/>
      <c r="G28" s="354"/>
      <c r="H28" s="354"/>
      <c r="I28" s="20"/>
      <c r="J28" s="20"/>
    </row>
    <row r="29" spans="1:10" x14ac:dyDescent="0.2">
      <c r="A29" s="11"/>
      <c r="B29" s="29"/>
      <c r="C29" s="29"/>
      <c r="D29" s="20"/>
      <c r="E29" s="20"/>
      <c r="F29" s="20"/>
      <c r="G29" s="20"/>
      <c r="H29" s="20"/>
      <c r="I29" s="20"/>
      <c r="J29" s="20"/>
    </row>
    <row r="30" spans="1:10" ht="15.75" customHeight="1" x14ac:dyDescent="0.2">
      <c r="A30" s="14" t="s">
        <v>11</v>
      </c>
      <c r="B30" s="14"/>
      <c r="C30" s="14"/>
      <c r="D30" s="14"/>
      <c r="E30" s="14"/>
      <c r="F30" s="14"/>
      <c r="G30" s="14"/>
      <c r="H30" s="355"/>
      <c r="I30" s="351"/>
      <c r="J30" s="367" t="s">
        <v>12</v>
      </c>
    </row>
    <row r="31" spans="1:10" ht="12.75" customHeight="1" x14ac:dyDescent="0.2">
      <c r="A31" s="351"/>
      <c r="B31" s="351"/>
      <c r="C31" s="351"/>
      <c r="D31" s="351"/>
      <c r="E31" s="351"/>
      <c r="F31" s="351"/>
      <c r="G31" s="351"/>
      <c r="H31" s="351"/>
      <c r="I31" s="351"/>
      <c r="J31" s="367" t="s">
        <v>902</v>
      </c>
    </row>
    <row r="32" spans="1:10" ht="12.75" customHeight="1" x14ac:dyDescent="0.2">
      <c r="A32" s="351"/>
      <c r="B32" s="351"/>
      <c r="C32" s="351"/>
      <c r="D32" s="351"/>
      <c r="E32" s="351"/>
      <c r="F32" s="351"/>
      <c r="G32" s="351"/>
      <c r="H32" s="351"/>
      <c r="I32" s="351"/>
      <c r="J32" s="367" t="s">
        <v>903</v>
      </c>
    </row>
    <row r="33" spans="1:10" x14ac:dyDescent="0.2">
      <c r="A33" s="14"/>
      <c r="B33" s="14"/>
      <c r="C33" s="14"/>
      <c r="E33" s="14"/>
      <c r="H33" s="626" t="s">
        <v>83</v>
      </c>
      <c r="I33" s="626"/>
      <c r="J33" s="626"/>
    </row>
    <row r="37" spans="1:10" x14ac:dyDescent="0.2">
      <c r="A37" s="705"/>
      <c r="B37" s="705"/>
      <c r="C37" s="705"/>
      <c r="D37" s="705"/>
      <c r="E37" s="705"/>
      <c r="F37" s="705"/>
      <c r="G37" s="705"/>
      <c r="H37" s="705"/>
      <c r="I37" s="705"/>
      <c r="J37" s="705"/>
    </row>
    <row r="39" spans="1:10" x14ac:dyDescent="0.2">
      <c r="A39" s="705"/>
      <c r="B39" s="705"/>
      <c r="C39" s="705"/>
      <c r="D39" s="705"/>
      <c r="E39" s="705"/>
      <c r="F39" s="705"/>
      <c r="G39" s="705"/>
      <c r="H39" s="705"/>
      <c r="I39" s="705"/>
      <c r="J39" s="705"/>
    </row>
  </sheetData>
  <mergeCells count="15">
    <mergeCell ref="A23:B23"/>
    <mergeCell ref="A25:H25"/>
    <mergeCell ref="H33:J33"/>
    <mergeCell ref="A39:J39"/>
    <mergeCell ref="A37:J37"/>
    <mergeCell ref="E1:I1"/>
    <mergeCell ref="A2:J2"/>
    <mergeCell ref="A3:J3"/>
    <mergeCell ref="G9:J9"/>
    <mergeCell ref="C9:F9"/>
    <mergeCell ref="H8:J8"/>
    <mergeCell ref="A5:J5"/>
    <mergeCell ref="A9:A10"/>
    <mergeCell ref="B9:B10"/>
    <mergeCell ref="A8:B8"/>
  </mergeCells>
  <phoneticPr fontId="0" type="noConversion"/>
  <printOptions horizontalCentered="1" verticalCentered="1"/>
  <pageMargins left="0.70866141732283505" right="0.70866141732283505" top="0.196850393700787" bottom="0.196850393700787" header="0.31496062992126" footer="0.31496062992126"/>
  <pageSetup paperSize="9" scale="94" orientation="landscape" r:id="rId1"/>
  <headerFooter>
    <oddFooter>&amp;C- 52 -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view="pageBreakPreview" topLeftCell="A7" zoomScaleSheetLayoutView="100" workbookViewId="0">
      <selection activeCell="N22" sqref="N22"/>
    </sheetView>
  </sheetViews>
  <sheetFormatPr defaultRowHeight="12.75" x14ac:dyDescent="0.2"/>
  <cols>
    <col min="1" max="1" width="7.42578125" style="15" customWidth="1"/>
    <col min="2" max="2" width="20.5703125" style="15" bestFit="1" customWidth="1"/>
    <col min="3" max="3" width="11" style="15" customWidth="1"/>
    <col min="4" max="4" width="10" style="15" customWidth="1"/>
    <col min="5" max="5" width="14.140625" style="15" customWidth="1"/>
    <col min="6" max="6" width="14.28515625" style="15" customWidth="1"/>
    <col min="7" max="7" width="13.28515625" style="15" customWidth="1"/>
    <col min="8" max="8" width="14.7109375" style="15" customWidth="1"/>
    <col min="9" max="9" width="16.7109375" style="15" customWidth="1"/>
    <col min="10" max="10" width="19.28515625" style="15" customWidth="1"/>
    <col min="11" max="16384" width="9.140625" style="15"/>
  </cols>
  <sheetData>
    <row r="1" spans="1:16" customFormat="1" x14ac:dyDescent="0.2">
      <c r="E1" s="624"/>
      <c r="F1" s="624"/>
      <c r="G1" s="624"/>
      <c r="H1" s="624"/>
      <c r="I1" s="624"/>
      <c r="J1" s="138" t="s">
        <v>360</v>
      </c>
    </row>
    <row r="2" spans="1:16" customFormat="1" ht="15" x14ac:dyDescent="0.2">
      <c r="A2" s="695" t="s">
        <v>0</v>
      </c>
      <c r="B2" s="695"/>
      <c r="C2" s="695"/>
      <c r="D2" s="695"/>
      <c r="E2" s="695"/>
      <c r="F2" s="695"/>
      <c r="G2" s="695"/>
      <c r="H2" s="695"/>
      <c r="I2" s="695"/>
      <c r="J2" s="695"/>
    </row>
    <row r="3" spans="1:16" customFormat="1" ht="20.25" x14ac:dyDescent="0.3">
      <c r="A3" s="622" t="s">
        <v>701</v>
      </c>
      <c r="B3" s="622"/>
      <c r="C3" s="622"/>
      <c r="D3" s="622"/>
      <c r="E3" s="622"/>
      <c r="F3" s="622"/>
      <c r="G3" s="622"/>
      <c r="H3" s="622"/>
      <c r="I3" s="622"/>
      <c r="J3" s="622"/>
    </row>
    <row r="4" spans="1:16" customFormat="1" ht="14.25" customHeight="1" x14ac:dyDescent="0.2"/>
    <row r="5" spans="1:16" ht="15.75" x14ac:dyDescent="0.25">
      <c r="A5" s="696" t="s">
        <v>749</v>
      </c>
      <c r="B5" s="696"/>
      <c r="C5" s="696"/>
      <c r="D5" s="696"/>
      <c r="E5" s="696"/>
      <c r="F5" s="696"/>
      <c r="G5" s="696"/>
      <c r="H5" s="696"/>
      <c r="I5" s="696"/>
      <c r="J5" s="696"/>
    </row>
    <row r="6" spans="1:16" ht="13.5" customHeight="1" x14ac:dyDescent="0.2">
      <c r="A6" s="1"/>
      <c r="B6" s="1"/>
      <c r="C6" s="1"/>
      <c r="D6" s="1"/>
      <c r="E6" s="1"/>
      <c r="F6" s="1"/>
      <c r="G6" s="1"/>
      <c r="H6" s="1"/>
      <c r="I6" s="1"/>
      <c r="J6" s="1"/>
    </row>
    <row r="7" spans="1:16" ht="0.75" customHeight="1" x14ac:dyDescent="0.2"/>
    <row r="8" spans="1:16" x14ac:dyDescent="0.2">
      <c r="A8" s="626" t="s">
        <v>883</v>
      </c>
      <c r="B8" s="626"/>
      <c r="C8" s="30"/>
      <c r="H8" s="685" t="s">
        <v>778</v>
      </c>
      <c r="I8" s="685"/>
      <c r="J8" s="685"/>
    </row>
    <row r="9" spans="1:16" x14ac:dyDescent="0.2">
      <c r="A9" s="611" t="s">
        <v>2</v>
      </c>
      <c r="B9" s="611" t="s">
        <v>3</v>
      </c>
      <c r="C9" s="586" t="s">
        <v>748</v>
      </c>
      <c r="D9" s="593"/>
      <c r="E9" s="593"/>
      <c r="F9" s="587"/>
      <c r="G9" s="586" t="s">
        <v>103</v>
      </c>
      <c r="H9" s="593"/>
      <c r="I9" s="593"/>
      <c r="J9" s="587"/>
      <c r="O9" s="18"/>
      <c r="P9" s="20"/>
    </row>
    <row r="10" spans="1:16" ht="63.75" x14ac:dyDescent="0.2">
      <c r="A10" s="611"/>
      <c r="B10" s="611"/>
      <c r="C10" s="5" t="s">
        <v>183</v>
      </c>
      <c r="D10" s="5" t="s">
        <v>15</v>
      </c>
      <c r="E10" s="250" t="s">
        <v>779</v>
      </c>
      <c r="F10" s="7" t="s">
        <v>200</v>
      </c>
      <c r="G10" s="5" t="s">
        <v>183</v>
      </c>
      <c r="H10" s="24" t="s">
        <v>16</v>
      </c>
      <c r="I10" s="104" t="s">
        <v>866</v>
      </c>
      <c r="J10" s="5" t="s">
        <v>867</v>
      </c>
    </row>
    <row r="11" spans="1:16" x14ac:dyDescent="0.2">
      <c r="A11" s="62">
        <v>1</v>
      </c>
      <c r="B11" s="62">
        <v>2</v>
      </c>
      <c r="C11" s="5">
        <v>3</v>
      </c>
      <c r="D11" s="5">
        <v>4</v>
      </c>
      <c r="E11" s="5">
        <v>5</v>
      </c>
      <c r="F11" s="7">
        <v>6</v>
      </c>
      <c r="G11" s="5">
        <v>7</v>
      </c>
      <c r="H11" s="100">
        <v>8</v>
      </c>
      <c r="I11" s="5">
        <v>9</v>
      </c>
      <c r="J11" s="5">
        <v>10</v>
      </c>
    </row>
    <row r="12" spans="1:16" x14ac:dyDescent="0.2">
      <c r="A12" s="8">
        <v>1</v>
      </c>
      <c r="B12" s="9" t="s">
        <v>884</v>
      </c>
      <c r="C12" s="395">
        <v>663</v>
      </c>
      <c r="D12" s="395">
        <v>27403</v>
      </c>
      <c r="E12" s="395">
        <v>220</v>
      </c>
      <c r="F12" s="103">
        <f>D12*E12</f>
        <v>6028660</v>
      </c>
      <c r="G12" s="395">
        <f>'AT3C_cvrg(Insti)_UPY '!L11+'AT3B_cvrg(Insti)_UPY '!L11</f>
        <v>663</v>
      </c>
      <c r="H12" s="397">
        <v>5625495</v>
      </c>
      <c r="I12" s="397">
        <v>204</v>
      </c>
      <c r="J12" s="27">
        <v>27403</v>
      </c>
    </row>
    <row r="13" spans="1:16" x14ac:dyDescent="0.2">
      <c r="A13" s="8">
        <v>2</v>
      </c>
      <c r="B13" s="9" t="s">
        <v>885</v>
      </c>
      <c r="C13" s="395">
        <v>278</v>
      </c>
      <c r="D13" s="395">
        <v>11651</v>
      </c>
      <c r="E13" s="475">
        <v>220</v>
      </c>
      <c r="F13" s="103">
        <f t="shared" ref="F13:F22" si="0">D13*E13</f>
        <v>2563220</v>
      </c>
      <c r="G13" s="475">
        <f>'AT3C_cvrg(Insti)_UPY '!L12+'AT3B_cvrg(Insti)_UPY '!L12</f>
        <v>278</v>
      </c>
      <c r="H13" s="397">
        <v>2503072</v>
      </c>
      <c r="I13" s="397">
        <v>208</v>
      </c>
      <c r="J13" s="27">
        <f t="shared" ref="J13:J22" si="1">H13/I13</f>
        <v>12034</v>
      </c>
    </row>
    <row r="14" spans="1:16" x14ac:dyDescent="0.2">
      <c r="A14" s="8">
        <v>3</v>
      </c>
      <c r="B14" s="9" t="s">
        <v>886</v>
      </c>
      <c r="C14" s="395">
        <v>401</v>
      </c>
      <c r="D14" s="395">
        <v>15980</v>
      </c>
      <c r="E14" s="475">
        <v>220</v>
      </c>
      <c r="F14" s="103">
        <f t="shared" si="0"/>
        <v>3515600</v>
      </c>
      <c r="G14" s="475">
        <f>'AT3C_cvrg(Insti)_UPY '!L13+'AT3B_cvrg(Insti)_UPY '!L13</f>
        <v>393</v>
      </c>
      <c r="H14" s="397">
        <v>3329943</v>
      </c>
      <c r="I14" s="494">
        <v>209</v>
      </c>
      <c r="J14" s="501">
        <f t="shared" si="1"/>
        <v>15932.741626794259</v>
      </c>
    </row>
    <row r="15" spans="1:16" x14ac:dyDescent="0.2">
      <c r="A15" s="8">
        <v>4</v>
      </c>
      <c r="B15" s="9" t="s">
        <v>887</v>
      </c>
      <c r="C15" s="395">
        <v>282</v>
      </c>
      <c r="D15" s="395">
        <v>8002</v>
      </c>
      <c r="E15" s="475">
        <v>220</v>
      </c>
      <c r="F15" s="103">
        <f t="shared" si="0"/>
        <v>1760440</v>
      </c>
      <c r="G15" s="475">
        <f>'AT3C_cvrg(Insti)_UPY '!L14+'AT3B_cvrg(Insti)_UPY '!L14</f>
        <v>282</v>
      </c>
      <c r="H15" s="397">
        <v>1504376</v>
      </c>
      <c r="I15" s="397">
        <v>188</v>
      </c>
      <c r="J15" s="27">
        <f t="shared" si="1"/>
        <v>8002</v>
      </c>
    </row>
    <row r="16" spans="1:16" x14ac:dyDescent="0.2">
      <c r="A16" s="8">
        <v>5</v>
      </c>
      <c r="B16" s="9" t="s">
        <v>888</v>
      </c>
      <c r="C16" s="395">
        <v>258</v>
      </c>
      <c r="D16" s="395">
        <v>12141</v>
      </c>
      <c r="E16" s="475">
        <v>220</v>
      </c>
      <c r="F16" s="103">
        <f t="shared" si="0"/>
        <v>2671020</v>
      </c>
      <c r="G16" s="475">
        <f>'AT3C_cvrg(Insti)_UPY '!L15+'AT3B_cvrg(Insti)_UPY '!L15</f>
        <v>258</v>
      </c>
      <c r="H16" s="397">
        <v>2521987</v>
      </c>
      <c r="I16" s="397">
        <v>209</v>
      </c>
      <c r="J16" s="501">
        <f t="shared" si="1"/>
        <v>12066.923444976077</v>
      </c>
    </row>
    <row r="17" spans="1:10" x14ac:dyDescent="0.2">
      <c r="A17" s="336">
        <v>6</v>
      </c>
      <c r="B17" s="205" t="s">
        <v>889</v>
      </c>
      <c r="C17" s="395">
        <v>125</v>
      </c>
      <c r="D17" s="395">
        <v>6771</v>
      </c>
      <c r="E17" s="475">
        <v>220</v>
      </c>
      <c r="F17" s="103">
        <f t="shared" si="0"/>
        <v>1489620</v>
      </c>
      <c r="G17" s="475">
        <f>'AT3C_cvrg(Insti)_UPY '!L16+'AT3B_cvrg(Insti)_UPY '!L16</f>
        <v>125</v>
      </c>
      <c r="H17" s="397">
        <v>1421910</v>
      </c>
      <c r="I17" s="397">
        <v>210</v>
      </c>
      <c r="J17" s="27">
        <f t="shared" si="1"/>
        <v>6771</v>
      </c>
    </row>
    <row r="18" spans="1:10" x14ac:dyDescent="0.2">
      <c r="A18" s="8">
        <v>7</v>
      </c>
      <c r="B18" s="9" t="s">
        <v>890</v>
      </c>
      <c r="C18" s="395">
        <v>174</v>
      </c>
      <c r="D18" s="395">
        <v>6641</v>
      </c>
      <c r="E18" s="475">
        <v>220</v>
      </c>
      <c r="F18" s="103">
        <f t="shared" si="0"/>
        <v>1461020</v>
      </c>
      <c r="G18" s="475">
        <f>'AT3C_cvrg(Insti)_UPY '!L17+'AT3B_cvrg(Insti)_UPY '!L17</f>
        <v>174</v>
      </c>
      <c r="H18" s="397">
        <v>1401251</v>
      </c>
      <c r="I18" s="397">
        <v>211</v>
      </c>
      <c r="J18" s="27">
        <f t="shared" si="1"/>
        <v>6641</v>
      </c>
    </row>
    <row r="19" spans="1:10" x14ac:dyDescent="0.2">
      <c r="A19" s="8">
        <v>8</v>
      </c>
      <c r="B19" s="9" t="s">
        <v>891</v>
      </c>
      <c r="C19" s="395">
        <v>209</v>
      </c>
      <c r="D19" s="395">
        <v>12037</v>
      </c>
      <c r="E19" s="475">
        <v>220</v>
      </c>
      <c r="F19" s="103">
        <f t="shared" si="0"/>
        <v>2648140</v>
      </c>
      <c r="G19" s="475">
        <f>'AT3C_cvrg(Insti)_UPY '!L18+'AT3B_cvrg(Insti)_UPY '!L18</f>
        <v>209</v>
      </c>
      <c r="H19" s="397">
        <v>2527770</v>
      </c>
      <c r="I19" s="397">
        <v>210</v>
      </c>
      <c r="J19" s="27">
        <f t="shared" si="1"/>
        <v>12037</v>
      </c>
    </row>
    <row r="20" spans="1:10" x14ac:dyDescent="0.2">
      <c r="A20" s="337">
        <v>9</v>
      </c>
      <c r="B20" s="9" t="s">
        <v>892</v>
      </c>
      <c r="C20" s="395">
        <v>532</v>
      </c>
      <c r="D20" s="395">
        <v>23730</v>
      </c>
      <c r="E20" s="475">
        <v>220</v>
      </c>
      <c r="F20" s="103">
        <f t="shared" si="0"/>
        <v>5220600</v>
      </c>
      <c r="G20" s="475">
        <f>'AT3C_cvrg(Insti)_UPY '!L19+'AT3B_cvrg(Insti)_UPY '!L19</f>
        <v>532</v>
      </c>
      <c r="H20" s="397">
        <v>5026014</v>
      </c>
      <c r="I20" s="397">
        <v>212</v>
      </c>
      <c r="J20" s="501">
        <f t="shared" si="1"/>
        <v>23707.613207547169</v>
      </c>
    </row>
    <row r="21" spans="1:10" x14ac:dyDescent="0.2">
      <c r="A21" s="8">
        <v>10</v>
      </c>
      <c r="B21" s="9" t="s">
        <v>893</v>
      </c>
      <c r="C21" s="395">
        <v>182</v>
      </c>
      <c r="D21" s="395">
        <v>8381</v>
      </c>
      <c r="E21" s="475">
        <v>220</v>
      </c>
      <c r="F21" s="103">
        <f t="shared" si="0"/>
        <v>1843820</v>
      </c>
      <c r="G21" s="475">
        <f>'AT3C_cvrg(Insti)_UPY '!L20+'AT3B_cvrg(Insti)_UPY '!L20</f>
        <v>182</v>
      </c>
      <c r="H21" s="397">
        <v>1768391</v>
      </c>
      <c r="I21" s="397">
        <v>211</v>
      </c>
      <c r="J21" s="27">
        <f t="shared" si="1"/>
        <v>8381</v>
      </c>
    </row>
    <row r="22" spans="1:10" x14ac:dyDescent="0.2">
      <c r="A22" s="8">
        <v>11</v>
      </c>
      <c r="B22" s="9" t="s">
        <v>894</v>
      </c>
      <c r="C22" s="395">
        <v>307</v>
      </c>
      <c r="D22" s="395">
        <v>9671</v>
      </c>
      <c r="E22" s="475">
        <v>220</v>
      </c>
      <c r="F22" s="103">
        <f t="shared" si="0"/>
        <v>2127620</v>
      </c>
      <c r="G22" s="475">
        <f>'AT3C_cvrg(Insti)_UPY '!L21+'AT3B_cvrg(Insti)_UPY '!L21</f>
        <v>307</v>
      </c>
      <c r="H22" s="494">
        <v>2050180.6728971964</v>
      </c>
      <c r="I22" s="397">
        <v>212</v>
      </c>
      <c r="J22" s="501">
        <f t="shared" si="1"/>
        <v>9670.663551401869</v>
      </c>
    </row>
    <row r="23" spans="1:10" x14ac:dyDescent="0.2">
      <c r="A23" s="3" t="s">
        <v>17</v>
      </c>
      <c r="B23" s="18"/>
      <c r="C23" s="396">
        <f t="shared" ref="C23:D23" si="2">SUM(C12:C22)</f>
        <v>3411</v>
      </c>
      <c r="D23" s="396">
        <f t="shared" si="2"/>
        <v>142408</v>
      </c>
      <c r="E23" s="475">
        <v>220</v>
      </c>
      <c r="F23" s="26">
        <f>SUM(F12:F22)</f>
        <v>31329760</v>
      </c>
      <c r="G23" s="395">
        <f t="shared" ref="G23:H23" si="3">SUM(G12:G22)</f>
        <v>3403</v>
      </c>
      <c r="H23" s="500">
        <f t="shared" si="3"/>
        <v>29680389.672897197</v>
      </c>
      <c r="I23" s="500">
        <f>SUM(I12:I22)/11</f>
        <v>207.63636363636363</v>
      </c>
      <c r="J23" s="496">
        <f>SUM(J12:J22)</f>
        <v>142646.94183071938</v>
      </c>
    </row>
    <row r="24" spans="1:10" x14ac:dyDescent="0.2">
      <c r="A24" s="11"/>
      <c r="B24" s="29"/>
      <c r="C24" s="29"/>
      <c r="D24" s="20"/>
      <c r="E24" s="20"/>
      <c r="F24" s="20"/>
      <c r="G24" s="20"/>
      <c r="H24" s="20"/>
      <c r="I24" s="20"/>
      <c r="J24" s="20"/>
    </row>
    <row r="25" spans="1:10" x14ac:dyDescent="0.2">
      <c r="A25" s="704" t="s">
        <v>868</v>
      </c>
      <c r="B25" s="704"/>
      <c r="C25" s="704"/>
      <c r="D25" s="704"/>
      <c r="E25" s="704"/>
      <c r="F25" s="704"/>
      <c r="G25" s="704"/>
      <c r="H25" s="704"/>
      <c r="I25" s="20"/>
      <c r="J25" s="20"/>
    </row>
    <row r="26" spans="1:10" s="355" customFormat="1" x14ac:dyDescent="0.2">
      <c r="A26" s="354"/>
      <c r="B26" s="354"/>
      <c r="C26" s="354"/>
      <c r="D26" s="354"/>
      <c r="E26" s="354"/>
      <c r="F26" s="354"/>
      <c r="G26" s="354"/>
      <c r="H26" s="354"/>
      <c r="I26" s="20"/>
      <c r="J26" s="20"/>
    </row>
    <row r="27" spans="1:10" s="355" customFormat="1" x14ac:dyDescent="0.2">
      <c r="A27" s="354"/>
      <c r="B27" s="354"/>
      <c r="C27" s="354"/>
      <c r="D27" s="354"/>
      <c r="E27" s="354"/>
      <c r="F27" s="354"/>
      <c r="G27" s="354"/>
      <c r="H27" s="354"/>
      <c r="I27" s="20"/>
      <c r="J27" s="20"/>
    </row>
    <row r="28" spans="1:10" s="355" customFormat="1" x14ac:dyDescent="0.2">
      <c r="A28" s="354"/>
      <c r="B28" s="354"/>
      <c r="C28" s="354"/>
      <c r="D28" s="354"/>
      <c r="E28" s="354"/>
      <c r="F28" s="354"/>
      <c r="G28" s="354"/>
      <c r="H28" s="354"/>
      <c r="I28" s="20"/>
      <c r="J28" s="20"/>
    </row>
    <row r="29" spans="1:10" s="355" customFormat="1" x14ac:dyDescent="0.2">
      <c r="A29" s="354"/>
      <c r="B29" s="354"/>
      <c r="C29" s="354"/>
      <c r="D29" s="354"/>
      <c r="E29" s="354"/>
      <c r="F29" s="354"/>
      <c r="G29" s="354"/>
      <c r="H29" s="354"/>
      <c r="I29" s="20"/>
      <c r="J29" s="20"/>
    </row>
    <row r="30" spans="1:10" x14ac:dyDescent="0.2">
      <c r="A30" s="11"/>
      <c r="B30" s="29"/>
      <c r="C30" s="29"/>
      <c r="D30" s="20"/>
      <c r="E30" s="20"/>
      <c r="F30" s="20"/>
      <c r="G30" s="20"/>
      <c r="H30" s="20"/>
      <c r="I30" s="20"/>
      <c r="J30" s="20"/>
    </row>
    <row r="31" spans="1:10" ht="15.75" customHeight="1" x14ac:dyDescent="0.2">
      <c r="A31" s="14" t="s">
        <v>11</v>
      </c>
      <c r="B31" s="14"/>
      <c r="C31" s="14"/>
      <c r="D31" s="14"/>
      <c r="E31" s="14"/>
      <c r="F31" s="14"/>
      <c r="G31" s="14"/>
      <c r="H31" s="355"/>
      <c r="I31" s="351"/>
      <c r="J31" s="367" t="s">
        <v>12</v>
      </c>
    </row>
    <row r="32" spans="1:10" ht="12.75" customHeight="1" x14ac:dyDescent="0.2">
      <c r="A32" s="351"/>
      <c r="B32" s="351"/>
      <c r="C32" s="351"/>
      <c r="D32" s="351"/>
      <c r="E32" s="351"/>
      <c r="F32" s="351"/>
      <c r="G32" s="351"/>
      <c r="H32" s="351"/>
      <c r="I32" s="351"/>
      <c r="J32" s="367" t="s">
        <v>902</v>
      </c>
    </row>
    <row r="33" spans="1:10" ht="12.75" customHeight="1" x14ac:dyDescent="0.2">
      <c r="A33" s="351"/>
      <c r="B33" s="351"/>
      <c r="C33" s="351"/>
      <c r="D33" s="351"/>
      <c r="E33" s="351"/>
      <c r="F33" s="351"/>
      <c r="G33" s="351"/>
      <c r="H33" s="351"/>
      <c r="I33" s="351"/>
      <c r="J33" s="367" t="s">
        <v>903</v>
      </c>
    </row>
    <row r="34" spans="1:10" x14ac:dyDescent="0.2">
      <c r="A34" s="14"/>
      <c r="B34" s="14"/>
      <c r="C34" s="14"/>
      <c r="E34" s="14"/>
      <c r="H34" s="626" t="s">
        <v>83</v>
      </c>
      <c r="I34" s="626"/>
      <c r="J34" s="626"/>
    </row>
    <row r="38" spans="1:10" x14ac:dyDescent="0.2">
      <c r="A38" s="705"/>
      <c r="B38" s="705"/>
      <c r="C38" s="705"/>
      <c r="D38" s="705"/>
      <c r="E38" s="705"/>
      <c r="F38" s="705"/>
      <c r="G38" s="705"/>
      <c r="H38" s="705"/>
      <c r="I38" s="705"/>
      <c r="J38" s="705"/>
    </row>
    <row r="40" spans="1:10" x14ac:dyDescent="0.2">
      <c r="A40" s="705"/>
      <c r="B40" s="705"/>
      <c r="C40" s="705"/>
      <c r="D40" s="705"/>
      <c r="E40" s="705"/>
      <c r="F40" s="705"/>
      <c r="G40" s="705"/>
      <c r="H40" s="705"/>
      <c r="I40" s="705"/>
      <c r="J40" s="705"/>
    </row>
  </sheetData>
  <mergeCells count="14">
    <mergeCell ref="H34:J34"/>
    <mergeCell ref="A38:J38"/>
    <mergeCell ref="A40:J40"/>
    <mergeCell ref="A9:A10"/>
    <mergeCell ref="B9:B10"/>
    <mergeCell ref="C9:F9"/>
    <mergeCell ref="G9:J9"/>
    <mergeCell ref="A25:H25"/>
    <mergeCell ref="E1:I1"/>
    <mergeCell ref="A2:J2"/>
    <mergeCell ref="A3:J3"/>
    <mergeCell ref="A5:J5"/>
    <mergeCell ref="A8:B8"/>
    <mergeCell ref="H8:J8"/>
  </mergeCells>
  <printOptions horizontalCentered="1" verticalCentered="1"/>
  <pageMargins left="0.70866141732283505" right="0.70866141732283505" top="0.196850393700787" bottom="0.196850393700787" header="0.31496062992126" footer="0.31496062992126"/>
  <pageSetup paperSize="9" scale="94" orientation="landscape" r:id="rId1"/>
  <headerFooter>
    <oddFooter>&amp;C- 53 -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view="pageBreakPreview" topLeftCell="A4" zoomScaleSheetLayoutView="100" workbookViewId="0">
      <selection activeCell="N22" sqref="N22"/>
    </sheetView>
  </sheetViews>
  <sheetFormatPr defaultRowHeight="12.75" x14ac:dyDescent="0.2"/>
  <cols>
    <col min="1" max="1" width="7.42578125" style="15" customWidth="1"/>
    <col min="2" max="2" width="20.5703125" style="15" bestFit="1" customWidth="1"/>
    <col min="3" max="3" width="11" style="15" customWidth="1"/>
    <col min="4" max="4" width="10" style="15" customWidth="1"/>
    <col min="5" max="5" width="13.140625" style="15" customWidth="1"/>
    <col min="6" max="6" width="14.28515625" style="15" customWidth="1"/>
    <col min="7" max="7" width="13.28515625" style="15" customWidth="1"/>
    <col min="8" max="8" width="14.7109375" style="15" customWidth="1"/>
    <col min="9" max="9" width="16.7109375" style="15" customWidth="1"/>
    <col min="10" max="10" width="19.28515625" style="15" customWidth="1"/>
    <col min="11" max="16384" width="9.140625" style="15"/>
  </cols>
  <sheetData>
    <row r="1" spans="1:16" customFormat="1" x14ac:dyDescent="0.2">
      <c r="E1" s="624"/>
      <c r="F1" s="624"/>
      <c r="G1" s="624"/>
      <c r="H1" s="624"/>
      <c r="I1" s="624"/>
      <c r="J1" s="138" t="s">
        <v>362</v>
      </c>
    </row>
    <row r="2" spans="1:16" customFormat="1" ht="15" x14ac:dyDescent="0.2">
      <c r="A2" s="695" t="s">
        <v>0</v>
      </c>
      <c r="B2" s="695"/>
      <c r="C2" s="695"/>
      <c r="D2" s="695"/>
      <c r="E2" s="695"/>
      <c r="F2" s="695"/>
      <c r="G2" s="695"/>
      <c r="H2" s="695"/>
      <c r="I2" s="695"/>
      <c r="J2" s="695"/>
    </row>
    <row r="3" spans="1:16" customFormat="1" ht="20.25" x14ac:dyDescent="0.3">
      <c r="A3" s="622" t="s">
        <v>701</v>
      </c>
      <c r="B3" s="622"/>
      <c r="C3" s="622"/>
      <c r="D3" s="622"/>
      <c r="E3" s="622"/>
      <c r="F3" s="622"/>
      <c r="G3" s="622"/>
      <c r="H3" s="622"/>
      <c r="I3" s="622"/>
      <c r="J3" s="622"/>
    </row>
    <row r="4" spans="1:16" customFormat="1" ht="14.25" customHeight="1" x14ac:dyDescent="0.2"/>
    <row r="5" spans="1:16" ht="19.5" customHeight="1" x14ac:dyDescent="0.25">
      <c r="A5" s="696" t="s">
        <v>750</v>
      </c>
      <c r="B5" s="696"/>
      <c r="C5" s="696"/>
      <c r="D5" s="696"/>
      <c r="E5" s="696"/>
      <c r="F5" s="696"/>
      <c r="G5" s="696"/>
      <c r="H5" s="696"/>
      <c r="I5" s="696"/>
      <c r="J5" s="696"/>
    </row>
    <row r="6" spans="1:16" ht="13.5" customHeight="1" x14ac:dyDescent="0.2">
      <c r="A6" s="1"/>
      <c r="B6" s="1"/>
      <c r="C6" s="1"/>
      <c r="D6" s="1"/>
      <c r="E6" s="1"/>
      <c r="F6" s="1"/>
      <c r="G6" s="1"/>
      <c r="H6" s="1"/>
      <c r="I6" s="1"/>
      <c r="J6" s="1"/>
    </row>
    <row r="7" spans="1:16" ht="0.75" customHeight="1" x14ac:dyDescent="0.2"/>
    <row r="8" spans="1:16" x14ac:dyDescent="0.2">
      <c r="A8" s="626" t="s">
        <v>883</v>
      </c>
      <c r="B8" s="626"/>
      <c r="C8" s="30"/>
      <c r="H8" s="685" t="s">
        <v>778</v>
      </c>
      <c r="I8" s="685"/>
      <c r="J8" s="685"/>
    </row>
    <row r="9" spans="1:16" x14ac:dyDescent="0.2">
      <c r="A9" s="611" t="s">
        <v>2</v>
      </c>
      <c r="B9" s="611" t="s">
        <v>3</v>
      </c>
      <c r="C9" s="586" t="s">
        <v>751</v>
      </c>
      <c r="D9" s="593"/>
      <c r="E9" s="593"/>
      <c r="F9" s="587"/>
      <c r="G9" s="586" t="s">
        <v>103</v>
      </c>
      <c r="H9" s="593"/>
      <c r="I9" s="593"/>
      <c r="J9" s="587"/>
      <c r="O9" s="18"/>
      <c r="P9" s="20"/>
    </row>
    <row r="10" spans="1:16" ht="77.45" customHeight="1" x14ac:dyDescent="0.2">
      <c r="A10" s="611"/>
      <c r="B10" s="611"/>
      <c r="C10" s="5" t="s">
        <v>183</v>
      </c>
      <c r="D10" s="5" t="s">
        <v>15</v>
      </c>
      <c r="E10" s="250" t="s">
        <v>779</v>
      </c>
      <c r="F10" s="7" t="s">
        <v>200</v>
      </c>
      <c r="G10" s="5" t="s">
        <v>183</v>
      </c>
      <c r="H10" s="24" t="s">
        <v>16</v>
      </c>
      <c r="I10" s="104" t="s">
        <v>866</v>
      </c>
      <c r="J10" s="5" t="s">
        <v>867</v>
      </c>
    </row>
    <row r="11" spans="1:16" x14ac:dyDescent="0.2">
      <c r="A11" s="62">
        <v>1</v>
      </c>
      <c r="B11" s="62">
        <v>2</v>
      </c>
      <c r="C11" s="5">
        <v>3</v>
      </c>
      <c r="D11" s="5">
        <v>4</v>
      </c>
      <c r="E11" s="5">
        <v>5</v>
      </c>
      <c r="F11" s="7">
        <v>6</v>
      </c>
      <c r="G11" s="5">
        <v>7</v>
      </c>
      <c r="H11" s="100">
        <v>8</v>
      </c>
      <c r="I11" s="5">
        <v>9</v>
      </c>
      <c r="J11" s="5">
        <v>10</v>
      </c>
    </row>
    <row r="12" spans="1:16" x14ac:dyDescent="0.2">
      <c r="A12" s="8">
        <v>1</v>
      </c>
      <c r="B12" s="9" t="s">
        <v>884</v>
      </c>
      <c r="C12" s="340">
        <v>0</v>
      </c>
      <c r="D12" s="340">
        <v>0</v>
      </c>
      <c r="E12" s="340">
        <v>0</v>
      </c>
      <c r="F12" s="340">
        <v>0</v>
      </c>
      <c r="G12" s="340">
        <v>0</v>
      </c>
      <c r="H12" s="340">
        <v>0</v>
      </c>
      <c r="I12" s="340">
        <v>0</v>
      </c>
      <c r="J12" s="340">
        <v>0</v>
      </c>
    </row>
    <row r="13" spans="1:16" x14ac:dyDescent="0.2">
      <c r="A13" s="8">
        <v>2</v>
      </c>
      <c r="B13" s="9" t="s">
        <v>885</v>
      </c>
      <c r="C13" s="340">
        <v>0</v>
      </c>
      <c r="D13" s="340">
        <v>0</v>
      </c>
      <c r="E13" s="340">
        <v>0</v>
      </c>
      <c r="F13" s="340">
        <v>0</v>
      </c>
      <c r="G13" s="340">
        <v>0</v>
      </c>
      <c r="H13" s="340">
        <v>0</v>
      </c>
      <c r="I13" s="340">
        <v>0</v>
      </c>
      <c r="J13" s="340">
        <v>0</v>
      </c>
    </row>
    <row r="14" spans="1:16" x14ac:dyDescent="0.2">
      <c r="A14" s="8">
        <v>3</v>
      </c>
      <c r="B14" s="9" t="s">
        <v>886</v>
      </c>
      <c r="C14" s="340">
        <v>0</v>
      </c>
      <c r="D14" s="340">
        <v>0</v>
      </c>
      <c r="E14" s="340">
        <v>0</v>
      </c>
      <c r="F14" s="340">
        <v>0</v>
      </c>
      <c r="G14" s="340">
        <v>0</v>
      </c>
      <c r="H14" s="340">
        <v>0</v>
      </c>
      <c r="I14" s="340">
        <v>0</v>
      </c>
      <c r="J14" s="340">
        <v>0</v>
      </c>
    </row>
    <row r="15" spans="1:16" x14ac:dyDescent="0.2">
      <c r="A15" s="8">
        <v>4</v>
      </c>
      <c r="B15" s="9" t="s">
        <v>887</v>
      </c>
      <c r="C15" s="340">
        <v>0</v>
      </c>
      <c r="D15" s="340">
        <v>0</v>
      </c>
      <c r="E15" s="340">
        <v>0</v>
      </c>
      <c r="F15" s="340">
        <v>0</v>
      </c>
      <c r="G15" s="340">
        <v>0</v>
      </c>
      <c r="H15" s="340">
        <v>0</v>
      </c>
      <c r="I15" s="340">
        <v>0</v>
      </c>
      <c r="J15" s="340">
        <v>0</v>
      </c>
    </row>
    <row r="16" spans="1:16" x14ac:dyDescent="0.2">
      <c r="A16" s="8">
        <v>5</v>
      </c>
      <c r="B16" s="9" t="s">
        <v>888</v>
      </c>
      <c r="C16" s="340">
        <v>0</v>
      </c>
      <c r="D16" s="340">
        <v>0</v>
      </c>
      <c r="E16" s="340">
        <v>0</v>
      </c>
      <c r="F16" s="340">
        <v>0</v>
      </c>
      <c r="G16" s="340">
        <v>0</v>
      </c>
      <c r="H16" s="340">
        <v>0</v>
      </c>
      <c r="I16" s="340">
        <v>0</v>
      </c>
      <c r="J16" s="340">
        <v>0</v>
      </c>
    </row>
    <row r="17" spans="1:10" x14ac:dyDescent="0.2">
      <c r="A17" s="336">
        <v>6</v>
      </c>
      <c r="B17" s="205" t="s">
        <v>889</v>
      </c>
      <c r="C17" s="340">
        <v>0</v>
      </c>
      <c r="D17" s="340">
        <v>0</v>
      </c>
      <c r="E17" s="340">
        <v>0</v>
      </c>
      <c r="F17" s="340">
        <v>0</v>
      </c>
      <c r="G17" s="340">
        <v>0</v>
      </c>
      <c r="H17" s="340">
        <v>0</v>
      </c>
      <c r="I17" s="340">
        <v>0</v>
      </c>
      <c r="J17" s="340">
        <v>0</v>
      </c>
    </row>
    <row r="18" spans="1:10" x14ac:dyDescent="0.2">
      <c r="A18" s="8">
        <v>7</v>
      </c>
      <c r="B18" s="9" t="s">
        <v>890</v>
      </c>
      <c r="C18" s="340">
        <v>0</v>
      </c>
      <c r="D18" s="340">
        <v>0</v>
      </c>
      <c r="E18" s="340">
        <v>0</v>
      </c>
      <c r="F18" s="340">
        <v>0</v>
      </c>
      <c r="G18" s="340">
        <v>0</v>
      </c>
      <c r="H18" s="340">
        <v>0</v>
      </c>
      <c r="I18" s="340">
        <v>0</v>
      </c>
      <c r="J18" s="340">
        <v>0</v>
      </c>
    </row>
    <row r="19" spans="1:10" x14ac:dyDescent="0.2">
      <c r="A19" s="8">
        <v>8</v>
      </c>
      <c r="B19" s="9" t="s">
        <v>891</v>
      </c>
      <c r="C19" s="340">
        <v>0</v>
      </c>
      <c r="D19" s="340">
        <v>0</v>
      </c>
      <c r="E19" s="340">
        <v>0</v>
      </c>
      <c r="F19" s="340">
        <v>0</v>
      </c>
      <c r="G19" s="340">
        <v>0</v>
      </c>
      <c r="H19" s="340">
        <v>0</v>
      </c>
      <c r="I19" s="340">
        <v>0</v>
      </c>
      <c r="J19" s="340">
        <v>0</v>
      </c>
    </row>
    <row r="20" spans="1:10" x14ac:dyDescent="0.2">
      <c r="A20" s="337">
        <v>9</v>
      </c>
      <c r="B20" s="9" t="s">
        <v>892</v>
      </c>
      <c r="C20" s="340">
        <v>0</v>
      </c>
      <c r="D20" s="340">
        <v>0</v>
      </c>
      <c r="E20" s="340">
        <v>0</v>
      </c>
      <c r="F20" s="340">
        <v>0</v>
      </c>
      <c r="G20" s="340">
        <v>0</v>
      </c>
      <c r="H20" s="340">
        <v>0</v>
      </c>
      <c r="I20" s="340">
        <v>0</v>
      </c>
      <c r="J20" s="340">
        <v>0</v>
      </c>
    </row>
    <row r="21" spans="1:10" x14ac:dyDescent="0.2">
      <c r="A21" s="8">
        <v>10</v>
      </c>
      <c r="B21" s="9" t="s">
        <v>893</v>
      </c>
      <c r="C21" s="340">
        <v>0</v>
      </c>
      <c r="D21" s="340">
        <v>0</v>
      </c>
      <c r="E21" s="340">
        <v>0</v>
      </c>
      <c r="F21" s="340">
        <v>0</v>
      </c>
      <c r="G21" s="340">
        <v>0</v>
      </c>
      <c r="H21" s="340">
        <v>0</v>
      </c>
      <c r="I21" s="340">
        <v>0</v>
      </c>
      <c r="J21" s="340">
        <v>0</v>
      </c>
    </row>
    <row r="22" spans="1:10" x14ac:dyDescent="0.2">
      <c r="A22" s="8">
        <v>11</v>
      </c>
      <c r="B22" s="9" t="s">
        <v>894</v>
      </c>
      <c r="C22" s="340">
        <v>0</v>
      </c>
      <c r="D22" s="340">
        <v>0</v>
      </c>
      <c r="E22" s="340">
        <v>0</v>
      </c>
      <c r="F22" s="340">
        <v>0</v>
      </c>
      <c r="G22" s="340">
        <v>0</v>
      </c>
      <c r="H22" s="340">
        <v>0</v>
      </c>
      <c r="I22" s="340">
        <v>0</v>
      </c>
      <c r="J22" s="340">
        <v>0</v>
      </c>
    </row>
    <row r="23" spans="1:10" s="14" customFormat="1" x14ac:dyDescent="0.2">
      <c r="A23" s="586" t="s">
        <v>17</v>
      </c>
      <c r="B23" s="587"/>
      <c r="C23" s="341">
        <v>0</v>
      </c>
      <c r="D23" s="341">
        <v>0</v>
      </c>
      <c r="E23" s="341">
        <v>0</v>
      </c>
      <c r="F23" s="341">
        <v>0</v>
      </c>
      <c r="G23" s="341">
        <v>0</v>
      </c>
      <c r="H23" s="341">
        <v>0</v>
      </c>
      <c r="I23" s="341">
        <v>0</v>
      </c>
      <c r="J23" s="341">
        <v>0</v>
      </c>
    </row>
    <row r="24" spans="1:10" x14ac:dyDescent="0.2">
      <c r="A24" s="11"/>
      <c r="B24" s="29"/>
      <c r="C24" s="29"/>
      <c r="D24" s="20"/>
      <c r="E24" s="20"/>
      <c r="F24" s="20"/>
      <c r="G24" s="20"/>
      <c r="H24" s="20"/>
      <c r="I24" s="20"/>
      <c r="J24" s="20"/>
    </row>
    <row r="25" spans="1:10" x14ac:dyDescent="0.2">
      <c r="A25" s="704" t="s">
        <v>868</v>
      </c>
      <c r="B25" s="704"/>
      <c r="C25" s="704"/>
      <c r="D25" s="704"/>
      <c r="E25" s="704"/>
      <c r="F25" s="704"/>
      <c r="G25" s="704"/>
      <c r="H25" s="704"/>
      <c r="I25" s="20"/>
      <c r="J25" s="20"/>
    </row>
    <row r="26" spans="1:10" s="355" customFormat="1" x14ac:dyDescent="0.2">
      <c r="A26" s="354"/>
      <c r="B26" s="354"/>
      <c r="C26" s="354"/>
      <c r="D26" s="354"/>
      <c r="E26" s="354"/>
      <c r="F26" s="354"/>
      <c r="G26" s="354"/>
      <c r="H26" s="354"/>
      <c r="I26" s="20"/>
      <c r="J26" s="20"/>
    </row>
    <row r="27" spans="1:10" s="355" customFormat="1" x14ac:dyDescent="0.2">
      <c r="A27" s="354"/>
      <c r="B27" s="354"/>
      <c r="C27" s="354"/>
      <c r="D27" s="354"/>
      <c r="E27" s="354"/>
      <c r="F27" s="354"/>
      <c r="G27" s="354"/>
      <c r="H27" s="354"/>
      <c r="I27" s="20"/>
      <c r="J27" s="20"/>
    </row>
    <row r="28" spans="1:10" s="355" customFormat="1" x14ac:dyDescent="0.2">
      <c r="A28" s="354"/>
      <c r="B28" s="354"/>
      <c r="C28" s="354"/>
      <c r="D28" s="354"/>
      <c r="E28" s="354"/>
      <c r="F28" s="354"/>
      <c r="G28" s="354"/>
      <c r="H28" s="354"/>
      <c r="I28" s="20"/>
      <c r="J28" s="20"/>
    </row>
    <row r="29" spans="1:10" s="355" customFormat="1" x14ac:dyDescent="0.2">
      <c r="A29" s="354"/>
      <c r="B29" s="354"/>
      <c r="C29" s="354"/>
      <c r="D29" s="354"/>
      <c r="E29" s="354"/>
      <c r="F29" s="354"/>
      <c r="G29" s="354"/>
      <c r="H29" s="354"/>
      <c r="I29" s="20"/>
      <c r="J29" s="20"/>
    </row>
    <row r="30" spans="1:10" x14ac:dyDescent="0.2">
      <c r="A30" s="11"/>
      <c r="B30" s="29"/>
      <c r="C30" s="29"/>
      <c r="D30" s="20"/>
      <c r="E30" s="20"/>
      <c r="F30" s="20"/>
      <c r="G30" s="20"/>
      <c r="H30" s="20"/>
      <c r="I30" s="20"/>
      <c r="J30" s="20"/>
    </row>
    <row r="31" spans="1:10" ht="15.75" customHeight="1" x14ac:dyDescent="0.2">
      <c r="A31" s="14" t="s">
        <v>11</v>
      </c>
      <c r="B31" s="14"/>
      <c r="C31" s="14"/>
      <c r="D31" s="14"/>
      <c r="E31" s="14"/>
      <c r="F31" s="14"/>
      <c r="G31" s="14"/>
      <c r="H31" s="355"/>
      <c r="I31" s="351"/>
      <c r="J31" s="367" t="s">
        <v>12</v>
      </c>
    </row>
    <row r="32" spans="1:10" ht="12.75" customHeight="1" x14ac:dyDescent="0.2">
      <c r="A32" s="351"/>
      <c r="B32" s="351"/>
      <c r="C32" s="351"/>
      <c r="D32" s="351"/>
      <c r="E32" s="351"/>
      <c r="F32" s="351"/>
      <c r="G32" s="351"/>
      <c r="H32" s="351"/>
      <c r="I32" s="351"/>
      <c r="J32" s="367" t="s">
        <v>902</v>
      </c>
    </row>
    <row r="33" spans="1:10" ht="12.75" customHeight="1" x14ac:dyDescent="0.2">
      <c r="A33" s="351"/>
      <c r="B33" s="351"/>
      <c r="C33" s="351"/>
      <c r="D33" s="351"/>
      <c r="E33" s="351"/>
      <c r="F33" s="351"/>
      <c r="G33" s="351"/>
      <c r="H33" s="351"/>
      <c r="I33" s="351"/>
      <c r="J33" s="367" t="s">
        <v>903</v>
      </c>
    </row>
    <row r="34" spans="1:10" x14ac:dyDescent="0.2">
      <c r="A34" s="14"/>
      <c r="B34" s="14"/>
      <c r="C34" s="14"/>
      <c r="E34" s="14"/>
      <c r="H34" s="626" t="s">
        <v>83</v>
      </c>
      <c r="I34" s="626"/>
      <c r="J34" s="626"/>
    </row>
    <row r="38" spans="1:10" x14ac:dyDescent="0.2">
      <c r="A38" s="705"/>
      <c r="B38" s="705"/>
      <c r="C38" s="705"/>
      <c r="D38" s="705"/>
      <c r="E38" s="705"/>
      <c r="F38" s="705"/>
      <c r="G38" s="705"/>
      <c r="H38" s="705"/>
      <c r="I38" s="705"/>
      <c r="J38" s="705"/>
    </row>
    <row r="40" spans="1:10" x14ac:dyDescent="0.2">
      <c r="A40" s="705"/>
      <c r="B40" s="705"/>
      <c r="C40" s="705"/>
      <c r="D40" s="705"/>
      <c r="E40" s="705"/>
      <c r="F40" s="705"/>
      <c r="G40" s="705"/>
      <c r="H40" s="705"/>
      <c r="I40" s="705"/>
      <c r="J40" s="705"/>
    </row>
  </sheetData>
  <mergeCells count="15">
    <mergeCell ref="E1:I1"/>
    <mergeCell ref="A2:J2"/>
    <mergeCell ref="A3:J3"/>
    <mergeCell ref="A5:J5"/>
    <mergeCell ref="A8:B8"/>
    <mergeCell ref="H8:J8"/>
    <mergeCell ref="H34:J34"/>
    <mergeCell ref="A38:J38"/>
    <mergeCell ref="A40:J40"/>
    <mergeCell ref="A9:A10"/>
    <mergeCell ref="B9:B10"/>
    <mergeCell ref="C9:F9"/>
    <mergeCell ref="G9:J9"/>
    <mergeCell ref="A25:H25"/>
    <mergeCell ref="A23:B23"/>
  </mergeCells>
  <printOptions horizontalCentered="1" verticalCentered="1"/>
  <pageMargins left="0.70866141732283505" right="0.70866141732283505" top="0.196850393700787" bottom="0.196850393700787" header="0.31496062992126" footer="0.31496062992126"/>
  <pageSetup paperSize="9" scale="95" orientation="landscape" r:id="rId1"/>
  <headerFooter>
    <oddFooter>&amp;C- 54 -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view="pageBreakPreview" topLeftCell="A7" zoomScaleSheetLayoutView="100" workbookViewId="0">
      <selection activeCell="N22" sqref="N22"/>
    </sheetView>
  </sheetViews>
  <sheetFormatPr defaultRowHeight="12.75" x14ac:dyDescent="0.2"/>
  <cols>
    <col min="1" max="1" width="7.42578125" style="15" customWidth="1"/>
    <col min="2" max="2" width="20.5703125" style="15" bestFit="1" customWidth="1"/>
    <col min="3" max="3" width="11" style="15" customWidth="1"/>
    <col min="4" max="4" width="10" style="15" customWidth="1"/>
    <col min="5" max="5" width="13.140625" style="15" customWidth="1"/>
    <col min="6" max="6" width="14.28515625" style="15" customWidth="1"/>
    <col min="7" max="7" width="13.28515625" style="15" customWidth="1"/>
    <col min="8" max="8" width="14.7109375" style="15" customWidth="1"/>
    <col min="9" max="9" width="16.7109375" style="15" customWidth="1"/>
    <col min="10" max="10" width="19.28515625" style="15" customWidth="1"/>
    <col min="11" max="16384" width="9.140625" style="15"/>
  </cols>
  <sheetData>
    <row r="1" spans="1:16" customFormat="1" x14ac:dyDescent="0.2">
      <c r="E1" s="624"/>
      <c r="F1" s="624"/>
      <c r="G1" s="624"/>
      <c r="H1" s="624"/>
      <c r="I1" s="624"/>
      <c r="J1" s="138" t="s">
        <v>361</v>
      </c>
    </row>
    <row r="2" spans="1:16" customFormat="1" ht="15" x14ac:dyDescent="0.2">
      <c r="A2" s="695" t="s">
        <v>0</v>
      </c>
      <c r="B2" s="695"/>
      <c r="C2" s="695"/>
      <c r="D2" s="695"/>
      <c r="E2" s="695"/>
      <c r="F2" s="695"/>
      <c r="G2" s="695"/>
      <c r="H2" s="695"/>
      <c r="I2" s="695"/>
      <c r="J2" s="695"/>
    </row>
    <row r="3" spans="1:16" customFormat="1" ht="20.25" x14ac:dyDescent="0.3">
      <c r="A3" s="622" t="s">
        <v>701</v>
      </c>
      <c r="B3" s="622"/>
      <c r="C3" s="622"/>
      <c r="D3" s="622"/>
      <c r="E3" s="622"/>
      <c r="F3" s="622"/>
      <c r="G3" s="622"/>
      <c r="H3" s="622"/>
      <c r="I3" s="622"/>
      <c r="J3" s="622"/>
    </row>
    <row r="4" spans="1:16" customFormat="1" ht="14.25" customHeight="1" x14ac:dyDescent="0.2"/>
    <row r="5" spans="1:16" ht="31.5" customHeight="1" x14ac:dyDescent="0.25">
      <c r="A5" s="696" t="s">
        <v>752</v>
      </c>
      <c r="B5" s="696"/>
      <c r="C5" s="696"/>
      <c r="D5" s="696"/>
      <c r="E5" s="696"/>
      <c r="F5" s="696"/>
      <c r="G5" s="696"/>
      <c r="H5" s="696"/>
      <c r="I5" s="696"/>
      <c r="J5" s="696"/>
    </row>
    <row r="6" spans="1:16" ht="13.5" customHeight="1" x14ac:dyDescent="0.2">
      <c r="A6" s="1"/>
      <c r="B6" s="1"/>
      <c r="C6" s="1"/>
      <c r="D6" s="1"/>
      <c r="E6" s="1"/>
      <c r="F6" s="1"/>
      <c r="G6" s="1"/>
      <c r="H6" s="1"/>
      <c r="I6" s="1"/>
      <c r="J6" s="1"/>
    </row>
    <row r="7" spans="1:16" ht="0.75" customHeight="1" x14ac:dyDescent="0.2"/>
    <row r="8" spans="1:16" x14ac:dyDescent="0.2">
      <c r="A8" s="626" t="s">
        <v>883</v>
      </c>
      <c r="B8" s="626"/>
      <c r="C8" s="30"/>
      <c r="H8" s="685" t="s">
        <v>778</v>
      </c>
      <c r="I8" s="685"/>
      <c r="J8" s="685"/>
    </row>
    <row r="9" spans="1:16" x14ac:dyDescent="0.2">
      <c r="A9" s="611" t="s">
        <v>2</v>
      </c>
      <c r="B9" s="611" t="s">
        <v>3</v>
      </c>
      <c r="C9" s="586" t="s">
        <v>748</v>
      </c>
      <c r="D9" s="593"/>
      <c r="E9" s="593"/>
      <c r="F9" s="587"/>
      <c r="G9" s="586" t="s">
        <v>103</v>
      </c>
      <c r="H9" s="593"/>
      <c r="I9" s="593"/>
      <c r="J9" s="587"/>
      <c r="O9" s="18"/>
      <c r="P9" s="20"/>
    </row>
    <row r="10" spans="1:16" ht="53.25" customHeight="1" x14ac:dyDescent="0.2">
      <c r="A10" s="611"/>
      <c r="B10" s="611"/>
      <c r="C10" s="5" t="s">
        <v>183</v>
      </c>
      <c r="D10" s="5" t="s">
        <v>15</v>
      </c>
      <c r="E10" s="250" t="s">
        <v>363</v>
      </c>
      <c r="F10" s="7" t="s">
        <v>200</v>
      </c>
      <c r="G10" s="5" t="s">
        <v>183</v>
      </c>
      <c r="H10" s="24" t="s">
        <v>16</v>
      </c>
      <c r="I10" s="104" t="s">
        <v>866</v>
      </c>
      <c r="J10" s="5" t="s">
        <v>867</v>
      </c>
    </row>
    <row r="11" spans="1:16" x14ac:dyDescent="0.2">
      <c r="A11" s="62">
        <v>1</v>
      </c>
      <c r="B11" s="62">
        <v>2</v>
      </c>
      <c r="C11" s="5">
        <v>3</v>
      </c>
      <c r="D11" s="5">
        <v>4</v>
      </c>
      <c r="E11" s="5">
        <v>5</v>
      </c>
      <c r="F11" s="7">
        <v>6</v>
      </c>
      <c r="G11" s="5">
        <v>7</v>
      </c>
      <c r="H11" s="100">
        <v>8</v>
      </c>
      <c r="I11" s="5">
        <v>9</v>
      </c>
      <c r="J11" s="5">
        <v>10</v>
      </c>
    </row>
    <row r="12" spans="1:16" x14ac:dyDescent="0.2">
      <c r="A12" s="8">
        <v>1</v>
      </c>
      <c r="B12" s="9" t="s">
        <v>884</v>
      </c>
      <c r="C12" s="340">
        <v>0</v>
      </c>
      <c r="D12" s="340">
        <v>0</v>
      </c>
      <c r="E12" s="340">
        <v>0</v>
      </c>
      <c r="F12" s="340">
        <v>0</v>
      </c>
      <c r="G12" s="340">
        <v>0</v>
      </c>
      <c r="H12" s="340">
        <v>0</v>
      </c>
      <c r="I12" s="340">
        <v>0</v>
      </c>
      <c r="J12" s="340">
        <v>0</v>
      </c>
    </row>
    <row r="13" spans="1:16" x14ac:dyDescent="0.2">
      <c r="A13" s="8">
        <v>2</v>
      </c>
      <c r="B13" s="9" t="s">
        <v>885</v>
      </c>
      <c r="C13" s="340">
        <v>0</v>
      </c>
      <c r="D13" s="340">
        <v>0</v>
      </c>
      <c r="E13" s="340">
        <v>0</v>
      </c>
      <c r="F13" s="340">
        <v>0</v>
      </c>
      <c r="G13" s="340">
        <v>0</v>
      </c>
      <c r="H13" s="340">
        <v>0</v>
      </c>
      <c r="I13" s="340">
        <v>0</v>
      </c>
      <c r="J13" s="340">
        <v>0</v>
      </c>
    </row>
    <row r="14" spans="1:16" x14ac:dyDescent="0.2">
      <c r="A14" s="8">
        <v>3</v>
      </c>
      <c r="B14" s="9" t="s">
        <v>886</v>
      </c>
      <c r="C14" s="340">
        <v>0</v>
      </c>
      <c r="D14" s="340">
        <v>0</v>
      </c>
      <c r="E14" s="340">
        <v>0</v>
      </c>
      <c r="F14" s="340">
        <v>0</v>
      </c>
      <c r="G14" s="340">
        <v>0</v>
      </c>
      <c r="H14" s="340">
        <v>0</v>
      </c>
      <c r="I14" s="340">
        <v>0</v>
      </c>
      <c r="J14" s="340">
        <v>0</v>
      </c>
    </row>
    <row r="15" spans="1:16" x14ac:dyDescent="0.2">
      <c r="A15" s="8">
        <v>4</v>
      </c>
      <c r="B15" s="9" t="s">
        <v>887</v>
      </c>
      <c r="C15" s="340">
        <v>0</v>
      </c>
      <c r="D15" s="340">
        <v>0</v>
      </c>
      <c r="E15" s="340">
        <v>0</v>
      </c>
      <c r="F15" s="340">
        <v>0</v>
      </c>
      <c r="G15" s="340">
        <v>0</v>
      </c>
      <c r="H15" s="340">
        <v>0</v>
      </c>
      <c r="I15" s="340">
        <v>0</v>
      </c>
      <c r="J15" s="340">
        <v>0</v>
      </c>
    </row>
    <row r="16" spans="1:16" x14ac:dyDescent="0.2">
      <c r="A16" s="8">
        <v>5</v>
      </c>
      <c r="B16" s="9" t="s">
        <v>888</v>
      </c>
      <c r="C16" s="340">
        <v>0</v>
      </c>
      <c r="D16" s="340">
        <v>0</v>
      </c>
      <c r="E16" s="340">
        <v>0</v>
      </c>
      <c r="F16" s="340">
        <v>0</v>
      </c>
      <c r="G16" s="340">
        <v>0</v>
      </c>
      <c r="H16" s="340">
        <v>0</v>
      </c>
      <c r="I16" s="340">
        <v>0</v>
      </c>
      <c r="J16" s="340">
        <v>0</v>
      </c>
    </row>
    <row r="17" spans="1:10" x14ac:dyDescent="0.2">
      <c r="A17" s="336">
        <v>6</v>
      </c>
      <c r="B17" s="205" t="s">
        <v>889</v>
      </c>
      <c r="C17" s="340">
        <v>0</v>
      </c>
      <c r="D17" s="340">
        <v>0</v>
      </c>
      <c r="E17" s="340">
        <v>0</v>
      </c>
      <c r="F17" s="340">
        <v>0</v>
      </c>
      <c r="G17" s="340">
        <v>0</v>
      </c>
      <c r="H17" s="340">
        <v>0</v>
      </c>
      <c r="I17" s="340">
        <v>0</v>
      </c>
      <c r="J17" s="340">
        <v>0</v>
      </c>
    </row>
    <row r="18" spans="1:10" x14ac:dyDescent="0.2">
      <c r="A18" s="8">
        <v>7</v>
      </c>
      <c r="B18" s="9" t="s">
        <v>890</v>
      </c>
      <c r="C18" s="340">
        <v>0</v>
      </c>
      <c r="D18" s="340">
        <v>0</v>
      </c>
      <c r="E18" s="340">
        <v>0</v>
      </c>
      <c r="F18" s="340">
        <v>0</v>
      </c>
      <c r="G18" s="340">
        <v>0</v>
      </c>
      <c r="H18" s="340">
        <v>0</v>
      </c>
      <c r="I18" s="340">
        <v>0</v>
      </c>
      <c r="J18" s="340">
        <v>0</v>
      </c>
    </row>
    <row r="19" spans="1:10" x14ac:dyDescent="0.2">
      <c r="A19" s="8">
        <v>8</v>
      </c>
      <c r="B19" s="9" t="s">
        <v>891</v>
      </c>
      <c r="C19" s="340">
        <v>0</v>
      </c>
      <c r="D19" s="340">
        <v>0</v>
      </c>
      <c r="E19" s="340">
        <v>0</v>
      </c>
      <c r="F19" s="340">
        <v>0</v>
      </c>
      <c r="G19" s="340">
        <v>0</v>
      </c>
      <c r="H19" s="340">
        <v>0</v>
      </c>
      <c r="I19" s="340">
        <v>0</v>
      </c>
      <c r="J19" s="340">
        <v>0</v>
      </c>
    </row>
    <row r="20" spans="1:10" x14ac:dyDescent="0.2">
      <c r="A20" s="337">
        <v>9</v>
      </c>
      <c r="B20" s="9" t="s">
        <v>892</v>
      </c>
      <c r="C20" s="340">
        <v>0</v>
      </c>
      <c r="D20" s="340">
        <v>0</v>
      </c>
      <c r="E20" s="340">
        <v>0</v>
      </c>
      <c r="F20" s="340">
        <v>0</v>
      </c>
      <c r="G20" s="340">
        <v>0</v>
      </c>
      <c r="H20" s="340">
        <v>0</v>
      </c>
      <c r="I20" s="340">
        <v>0</v>
      </c>
      <c r="J20" s="340">
        <v>0</v>
      </c>
    </row>
    <row r="21" spans="1:10" x14ac:dyDescent="0.2">
      <c r="A21" s="8">
        <v>10</v>
      </c>
      <c r="B21" s="9" t="s">
        <v>893</v>
      </c>
      <c r="C21" s="340">
        <v>0</v>
      </c>
      <c r="D21" s="340">
        <v>0</v>
      </c>
      <c r="E21" s="340">
        <v>0</v>
      </c>
      <c r="F21" s="340">
        <v>0</v>
      </c>
      <c r="G21" s="340">
        <v>0</v>
      </c>
      <c r="H21" s="340">
        <v>0</v>
      </c>
      <c r="I21" s="340">
        <v>0</v>
      </c>
      <c r="J21" s="340">
        <v>0</v>
      </c>
    </row>
    <row r="22" spans="1:10" x14ac:dyDescent="0.2">
      <c r="A22" s="8">
        <v>11</v>
      </c>
      <c r="B22" s="9" t="s">
        <v>894</v>
      </c>
      <c r="C22" s="340">
        <v>0</v>
      </c>
      <c r="D22" s="340">
        <v>0</v>
      </c>
      <c r="E22" s="340">
        <v>0</v>
      </c>
      <c r="F22" s="340">
        <v>0</v>
      </c>
      <c r="G22" s="340">
        <v>0</v>
      </c>
      <c r="H22" s="340">
        <v>0</v>
      </c>
      <c r="I22" s="340">
        <v>0</v>
      </c>
      <c r="J22" s="340">
        <v>0</v>
      </c>
    </row>
    <row r="23" spans="1:10" x14ac:dyDescent="0.2">
      <c r="A23" s="586" t="s">
        <v>17</v>
      </c>
      <c r="B23" s="587"/>
      <c r="C23" s="341">
        <v>0</v>
      </c>
      <c r="D23" s="341">
        <v>0</v>
      </c>
      <c r="E23" s="341">
        <v>0</v>
      </c>
      <c r="F23" s="341">
        <v>0</v>
      </c>
      <c r="G23" s="341">
        <v>0</v>
      </c>
      <c r="H23" s="341">
        <v>0</v>
      </c>
      <c r="I23" s="341">
        <v>0</v>
      </c>
      <c r="J23" s="341">
        <v>0</v>
      </c>
    </row>
    <row r="24" spans="1:10" x14ac:dyDescent="0.2">
      <c r="A24" s="11"/>
      <c r="B24" s="29"/>
      <c r="C24" s="29"/>
      <c r="D24" s="20"/>
      <c r="E24" s="20"/>
      <c r="F24" s="20"/>
      <c r="G24" s="20"/>
      <c r="H24" s="20"/>
      <c r="I24" s="20"/>
      <c r="J24" s="20"/>
    </row>
    <row r="25" spans="1:10" x14ac:dyDescent="0.2">
      <c r="A25" s="704" t="s">
        <v>868</v>
      </c>
      <c r="B25" s="704"/>
      <c r="C25" s="704"/>
      <c r="D25" s="704"/>
      <c r="E25" s="704"/>
      <c r="F25" s="704"/>
      <c r="G25" s="704"/>
      <c r="H25" s="704"/>
      <c r="I25" s="20"/>
      <c r="J25" s="20"/>
    </row>
    <row r="26" spans="1:10" x14ac:dyDescent="0.2">
      <c r="A26" s="11"/>
      <c r="B26" s="29"/>
      <c r="C26" s="29"/>
      <c r="D26" s="20"/>
      <c r="E26" s="20"/>
      <c r="F26" s="20"/>
      <c r="G26" s="20"/>
      <c r="H26" s="20"/>
      <c r="I26" s="20"/>
      <c r="J26" s="20"/>
    </row>
    <row r="27" spans="1:10" s="355" customFormat="1" x14ac:dyDescent="0.2">
      <c r="A27" s="11"/>
      <c r="B27" s="29"/>
      <c r="C27" s="29"/>
      <c r="D27" s="20"/>
      <c r="E27" s="20"/>
      <c r="F27" s="20"/>
      <c r="G27" s="20"/>
      <c r="H27" s="20"/>
      <c r="I27" s="20"/>
      <c r="J27" s="20"/>
    </row>
    <row r="28" spans="1:10" s="355" customFormat="1" x14ac:dyDescent="0.2">
      <c r="A28" s="11"/>
      <c r="B28" s="29"/>
      <c r="C28" s="29"/>
      <c r="D28" s="20"/>
      <c r="E28" s="20"/>
      <c r="F28" s="20"/>
      <c r="G28" s="20"/>
      <c r="H28" s="20"/>
      <c r="I28" s="20"/>
      <c r="J28" s="20"/>
    </row>
    <row r="29" spans="1:10" s="355" customFormat="1" x14ac:dyDescent="0.2">
      <c r="A29" s="11"/>
      <c r="B29" s="29"/>
      <c r="C29" s="29"/>
      <c r="D29" s="20"/>
      <c r="E29" s="20"/>
      <c r="F29" s="20"/>
      <c r="G29" s="20"/>
      <c r="H29" s="20"/>
      <c r="I29" s="20"/>
      <c r="J29" s="20"/>
    </row>
    <row r="30" spans="1:10" s="355" customFormat="1" x14ac:dyDescent="0.2">
      <c r="A30" s="11"/>
      <c r="B30" s="29"/>
      <c r="C30" s="29"/>
      <c r="D30" s="20"/>
      <c r="E30" s="20"/>
      <c r="F30" s="20"/>
      <c r="G30" s="20"/>
      <c r="H30" s="20"/>
      <c r="I30" s="20"/>
      <c r="J30" s="20"/>
    </row>
    <row r="31" spans="1:10" ht="15.75" customHeight="1" x14ac:dyDescent="0.2">
      <c r="A31" s="14" t="s">
        <v>11</v>
      </c>
      <c r="B31" s="14"/>
      <c r="C31" s="14"/>
      <c r="D31" s="14"/>
      <c r="E31" s="14"/>
      <c r="F31" s="14"/>
      <c r="G31" s="14"/>
      <c r="H31" s="355"/>
      <c r="I31" s="351"/>
      <c r="J31" s="367" t="s">
        <v>12</v>
      </c>
    </row>
    <row r="32" spans="1:10" ht="12.75" customHeight="1" x14ac:dyDescent="0.2">
      <c r="A32" s="351"/>
      <c r="B32" s="351"/>
      <c r="C32" s="351"/>
      <c r="D32" s="351"/>
      <c r="E32" s="351"/>
      <c r="F32" s="351"/>
      <c r="G32" s="351"/>
      <c r="H32" s="351"/>
      <c r="I32" s="351"/>
      <c r="J32" s="367" t="s">
        <v>902</v>
      </c>
    </row>
    <row r="33" spans="1:10" ht="12.75" customHeight="1" x14ac:dyDescent="0.2">
      <c r="A33" s="351"/>
      <c r="B33" s="351"/>
      <c r="C33" s="351"/>
      <c r="D33" s="351"/>
      <c r="E33" s="351"/>
      <c r="F33" s="351"/>
      <c r="G33" s="351"/>
      <c r="H33" s="351"/>
      <c r="I33" s="351"/>
      <c r="J33" s="367" t="s">
        <v>903</v>
      </c>
    </row>
    <row r="34" spans="1:10" x14ac:dyDescent="0.2">
      <c r="A34" s="14"/>
      <c r="B34" s="14"/>
      <c r="C34" s="14"/>
      <c r="E34" s="14"/>
      <c r="H34" s="626" t="s">
        <v>83</v>
      </c>
      <c r="I34" s="626"/>
      <c r="J34" s="626"/>
    </row>
    <row r="38" spans="1:10" x14ac:dyDescent="0.2">
      <c r="A38" s="705"/>
      <c r="B38" s="705"/>
      <c r="C38" s="705"/>
      <c r="D38" s="705"/>
      <c r="E38" s="705"/>
      <c r="F38" s="705"/>
      <c r="G38" s="705"/>
      <c r="H38" s="705"/>
      <c r="I38" s="705"/>
      <c r="J38" s="705"/>
    </row>
    <row r="40" spans="1:10" x14ac:dyDescent="0.2">
      <c r="A40" s="705"/>
      <c r="B40" s="705"/>
      <c r="C40" s="705"/>
      <c r="D40" s="705"/>
      <c r="E40" s="705"/>
      <c r="F40" s="705"/>
      <c r="G40" s="705"/>
      <c r="H40" s="705"/>
      <c r="I40" s="705"/>
      <c r="J40" s="705"/>
    </row>
  </sheetData>
  <mergeCells count="15">
    <mergeCell ref="H34:J34"/>
    <mergeCell ref="A38:J38"/>
    <mergeCell ref="A40:J40"/>
    <mergeCell ref="A9:A10"/>
    <mergeCell ref="B9:B10"/>
    <mergeCell ref="C9:F9"/>
    <mergeCell ref="G9:J9"/>
    <mergeCell ref="A23:B23"/>
    <mergeCell ref="A25:H25"/>
    <mergeCell ref="E1:I1"/>
    <mergeCell ref="A2:J2"/>
    <mergeCell ref="A3:J3"/>
    <mergeCell ref="A5:J5"/>
    <mergeCell ref="A8:B8"/>
    <mergeCell ref="H8:J8"/>
  </mergeCells>
  <printOptions horizontalCentered="1" verticalCentered="1"/>
  <pageMargins left="0.70866141732283505" right="0.70866141732283505" top="0.196850393700787" bottom="0.196850393700787" header="0.31496062992126" footer="0.31496062992126"/>
  <pageSetup paperSize="9" scale="95" orientation="landscape" r:id="rId1"/>
  <headerFooter>
    <oddFooter>&amp;C- 55 -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view="pageBreakPreview" topLeftCell="A13" zoomScaleSheetLayoutView="100" workbookViewId="0">
      <selection activeCell="N22" sqref="N22"/>
    </sheetView>
  </sheetViews>
  <sheetFormatPr defaultRowHeight="12.75" x14ac:dyDescent="0.2"/>
  <cols>
    <col min="1" max="1" width="7.42578125" style="15" customWidth="1"/>
    <col min="2" max="2" width="20.5703125" style="15" bestFit="1" customWidth="1"/>
    <col min="3" max="3" width="11" style="15" customWidth="1"/>
    <col min="4" max="4" width="10" style="15" customWidth="1"/>
    <col min="5" max="5" width="13.140625" style="15" customWidth="1"/>
    <col min="6" max="6" width="14.28515625" style="15" customWidth="1"/>
    <col min="7" max="7" width="13.28515625" style="15" customWidth="1"/>
    <col min="8" max="8" width="14.7109375" style="15" customWidth="1"/>
    <col min="9" max="9" width="16.7109375" style="15" customWidth="1"/>
    <col min="10" max="10" width="19.28515625" style="15" customWidth="1"/>
    <col min="11" max="16384" width="9.140625" style="15"/>
  </cols>
  <sheetData>
    <row r="1" spans="1:16" customFormat="1" x14ac:dyDescent="0.2">
      <c r="E1" s="624"/>
      <c r="F1" s="624"/>
      <c r="G1" s="624"/>
      <c r="H1" s="624"/>
      <c r="I1" s="624"/>
      <c r="J1" s="138" t="s">
        <v>431</v>
      </c>
    </row>
    <row r="2" spans="1:16" customFormat="1" ht="15" x14ac:dyDescent="0.2">
      <c r="A2" s="695" t="s">
        <v>0</v>
      </c>
      <c r="B2" s="695"/>
      <c r="C2" s="695"/>
      <c r="D2" s="695"/>
      <c r="E2" s="695"/>
      <c r="F2" s="695"/>
      <c r="G2" s="695"/>
      <c r="H2" s="695"/>
      <c r="I2" s="695"/>
      <c r="J2" s="695"/>
    </row>
    <row r="3" spans="1:16" customFormat="1" ht="20.25" x14ac:dyDescent="0.3">
      <c r="A3" s="622" t="s">
        <v>701</v>
      </c>
      <c r="B3" s="622"/>
      <c r="C3" s="622"/>
      <c r="D3" s="622"/>
      <c r="E3" s="622"/>
      <c r="F3" s="622"/>
      <c r="G3" s="622"/>
      <c r="H3" s="622"/>
      <c r="I3" s="622"/>
      <c r="J3" s="622"/>
    </row>
    <row r="4" spans="1:16" customFormat="1" ht="14.25" customHeight="1" x14ac:dyDescent="0.2"/>
    <row r="5" spans="1:16" ht="31.5" customHeight="1" x14ac:dyDescent="0.25">
      <c r="A5" s="696" t="s">
        <v>753</v>
      </c>
      <c r="B5" s="696"/>
      <c r="C5" s="696"/>
      <c r="D5" s="696"/>
      <c r="E5" s="696"/>
      <c r="F5" s="696"/>
      <c r="G5" s="696"/>
      <c r="H5" s="696"/>
      <c r="I5" s="696"/>
      <c r="J5" s="696"/>
    </row>
    <row r="6" spans="1:16" ht="13.5" customHeight="1" x14ac:dyDescent="0.2">
      <c r="A6" s="1"/>
      <c r="B6" s="1"/>
      <c r="C6" s="1"/>
      <c r="D6" s="1"/>
      <c r="E6" s="1"/>
      <c r="F6" s="1"/>
      <c r="G6" s="1"/>
      <c r="H6" s="1"/>
      <c r="I6" s="1"/>
      <c r="J6" s="1"/>
    </row>
    <row r="7" spans="1:16" ht="0.75" customHeight="1" x14ac:dyDescent="0.2"/>
    <row r="8" spans="1:16" x14ac:dyDescent="0.2">
      <c r="A8" s="626" t="s">
        <v>883</v>
      </c>
      <c r="B8" s="626"/>
      <c r="C8" s="30"/>
      <c r="H8" s="685" t="s">
        <v>778</v>
      </c>
      <c r="I8" s="685"/>
      <c r="J8" s="685"/>
    </row>
    <row r="9" spans="1:16" x14ac:dyDescent="0.2">
      <c r="A9" s="611" t="s">
        <v>2</v>
      </c>
      <c r="B9" s="611" t="s">
        <v>3</v>
      </c>
      <c r="C9" s="586" t="s">
        <v>748</v>
      </c>
      <c r="D9" s="593"/>
      <c r="E9" s="593"/>
      <c r="F9" s="587"/>
      <c r="G9" s="586" t="s">
        <v>103</v>
      </c>
      <c r="H9" s="593"/>
      <c r="I9" s="593"/>
      <c r="J9" s="587"/>
      <c r="O9" s="18"/>
      <c r="P9" s="20"/>
    </row>
    <row r="10" spans="1:16" ht="53.25" customHeight="1" x14ac:dyDescent="0.2">
      <c r="A10" s="611"/>
      <c r="B10" s="611"/>
      <c r="C10" s="5" t="s">
        <v>183</v>
      </c>
      <c r="D10" s="5" t="s">
        <v>15</v>
      </c>
      <c r="E10" s="250" t="s">
        <v>364</v>
      </c>
      <c r="F10" s="7" t="s">
        <v>200</v>
      </c>
      <c r="G10" s="5" t="s">
        <v>183</v>
      </c>
      <c r="H10" s="24" t="s">
        <v>16</v>
      </c>
      <c r="I10" s="104" t="s">
        <v>866</v>
      </c>
      <c r="J10" s="5" t="s">
        <v>867</v>
      </c>
    </row>
    <row r="11" spans="1:16" x14ac:dyDescent="0.2">
      <c r="A11" s="62">
        <v>1</v>
      </c>
      <c r="B11" s="62">
        <v>2</v>
      </c>
      <c r="C11" s="5">
        <v>3</v>
      </c>
      <c r="D11" s="5">
        <v>4</v>
      </c>
      <c r="E11" s="5">
        <v>5</v>
      </c>
      <c r="F11" s="7">
        <v>6</v>
      </c>
      <c r="G11" s="5">
        <v>7</v>
      </c>
      <c r="H11" s="100">
        <v>8</v>
      </c>
      <c r="I11" s="5">
        <v>9</v>
      </c>
      <c r="J11" s="5">
        <v>10</v>
      </c>
    </row>
    <row r="12" spans="1:16" x14ac:dyDescent="0.2">
      <c r="A12" s="8">
        <v>1</v>
      </c>
      <c r="B12" s="9" t="s">
        <v>884</v>
      </c>
      <c r="C12" s="340">
        <v>0</v>
      </c>
      <c r="D12" s="340">
        <v>0</v>
      </c>
      <c r="E12" s="340">
        <v>0</v>
      </c>
      <c r="F12" s="340">
        <v>0</v>
      </c>
      <c r="G12" s="340">
        <v>0</v>
      </c>
      <c r="H12" s="340">
        <v>0</v>
      </c>
      <c r="I12" s="340">
        <v>0</v>
      </c>
      <c r="J12" s="340">
        <v>0</v>
      </c>
    </row>
    <row r="13" spans="1:16" x14ac:dyDescent="0.2">
      <c r="A13" s="8">
        <v>2</v>
      </c>
      <c r="B13" s="9" t="s">
        <v>885</v>
      </c>
      <c r="C13" s="340">
        <v>0</v>
      </c>
      <c r="D13" s="340">
        <v>0</v>
      </c>
      <c r="E13" s="340">
        <v>0</v>
      </c>
      <c r="F13" s="340">
        <v>0</v>
      </c>
      <c r="G13" s="340">
        <v>0</v>
      </c>
      <c r="H13" s="340">
        <v>0</v>
      </c>
      <c r="I13" s="340">
        <v>0</v>
      </c>
      <c r="J13" s="340">
        <v>0</v>
      </c>
    </row>
    <row r="14" spans="1:16" x14ac:dyDescent="0.2">
      <c r="A14" s="8">
        <v>3</v>
      </c>
      <c r="B14" s="9" t="s">
        <v>886</v>
      </c>
      <c r="C14" s="340">
        <v>0</v>
      </c>
      <c r="D14" s="340">
        <v>0</v>
      </c>
      <c r="E14" s="340">
        <v>0</v>
      </c>
      <c r="F14" s="340">
        <v>0</v>
      </c>
      <c r="G14" s="340">
        <v>0</v>
      </c>
      <c r="H14" s="340">
        <v>0</v>
      </c>
      <c r="I14" s="340">
        <v>0</v>
      </c>
      <c r="J14" s="340">
        <v>0</v>
      </c>
    </row>
    <row r="15" spans="1:16" x14ac:dyDescent="0.2">
      <c r="A15" s="8">
        <v>4</v>
      </c>
      <c r="B15" s="9" t="s">
        <v>887</v>
      </c>
      <c r="C15" s="340">
        <v>0</v>
      </c>
      <c r="D15" s="340">
        <v>0</v>
      </c>
      <c r="E15" s="340">
        <v>0</v>
      </c>
      <c r="F15" s="340">
        <v>0</v>
      </c>
      <c r="G15" s="340">
        <v>0</v>
      </c>
      <c r="H15" s="340">
        <v>0</v>
      </c>
      <c r="I15" s="340">
        <v>0</v>
      </c>
      <c r="J15" s="340">
        <v>0</v>
      </c>
    </row>
    <row r="16" spans="1:16" x14ac:dyDescent="0.2">
      <c r="A16" s="8">
        <v>5</v>
      </c>
      <c r="B16" s="9" t="s">
        <v>888</v>
      </c>
      <c r="C16" s="340">
        <v>0</v>
      </c>
      <c r="D16" s="340">
        <v>0</v>
      </c>
      <c r="E16" s="340">
        <v>0</v>
      </c>
      <c r="F16" s="340">
        <v>0</v>
      </c>
      <c r="G16" s="340">
        <v>0</v>
      </c>
      <c r="H16" s="340">
        <v>0</v>
      </c>
      <c r="I16" s="340">
        <v>0</v>
      </c>
      <c r="J16" s="340">
        <v>0</v>
      </c>
    </row>
    <row r="17" spans="1:10" x14ac:dyDescent="0.2">
      <c r="A17" s="336">
        <v>6</v>
      </c>
      <c r="B17" s="205" t="s">
        <v>889</v>
      </c>
      <c r="C17" s="340">
        <v>0</v>
      </c>
      <c r="D17" s="340">
        <v>0</v>
      </c>
      <c r="E17" s="340">
        <v>0</v>
      </c>
      <c r="F17" s="340">
        <v>0</v>
      </c>
      <c r="G17" s="340">
        <v>0</v>
      </c>
      <c r="H17" s="340">
        <v>0</v>
      </c>
      <c r="I17" s="340">
        <v>0</v>
      </c>
      <c r="J17" s="340">
        <v>0</v>
      </c>
    </row>
    <row r="18" spans="1:10" x14ac:dyDescent="0.2">
      <c r="A18" s="8">
        <v>7</v>
      </c>
      <c r="B18" s="9" t="s">
        <v>890</v>
      </c>
      <c r="C18" s="340">
        <v>0</v>
      </c>
      <c r="D18" s="340">
        <v>0</v>
      </c>
      <c r="E18" s="340">
        <v>0</v>
      </c>
      <c r="F18" s="340">
        <v>0</v>
      </c>
      <c r="G18" s="340">
        <v>0</v>
      </c>
      <c r="H18" s="340">
        <v>0</v>
      </c>
      <c r="I18" s="340">
        <v>0</v>
      </c>
      <c r="J18" s="340">
        <v>0</v>
      </c>
    </row>
    <row r="19" spans="1:10" x14ac:dyDescent="0.2">
      <c r="A19" s="8">
        <v>8</v>
      </c>
      <c r="B19" s="9" t="s">
        <v>891</v>
      </c>
      <c r="C19" s="340">
        <v>0</v>
      </c>
      <c r="D19" s="340">
        <v>0</v>
      </c>
      <c r="E19" s="340">
        <v>0</v>
      </c>
      <c r="F19" s="340">
        <v>0</v>
      </c>
      <c r="G19" s="340">
        <v>0</v>
      </c>
      <c r="H19" s="340">
        <v>0</v>
      </c>
      <c r="I19" s="340">
        <v>0</v>
      </c>
      <c r="J19" s="340">
        <v>0</v>
      </c>
    </row>
    <row r="20" spans="1:10" x14ac:dyDescent="0.2">
      <c r="A20" s="337">
        <v>9</v>
      </c>
      <c r="B20" s="9" t="s">
        <v>892</v>
      </c>
      <c r="C20" s="340">
        <v>0</v>
      </c>
      <c r="D20" s="340">
        <v>0</v>
      </c>
      <c r="E20" s="340">
        <v>0</v>
      </c>
      <c r="F20" s="340">
        <v>0</v>
      </c>
      <c r="G20" s="340">
        <v>0</v>
      </c>
      <c r="H20" s="340">
        <v>0</v>
      </c>
      <c r="I20" s="340">
        <v>0</v>
      </c>
      <c r="J20" s="340">
        <v>0</v>
      </c>
    </row>
    <row r="21" spans="1:10" x14ac:dyDescent="0.2">
      <c r="A21" s="8">
        <v>10</v>
      </c>
      <c r="B21" s="9" t="s">
        <v>893</v>
      </c>
      <c r="C21" s="340">
        <v>0</v>
      </c>
      <c r="D21" s="340">
        <v>0</v>
      </c>
      <c r="E21" s="340">
        <v>0</v>
      </c>
      <c r="F21" s="340">
        <v>0</v>
      </c>
      <c r="G21" s="340">
        <v>0</v>
      </c>
      <c r="H21" s="340">
        <v>0</v>
      </c>
      <c r="I21" s="340">
        <v>0</v>
      </c>
      <c r="J21" s="340">
        <v>0</v>
      </c>
    </row>
    <row r="22" spans="1:10" x14ac:dyDescent="0.2">
      <c r="A22" s="8">
        <v>11</v>
      </c>
      <c r="B22" s="9" t="s">
        <v>894</v>
      </c>
      <c r="C22" s="340">
        <v>0</v>
      </c>
      <c r="D22" s="340">
        <v>0</v>
      </c>
      <c r="E22" s="340">
        <v>0</v>
      </c>
      <c r="F22" s="340">
        <v>0</v>
      </c>
      <c r="G22" s="340">
        <v>0</v>
      </c>
      <c r="H22" s="340">
        <v>0</v>
      </c>
      <c r="I22" s="340">
        <v>0</v>
      </c>
      <c r="J22" s="340">
        <v>0</v>
      </c>
    </row>
    <row r="23" spans="1:10" x14ac:dyDescent="0.2">
      <c r="A23" s="586" t="s">
        <v>17</v>
      </c>
      <c r="B23" s="587"/>
      <c r="C23" s="341">
        <v>0</v>
      </c>
      <c r="D23" s="341">
        <v>0</v>
      </c>
      <c r="E23" s="341">
        <v>0</v>
      </c>
      <c r="F23" s="341">
        <v>0</v>
      </c>
      <c r="G23" s="341">
        <v>0</v>
      </c>
      <c r="H23" s="341">
        <v>0</v>
      </c>
      <c r="I23" s="341">
        <v>0</v>
      </c>
      <c r="J23" s="341">
        <v>0</v>
      </c>
    </row>
    <row r="24" spans="1:10" x14ac:dyDescent="0.2">
      <c r="A24" s="11"/>
      <c r="B24" s="29"/>
      <c r="C24" s="29"/>
      <c r="D24" s="20"/>
      <c r="E24" s="20"/>
      <c r="F24" s="20"/>
      <c r="G24" s="20"/>
      <c r="H24" s="20"/>
      <c r="I24" s="20"/>
      <c r="J24" s="20"/>
    </row>
    <row r="25" spans="1:10" x14ac:dyDescent="0.2">
      <c r="A25" s="704" t="s">
        <v>868</v>
      </c>
      <c r="B25" s="704"/>
      <c r="C25" s="704"/>
      <c r="D25" s="704"/>
      <c r="E25" s="704"/>
      <c r="F25" s="704"/>
      <c r="G25" s="704"/>
      <c r="H25" s="704"/>
      <c r="I25" s="20"/>
      <c r="J25" s="20"/>
    </row>
    <row r="26" spans="1:10" x14ac:dyDescent="0.2">
      <c r="A26" s="11"/>
      <c r="B26" s="29"/>
      <c r="C26" s="29"/>
      <c r="D26" s="20"/>
      <c r="E26" s="20"/>
      <c r="F26" s="20"/>
      <c r="G26" s="20"/>
      <c r="H26" s="20"/>
      <c r="I26" s="20"/>
      <c r="J26" s="20"/>
    </row>
    <row r="27" spans="1:10" s="355" customFormat="1" x14ac:dyDescent="0.2">
      <c r="A27" s="11"/>
      <c r="B27" s="29"/>
      <c r="C27" s="29"/>
      <c r="D27" s="20"/>
      <c r="E27" s="20"/>
      <c r="F27" s="20"/>
      <c r="G27" s="20"/>
      <c r="H27" s="20"/>
      <c r="I27" s="20"/>
      <c r="J27" s="20"/>
    </row>
    <row r="28" spans="1:10" s="355" customFormat="1" x14ac:dyDescent="0.2">
      <c r="A28" s="11"/>
      <c r="B28" s="29"/>
      <c r="C28" s="29"/>
      <c r="D28" s="20"/>
      <c r="E28" s="20"/>
      <c r="F28" s="20"/>
      <c r="G28" s="20"/>
      <c r="H28" s="20"/>
      <c r="I28" s="20"/>
      <c r="J28" s="20"/>
    </row>
    <row r="29" spans="1:10" s="355" customFormat="1" x14ac:dyDescent="0.2">
      <c r="A29" s="11"/>
      <c r="B29" s="29"/>
      <c r="C29" s="29"/>
      <c r="D29" s="20"/>
      <c r="E29" s="20"/>
      <c r="F29" s="20"/>
      <c r="G29" s="20"/>
      <c r="H29" s="20"/>
      <c r="I29" s="20"/>
      <c r="J29" s="20"/>
    </row>
    <row r="30" spans="1:10" s="355" customFormat="1" x14ac:dyDescent="0.2">
      <c r="A30" s="11"/>
      <c r="B30" s="29"/>
      <c r="C30" s="29"/>
      <c r="D30" s="20"/>
      <c r="E30" s="20"/>
      <c r="F30" s="20"/>
      <c r="G30" s="20"/>
      <c r="H30" s="20"/>
      <c r="I30" s="20"/>
      <c r="J30" s="20"/>
    </row>
    <row r="31" spans="1:10" ht="15.75" customHeight="1" x14ac:dyDescent="0.2">
      <c r="A31" s="14" t="s">
        <v>11</v>
      </c>
      <c r="B31" s="14"/>
      <c r="C31" s="14"/>
      <c r="D31" s="14"/>
      <c r="E31" s="14"/>
      <c r="F31" s="14"/>
      <c r="G31" s="14"/>
      <c r="H31" s="355"/>
      <c r="I31" s="351"/>
      <c r="J31" s="367" t="s">
        <v>12</v>
      </c>
    </row>
    <row r="32" spans="1:10" ht="12.75" customHeight="1" x14ac:dyDescent="0.2">
      <c r="A32" s="351"/>
      <c r="B32" s="351"/>
      <c r="C32" s="351"/>
      <c r="D32" s="351"/>
      <c r="E32" s="351"/>
      <c r="F32" s="351"/>
      <c r="G32" s="351"/>
      <c r="H32" s="351"/>
      <c r="I32" s="351"/>
      <c r="J32" s="367" t="s">
        <v>902</v>
      </c>
    </row>
    <row r="33" spans="1:10" ht="12.75" customHeight="1" x14ac:dyDescent="0.2">
      <c r="A33" s="351"/>
      <c r="B33" s="351"/>
      <c r="C33" s="351"/>
      <c r="D33" s="351"/>
      <c r="E33" s="351"/>
      <c r="F33" s="351"/>
      <c r="G33" s="351"/>
      <c r="H33" s="351"/>
      <c r="I33" s="351"/>
      <c r="J33" s="367" t="s">
        <v>903</v>
      </c>
    </row>
    <row r="34" spans="1:10" x14ac:dyDescent="0.2">
      <c r="A34" s="14"/>
      <c r="B34" s="14"/>
      <c r="C34" s="14"/>
      <c r="E34" s="14"/>
      <c r="H34" s="626" t="s">
        <v>83</v>
      </c>
      <c r="I34" s="626"/>
      <c r="J34" s="626"/>
    </row>
    <row r="38" spans="1:10" x14ac:dyDescent="0.2">
      <c r="A38" s="705"/>
      <c r="B38" s="705"/>
      <c r="C38" s="705"/>
      <c r="D38" s="705"/>
      <c r="E38" s="705"/>
      <c r="F38" s="705"/>
      <c r="G38" s="705"/>
      <c r="H38" s="705"/>
      <c r="I38" s="705"/>
      <c r="J38" s="705"/>
    </row>
    <row r="40" spans="1:10" x14ac:dyDescent="0.2">
      <c r="A40" s="705"/>
      <c r="B40" s="705"/>
      <c r="C40" s="705"/>
      <c r="D40" s="705"/>
      <c r="E40" s="705"/>
      <c r="F40" s="705"/>
      <c r="G40" s="705"/>
      <c r="H40" s="705"/>
      <c r="I40" s="705"/>
      <c r="J40" s="705"/>
    </row>
  </sheetData>
  <mergeCells count="15">
    <mergeCell ref="H34:J34"/>
    <mergeCell ref="A38:J38"/>
    <mergeCell ref="A40:J40"/>
    <mergeCell ref="A9:A10"/>
    <mergeCell ref="B9:B10"/>
    <mergeCell ref="C9:F9"/>
    <mergeCell ref="G9:J9"/>
    <mergeCell ref="A23:B23"/>
    <mergeCell ref="A25:H25"/>
    <mergeCell ref="E1:I1"/>
    <mergeCell ref="A2:J2"/>
    <mergeCell ref="A3:J3"/>
    <mergeCell ref="A5:J5"/>
    <mergeCell ref="A8:B8"/>
    <mergeCell ref="H8:J8"/>
  </mergeCells>
  <printOptions horizontalCentered="1" verticalCentered="1"/>
  <pageMargins left="0.70866141732283505" right="0.70866141732283505" top="0.196850393700787" bottom="0.196850393700787" header="0.31496062992126" footer="0.31496062992126"/>
  <pageSetup paperSize="9" scale="95" orientation="landscape" r:id="rId1"/>
  <headerFooter>
    <oddFooter>&amp;C- 56 -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view="pageBreakPreview" topLeftCell="A19" zoomScaleSheetLayoutView="100" workbookViewId="0">
      <selection activeCell="N22" sqref="N22"/>
    </sheetView>
  </sheetViews>
  <sheetFormatPr defaultRowHeight="12.75" x14ac:dyDescent="0.2"/>
  <cols>
    <col min="1" max="1" width="6.7109375" style="15" customWidth="1"/>
    <col min="2" max="2" width="20.5703125" style="15" bestFit="1" customWidth="1"/>
    <col min="3" max="3" width="12" style="15" customWidth="1"/>
    <col min="4" max="4" width="10.42578125" style="15" customWidth="1"/>
    <col min="5" max="5" width="10.140625" style="15" customWidth="1"/>
    <col min="6" max="6" width="13" style="15" customWidth="1"/>
    <col min="7" max="7" width="15.140625" style="15" customWidth="1"/>
    <col min="8" max="8" width="12.42578125" style="15" customWidth="1"/>
    <col min="9" max="9" width="12.140625" style="15" customWidth="1"/>
    <col min="10" max="10" width="11.7109375" style="15" customWidth="1"/>
    <col min="11" max="11" width="12" style="15" customWidth="1"/>
    <col min="12" max="12" width="14.140625" style="15" customWidth="1"/>
    <col min="13" max="16384" width="9.140625" style="15"/>
  </cols>
  <sheetData>
    <row r="1" spans="1:18" customFormat="1" ht="15" x14ac:dyDescent="0.2">
      <c r="D1" s="34"/>
      <c r="E1" s="34"/>
      <c r="F1" s="34"/>
      <c r="G1" s="34"/>
      <c r="H1" s="34"/>
      <c r="I1" s="34"/>
      <c r="J1" s="34"/>
      <c r="K1" s="34"/>
      <c r="L1" s="706" t="s">
        <v>62</v>
      </c>
      <c r="M1" s="706"/>
      <c r="N1" s="40"/>
      <c r="O1" s="40"/>
    </row>
    <row r="2" spans="1:18" customFormat="1" ht="15" x14ac:dyDescent="0.2">
      <c r="A2" s="695" t="s">
        <v>0</v>
      </c>
      <c r="B2" s="695"/>
      <c r="C2" s="695"/>
      <c r="D2" s="695"/>
      <c r="E2" s="695"/>
      <c r="F2" s="695"/>
      <c r="G2" s="695"/>
      <c r="H2" s="695"/>
      <c r="I2" s="695"/>
      <c r="J2" s="695"/>
      <c r="K2" s="695"/>
      <c r="L2" s="695"/>
      <c r="M2" s="42"/>
      <c r="N2" s="42"/>
      <c r="O2" s="42"/>
    </row>
    <row r="3" spans="1:18" customFormat="1" ht="20.25" x14ac:dyDescent="0.3">
      <c r="A3" s="622" t="s">
        <v>701</v>
      </c>
      <c r="B3" s="622"/>
      <c r="C3" s="622"/>
      <c r="D3" s="622"/>
      <c r="E3" s="622"/>
      <c r="F3" s="622"/>
      <c r="G3" s="622"/>
      <c r="H3" s="622"/>
      <c r="I3" s="622"/>
      <c r="J3" s="622"/>
      <c r="K3" s="622"/>
      <c r="L3" s="622"/>
      <c r="M3" s="41"/>
      <c r="N3" s="41"/>
      <c r="O3" s="41"/>
    </row>
    <row r="4" spans="1:18" customFormat="1" ht="10.5" customHeight="1" x14ac:dyDescent="0.2"/>
    <row r="5" spans="1:18" ht="19.5" customHeight="1" x14ac:dyDescent="0.25">
      <c r="A5" s="696" t="s">
        <v>754</v>
      </c>
      <c r="B5" s="696"/>
      <c r="C5" s="696"/>
      <c r="D5" s="696"/>
      <c r="E5" s="696"/>
      <c r="F5" s="696"/>
      <c r="G5" s="696"/>
      <c r="H5" s="696"/>
      <c r="I5" s="696"/>
      <c r="J5" s="696"/>
      <c r="K5" s="696"/>
      <c r="L5" s="696"/>
    </row>
    <row r="6" spans="1:18" x14ac:dyDescent="0.2">
      <c r="A6" s="21"/>
      <c r="B6" s="21"/>
      <c r="C6" s="21"/>
      <c r="D6" s="21"/>
      <c r="E6" s="21"/>
      <c r="F6" s="21"/>
      <c r="G6" s="21"/>
      <c r="H6" s="21"/>
      <c r="I6" s="21"/>
      <c r="J6" s="21"/>
      <c r="K6" s="21"/>
      <c r="L6" s="21"/>
    </row>
    <row r="7" spans="1:18" x14ac:dyDescent="0.2">
      <c r="A7" s="626" t="s">
        <v>883</v>
      </c>
      <c r="B7" s="626"/>
      <c r="F7" s="707" t="s">
        <v>18</v>
      </c>
      <c r="G7" s="707"/>
      <c r="H7" s="707"/>
      <c r="I7" s="707"/>
      <c r="J7" s="707"/>
      <c r="K7" s="707"/>
      <c r="L7" s="707"/>
    </row>
    <row r="8" spans="1:18" x14ac:dyDescent="0.2">
      <c r="A8" s="14"/>
      <c r="F8" s="16"/>
      <c r="G8" s="99"/>
      <c r="H8" s="99"/>
      <c r="I8" s="708" t="s">
        <v>781</v>
      </c>
      <c r="J8" s="708"/>
      <c r="K8" s="708"/>
      <c r="L8" s="708"/>
    </row>
    <row r="9" spans="1:18" s="14" customFormat="1" x14ac:dyDescent="0.2">
      <c r="A9" s="611" t="s">
        <v>2</v>
      </c>
      <c r="B9" s="611" t="s">
        <v>3</v>
      </c>
      <c r="C9" s="612" t="s">
        <v>19</v>
      </c>
      <c r="D9" s="643"/>
      <c r="E9" s="643"/>
      <c r="F9" s="643"/>
      <c r="G9" s="643"/>
      <c r="H9" s="612" t="s">
        <v>41</v>
      </c>
      <c r="I9" s="643"/>
      <c r="J9" s="643"/>
      <c r="K9" s="643"/>
      <c r="L9" s="643"/>
      <c r="Q9" s="28"/>
      <c r="R9" s="29"/>
    </row>
    <row r="10" spans="1:18" s="14" customFormat="1" ht="77.45" customHeight="1" x14ac:dyDescent="0.2">
      <c r="A10" s="611"/>
      <c r="B10" s="611"/>
      <c r="C10" s="5" t="s">
        <v>755</v>
      </c>
      <c r="D10" s="5" t="s">
        <v>787</v>
      </c>
      <c r="E10" s="5" t="s">
        <v>69</v>
      </c>
      <c r="F10" s="5" t="s">
        <v>70</v>
      </c>
      <c r="G10" s="5" t="s">
        <v>660</v>
      </c>
      <c r="H10" s="5" t="s">
        <v>755</v>
      </c>
      <c r="I10" s="5" t="s">
        <v>787</v>
      </c>
      <c r="J10" s="5" t="s">
        <v>69</v>
      </c>
      <c r="K10" s="5" t="s">
        <v>70</v>
      </c>
      <c r="L10" s="5" t="s">
        <v>661</v>
      </c>
    </row>
    <row r="11" spans="1:18" s="14" customFormat="1" x14ac:dyDescent="0.2">
      <c r="A11" s="5">
        <v>1</v>
      </c>
      <c r="B11" s="5">
        <v>2</v>
      </c>
      <c r="C11" s="5">
        <v>3</v>
      </c>
      <c r="D11" s="5">
        <v>4</v>
      </c>
      <c r="E11" s="5">
        <v>5</v>
      </c>
      <c r="F11" s="5">
        <v>6</v>
      </c>
      <c r="G11" s="5">
        <v>7</v>
      </c>
      <c r="H11" s="5">
        <v>8</v>
      </c>
      <c r="I11" s="5">
        <v>9</v>
      </c>
      <c r="J11" s="5">
        <v>10</v>
      </c>
      <c r="K11" s="5">
        <v>11</v>
      </c>
      <c r="L11" s="5">
        <v>12</v>
      </c>
    </row>
    <row r="12" spans="1:18" x14ac:dyDescent="0.2">
      <c r="A12" s="8">
        <v>1</v>
      </c>
      <c r="B12" s="9" t="s">
        <v>884</v>
      </c>
      <c r="C12" s="482">
        <v>1499.78</v>
      </c>
      <c r="D12" s="482">
        <v>51.015799999999977</v>
      </c>
      <c r="E12" s="482">
        <v>1345.4184</v>
      </c>
      <c r="F12" s="482">
        <v>1396.4341999999997</v>
      </c>
      <c r="G12" s="482">
        <f>D12+E12-F12</f>
        <v>0</v>
      </c>
      <c r="H12" s="480">
        <v>0</v>
      </c>
      <c r="I12" s="480">
        <v>0</v>
      </c>
      <c r="J12" s="480">
        <v>0</v>
      </c>
      <c r="K12" s="480">
        <v>0</v>
      </c>
      <c r="L12" s="480">
        <v>0</v>
      </c>
      <c r="M12" s="502"/>
    </row>
    <row r="13" spans="1:18" x14ac:dyDescent="0.2">
      <c r="A13" s="8">
        <v>2</v>
      </c>
      <c r="B13" s="9" t="s">
        <v>885</v>
      </c>
      <c r="C13" s="482">
        <v>724.64</v>
      </c>
      <c r="D13" s="482">
        <v>48.23559999999997</v>
      </c>
      <c r="E13" s="482">
        <v>770.58660000000009</v>
      </c>
      <c r="F13" s="482">
        <v>801.01800000000014</v>
      </c>
      <c r="G13" s="482">
        <f t="shared" ref="G13:G22" si="0">D13+E13-F13</f>
        <v>17.804199999999923</v>
      </c>
      <c r="H13" s="480">
        <v>0</v>
      </c>
      <c r="I13" s="480">
        <v>0</v>
      </c>
      <c r="J13" s="480">
        <v>0</v>
      </c>
      <c r="K13" s="480">
        <v>0</v>
      </c>
      <c r="L13" s="480">
        <v>0</v>
      </c>
      <c r="M13" s="502"/>
      <c r="N13" s="476"/>
      <c r="O13" s="476"/>
    </row>
    <row r="14" spans="1:18" x14ac:dyDescent="0.2">
      <c r="A14" s="8">
        <v>3</v>
      </c>
      <c r="B14" s="9" t="s">
        <v>886</v>
      </c>
      <c r="C14" s="482">
        <v>1001.08</v>
      </c>
      <c r="D14" s="482">
        <v>76.0364000000001</v>
      </c>
      <c r="E14" s="482">
        <v>1069.6606000000002</v>
      </c>
      <c r="F14" s="482">
        <v>1084.4748</v>
      </c>
      <c r="G14" s="482">
        <f t="shared" si="0"/>
        <v>61.222200000000385</v>
      </c>
      <c r="H14" s="480">
        <v>0</v>
      </c>
      <c r="I14" s="480">
        <v>0</v>
      </c>
      <c r="J14" s="480">
        <v>0</v>
      </c>
      <c r="K14" s="480">
        <v>0</v>
      </c>
      <c r="L14" s="480">
        <v>0</v>
      </c>
      <c r="M14" s="502"/>
      <c r="N14" s="476"/>
      <c r="O14" s="476"/>
    </row>
    <row r="15" spans="1:18" x14ac:dyDescent="0.2">
      <c r="A15" s="8">
        <v>4</v>
      </c>
      <c r="B15" s="9" t="s">
        <v>887</v>
      </c>
      <c r="C15" s="482">
        <v>372.62</v>
      </c>
      <c r="D15" s="482">
        <v>9.7942999999999998</v>
      </c>
      <c r="E15" s="482">
        <v>285.40999999999997</v>
      </c>
      <c r="F15" s="482">
        <v>281.16950000000003</v>
      </c>
      <c r="G15" s="482">
        <f t="shared" si="0"/>
        <v>14.034799999999962</v>
      </c>
      <c r="H15" s="480">
        <v>0</v>
      </c>
      <c r="I15" s="480">
        <v>0</v>
      </c>
      <c r="J15" s="480">
        <v>0</v>
      </c>
      <c r="K15" s="480">
        <v>0</v>
      </c>
      <c r="L15" s="480">
        <v>0</v>
      </c>
      <c r="M15" s="502"/>
      <c r="N15" s="476"/>
      <c r="O15" s="476"/>
    </row>
    <row r="16" spans="1:18" x14ac:dyDescent="0.2">
      <c r="A16" s="8">
        <v>5</v>
      </c>
      <c r="B16" s="9" t="s">
        <v>888</v>
      </c>
      <c r="C16" s="482">
        <v>732.88</v>
      </c>
      <c r="D16" s="482">
        <v>19.540000000000013</v>
      </c>
      <c r="E16" s="482">
        <v>785.63559999999995</v>
      </c>
      <c r="F16" s="482">
        <v>760.68809999999985</v>
      </c>
      <c r="G16" s="482">
        <f t="shared" si="0"/>
        <v>44.487500000000068</v>
      </c>
      <c r="H16" s="480">
        <v>0</v>
      </c>
      <c r="I16" s="480">
        <v>0</v>
      </c>
      <c r="J16" s="480">
        <v>0</v>
      </c>
      <c r="K16" s="480">
        <v>0</v>
      </c>
      <c r="L16" s="480">
        <v>0</v>
      </c>
      <c r="M16" s="502"/>
      <c r="N16" s="476"/>
      <c r="O16" s="476"/>
    </row>
    <row r="17" spans="1:15" x14ac:dyDescent="0.2">
      <c r="A17" s="336">
        <v>6</v>
      </c>
      <c r="B17" s="205" t="s">
        <v>889</v>
      </c>
      <c r="C17" s="482">
        <v>387.18</v>
      </c>
      <c r="D17" s="482">
        <v>13.3932</v>
      </c>
      <c r="E17" s="482">
        <v>415.37899999999996</v>
      </c>
      <c r="F17" s="482">
        <v>410.67250000000001</v>
      </c>
      <c r="G17" s="482">
        <f t="shared" si="0"/>
        <v>18.099699999999928</v>
      </c>
      <c r="H17" s="480">
        <v>0</v>
      </c>
      <c r="I17" s="480">
        <v>0</v>
      </c>
      <c r="J17" s="480">
        <v>0</v>
      </c>
      <c r="K17" s="480">
        <v>0</v>
      </c>
      <c r="L17" s="480">
        <v>0</v>
      </c>
      <c r="M17" s="502"/>
      <c r="N17" s="476"/>
      <c r="O17" s="476"/>
    </row>
    <row r="18" spans="1:15" x14ac:dyDescent="0.2">
      <c r="A18" s="8">
        <v>7</v>
      </c>
      <c r="B18" s="9" t="s">
        <v>890</v>
      </c>
      <c r="C18" s="482">
        <v>438.40000000000003</v>
      </c>
      <c r="D18" s="482">
        <v>0</v>
      </c>
      <c r="E18" s="482">
        <v>467.60140000000007</v>
      </c>
      <c r="F18" s="482">
        <v>453.07</v>
      </c>
      <c r="G18" s="482">
        <f t="shared" si="0"/>
        <v>14.531400000000076</v>
      </c>
      <c r="H18" s="480">
        <v>0</v>
      </c>
      <c r="I18" s="480">
        <v>0</v>
      </c>
      <c r="J18" s="480">
        <v>0</v>
      </c>
      <c r="K18" s="480">
        <v>0</v>
      </c>
      <c r="L18" s="480">
        <v>0</v>
      </c>
      <c r="M18" s="502"/>
      <c r="N18" s="476"/>
      <c r="O18" s="476"/>
    </row>
    <row r="19" spans="1:15" x14ac:dyDescent="0.2">
      <c r="A19" s="8">
        <v>8</v>
      </c>
      <c r="B19" s="9" t="s">
        <v>891</v>
      </c>
      <c r="C19" s="482">
        <v>579.5</v>
      </c>
      <c r="D19" s="482">
        <v>19.033700000000067</v>
      </c>
      <c r="E19" s="482">
        <v>617.37200000000007</v>
      </c>
      <c r="F19" s="482">
        <v>607.06520000000012</v>
      </c>
      <c r="G19" s="482">
        <f t="shared" si="0"/>
        <v>29.34050000000002</v>
      </c>
      <c r="H19" s="480">
        <v>0</v>
      </c>
      <c r="I19" s="480">
        <v>0</v>
      </c>
      <c r="J19" s="480">
        <v>0</v>
      </c>
      <c r="K19" s="480">
        <v>0</v>
      </c>
      <c r="L19" s="480">
        <v>0</v>
      </c>
      <c r="M19" s="502"/>
      <c r="N19" s="476"/>
      <c r="O19" s="476"/>
    </row>
    <row r="20" spans="1:15" x14ac:dyDescent="0.2">
      <c r="A20" s="337">
        <v>9</v>
      </c>
      <c r="B20" s="9" t="s">
        <v>892</v>
      </c>
      <c r="C20" s="482">
        <v>1091.98</v>
      </c>
      <c r="D20" s="482">
        <v>0</v>
      </c>
      <c r="E20" s="482">
        <v>1169.9196000000002</v>
      </c>
      <c r="F20" s="482">
        <v>1116.0167000000001</v>
      </c>
      <c r="G20" s="482">
        <f t="shared" si="0"/>
        <v>53.902900000000045</v>
      </c>
      <c r="H20" s="480">
        <v>0</v>
      </c>
      <c r="I20" s="480">
        <v>0</v>
      </c>
      <c r="J20" s="480">
        <v>0</v>
      </c>
      <c r="K20" s="480">
        <v>0</v>
      </c>
      <c r="L20" s="480">
        <v>0</v>
      </c>
      <c r="M20" s="502"/>
      <c r="N20" s="476"/>
      <c r="O20" s="476"/>
    </row>
    <row r="21" spans="1:15" x14ac:dyDescent="0.2">
      <c r="A21" s="8">
        <v>10</v>
      </c>
      <c r="B21" s="9" t="s">
        <v>893</v>
      </c>
      <c r="C21" s="482">
        <v>376.22</v>
      </c>
      <c r="D21" s="482">
        <v>3.1381999999999977</v>
      </c>
      <c r="E21" s="482">
        <v>402.57739999999995</v>
      </c>
      <c r="F21" s="482">
        <v>390.36869999999993</v>
      </c>
      <c r="G21" s="482">
        <f t="shared" si="0"/>
        <v>15.346900000000005</v>
      </c>
      <c r="H21" s="480">
        <v>0</v>
      </c>
      <c r="I21" s="480">
        <v>0</v>
      </c>
      <c r="J21" s="480">
        <v>0</v>
      </c>
      <c r="K21" s="480">
        <v>0</v>
      </c>
      <c r="L21" s="480">
        <v>0</v>
      </c>
      <c r="M21" s="502"/>
      <c r="N21" s="476"/>
      <c r="O21" s="476"/>
    </row>
    <row r="22" spans="1:15" x14ac:dyDescent="0.2">
      <c r="A22" s="8">
        <v>11</v>
      </c>
      <c r="B22" s="9" t="s">
        <v>894</v>
      </c>
      <c r="C22" s="482">
        <v>487.38</v>
      </c>
      <c r="D22" s="482">
        <v>0</v>
      </c>
      <c r="E22" s="482">
        <v>521.52642000000003</v>
      </c>
      <c r="F22" s="482">
        <v>499.28430000000003</v>
      </c>
      <c r="G22" s="482">
        <f t="shared" si="0"/>
        <v>22.24212</v>
      </c>
      <c r="H22" s="480">
        <v>0</v>
      </c>
      <c r="I22" s="480">
        <v>0</v>
      </c>
      <c r="J22" s="480">
        <v>0</v>
      </c>
      <c r="K22" s="480">
        <v>0</v>
      </c>
      <c r="L22" s="480">
        <v>0</v>
      </c>
      <c r="M22" s="502"/>
      <c r="N22" s="476"/>
      <c r="O22" s="476"/>
    </row>
    <row r="23" spans="1:15" x14ac:dyDescent="0.2">
      <c r="A23" s="586" t="s">
        <v>17</v>
      </c>
      <c r="B23" s="587"/>
      <c r="C23" s="497">
        <f t="shared" ref="C23" si="1">SUM(C12:C22)</f>
        <v>7691.66</v>
      </c>
      <c r="D23" s="497">
        <f t="shared" ref="D23" si="2">SUM(D12:D22)</f>
        <v>240.18720000000013</v>
      </c>
      <c r="E23" s="497">
        <f t="shared" ref="E23" si="3">SUM(E12:E22)</f>
        <v>7851.0870200000008</v>
      </c>
      <c r="F23" s="497">
        <f t="shared" ref="F23" si="4">SUM(F12:F22)</f>
        <v>7800.2619999999988</v>
      </c>
      <c r="G23" s="497">
        <f t="shared" ref="G23" si="5">SUM(G12:G22)</f>
        <v>291.01222000000041</v>
      </c>
      <c r="H23" s="481">
        <v>0</v>
      </c>
      <c r="I23" s="481">
        <v>0</v>
      </c>
      <c r="J23" s="481">
        <v>0</v>
      </c>
      <c r="K23" s="481">
        <v>0</v>
      </c>
      <c r="L23" s="481">
        <v>0</v>
      </c>
    </row>
    <row r="24" spans="1:15" x14ac:dyDescent="0.2">
      <c r="A24" s="19" t="s">
        <v>662</v>
      </c>
      <c r="B24" s="20"/>
      <c r="C24" s="20"/>
      <c r="D24" s="20"/>
      <c r="E24" s="20"/>
      <c r="F24" s="20"/>
      <c r="G24" s="20"/>
      <c r="H24" s="20"/>
      <c r="I24" s="20"/>
      <c r="J24" s="20"/>
      <c r="K24" s="20"/>
      <c r="L24" s="20"/>
    </row>
    <row r="25" spans="1:15" ht="15.75" customHeight="1" x14ac:dyDescent="0.2">
      <c r="A25" s="14"/>
      <c r="B25" s="14"/>
      <c r="C25" s="14"/>
      <c r="D25" s="14"/>
      <c r="E25" s="14"/>
      <c r="F25" s="14"/>
      <c r="G25" s="14"/>
      <c r="H25" s="14"/>
      <c r="I25" s="14"/>
      <c r="J25" s="14"/>
      <c r="K25" s="14"/>
      <c r="L25" s="14"/>
    </row>
    <row r="26" spans="1:15" s="355" customFormat="1" ht="15.75" customHeight="1" x14ac:dyDescent="0.2">
      <c r="A26" s="14"/>
      <c r="B26" s="14"/>
      <c r="C26" s="14"/>
      <c r="D26" s="14"/>
      <c r="E26" s="14"/>
      <c r="F26" s="14"/>
      <c r="G26" s="14"/>
      <c r="H26" s="14"/>
      <c r="I26" s="14"/>
      <c r="J26" s="14"/>
      <c r="K26" s="14"/>
      <c r="L26" s="14"/>
    </row>
    <row r="27" spans="1:15" s="355" customFormat="1" ht="15.75" customHeight="1" x14ac:dyDescent="0.2">
      <c r="A27" s="14"/>
      <c r="B27" s="14"/>
      <c r="C27" s="14"/>
      <c r="D27" s="14"/>
      <c r="E27" s="14"/>
      <c r="F27" s="14"/>
      <c r="G27" s="14"/>
      <c r="H27" s="14"/>
      <c r="I27" s="14"/>
      <c r="J27" s="14"/>
      <c r="K27" s="14"/>
      <c r="L27" s="14"/>
    </row>
    <row r="28" spans="1:15" s="355" customFormat="1" ht="15.75" customHeight="1" x14ac:dyDescent="0.2">
      <c r="A28" s="14"/>
      <c r="B28" s="14"/>
      <c r="C28" s="14"/>
      <c r="D28" s="14"/>
      <c r="E28" s="14"/>
      <c r="F28" s="14"/>
      <c r="G28" s="14"/>
      <c r="H28" s="14"/>
      <c r="I28" s="14"/>
      <c r="J28" s="14"/>
      <c r="K28" s="14"/>
      <c r="L28" s="14"/>
    </row>
    <row r="29" spans="1:15" s="355" customFormat="1" ht="15.75" customHeight="1" x14ac:dyDescent="0.2">
      <c r="A29" s="14"/>
      <c r="B29" s="14"/>
      <c r="C29" s="14"/>
      <c r="D29" s="14"/>
      <c r="E29" s="14"/>
      <c r="F29" s="14"/>
      <c r="G29" s="14"/>
      <c r="H29" s="14"/>
      <c r="I29" s="14"/>
      <c r="J29" s="14"/>
      <c r="K29" s="14"/>
      <c r="L29" s="14"/>
    </row>
    <row r="30" spans="1:15" s="355" customFormat="1" ht="15.75" customHeight="1" x14ac:dyDescent="0.2">
      <c r="A30" s="14"/>
      <c r="B30" s="14"/>
      <c r="C30" s="14"/>
      <c r="D30" s="14"/>
      <c r="E30" s="14"/>
      <c r="F30" s="14"/>
      <c r="G30" s="14"/>
      <c r="H30" s="14"/>
      <c r="I30" s="14"/>
      <c r="J30" s="14"/>
      <c r="K30" s="14"/>
      <c r="L30" s="14"/>
    </row>
    <row r="31" spans="1:15" x14ac:dyDescent="0.2">
      <c r="A31" s="366"/>
      <c r="B31" s="366"/>
      <c r="C31" s="366"/>
      <c r="D31" s="366"/>
      <c r="E31" s="366"/>
      <c r="F31" s="366"/>
      <c r="G31" s="366"/>
      <c r="H31" s="366"/>
      <c r="I31" s="366"/>
      <c r="J31" s="366"/>
      <c r="K31" s="366"/>
      <c r="L31" s="367" t="s">
        <v>12</v>
      </c>
    </row>
    <row r="32" spans="1:15" x14ac:dyDescent="0.2">
      <c r="A32" s="366"/>
      <c r="B32" s="366"/>
      <c r="C32" s="366"/>
      <c r="D32" s="366"/>
      <c r="E32" s="366"/>
      <c r="F32" s="366"/>
      <c r="G32" s="366"/>
      <c r="H32" s="366"/>
      <c r="I32" s="366"/>
      <c r="J32" s="366"/>
      <c r="K32" s="366"/>
      <c r="L32" s="367" t="s">
        <v>902</v>
      </c>
    </row>
    <row r="33" spans="1:12" x14ac:dyDescent="0.2">
      <c r="A33" s="366"/>
      <c r="B33" s="366"/>
      <c r="C33" s="366"/>
      <c r="D33" s="366"/>
      <c r="E33" s="366"/>
      <c r="F33" s="366"/>
      <c r="G33" s="366"/>
      <c r="H33" s="366"/>
      <c r="I33" s="366"/>
      <c r="J33" s="366"/>
      <c r="K33" s="366"/>
      <c r="L33" s="367" t="s">
        <v>903</v>
      </c>
    </row>
    <row r="34" spans="1:12" x14ac:dyDescent="0.2">
      <c r="A34" s="14" t="s">
        <v>20</v>
      </c>
      <c r="B34" s="14"/>
      <c r="C34" s="14"/>
      <c r="D34" s="14"/>
      <c r="E34" s="14"/>
      <c r="F34" s="14"/>
      <c r="J34" s="626" t="s">
        <v>83</v>
      </c>
      <c r="K34" s="626"/>
      <c r="L34" s="626"/>
    </row>
    <row r="35" spans="1:12" x14ac:dyDescent="0.2">
      <c r="A35" s="14"/>
    </row>
    <row r="36" spans="1:12" x14ac:dyDescent="0.2">
      <c r="A36" s="697"/>
      <c r="B36" s="697"/>
      <c r="C36" s="697"/>
      <c r="D36" s="697"/>
      <c r="E36" s="697"/>
      <c r="F36" s="697"/>
      <c r="G36" s="697"/>
      <c r="H36" s="697"/>
      <c r="I36" s="697"/>
      <c r="J36" s="697"/>
      <c r="K36" s="697"/>
      <c r="L36" s="697"/>
    </row>
  </sheetData>
  <mergeCells count="14">
    <mergeCell ref="A36:L36"/>
    <mergeCell ref="F7:L7"/>
    <mergeCell ref="A9:A10"/>
    <mergeCell ref="B9:B10"/>
    <mergeCell ref="J34:L34"/>
    <mergeCell ref="C9:G9"/>
    <mergeCell ref="H9:L9"/>
    <mergeCell ref="I8:L8"/>
    <mergeCell ref="A23:B23"/>
    <mergeCell ref="L1:M1"/>
    <mergeCell ref="A3:L3"/>
    <mergeCell ref="A2:L2"/>
    <mergeCell ref="A5:L5"/>
    <mergeCell ref="A7:B7"/>
  </mergeCells>
  <phoneticPr fontId="0" type="noConversion"/>
  <printOptions horizontalCentered="1" verticalCentered="1"/>
  <pageMargins left="0.70866141732283505" right="0.70866141732283505" top="0.196850393700787" bottom="0.196850393700787" header="0.31496062992126" footer="0.31496062992126"/>
  <pageSetup paperSize="9" scale="88" orientation="landscape" r:id="rId1"/>
  <headerFooter>
    <oddFooter>&amp;C- 57 -</oddFooter>
  </headerFooter>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view="pageBreakPreview" topLeftCell="A52" zoomScaleSheetLayoutView="100" workbookViewId="0">
      <selection activeCell="J55" sqref="J54:J55"/>
    </sheetView>
  </sheetViews>
  <sheetFormatPr defaultRowHeight="12.75" x14ac:dyDescent="0.2"/>
  <cols>
    <col min="1" max="1" width="8.7109375" customWidth="1"/>
    <col min="2" max="2" width="11.7109375" style="345" customWidth="1"/>
    <col min="3" max="3" width="114.5703125" customWidth="1"/>
  </cols>
  <sheetData>
    <row r="1" spans="1:7" ht="21.75" customHeight="1" x14ac:dyDescent="0.25">
      <c r="A1" s="583" t="s">
        <v>554</v>
      </c>
      <c r="B1" s="583"/>
      <c r="C1" s="583"/>
      <c r="D1" s="583"/>
      <c r="E1" s="292"/>
      <c r="F1" s="292"/>
      <c r="G1" s="292"/>
    </row>
    <row r="2" spans="1:7" x14ac:dyDescent="0.2">
      <c r="A2" s="3" t="s">
        <v>73</v>
      </c>
      <c r="B2" s="341" t="s">
        <v>555</v>
      </c>
      <c r="C2" s="3" t="s">
        <v>556</v>
      </c>
    </row>
    <row r="3" spans="1:7" x14ac:dyDescent="0.2">
      <c r="A3" s="8">
        <v>1</v>
      </c>
      <c r="B3" s="385" t="s">
        <v>557</v>
      </c>
      <c r="C3" s="293" t="s">
        <v>716</v>
      </c>
    </row>
    <row r="4" spans="1:7" x14ac:dyDescent="0.2">
      <c r="A4" s="8">
        <v>2</v>
      </c>
      <c r="B4" s="385" t="s">
        <v>558</v>
      </c>
      <c r="C4" s="293" t="s">
        <v>717</v>
      </c>
    </row>
    <row r="5" spans="1:7" x14ac:dyDescent="0.2">
      <c r="A5" s="8">
        <v>3</v>
      </c>
      <c r="B5" s="385" t="s">
        <v>559</v>
      </c>
      <c r="C5" s="293" t="s">
        <v>842</v>
      </c>
    </row>
    <row r="6" spans="1:7" x14ac:dyDescent="0.2">
      <c r="A6" s="8">
        <v>4</v>
      </c>
      <c r="B6" s="385" t="s">
        <v>560</v>
      </c>
      <c r="C6" s="293" t="s">
        <v>718</v>
      </c>
    </row>
    <row r="7" spans="1:7" x14ac:dyDescent="0.2">
      <c r="A7" s="8">
        <v>5</v>
      </c>
      <c r="B7" s="385" t="s">
        <v>561</v>
      </c>
      <c r="C7" s="293" t="s">
        <v>719</v>
      </c>
    </row>
    <row r="8" spans="1:7" x14ac:dyDescent="0.2">
      <c r="A8" s="8">
        <v>6</v>
      </c>
      <c r="B8" s="385" t="s">
        <v>562</v>
      </c>
      <c r="C8" s="293" t="s">
        <v>720</v>
      </c>
    </row>
    <row r="9" spans="1:7" x14ac:dyDescent="0.2">
      <c r="A9" s="8">
        <v>7</v>
      </c>
      <c r="B9" s="385" t="s">
        <v>563</v>
      </c>
      <c r="C9" s="293" t="s">
        <v>721</v>
      </c>
    </row>
    <row r="10" spans="1:7" x14ac:dyDescent="0.2">
      <c r="A10" s="8">
        <v>8</v>
      </c>
      <c r="B10" s="385" t="s">
        <v>564</v>
      </c>
      <c r="C10" s="293" t="s">
        <v>722</v>
      </c>
    </row>
    <row r="11" spans="1:7" x14ac:dyDescent="0.2">
      <c r="A11" s="8">
        <v>9</v>
      </c>
      <c r="B11" s="385" t="s">
        <v>565</v>
      </c>
      <c r="C11" s="293" t="s">
        <v>845</v>
      </c>
    </row>
    <row r="12" spans="1:7" x14ac:dyDescent="0.2">
      <c r="A12" s="8">
        <v>10</v>
      </c>
      <c r="B12" s="385" t="s">
        <v>684</v>
      </c>
      <c r="C12" s="293" t="s">
        <v>685</v>
      </c>
    </row>
    <row r="13" spans="1:7" x14ac:dyDescent="0.2">
      <c r="A13" s="8">
        <v>11</v>
      </c>
      <c r="B13" s="385" t="s">
        <v>566</v>
      </c>
      <c r="C13" s="293" t="s">
        <v>723</v>
      </c>
    </row>
    <row r="14" spans="1:7" x14ac:dyDescent="0.2">
      <c r="A14" s="8">
        <v>12</v>
      </c>
      <c r="B14" s="385" t="s">
        <v>567</v>
      </c>
      <c r="C14" s="293" t="s">
        <v>724</v>
      </c>
    </row>
    <row r="15" spans="1:7" x14ac:dyDescent="0.2">
      <c r="A15" s="8">
        <v>13</v>
      </c>
      <c r="B15" s="385" t="s">
        <v>568</v>
      </c>
      <c r="C15" s="293" t="s">
        <v>725</v>
      </c>
    </row>
    <row r="16" spans="1:7" x14ac:dyDescent="0.2">
      <c r="A16" s="8">
        <v>14</v>
      </c>
      <c r="B16" s="385" t="s">
        <v>569</v>
      </c>
      <c r="C16" s="293" t="s">
        <v>726</v>
      </c>
    </row>
    <row r="17" spans="1:3" x14ac:dyDescent="0.2">
      <c r="A17" s="8">
        <v>15</v>
      </c>
      <c r="B17" s="385" t="s">
        <v>570</v>
      </c>
      <c r="C17" s="293" t="s">
        <v>727</v>
      </c>
    </row>
    <row r="18" spans="1:3" x14ac:dyDescent="0.2">
      <c r="A18" s="8">
        <v>16</v>
      </c>
      <c r="B18" s="385" t="s">
        <v>571</v>
      </c>
      <c r="C18" s="293" t="s">
        <v>728</v>
      </c>
    </row>
    <row r="19" spans="1:3" x14ac:dyDescent="0.2">
      <c r="A19" s="8">
        <v>17</v>
      </c>
      <c r="B19" s="385" t="s">
        <v>572</v>
      </c>
      <c r="C19" s="293" t="s">
        <v>729</v>
      </c>
    </row>
    <row r="20" spans="1:3" x14ac:dyDescent="0.2">
      <c r="A20" s="8">
        <v>18</v>
      </c>
      <c r="B20" s="385" t="s">
        <v>573</v>
      </c>
      <c r="C20" s="293" t="s">
        <v>730</v>
      </c>
    </row>
    <row r="21" spans="1:3" x14ac:dyDescent="0.2">
      <c r="A21" s="8">
        <v>19</v>
      </c>
      <c r="B21" s="385" t="s">
        <v>574</v>
      </c>
      <c r="C21" s="293" t="s">
        <v>731</v>
      </c>
    </row>
    <row r="22" spans="1:3" x14ac:dyDescent="0.2">
      <c r="A22" s="8">
        <v>20</v>
      </c>
      <c r="B22" s="385" t="s">
        <v>575</v>
      </c>
      <c r="C22" s="293" t="s">
        <v>732</v>
      </c>
    </row>
    <row r="23" spans="1:3" x14ac:dyDescent="0.2">
      <c r="A23" s="8">
        <v>21</v>
      </c>
      <c r="B23" s="385" t="s">
        <v>576</v>
      </c>
      <c r="C23" s="293" t="s">
        <v>846</v>
      </c>
    </row>
    <row r="24" spans="1:3" x14ac:dyDescent="0.2">
      <c r="A24" s="8">
        <v>22</v>
      </c>
      <c r="B24" s="385" t="s">
        <v>577</v>
      </c>
      <c r="C24" s="293" t="s">
        <v>858</v>
      </c>
    </row>
    <row r="25" spans="1:3" x14ac:dyDescent="0.2">
      <c r="A25" s="8">
        <v>23</v>
      </c>
      <c r="B25" s="385" t="s">
        <v>578</v>
      </c>
      <c r="C25" s="293" t="s">
        <v>859</v>
      </c>
    </row>
    <row r="26" spans="1:3" x14ac:dyDescent="0.2">
      <c r="A26" s="8">
        <v>24</v>
      </c>
      <c r="B26" s="385" t="s">
        <v>579</v>
      </c>
      <c r="C26" s="293" t="s">
        <v>733</v>
      </c>
    </row>
    <row r="27" spans="1:3" x14ac:dyDescent="0.2">
      <c r="A27" s="8">
        <v>25</v>
      </c>
      <c r="B27" s="385" t="s">
        <v>580</v>
      </c>
      <c r="C27" s="293" t="s">
        <v>734</v>
      </c>
    </row>
    <row r="28" spans="1:3" x14ac:dyDescent="0.2">
      <c r="A28" s="8">
        <v>26</v>
      </c>
      <c r="B28" s="385" t="s">
        <v>581</v>
      </c>
      <c r="C28" s="293" t="s">
        <v>735</v>
      </c>
    </row>
    <row r="29" spans="1:3" x14ac:dyDescent="0.2">
      <c r="A29" s="8">
        <v>27</v>
      </c>
      <c r="B29" s="385" t="s">
        <v>582</v>
      </c>
      <c r="C29" s="293" t="s">
        <v>583</v>
      </c>
    </row>
    <row r="30" spans="1:3" x14ac:dyDescent="0.2">
      <c r="A30" s="8">
        <v>28</v>
      </c>
      <c r="B30" s="385" t="s">
        <v>584</v>
      </c>
      <c r="C30" s="293" t="s">
        <v>585</v>
      </c>
    </row>
    <row r="31" spans="1:3" x14ac:dyDescent="0.2">
      <c r="A31" s="8">
        <v>29</v>
      </c>
      <c r="B31" s="385" t="s">
        <v>586</v>
      </c>
      <c r="C31" s="293" t="s">
        <v>587</v>
      </c>
    </row>
    <row r="32" spans="1:3" x14ac:dyDescent="0.2">
      <c r="A32" s="8">
        <v>30</v>
      </c>
      <c r="B32" s="385" t="s">
        <v>683</v>
      </c>
      <c r="C32" s="293" t="s">
        <v>682</v>
      </c>
    </row>
    <row r="33" spans="1:3" x14ac:dyDescent="0.2">
      <c r="A33" s="8">
        <v>31</v>
      </c>
      <c r="B33" s="386" t="s">
        <v>880</v>
      </c>
      <c r="C33" s="335" t="s">
        <v>881</v>
      </c>
    </row>
    <row r="34" spans="1:3" x14ac:dyDescent="0.2">
      <c r="A34" s="8">
        <v>32</v>
      </c>
      <c r="B34" s="385" t="s">
        <v>588</v>
      </c>
      <c r="C34" s="293" t="s">
        <v>589</v>
      </c>
    </row>
    <row r="35" spans="1:3" x14ac:dyDescent="0.2">
      <c r="A35" s="8">
        <v>33</v>
      </c>
      <c r="B35" s="385" t="s">
        <v>590</v>
      </c>
      <c r="C35" s="293" t="s">
        <v>589</v>
      </c>
    </row>
    <row r="36" spans="1:3" x14ac:dyDescent="0.2">
      <c r="A36" s="8">
        <v>34</v>
      </c>
      <c r="B36" s="385" t="s">
        <v>591</v>
      </c>
      <c r="C36" s="293" t="s">
        <v>592</v>
      </c>
    </row>
    <row r="37" spans="1:3" x14ac:dyDescent="0.2">
      <c r="A37" s="8">
        <v>35</v>
      </c>
      <c r="B37" s="385" t="s">
        <v>593</v>
      </c>
      <c r="C37" s="293" t="s">
        <v>594</v>
      </c>
    </row>
    <row r="38" spans="1:3" x14ac:dyDescent="0.2">
      <c r="A38" s="8">
        <v>36</v>
      </c>
      <c r="B38" s="385" t="s">
        <v>595</v>
      </c>
      <c r="C38" s="293" t="s">
        <v>596</v>
      </c>
    </row>
    <row r="39" spans="1:3" x14ac:dyDescent="0.2">
      <c r="A39" s="8">
        <v>37</v>
      </c>
      <c r="B39" s="385" t="s">
        <v>597</v>
      </c>
      <c r="C39" s="293" t="s">
        <v>598</v>
      </c>
    </row>
    <row r="40" spans="1:3" x14ac:dyDescent="0.2">
      <c r="A40" s="8">
        <v>38</v>
      </c>
      <c r="B40" s="385" t="s">
        <v>599</v>
      </c>
      <c r="C40" s="293" t="s">
        <v>600</v>
      </c>
    </row>
    <row r="41" spans="1:3" x14ac:dyDescent="0.2">
      <c r="A41" s="8">
        <v>39</v>
      </c>
      <c r="B41" s="385" t="s">
        <v>601</v>
      </c>
      <c r="C41" s="293" t="s">
        <v>602</v>
      </c>
    </row>
    <row r="42" spans="1:3" x14ac:dyDescent="0.2">
      <c r="A42" s="8">
        <v>40</v>
      </c>
      <c r="B42" s="385" t="s">
        <v>603</v>
      </c>
      <c r="C42" s="293" t="s">
        <v>604</v>
      </c>
    </row>
    <row r="43" spans="1:3" x14ac:dyDescent="0.2">
      <c r="A43" s="8">
        <v>41</v>
      </c>
      <c r="B43" s="385" t="s">
        <v>605</v>
      </c>
      <c r="C43" s="293" t="s">
        <v>736</v>
      </c>
    </row>
    <row r="44" spans="1:3" x14ac:dyDescent="0.2">
      <c r="A44" s="8">
        <v>42</v>
      </c>
      <c r="B44" s="385" t="s">
        <v>606</v>
      </c>
      <c r="C44" s="293" t="s">
        <v>607</v>
      </c>
    </row>
    <row r="45" spans="1:3" x14ac:dyDescent="0.2">
      <c r="A45" s="8">
        <v>43</v>
      </c>
      <c r="B45" s="385" t="s">
        <v>608</v>
      </c>
      <c r="C45" s="293" t="s">
        <v>609</v>
      </c>
    </row>
    <row r="46" spans="1:3" x14ac:dyDescent="0.2">
      <c r="A46" s="8">
        <v>44</v>
      </c>
      <c r="B46" s="385" t="s">
        <v>610</v>
      </c>
      <c r="C46" s="293" t="s">
        <v>611</v>
      </c>
    </row>
    <row r="47" spans="1:3" x14ac:dyDescent="0.2">
      <c r="A47" s="8">
        <v>45</v>
      </c>
      <c r="B47" s="385" t="s">
        <v>612</v>
      </c>
      <c r="C47" s="293" t="s">
        <v>613</v>
      </c>
    </row>
    <row r="48" spans="1:3" x14ac:dyDescent="0.2">
      <c r="A48" s="8">
        <v>46</v>
      </c>
      <c r="B48" s="385" t="s">
        <v>614</v>
      </c>
      <c r="C48" s="293" t="s">
        <v>615</v>
      </c>
    </row>
    <row r="49" spans="1:3" x14ac:dyDescent="0.2">
      <c r="A49" s="8">
        <v>47</v>
      </c>
      <c r="B49" s="385" t="s">
        <v>616</v>
      </c>
      <c r="C49" s="293" t="s">
        <v>737</v>
      </c>
    </row>
    <row r="50" spans="1:3" x14ac:dyDescent="0.2">
      <c r="A50" s="8">
        <v>48</v>
      </c>
      <c r="B50" s="385" t="s">
        <v>617</v>
      </c>
      <c r="C50" s="293" t="s">
        <v>738</v>
      </c>
    </row>
    <row r="51" spans="1:3" x14ac:dyDescent="0.2">
      <c r="A51" s="8">
        <v>49</v>
      </c>
      <c r="B51" s="385" t="s">
        <v>618</v>
      </c>
      <c r="C51" s="293" t="s">
        <v>619</v>
      </c>
    </row>
    <row r="52" spans="1:3" x14ac:dyDescent="0.2">
      <c r="A52" s="8">
        <v>50</v>
      </c>
      <c r="B52" s="385" t="s">
        <v>620</v>
      </c>
      <c r="C52" s="293" t="s">
        <v>621</v>
      </c>
    </row>
    <row r="53" spans="1:3" x14ac:dyDescent="0.2">
      <c r="A53" s="8">
        <v>51</v>
      </c>
      <c r="B53" s="385" t="s">
        <v>622</v>
      </c>
      <c r="C53" s="293" t="s">
        <v>690</v>
      </c>
    </row>
    <row r="54" spans="1:3" x14ac:dyDescent="0.2">
      <c r="A54" s="8">
        <v>52</v>
      </c>
      <c r="B54" s="385" t="s">
        <v>623</v>
      </c>
      <c r="C54" s="293" t="s">
        <v>691</v>
      </c>
    </row>
    <row r="55" spans="1:3" x14ac:dyDescent="0.2">
      <c r="A55" s="8">
        <v>53</v>
      </c>
      <c r="B55" s="385" t="s">
        <v>624</v>
      </c>
      <c r="C55" s="293" t="s">
        <v>692</v>
      </c>
    </row>
    <row r="56" spans="1:3" x14ac:dyDescent="0.2">
      <c r="A56" s="8">
        <v>54</v>
      </c>
      <c r="B56" s="385" t="s">
        <v>625</v>
      </c>
      <c r="C56" s="293" t="s">
        <v>693</v>
      </c>
    </row>
    <row r="57" spans="1:3" x14ac:dyDescent="0.2">
      <c r="A57" s="8">
        <v>55</v>
      </c>
      <c r="B57" s="385" t="s">
        <v>626</v>
      </c>
      <c r="C57" s="293" t="s">
        <v>694</v>
      </c>
    </row>
    <row r="58" spans="1:3" x14ac:dyDescent="0.2">
      <c r="A58" s="8">
        <v>56</v>
      </c>
      <c r="B58" s="385" t="s">
        <v>627</v>
      </c>
      <c r="C58" s="293" t="s">
        <v>695</v>
      </c>
    </row>
    <row r="59" spans="1:3" x14ac:dyDescent="0.2">
      <c r="A59" s="8">
        <v>57</v>
      </c>
      <c r="B59" s="385" t="s">
        <v>628</v>
      </c>
      <c r="C59" s="293" t="s">
        <v>696</v>
      </c>
    </row>
    <row r="60" spans="1:3" x14ac:dyDescent="0.2">
      <c r="A60" s="8">
        <v>58</v>
      </c>
      <c r="B60" s="385" t="s">
        <v>629</v>
      </c>
      <c r="C60" s="293" t="s">
        <v>697</v>
      </c>
    </row>
    <row r="61" spans="1:3" x14ac:dyDescent="0.2">
      <c r="A61" s="8">
        <v>59</v>
      </c>
      <c r="B61" s="385" t="s">
        <v>630</v>
      </c>
      <c r="C61" s="293" t="s">
        <v>698</v>
      </c>
    </row>
    <row r="62" spans="1:3" x14ac:dyDescent="0.2">
      <c r="A62" s="8">
        <v>60</v>
      </c>
      <c r="B62" s="385" t="s">
        <v>831</v>
      </c>
      <c r="C62" s="293" t="s">
        <v>838</v>
      </c>
    </row>
    <row r="63" spans="1:3" x14ac:dyDescent="0.2">
      <c r="A63" s="8">
        <v>61</v>
      </c>
      <c r="B63" s="385" t="s">
        <v>631</v>
      </c>
      <c r="C63" s="293" t="s">
        <v>840</v>
      </c>
    </row>
    <row r="64" spans="1:3" x14ac:dyDescent="0.2">
      <c r="A64" s="8">
        <v>62</v>
      </c>
      <c r="B64" s="385" t="s">
        <v>839</v>
      </c>
      <c r="C64" s="293" t="s">
        <v>832</v>
      </c>
    </row>
    <row r="65" spans="1:3" x14ac:dyDescent="0.2">
      <c r="A65" s="8">
        <v>63</v>
      </c>
      <c r="B65" s="385" t="s">
        <v>632</v>
      </c>
      <c r="C65" s="293" t="s">
        <v>699</v>
      </c>
    </row>
    <row r="66" spans="1:3" x14ac:dyDescent="0.2">
      <c r="A66" s="8">
        <v>64</v>
      </c>
      <c r="B66" s="385" t="s">
        <v>633</v>
      </c>
      <c r="C66" s="293" t="s">
        <v>700</v>
      </c>
    </row>
    <row r="67" spans="1:3" x14ac:dyDescent="0.2">
      <c r="A67" s="8">
        <v>65</v>
      </c>
      <c r="B67" s="387" t="s">
        <v>686</v>
      </c>
      <c r="C67" s="313" t="s">
        <v>739</v>
      </c>
    </row>
    <row r="68" spans="1:3" x14ac:dyDescent="0.2">
      <c r="A68" s="8">
        <v>66</v>
      </c>
      <c r="B68" s="387" t="s">
        <v>687</v>
      </c>
      <c r="C68" s="313" t="s">
        <v>727</v>
      </c>
    </row>
  </sheetData>
  <mergeCells count="1">
    <mergeCell ref="A1:D1"/>
  </mergeCells>
  <printOptions horizontalCentered="1" verticalCentered="1"/>
  <pageMargins left="0.70866141732283472" right="0.70866141732283472" top="0.19685039370078741" bottom="0.19685039370078741" header="0.31496062992125984" footer="0.31496062992125984"/>
  <pageSetup paperSize="9" scale="6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5"/>
  <sheetViews>
    <sheetView view="pageBreakPreview" topLeftCell="A7" zoomScaleSheetLayoutView="100" workbookViewId="0">
      <selection activeCell="N22" sqref="N22"/>
    </sheetView>
  </sheetViews>
  <sheetFormatPr defaultRowHeight="12.75" x14ac:dyDescent="0.2"/>
  <cols>
    <col min="1" max="1" width="6" style="15" customWidth="1"/>
    <col min="2" max="2" width="20.5703125" style="15" bestFit="1" customWidth="1"/>
    <col min="3" max="3" width="10.5703125" style="15" customWidth="1"/>
    <col min="4" max="4" width="9.85546875" style="15" customWidth="1"/>
    <col min="5" max="5" width="8.7109375" style="15" customWidth="1"/>
    <col min="6" max="6" width="10.85546875" style="15" customWidth="1"/>
    <col min="7" max="7" width="15.85546875" style="15" customWidth="1"/>
    <col min="8" max="8" width="12.42578125" style="15" customWidth="1"/>
    <col min="9" max="9" width="12.140625" style="15" customWidth="1"/>
    <col min="10" max="10" width="9" style="15" customWidth="1"/>
    <col min="11" max="11" width="12" style="15" customWidth="1"/>
    <col min="12" max="12" width="13.7109375" style="15" customWidth="1"/>
    <col min="13" max="13" width="9.140625" style="15" hidden="1" customWidth="1"/>
    <col min="14" max="16384" width="9.140625" style="15"/>
  </cols>
  <sheetData>
    <row r="1" spans="1:19" customFormat="1" ht="15" x14ac:dyDescent="0.2">
      <c r="D1" s="34"/>
      <c r="E1" s="34"/>
      <c r="F1" s="34"/>
      <c r="G1" s="34"/>
      <c r="H1" s="34"/>
      <c r="I1" s="34"/>
      <c r="J1" s="34"/>
      <c r="K1" s="34"/>
      <c r="L1" s="706" t="s">
        <v>71</v>
      </c>
      <c r="M1" s="706"/>
      <c r="N1" s="706"/>
      <c r="O1" s="40"/>
      <c r="P1" s="40"/>
    </row>
    <row r="2" spans="1:19" customFormat="1" ht="15" x14ac:dyDescent="0.2">
      <c r="A2" s="695" t="s">
        <v>0</v>
      </c>
      <c r="B2" s="695"/>
      <c r="C2" s="695"/>
      <c r="D2" s="695"/>
      <c r="E2" s="695"/>
      <c r="F2" s="695"/>
      <c r="G2" s="695"/>
      <c r="H2" s="695"/>
      <c r="I2" s="695"/>
      <c r="J2" s="695"/>
      <c r="K2" s="695"/>
      <c r="L2" s="695"/>
      <c r="M2" s="42"/>
      <c r="N2" s="42"/>
      <c r="O2" s="42"/>
      <c r="P2" s="42"/>
    </row>
    <row r="3" spans="1:19" customFormat="1" ht="20.25" x14ac:dyDescent="0.3">
      <c r="A3" s="709" t="s">
        <v>701</v>
      </c>
      <c r="B3" s="709"/>
      <c r="C3" s="709"/>
      <c r="D3" s="709"/>
      <c r="E3" s="709"/>
      <c r="F3" s="709"/>
      <c r="G3" s="709"/>
      <c r="H3" s="709"/>
      <c r="I3" s="709"/>
      <c r="J3" s="709"/>
      <c r="K3" s="709"/>
      <c r="L3" s="709"/>
      <c r="M3" s="41"/>
      <c r="N3" s="41"/>
      <c r="O3" s="41"/>
      <c r="P3" s="41"/>
    </row>
    <row r="4" spans="1:19" customFormat="1" ht="10.5" customHeight="1" x14ac:dyDescent="0.2"/>
    <row r="5" spans="1:19" ht="19.5" customHeight="1" x14ac:dyDescent="0.25">
      <c r="A5" s="696" t="s">
        <v>756</v>
      </c>
      <c r="B5" s="696"/>
      <c r="C5" s="696"/>
      <c r="D5" s="696"/>
      <c r="E5" s="696"/>
      <c r="F5" s="696"/>
      <c r="G5" s="696"/>
      <c r="H5" s="696"/>
      <c r="I5" s="696"/>
      <c r="J5" s="696"/>
      <c r="K5" s="696"/>
      <c r="L5" s="696"/>
    </row>
    <row r="6" spans="1:19" x14ac:dyDescent="0.2">
      <c r="A6" s="21"/>
      <c r="B6" s="21"/>
      <c r="C6" s="21"/>
      <c r="D6" s="21"/>
      <c r="E6" s="21"/>
      <c r="F6" s="21"/>
      <c r="G6" s="21"/>
      <c r="H6" s="21"/>
      <c r="I6" s="21"/>
      <c r="J6" s="21"/>
      <c r="K6" s="21"/>
      <c r="L6" s="21"/>
    </row>
    <row r="7" spans="1:19" x14ac:dyDescent="0.2">
      <c r="A7" s="626" t="s">
        <v>883</v>
      </c>
      <c r="B7" s="626"/>
      <c r="F7" s="707" t="s">
        <v>18</v>
      </c>
      <c r="G7" s="707"/>
      <c r="H7" s="707"/>
      <c r="I7" s="707"/>
      <c r="J7" s="707"/>
      <c r="K7" s="707"/>
      <c r="L7" s="707"/>
    </row>
    <row r="8" spans="1:19" x14ac:dyDescent="0.2">
      <c r="A8" s="14"/>
      <c r="F8" s="16"/>
      <c r="G8" s="99"/>
      <c r="H8" s="99"/>
      <c r="I8" s="685" t="s">
        <v>781</v>
      </c>
      <c r="J8" s="685"/>
      <c r="K8" s="685"/>
      <c r="L8" s="685"/>
    </row>
    <row r="9" spans="1:19" s="14" customFormat="1" x14ac:dyDescent="0.2">
      <c r="A9" s="611" t="s">
        <v>2</v>
      </c>
      <c r="B9" s="611" t="s">
        <v>3</v>
      </c>
      <c r="C9" s="612" t="s">
        <v>19</v>
      </c>
      <c r="D9" s="643"/>
      <c r="E9" s="643"/>
      <c r="F9" s="643"/>
      <c r="G9" s="643"/>
      <c r="H9" s="612" t="s">
        <v>41</v>
      </c>
      <c r="I9" s="643"/>
      <c r="J9" s="643"/>
      <c r="K9" s="643"/>
      <c r="L9" s="643"/>
      <c r="R9" s="28"/>
      <c r="S9" s="29"/>
    </row>
    <row r="10" spans="1:19" s="14" customFormat="1" ht="77.45" customHeight="1" x14ac:dyDescent="0.2">
      <c r="A10" s="611"/>
      <c r="B10" s="611"/>
      <c r="C10" s="5" t="s">
        <v>755</v>
      </c>
      <c r="D10" s="5" t="s">
        <v>788</v>
      </c>
      <c r="E10" s="5" t="s">
        <v>69</v>
      </c>
      <c r="F10" s="5" t="s">
        <v>70</v>
      </c>
      <c r="G10" s="5" t="s">
        <v>663</v>
      </c>
      <c r="H10" s="5" t="s">
        <v>755</v>
      </c>
      <c r="I10" s="5" t="s">
        <v>788</v>
      </c>
      <c r="J10" s="5" t="s">
        <v>69</v>
      </c>
      <c r="K10" s="5" t="s">
        <v>70</v>
      </c>
      <c r="L10" s="5" t="s">
        <v>664</v>
      </c>
    </row>
    <row r="11" spans="1:19" s="14" customFormat="1" x14ac:dyDescent="0.2">
      <c r="A11" s="5">
        <v>1</v>
      </c>
      <c r="B11" s="5">
        <v>2</v>
      </c>
      <c r="C11" s="5">
        <v>3</v>
      </c>
      <c r="D11" s="5">
        <v>4</v>
      </c>
      <c r="E11" s="5">
        <v>5</v>
      </c>
      <c r="F11" s="5">
        <v>6</v>
      </c>
      <c r="G11" s="5">
        <v>7</v>
      </c>
      <c r="H11" s="5">
        <v>8</v>
      </c>
      <c r="I11" s="5">
        <v>9</v>
      </c>
      <c r="J11" s="5">
        <v>10</v>
      </c>
      <c r="K11" s="5">
        <v>11</v>
      </c>
      <c r="L11" s="5">
        <v>12</v>
      </c>
    </row>
    <row r="12" spans="1:19" x14ac:dyDescent="0.2">
      <c r="A12" s="8">
        <v>1</v>
      </c>
      <c r="B12" s="9" t="s">
        <v>884</v>
      </c>
      <c r="C12" s="482">
        <v>904.29899999999986</v>
      </c>
      <c r="D12" s="482">
        <v>40.768000000000008</v>
      </c>
      <c r="E12" s="482">
        <v>830.79549999999995</v>
      </c>
      <c r="F12" s="482">
        <v>871.56350000000009</v>
      </c>
      <c r="G12" s="482">
        <f t="shared" ref="G12:G22" si="0">D12+E12-F12</f>
        <v>0</v>
      </c>
      <c r="H12" s="480">
        <v>0</v>
      </c>
      <c r="I12" s="480">
        <v>0</v>
      </c>
      <c r="J12" s="480">
        <v>0</v>
      </c>
      <c r="K12" s="480">
        <v>0</v>
      </c>
      <c r="L12" s="480">
        <v>0</v>
      </c>
    </row>
    <row r="13" spans="1:19" x14ac:dyDescent="0.2">
      <c r="A13" s="8">
        <v>2</v>
      </c>
      <c r="B13" s="9" t="s">
        <v>885</v>
      </c>
      <c r="C13" s="482">
        <v>384.48299999999995</v>
      </c>
      <c r="D13" s="482">
        <v>0</v>
      </c>
      <c r="E13" s="482">
        <v>371.40100000000001</v>
      </c>
      <c r="F13" s="482">
        <v>354.58489999999995</v>
      </c>
      <c r="G13" s="482">
        <f t="shared" si="0"/>
        <v>16.816100000000063</v>
      </c>
      <c r="H13" s="480">
        <v>0</v>
      </c>
      <c r="I13" s="480">
        <v>0</v>
      </c>
      <c r="J13" s="480">
        <v>0</v>
      </c>
      <c r="K13" s="480">
        <v>0</v>
      </c>
      <c r="L13" s="480">
        <v>0</v>
      </c>
    </row>
    <row r="14" spans="1:19" x14ac:dyDescent="0.2">
      <c r="A14" s="8">
        <v>3</v>
      </c>
      <c r="B14" s="9" t="s">
        <v>886</v>
      </c>
      <c r="C14" s="482">
        <v>527.33999999999992</v>
      </c>
      <c r="D14" s="482">
        <v>29.806500000000007</v>
      </c>
      <c r="E14" s="482">
        <v>511.28390000000002</v>
      </c>
      <c r="F14" s="482">
        <v>515.73614999999995</v>
      </c>
      <c r="G14" s="482">
        <f t="shared" si="0"/>
        <v>25.354250000000093</v>
      </c>
      <c r="H14" s="480">
        <v>0</v>
      </c>
      <c r="I14" s="480">
        <v>0</v>
      </c>
      <c r="J14" s="480">
        <v>0</v>
      </c>
      <c r="K14" s="480">
        <v>0</v>
      </c>
      <c r="L14" s="480">
        <v>0</v>
      </c>
    </row>
    <row r="15" spans="1:19" x14ac:dyDescent="0.2">
      <c r="A15" s="8">
        <v>4</v>
      </c>
      <c r="B15" s="9" t="s">
        <v>887</v>
      </c>
      <c r="C15" s="482">
        <v>264.06599999999997</v>
      </c>
      <c r="D15" s="482">
        <v>21.057599999999979</v>
      </c>
      <c r="E15" s="482">
        <v>182.44600000000003</v>
      </c>
      <c r="F15" s="482">
        <v>203.50359999999998</v>
      </c>
      <c r="G15" s="482">
        <f t="shared" si="0"/>
        <v>0</v>
      </c>
      <c r="H15" s="480">
        <v>0</v>
      </c>
      <c r="I15" s="480">
        <v>0</v>
      </c>
      <c r="J15" s="480">
        <v>0</v>
      </c>
      <c r="K15" s="480">
        <v>0</v>
      </c>
      <c r="L15" s="480">
        <v>0</v>
      </c>
    </row>
    <row r="16" spans="1:19" x14ac:dyDescent="0.2">
      <c r="A16" s="8">
        <v>5</v>
      </c>
      <c r="B16" s="9" t="s">
        <v>888</v>
      </c>
      <c r="C16" s="482">
        <v>400.65299999999996</v>
      </c>
      <c r="D16" s="482">
        <v>4.7539999999999996</v>
      </c>
      <c r="E16" s="482">
        <v>389.18049999999999</v>
      </c>
      <c r="F16" s="482">
        <v>387.80034999999992</v>
      </c>
      <c r="G16" s="482">
        <f t="shared" si="0"/>
        <v>6.1341500000000906</v>
      </c>
      <c r="H16" s="480">
        <v>0</v>
      </c>
      <c r="I16" s="480">
        <v>0</v>
      </c>
      <c r="J16" s="480">
        <v>0</v>
      </c>
      <c r="K16" s="480">
        <v>0</v>
      </c>
      <c r="L16" s="480">
        <v>0</v>
      </c>
    </row>
    <row r="17" spans="1:12" x14ac:dyDescent="0.2">
      <c r="A17" s="336">
        <v>6</v>
      </c>
      <c r="B17" s="205" t="s">
        <v>889</v>
      </c>
      <c r="C17" s="482">
        <v>223.44299999999998</v>
      </c>
      <c r="D17" s="482">
        <v>5.7175999999999974</v>
      </c>
      <c r="E17" s="482">
        <v>213.31059999999997</v>
      </c>
      <c r="F17" s="482">
        <v>218.10914999999997</v>
      </c>
      <c r="G17" s="482">
        <f t="shared" si="0"/>
        <v>0.91904999999999859</v>
      </c>
      <c r="H17" s="480">
        <v>0</v>
      </c>
      <c r="I17" s="480">
        <v>0</v>
      </c>
      <c r="J17" s="480">
        <v>0</v>
      </c>
      <c r="K17" s="480">
        <v>0</v>
      </c>
      <c r="L17" s="480">
        <v>0</v>
      </c>
    </row>
    <row r="18" spans="1:12" x14ac:dyDescent="0.2">
      <c r="A18" s="8">
        <v>7</v>
      </c>
      <c r="B18" s="9" t="s">
        <v>890</v>
      </c>
      <c r="C18" s="482">
        <v>219.15299999999999</v>
      </c>
      <c r="D18" s="482">
        <v>0</v>
      </c>
      <c r="E18" s="482">
        <v>213.01750000000001</v>
      </c>
      <c r="F18" s="482">
        <v>213.01765</v>
      </c>
      <c r="G18" s="482">
        <f t="shared" si="0"/>
        <v>-1.4999999999076863E-4</v>
      </c>
      <c r="H18" s="480">
        <v>0</v>
      </c>
      <c r="I18" s="480">
        <v>0</v>
      </c>
      <c r="J18" s="480">
        <v>0</v>
      </c>
      <c r="K18" s="480">
        <v>0</v>
      </c>
      <c r="L18" s="480">
        <v>0</v>
      </c>
    </row>
    <row r="19" spans="1:12" x14ac:dyDescent="0.2">
      <c r="A19" s="8">
        <v>8</v>
      </c>
      <c r="B19" s="9" t="s">
        <v>891</v>
      </c>
      <c r="C19" s="482">
        <v>397.22099999999995</v>
      </c>
      <c r="D19" s="482">
        <v>13.764000000000012</v>
      </c>
      <c r="E19" s="482">
        <v>384.61149999999998</v>
      </c>
      <c r="F19" s="482">
        <v>384.28805</v>
      </c>
      <c r="G19" s="482">
        <f t="shared" si="0"/>
        <v>14.08744999999999</v>
      </c>
      <c r="H19" s="480">
        <v>0</v>
      </c>
      <c r="I19" s="480">
        <v>0</v>
      </c>
      <c r="J19" s="480">
        <v>0</v>
      </c>
      <c r="K19" s="480">
        <v>0</v>
      </c>
      <c r="L19" s="480">
        <v>0</v>
      </c>
    </row>
    <row r="20" spans="1:12" x14ac:dyDescent="0.2">
      <c r="A20" s="337">
        <v>9</v>
      </c>
      <c r="B20" s="9" t="s">
        <v>892</v>
      </c>
      <c r="C20" s="482">
        <v>783.08999999999992</v>
      </c>
      <c r="D20" s="482">
        <v>12.139650000000001</v>
      </c>
      <c r="E20" s="482">
        <v>759.45760000000007</v>
      </c>
      <c r="F20" s="482">
        <v>759.89019999999982</v>
      </c>
      <c r="G20" s="482">
        <f t="shared" si="0"/>
        <v>11.707050000000208</v>
      </c>
      <c r="H20" s="480">
        <v>0</v>
      </c>
      <c r="I20" s="480">
        <v>0</v>
      </c>
      <c r="J20" s="480">
        <v>0</v>
      </c>
      <c r="K20" s="480">
        <v>0</v>
      </c>
      <c r="L20" s="480">
        <v>0</v>
      </c>
    </row>
    <row r="21" spans="1:12" x14ac:dyDescent="0.2">
      <c r="A21" s="8">
        <v>10</v>
      </c>
      <c r="B21" s="9" t="s">
        <v>893</v>
      </c>
      <c r="C21" s="482">
        <v>276.57299999999998</v>
      </c>
      <c r="D21" s="482">
        <v>11.652500000000003</v>
      </c>
      <c r="E21" s="482">
        <v>269.584</v>
      </c>
      <c r="F21" s="482">
        <v>281.16489999999999</v>
      </c>
      <c r="G21" s="482">
        <f t="shared" si="0"/>
        <v>7.159999999998945E-2</v>
      </c>
      <c r="H21" s="480">
        <v>0</v>
      </c>
      <c r="I21" s="480">
        <v>0</v>
      </c>
      <c r="J21" s="480">
        <v>0</v>
      </c>
      <c r="K21" s="480">
        <v>0</v>
      </c>
      <c r="L21" s="480">
        <v>0</v>
      </c>
    </row>
    <row r="22" spans="1:12" x14ac:dyDescent="0.2">
      <c r="A22" s="8">
        <v>11</v>
      </c>
      <c r="B22" s="9" t="s">
        <v>894</v>
      </c>
      <c r="C22" s="482">
        <v>319.14299999999997</v>
      </c>
      <c r="D22" s="482">
        <v>3.271999999999998</v>
      </c>
      <c r="E22" s="482">
        <v>309.39869999999996</v>
      </c>
      <c r="F22" s="482">
        <v>309.88335000000001</v>
      </c>
      <c r="G22" s="482">
        <f t="shared" si="0"/>
        <v>2.7873499999999467</v>
      </c>
      <c r="H22" s="480">
        <v>0</v>
      </c>
      <c r="I22" s="480">
        <v>0</v>
      </c>
      <c r="J22" s="480">
        <v>0</v>
      </c>
      <c r="K22" s="480">
        <v>0</v>
      </c>
      <c r="L22" s="480">
        <v>0</v>
      </c>
    </row>
    <row r="23" spans="1:12" x14ac:dyDescent="0.2">
      <c r="A23" s="586" t="s">
        <v>17</v>
      </c>
      <c r="B23" s="587"/>
      <c r="C23" s="497">
        <f t="shared" ref="C23:G23" si="1">SUM(C12:C22)</f>
        <v>4699.4639999999999</v>
      </c>
      <c r="D23" s="497">
        <f t="shared" si="1"/>
        <v>142.93185</v>
      </c>
      <c r="E23" s="497">
        <f t="shared" si="1"/>
        <v>4434.4867999999997</v>
      </c>
      <c r="F23" s="497">
        <f t="shared" si="1"/>
        <v>4499.5417999999991</v>
      </c>
      <c r="G23" s="497">
        <f t="shared" si="1"/>
        <v>77.876850000000388</v>
      </c>
      <c r="H23" s="481">
        <v>0</v>
      </c>
      <c r="I23" s="481">
        <v>0</v>
      </c>
      <c r="J23" s="481">
        <v>0</v>
      </c>
      <c r="K23" s="481">
        <v>0</v>
      </c>
      <c r="L23" s="481">
        <v>0</v>
      </c>
    </row>
    <row r="24" spans="1:12" x14ac:dyDescent="0.2">
      <c r="A24" s="19" t="s">
        <v>662</v>
      </c>
      <c r="B24" s="20"/>
      <c r="C24" s="20"/>
      <c r="D24" s="20"/>
      <c r="E24" s="20"/>
      <c r="F24" s="20"/>
      <c r="G24" s="20"/>
      <c r="H24" s="20"/>
      <c r="I24" s="20"/>
      <c r="J24" s="20"/>
      <c r="K24" s="20"/>
      <c r="L24" s="20"/>
    </row>
    <row r="25" spans="1:12" ht="15.75" customHeight="1" x14ac:dyDescent="0.2">
      <c r="A25" s="14"/>
      <c r="B25" s="14"/>
      <c r="C25" s="14"/>
      <c r="D25" s="14"/>
      <c r="E25" s="14"/>
      <c r="F25" s="14"/>
      <c r="G25" s="14"/>
      <c r="H25" s="14"/>
      <c r="I25" s="14"/>
      <c r="J25" s="14"/>
      <c r="K25" s="14"/>
      <c r="L25" s="14"/>
    </row>
    <row r="26" spans="1:12" ht="15.75" customHeight="1" x14ac:dyDescent="0.2">
      <c r="A26" s="14"/>
      <c r="B26" s="14"/>
      <c r="C26" s="14"/>
      <c r="D26" s="14"/>
      <c r="E26" s="14"/>
      <c r="F26" s="14"/>
      <c r="G26" s="14"/>
      <c r="H26" s="14"/>
      <c r="I26" s="14"/>
      <c r="J26" s="14"/>
      <c r="K26" s="14"/>
      <c r="L26" s="14"/>
    </row>
    <row r="27" spans="1:12" s="355" customFormat="1" x14ac:dyDescent="0.2">
      <c r="A27" s="14"/>
      <c r="B27" s="14"/>
      <c r="C27" s="14"/>
      <c r="D27" s="14"/>
      <c r="E27" s="14"/>
      <c r="F27" s="14"/>
      <c r="G27" s="14"/>
      <c r="H27" s="14"/>
      <c r="I27" s="14"/>
      <c r="J27" s="14"/>
      <c r="K27" s="14"/>
      <c r="L27" s="14"/>
    </row>
    <row r="28" spans="1:12" s="355" customFormat="1" x14ac:dyDescent="0.2">
      <c r="A28" s="14"/>
      <c r="B28" s="14"/>
      <c r="C28" s="14"/>
      <c r="D28" s="14"/>
      <c r="E28" s="14"/>
      <c r="F28" s="14"/>
      <c r="G28" s="14"/>
      <c r="H28" s="14"/>
      <c r="I28" s="14"/>
      <c r="J28" s="14"/>
      <c r="K28" s="14"/>
      <c r="L28" s="14"/>
    </row>
    <row r="29" spans="1:12" s="355" customFormat="1" x14ac:dyDescent="0.2">
      <c r="A29" s="14"/>
      <c r="B29" s="14"/>
      <c r="C29" s="14"/>
      <c r="D29" s="14"/>
      <c r="E29" s="14"/>
      <c r="F29" s="14"/>
      <c r="G29" s="14"/>
      <c r="H29" s="14"/>
      <c r="I29" s="14"/>
      <c r="J29" s="14"/>
      <c r="K29" s="14"/>
      <c r="L29" s="14"/>
    </row>
    <row r="30" spans="1:12" x14ac:dyDescent="0.2">
      <c r="A30" s="366"/>
      <c r="B30" s="366"/>
      <c r="C30" s="366"/>
      <c r="D30" s="366"/>
      <c r="E30" s="366"/>
      <c r="F30" s="366"/>
      <c r="G30" s="366"/>
      <c r="H30" s="366"/>
      <c r="I30" s="366"/>
      <c r="J30" s="366"/>
      <c r="K30" s="366"/>
      <c r="L30" s="367" t="s">
        <v>12</v>
      </c>
    </row>
    <row r="31" spans="1:12" x14ac:dyDescent="0.2">
      <c r="A31" s="366"/>
      <c r="B31" s="366"/>
      <c r="C31" s="366"/>
      <c r="D31" s="366"/>
      <c r="E31" s="366"/>
      <c r="F31" s="366"/>
      <c r="G31" s="366"/>
      <c r="H31" s="366"/>
      <c r="I31" s="366"/>
      <c r="J31" s="366"/>
      <c r="K31" s="366"/>
      <c r="L31" s="367" t="s">
        <v>902</v>
      </c>
    </row>
    <row r="32" spans="1:12" x14ac:dyDescent="0.2">
      <c r="A32" s="366"/>
      <c r="B32" s="366"/>
      <c r="C32" s="366"/>
      <c r="D32" s="366"/>
      <c r="E32" s="366"/>
      <c r="F32" s="366"/>
      <c r="G32" s="366"/>
      <c r="H32" s="366"/>
      <c r="I32" s="366"/>
      <c r="J32" s="366"/>
      <c r="K32" s="366"/>
      <c r="L32" s="367" t="s">
        <v>903</v>
      </c>
    </row>
    <row r="33" spans="1:13" x14ac:dyDescent="0.2">
      <c r="A33" s="14" t="s">
        <v>20</v>
      </c>
      <c r="B33" s="14"/>
      <c r="C33" s="14"/>
      <c r="D33" s="14"/>
      <c r="E33" s="14"/>
      <c r="F33" s="14"/>
      <c r="J33" s="626" t="s">
        <v>83</v>
      </c>
      <c r="K33" s="626"/>
      <c r="L33" s="626"/>
      <c r="M33" s="626"/>
    </row>
    <row r="34" spans="1:13" x14ac:dyDescent="0.2">
      <c r="A34" s="14"/>
    </row>
    <row r="35" spans="1:13" x14ac:dyDescent="0.2">
      <c r="A35" s="697"/>
      <c r="B35" s="697"/>
      <c r="C35" s="697"/>
      <c r="D35" s="697"/>
      <c r="E35" s="697"/>
      <c r="F35" s="697"/>
      <c r="G35" s="697"/>
      <c r="H35" s="697"/>
      <c r="I35" s="697"/>
      <c r="J35" s="697"/>
      <c r="K35" s="697"/>
      <c r="L35" s="697"/>
    </row>
  </sheetData>
  <mergeCells count="14">
    <mergeCell ref="F7:L7"/>
    <mergeCell ref="A7:B7"/>
    <mergeCell ref="L1:N1"/>
    <mergeCell ref="A2:L2"/>
    <mergeCell ref="A3:L3"/>
    <mergeCell ref="A5:L5"/>
    <mergeCell ref="I8:L8"/>
    <mergeCell ref="A35:L35"/>
    <mergeCell ref="A9:A10"/>
    <mergeCell ref="B9:B10"/>
    <mergeCell ref="C9:G9"/>
    <mergeCell ref="H9:L9"/>
    <mergeCell ref="J33:M33"/>
    <mergeCell ref="A23:B23"/>
  </mergeCells>
  <phoneticPr fontId="0" type="noConversion"/>
  <printOptions horizontalCentered="1" verticalCentered="1"/>
  <pageMargins left="0.70866141732283505" right="0.70866141732283505" top="0.196850393700787" bottom="0.196850393700787" header="0.31496062992126" footer="0.31496062992126"/>
  <pageSetup paperSize="9" scale="94" orientation="landscape" r:id="rId1"/>
  <headerFooter>
    <oddFooter>&amp;C- 58 -</oddFooter>
  </headerFooter>
  <rowBreaks count="1" manualBreakCount="1">
    <brk id="34"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view="pageBreakPreview" topLeftCell="A7" zoomScaleSheetLayoutView="100" workbookViewId="0">
      <selection activeCell="N22" sqref="N22"/>
    </sheetView>
  </sheetViews>
  <sheetFormatPr defaultRowHeight="12.75" x14ac:dyDescent="0.2"/>
  <cols>
    <col min="1" max="1" width="5.7109375" style="140" customWidth="1"/>
    <col min="2" max="2" width="20.7109375" style="140" bestFit="1" customWidth="1"/>
    <col min="3" max="3" width="13" style="140" customWidth="1"/>
    <col min="4" max="4" width="12" style="140" customWidth="1"/>
    <col min="5" max="5" width="12.42578125" style="140" customWidth="1"/>
    <col min="6" max="6" width="12.7109375" style="140" customWidth="1"/>
    <col min="7" max="7" width="13.140625" style="140" customWidth="1"/>
    <col min="8" max="8" width="12.7109375" style="140" customWidth="1"/>
    <col min="9" max="9" width="12.140625" style="140" customWidth="1"/>
    <col min="10" max="10" width="12.140625" style="263" customWidth="1"/>
    <col min="11" max="11" width="16.5703125" style="140" customWidth="1"/>
    <col min="12" max="12" width="13.140625" style="140" customWidth="1"/>
    <col min="13" max="13" width="12.7109375" style="140" customWidth="1"/>
    <col min="14" max="16384" width="9.140625" style="140"/>
  </cols>
  <sheetData>
    <row r="1" spans="1:13" x14ac:dyDescent="0.2">
      <c r="K1" s="620" t="s">
        <v>206</v>
      </c>
      <c r="L1" s="620"/>
      <c r="M1" s="620"/>
    </row>
    <row r="2" spans="1:13" ht="12.75" customHeight="1" x14ac:dyDescent="0.2"/>
    <row r="3" spans="1:13" ht="15.75" x14ac:dyDescent="0.25">
      <c r="B3" s="715" t="s">
        <v>0</v>
      </c>
      <c r="C3" s="715"/>
      <c r="D3" s="715"/>
      <c r="E3" s="715"/>
      <c r="F3" s="715"/>
      <c r="G3" s="715"/>
      <c r="H3" s="715"/>
      <c r="I3" s="715"/>
      <c r="J3" s="715"/>
      <c r="K3" s="715"/>
    </row>
    <row r="4" spans="1:13" ht="20.25" x14ac:dyDescent="0.3">
      <c r="B4" s="716" t="s">
        <v>701</v>
      </c>
      <c r="C4" s="716"/>
      <c r="D4" s="716"/>
      <c r="E4" s="716"/>
      <c r="F4" s="716"/>
      <c r="G4" s="716"/>
      <c r="H4" s="716"/>
      <c r="I4" s="716"/>
      <c r="J4" s="716"/>
      <c r="K4" s="716"/>
    </row>
    <row r="5" spans="1:13" ht="10.5" customHeight="1" x14ac:dyDescent="0.2"/>
    <row r="6" spans="1:13" ht="15.75" x14ac:dyDescent="0.25">
      <c r="A6" s="248" t="s">
        <v>833</v>
      </c>
      <c r="B6" s="248"/>
      <c r="C6" s="248"/>
      <c r="D6" s="248"/>
      <c r="E6" s="248"/>
      <c r="F6" s="248"/>
      <c r="G6" s="248"/>
      <c r="H6" s="248"/>
      <c r="I6" s="248"/>
      <c r="J6" s="264"/>
      <c r="K6" s="248"/>
    </row>
    <row r="7" spans="1:13" ht="15.75" x14ac:dyDescent="0.25">
      <c r="B7" s="141"/>
      <c r="C7" s="141"/>
      <c r="D7" s="141"/>
      <c r="E7" s="141"/>
      <c r="F7" s="141"/>
      <c r="G7" s="141"/>
      <c r="H7" s="141"/>
      <c r="L7" s="720" t="s">
        <v>187</v>
      </c>
      <c r="M7" s="720"/>
    </row>
    <row r="8" spans="1:13" ht="15.75" x14ac:dyDescent="0.25">
      <c r="C8" s="141"/>
      <c r="D8" s="141"/>
      <c r="E8" s="141"/>
      <c r="F8" s="141"/>
      <c r="G8" s="685" t="s">
        <v>777</v>
      </c>
      <c r="H8" s="685"/>
      <c r="I8" s="685"/>
      <c r="J8" s="685"/>
      <c r="K8" s="685"/>
      <c r="L8" s="685"/>
      <c r="M8" s="685"/>
    </row>
    <row r="9" spans="1:13" x14ac:dyDescent="0.2">
      <c r="A9" s="711" t="s">
        <v>23</v>
      </c>
      <c r="B9" s="714" t="s">
        <v>3</v>
      </c>
      <c r="C9" s="710" t="s">
        <v>757</v>
      </c>
      <c r="D9" s="710" t="s">
        <v>788</v>
      </c>
      <c r="E9" s="710" t="s">
        <v>220</v>
      </c>
      <c r="F9" s="710" t="s">
        <v>219</v>
      </c>
      <c r="G9" s="710"/>
      <c r="H9" s="710" t="s">
        <v>184</v>
      </c>
      <c r="I9" s="710"/>
      <c r="J9" s="717" t="s">
        <v>432</v>
      </c>
      <c r="K9" s="710" t="s">
        <v>186</v>
      </c>
      <c r="L9" s="710" t="s">
        <v>409</v>
      </c>
      <c r="M9" s="710" t="s">
        <v>234</v>
      </c>
    </row>
    <row r="10" spans="1:13" x14ac:dyDescent="0.2">
      <c r="A10" s="712"/>
      <c r="B10" s="714"/>
      <c r="C10" s="710"/>
      <c r="D10" s="710"/>
      <c r="E10" s="710"/>
      <c r="F10" s="710"/>
      <c r="G10" s="710"/>
      <c r="H10" s="710"/>
      <c r="I10" s="710"/>
      <c r="J10" s="718"/>
      <c r="K10" s="710"/>
      <c r="L10" s="710"/>
      <c r="M10" s="710"/>
    </row>
    <row r="11" spans="1:13" ht="27" customHeight="1" x14ac:dyDescent="0.2">
      <c r="A11" s="713"/>
      <c r="B11" s="714"/>
      <c r="C11" s="710"/>
      <c r="D11" s="710"/>
      <c r="E11" s="710"/>
      <c r="F11" s="142" t="s">
        <v>185</v>
      </c>
      <c r="G11" s="142" t="s">
        <v>235</v>
      </c>
      <c r="H11" s="142" t="s">
        <v>185</v>
      </c>
      <c r="I11" s="142" t="s">
        <v>235</v>
      </c>
      <c r="J11" s="719"/>
      <c r="K11" s="710"/>
      <c r="L11" s="710"/>
      <c r="M11" s="710"/>
    </row>
    <row r="12" spans="1:13" x14ac:dyDescent="0.2">
      <c r="A12" s="147">
        <v>1</v>
      </c>
      <c r="B12" s="147">
        <v>2</v>
      </c>
      <c r="C12" s="147">
        <v>3</v>
      </c>
      <c r="D12" s="147">
        <v>4</v>
      </c>
      <c r="E12" s="147">
        <v>5</v>
      </c>
      <c r="F12" s="147">
        <v>6</v>
      </c>
      <c r="G12" s="147">
        <v>7</v>
      </c>
      <c r="H12" s="147">
        <v>8</v>
      </c>
      <c r="I12" s="147">
        <v>9</v>
      </c>
      <c r="J12" s="147">
        <v>10</v>
      </c>
      <c r="K12" s="147">
        <v>11</v>
      </c>
      <c r="L12" s="147">
        <v>12</v>
      </c>
      <c r="M12" s="147">
        <v>13</v>
      </c>
    </row>
    <row r="13" spans="1:13" x14ac:dyDescent="0.2">
      <c r="A13" s="8">
        <v>1</v>
      </c>
      <c r="B13" s="9" t="s">
        <v>884</v>
      </c>
      <c r="C13" s="503">
        <v>72.122369999999989</v>
      </c>
      <c r="D13" s="503">
        <v>0</v>
      </c>
      <c r="E13" s="503">
        <v>69.88464128032291</v>
      </c>
      <c r="F13" s="507">
        <v>2176.2159999999999</v>
      </c>
      <c r="G13" s="507">
        <v>65.286479999999997</v>
      </c>
      <c r="H13" s="507">
        <v>2176.2159999999999</v>
      </c>
      <c r="I13" s="507">
        <v>65.286479999999997</v>
      </c>
      <c r="J13" s="508">
        <f>G13-I13</f>
        <v>0</v>
      </c>
      <c r="K13" s="507">
        <f>D13+E13-I13</f>
        <v>4.5981612803229126</v>
      </c>
      <c r="L13" s="507">
        <v>0</v>
      </c>
      <c r="M13" s="507">
        <v>0</v>
      </c>
    </row>
    <row r="14" spans="1:13" x14ac:dyDescent="0.2">
      <c r="A14" s="8">
        <v>2</v>
      </c>
      <c r="B14" s="9" t="s">
        <v>885</v>
      </c>
      <c r="C14" s="503">
        <v>33.273690000000002</v>
      </c>
      <c r="D14" s="503">
        <v>0</v>
      </c>
      <c r="E14" s="503">
        <v>32.241312781633056</v>
      </c>
      <c r="F14" s="507">
        <v>1141.9880000000001</v>
      </c>
      <c r="G14" s="507">
        <v>34.259639999999997</v>
      </c>
      <c r="H14" s="507">
        <v>1141.9880000000001</v>
      </c>
      <c r="I14" s="507">
        <v>34.259639999999997</v>
      </c>
      <c r="J14" s="508">
        <f t="shared" ref="J14:J23" si="0">G14-I14</f>
        <v>0</v>
      </c>
      <c r="K14" s="507">
        <f t="shared" ref="K14:K23" si="1">D14+E14-I14</f>
        <v>-2.0183272183669416</v>
      </c>
      <c r="L14" s="507">
        <v>0</v>
      </c>
      <c r="M14" s="507">
        <v>0</v>
      </c>
    </row>
    <row r="15" spans="1:13" x14ac:dyDescent="0.2">
      <c r="A15" s="8">
        <v>3</v>
      </c>
      <c r="B15" s="9" t="s">
        <v>886</v>
      </c>
      <c r="C15" s="503">
        <v>45.852600000000002</v>
      </c>
      <c r="D15" s="503">
        <v>0</v>
      </c>
      <c r="E15" s="503">
        <v>44.429939043463705</v>
      </c>
      <c r="F15" s="507">
        <v>1580.9459999999999</v>
      </c>
      <c r="G15" s="507">
        <v>47.428379999999997</v>
      </c>
      <c r="H15" s="507">
        <v>1580.9459999999999</v>
      </c>
      <c r="I15" s="507">
        <v>47.428379999999997</v>
      </c>
      <c r="J15" s="508">
        <f t="shared" si="0"/>
        <v>0</v>
      </c>
      <c r="K15" s="507">
        <f t="shared" si="1"/>
        <v>-2.9984409565362924</v>
      </c>
      <c r="L15" s="507">
        <v>0</v>
      </c>
      <c r="M15" s="507">
        <v>0</v>
      </c>
    </row>
    <row r="16" spans="1:13" x14ac:dyDescent="0.2">
      <c r="A16" s="8">
        <v>4</v>
      </c>
      <c r="B16" s="9" t="s">
        <v>887</v>
      </c>
      <c r="C16" s="503">
        <v>19.100579999999997</v>
      </c>
      <c r="D16" s="503">
        <v>0</v>
      </c>
      <c r="E16" s="503">
        <v>18.507949496752676</v>
      </c>
      <c r="F16" s="507">
        <v>467.85599999999999</v>
      </c>
      <c r="G16" s="507">
        <v>14.035679999999999</v>
      </c>
      <c r="H16" s="507">
        <v>467.85599999999999</v>
      </c>
      <c r="I16" s="507">
        <v>14.035679999999999</v>
      </c>
      <c r="J16" s="508">
        <f t="shared" si="0"/>
        <v>0</v>
      </c>
      <c r="K16" s="507">
        <f t="shared" si="1"/>
        <v>4.472269496752677</v>
      </c>
      <c r="L16" s="507">
        <v>0</v>
      </c>
      <c r="M16" s="507">
        <v>0</v>
      </c>
    </row>
    <row r="17" spans="1:15" x14ac:dyDescent="0.2">
      <c r="A17" s="8">
        <v>5</v>
      </c>
      <c r="B17" s="9" t="s">
        <v>888</v>
      </c>
      <c r="C17" s="503">
        <v>34.005989999999997</v>
      </c>
      <c r="D17" s="503">
        <v>0</v>
      </c>
      <c r="E17" s="503">
        <v>32.950891831927436</v>
      </c>
      <c r="F17" s="507">
        <v>1174.8119999999999</v>
      </c>
      <c r="G17" s="507">
        <v>35.244359999999993</v>
      </c>
      <c r="H17" s="507">
        <v>1174.8119999999999</v>
      </c>
      <c r="I17" s="507">
        <v>35.244359999999993</v>
      </c>
      <c r="J17" s="508">
        <f t="shared" si="0"/>
        <v>0</v>
      </c>
      <c r="K17" s="507">
        <f t="shared" si="1"/>
        <v>-2.2934681680725575</v>
      </c>
      <c r="L17" s="507">
        <v>0</v>
      </c>
      <c r="M17" s="507">
        <v>0</v>
      </c>
    </row>
    <row r="18" spans="1:15" s="144" customFormat="1" x14ac:dyDescent="0.2">
      <c r="A18" s="336">
        <v>6</v>
      </c>
      <c r="B18" s="205" t="s">
        <v>889</v>
      </c>
      <c r="C18" s="504">
        <v>18.31869</v>
      </c>
      <c r="D18" s="504">
        <v>0</v>
      </c>
      <c r="E18" s="504">
        <v>17.750319067099969</v>
      </c>
      <c r="F18" s="509">
        <v>628.69399999999996</v>
      </c>
      <c r="G18" s="509">
        <v>18.860819999999997</v>
      </c>
      <c r="H18" s="509">
        <v>628.69399999999996</v>
      </c>
      <c r="I18" s="509">
        <v>18.860819999999997</v>
      </c>
      <c r="J18" s="508">
        <f t="shared" si="0"/>
        <v>0</v>
      </c>
      <c r="K18" s="507">
        <f t="shared" si="1"/>
        <v>-1.1105009329000275</v>
      </c>
      <c r="L18" s="507">
        <v>0</v>
      </c>
      <c r="M18" s="507">
        <v>0</v>
      </c>
      <c r="N18" s="140"/>
      <c r="O18" s="140"/>
    </row>
    <row r="19" spans="1:15" s="144" customFormat="1" x14ac:dyDescent="0.2">
      <c r="A19" s="8">
        <v>7</v>
      </c>
      <c r="B19" s="9" t="s">
        <v>890</v>
      </c>
      <c r="C19" s="504">
        <v>19.726589999999998</v>
      </c>
      <c r="D19" s="504">
        <v>0</v>
      </c>
      <c r="E19" s="504">
        <v>19.114536389112079</v>
      </c>
      <c r="F19" s="509">
        <v>680.61699999999996</v>
      </c>
      <c r="G19" s="509">
        <v>20.418509999999998</v>
      </c>
      <c r="H19" s="509">
        <v>680.61699999999996</v>
      </c>
      <c r="I19" s="509">
        <v>20.418509999999998</v>
      </c>
      <c r="J19" s="508">
        <f t="shared" si="0"/>
        <v>0</v>
      </c>
      <c r="K19" s="507">
        <f t="shared" si="1"/>
        <v>-1.303973610887919</v>
      </c>
      <c r="L19" s="507">
        <v>0</v>
      </c>
      <c r="M19" s="507">
        <v>0</v>
      </c>
      <c r="N19" s="140"/>
      <c r="O19" s="140"/>
    </row>
    <row r="20" spans="1:15" ht="15.75" customHeight="1" x14ac:dyDescent="0.2">
      <c r="A20" s="8">
        <v>8</v>
      </c>
      <c r="B20" s="9" t="s">
        <v>891</v>
      </c>
      <c r="C20" s="503">
        <v>29.301629999999999</v>
      </c>
      <c r="D20" s="503">
        <v>0</v>
      </c>
      <c r="E20" s="503">
        <v>28.392493223375059</v>
      </c>
      <c r="F20" s="510">
        <v>1001.985</v>
      </c>
      <c r="G20" s="510">
        <v>30.059549999999998</v>
      </c>
      <c r="H20" s="510">
        <v>1001.985</v>
      </c>
      <c r="I20" s="510">
        <v>30.059549999999998</v>
      </c>
      <c r="J20" s="508">
        <f t="shared" si="0"/>
        <v>0</v>
      </c>
      <c r="K20" s="507">
        <f t="shared" si="1"/>
        <v>-1.6670567766249391</v>
      </c>
      <c r="L20" s="507">
        <v>0</v>
      </c>
      <c r="M20" s="507">
        <v>0</v>
      </c>
    </row>
    <row r="21" spans="1:15" ht="15.75" customHeight="1" x14ac:dyDescent="0.2">
      <c r="A21" s="337">
        <v>9</v>
      </c>
      <c r="B21" s="9" t="s">
        <v>892</v>
      </c>
      <c r="C21" s="503">
        <v>56.252099999999999</v>
      </c>
      <c r="D21" s="503">
        <v>0</v>
      </c>
      <c r="E21" s="503">
        <v>54.506775495104407</v>
      </c>
      <c r="F21" s="510">
        <v>1929.3790000000001</v>
      </c>
      <c r="G21" s="510">
        <v>57.881370000000004</v>
      </c>
      <c r="H21" s="510">
        <v>1929.3790000000001</v>
      </c>
      <c r="I21" s="510">
        <v>57.881370000000004</v>
      </c>
      <c r="J21" s="508">
        <f t="shared" si="0"/>
        <v>0</v>
      </c>
      <c r="K21" s="507">
        <f t="shared" si="1"/>
        <v>-3.3745945048955974</v>
      </c>
      <c r="L21" s="507">
        <v>0</v>
      </c>
      <c r="M21" s="507">
        <v>0</v>
      </c>
    </row>
    <row r="22" spans="1:15" ht="15.75" customHeight="1" x14ac:dyDescent="0.2">
      <c r="A22" s="8">
        <v>10</v>
      </c>
      <c r="B22" s="9" t="s">
        <v>893</v>
      </c>
      <c r="C22" s="503">
        <v>19.58379</v>
      </c>
      <c r="D22" s="503">
        <v>0</v>
      </c>
      <c r="E22" s="503">
        <v>18.976167020844926</v>
      </c>
      <c r="F22" s="511">
        <v>661.05000000000007</v>
      </c>
      <c r="G22" s="511">
        <v>19.831500000000002</v>
      </c>
      <c r="H22" s="511">
        <v>661.05000000000007</v>
      </c>
      <c r="I22" s="511">
        <v>19.831500000000002</v>
      </c>
      <c r="J22" s="508">
        <f t="shared" si="0"/>
        <v>0</v>
      </c>
      <c r="K22" s="507">
        <f t="shared" si="1"/>
        <v>-0.85533297915507589</v>
      </c>
      <c r="L22" s="507">
        <v>0</v>
      </c>
      <c r="M22" s="507">
        <v>0</v>
      </c>
    </row>
    <row r="23" spans="1:15" ht="15.75" customHeight="1" x14ac:dyDescent="0.2">
      <c r="A23" s="8">
        <v>11</v>
      </c>
      <c r="B23" s="9" t="s">
        <v>894</v>
      </c>
      <c r="C23" s="503">
        <v>24.195689999999995</v>
      </c>
      <c r="D23" s="503">
        <v>0</v>
      </c>
      <c r="E23" s="503">
        <v>23.44497437036382</v>
      </c>
      <c r="F23" s="511">
        <v>842.04199999999992</v>
      </c>
      <c r="G23" s="511">
        <v>25.261259999999996</v>
      </c>
      <c r="H23" s="511">
        <v>842.04199999999992</v>
      </c>
      <c r="I23" s="511">
        <v>25.261259999999996</v>
      </c>
      <c r="J23" s="508">
        <f t="shared" si="0"/>
        <v>0</v>
      </c>
      <c r="K23" s="507">
        <f t="shared" si="1"/>
        <v>-1.8162856296361767</v>
      </c>
      <c r="L23" s="507">
        <v>0</v>
      </c>
      <c r="M23" s="507">
        <v>0</v>
      </c>
    </row>
    <row r="24" spans="1:15" ht="15.75" customHeight="1" x14ac:dyDescent="0.2">
      <c r="A24" s="586" t="s">
        <v>17</v>
      </c>
      <c r="B24" s="587"/>
      <c r="C24" s="505">
        <f>SUM(C13:C23)</f>
        <v>371.73372000000001</v>
      </c>
      <c r="D24" s="505">
        <f t="shared" ref="D24:E24" si="2">SUM(D13:D23)</f>
        <v>0</v>
      </c>
      <c r="E24" s="505">
        <f t="shared" si="2"/>
        <v>360.20000000000005</v>
      </c>
      <c r="F24" s="512">
        <f t="shared" ref="F24" si="3">SUM(F13:F23)</f>
        <v>12285.584999999999</v>
      </c>
      <c r="G24" s="506">
        <f t="shared" ref="G24" si="4">SUM(G13:G23)</f>
        <v>368.56754999999998</v>
      </c>
      <c r="H24" s="506">
        <f t="shared" ref="H24" si="5">SUM(H13:H23)</f>
        <v>12285.584999999999</v>
      </c>
      <c r="I24" s="506">
        <f t="shared" ref="I24" si="6">SUM(I13:I23)</f>
        <v>368.56754999999998</v>
      </c>
      <c r="J24" s="506">
        <f t="shared" ref="J24" si="7">SUM(J13:J23)</f>
        <v>0</v>
      </c>
      <c r="K24" s="506">
        <f t="shared" ref="K24" si="8">SUM(K13:K23)</f>
        <v>-8.3675499999999374</v>
      </c>
      <c r="L24" s="506">
        <f t="shared" ref="L24" si="9">SUM(L13:L23)</f>
        <v>0</v>
      </c>
      <c r="M24" s="506">
        <f t="shared" ref="M24" si="10">SUM(M13:M23)</f>
        <v>0</v>
      </c>
    </row>
    <row r="27" spans="1:15" ht="15.75" customHeight="1" x14ac:dyDescent="0.2"/>
    <row r="28" spans="1:15" ht="15.75" customHeight="1" x14ac:dyDescent="0.2"/>
    <row r="29" spans="1:15" ht="15.75" customHeight="1" x14ac:dyDescent="0.2"/>
    <row r="30" spans="1:15" ht="15.75" customHeight="1" x14ac:dyDescent="0.2"/>
    <row r="31" spans="1:15" ht="15.75" customHeight="1" x14ac:dyDescent="0.2">
      <c r="A31" s="366"/>
      <c r="B31" s="366"/>
      <c r="C31" s="366"/>
      <c r="D31" s="366"/>
      <c r="E31" s="366"/>
      <c r="F31" s="366"/>
      <c r="G31" s="366"/>
      <c r="H31" s="366"/>
      <c r="I31" s="366"/>
      <c r="J31" s="366"/>
      <c r="K31" s="366"/>
      <c r="L31" s="81"/>
      <c r="M31" s="367" t="s">
        <v>12</v>
      </c>
      <c r="N31" s="15"/>
    </row>
    <row r="32" spans="1:15" ht="15.75" customHeight="1" x14ac:dyDescent="0.2">
      <c r="A32" s="366"/>
      <c r="B32" s="366"/>
      <c r="C32" s="366"/>
      <c r="D32" s="366"/>
      <c r="E32" s="366"/>
      <c r="F32" s="366"/>
      <c r="G32" s="366"/>
      <c r="H32" s="366"/>
      <c r="I32" s="366"/>
      <c r="J32" s="366"/>
      <c r="K32" s="366"/>
      <c r="L32" s="81"/>
      <c r="M32" s="367" t="s">
        <v>902</v>
      </c>
      <c r="N32" s="15"/>
    </row>
    <row r="33" spans="1:14" ht="12.75" customHeight="1" x14ac:dyDescent="0.2">
      <c r="A33" s="366"/>
      <c r="B33" s="366"/>
      <c r="C33" s="366"/>
      <c r="D33" s="366"/>
      <c r="E33" s="366"/>
      <c r="F33" s="366"/>
      <c r="G33" s="366"/>
      <c r="H33" s="366"/>
      <c r="I33" s="366"/>
      <c r="J33" s="366"/>
      <c r="K33" s="366"/>
      <c r="L33" s="81"/>
      <c r="M33" s="367" t="s">
        <v>903</v>
      </c>
      <c r="N33" s="15"/>
    </row>
    <row r="34" spans="1:14" x14ac:dyDescent="0.2">
      <c r="A34" s="14" t="s">
        <v>20</v>
      </c>
      <c r="B34" s="14"/>
      <c r="C34" s="14"/>
      <c r="D34" s="14"/>
      <c r="E34" s="14"/>
      <c r="F34" s="14"/>
      <c r="G34" s="15"/>
      <c r="H34" s="15"/>
      <c r="I34" s="15"/>
      <c r="J34" s="265"/>
      <c r="K34" s="626" t="s">
        <v>83</v>
      </c>
      <c r="L34" s="626"/>
      <c r="M34" s="626"/>
      <c r="N34" s="626"/>
    </row>
    <row r="35" spans="1:14" x14ac:dyDescent="0.2">
      <c r="A35" s="14"/>
      <c r="B35" s="15"/>
      <c r="C35" s="15"/>
      <c r="D35" s="15"/>
      <c r="E35" s="15"/>
      <c r="F35" s="15"/>
      <c r="G35" s="15"/>
      <c r="H35" s="15"/>
      <c r="I35" s="15"/>
      <c r="J35" s="265"/>
      <c r="K35" s="15"/>
      <c r="L35" s="15"/>
      <c r="M35" s="15"/>
      <c r="N35" s="15"/>
    </row>
  </sheetData>
  <mergeCells count="18">
    <mergeCell ref="K1:M1"/>
    <mergeCell ref="B3:K3"/>
    <mergeCell ref="B4:K4"/>
    <mergeCell ref="C9:C11"/>
    <mergeCell ref="J9:J11"/>
    <mergeCell ref="L7:M7"/>
    <mergeCell ref="G8:M8"/>
    <mergeCell ref="F9:G10"/>
    <mergeCell ref="H9:I10"/>
    <mergeCell ref="K9:K11"/>
    <mergeCell ref="K34:N34"/>
    <mergeCell ref="D9:D11"/>
    <mergeCell ref="E9:E11"/>
    <mergeCell ref="A9:A11"/>
    <mergeCell ref="M9:M11"/>
    <mergeCell ref="L9:L11"/>
    <mergeCell ref="B9:B11"/>
    <mergeCell ref="A24:B24"/>
  </mergeCells>
  <printOptions horizontalCentered="1" verticalCentered="1"/>
  <pageMargins left="0.70866141732283505" right="0.70866141732283505" top="0.196850393700787" bottom="0.196850393700787" header="0.31496062992126" footer="0.31496062992126"/>
  <pageSetup paperSize="9" scale="79" orientation="landscape" r:id="rId1"/>
  <headerFooter>
    <oddFooter>&amp;C- 59 -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view="pageBreakPreview" topLeftCell="A16" zoomScaleSheetLayoutView="100" workbookViewId="0">
      <selection activeCell="N22" sqref="N22"/>
    </sheetView>
  </sheetViews>
  <sheetFormatPr defaultRowHeight="12.75" x14ac:dyDescent="0.2"/>
  <cols>
    <col min="1" max="1" width="5.5703125" style="15" customWidth="1"/>
    <col min="2" max="2" width="20.5703125" style="15" bestFit="1" customWidth="1"/>
    <col min="3" max="3" width="10.5703125" style="15" customWidth="1"/>
    <col min="4" max="4" width="9.85546875" style="15" customWidth="1"/>
    <col min="5" max="5" width="8.7109375" style="15" customWidth="1"/>
    <col min="6" max="6" width="10.85546875" style="15" customWidth="1"/>
    <col min="7" max="7" width="15.85546875" style="15" customWidth="1"/>
    <col min="8" max="8" width="12.42578125" style="15" customWidth="1"/>
    <col min="9" max="9" width="12.140625" style="15" customWidth="1"/>
    <col min="10" max="10" width="9" style="15" customWidth="1"/>
    <col min="11" max="11" width="12" style="15" customWidth="1"/>
    <col min="12" max="12" width="17.28515625" style="15" customWidth="1"/>
    <col min="13" max="13" width="9.140625" style="15" hidden="1" customWidth="1"/>
    <col min="14" max="16384" width="9.140625" style="15"/>
  </cols>
  <sheetData>
    <row r="1" spans="1:19" customFormat="1" ht="15" x14ac:dyDescent="0.2">
      <c r="D1" s="34"/>
      <c r="E1" s="34"/>
      <c r="F1" s="34"/>
      <c r="G1" s="34"/>
      <c r="H1" s="34"/>
      <c r="I1" s="34"/>
      <c r="J1" s="34"/>
      <c r="K1" s="34"/>
      <c r="L1" s="706" t="s">
        <v>433</v>
      </c>
      <c r="M1" s="706"/>
      <c r="N1" s="706"/>
      <c r="O1" s="40"/>
      <c r="P1" s="40"/>
    </row>
    <row r="2" spans="1:19" customFormat="1" ht="15" x14ac:dyDescent="0.2">
      <c r="A2" s="695" t="s">
        <v>0</v>
      </c>
      <c r="B2" s="695"/>
      <c r="C2" s="695"/>
      <c r="D2" s="695"/>
      <c r="E2" s="695"/>
      <c r="F2" s="695"/>
      <c r="G2" s="695"/>
      <c r="H2" s="695"/>
      <c r="I2" s="695"/>
      <c r="J2" s="695"/>
      <c r="K2" s="695"/>
      <c r="L2" s="695"/>
      <c r="M2" s="42"/>
      <c r="N2" s="42"/>
      <c r="O2" s="42"/>
      <c r="P2" s="42"/>
    </row>
    <row r="3" spans="1:19" customFormat="1" ht="20.25" x14ac:dyDescent="0.3">
      <c r="A3" s="709" t="s">
        <v>701</v>
      </c>
      <c r="B3" s="709"/>
      <c r="C3" s="709"/>
      <c r="D3" s="709"/>
      <c r="E3" s="709"/>
      <c r="F3" s="709"/>
      <c r="G3" s="709"/>
      <c r="H3" s="709"/>
      <c r="I3" s="709"/>
      <c r="J3" s="709"/>
      <c r="K3" s="709"/>
      <c r="L3" s="709"/>
      <c r="M3" s="41"/>
      <c r="N3" s="41"/>
      <c r="O3" s="41"/>
      <c r="P3" s="41"/>
    </row>
    <row r="4" spans="1:19" customFormat="1" ht="10.5" customHeight="1" x14ac:dyDescent="0.2"/>
    <row r="5" spans="1:19" ht="19.5" customHeight="1" x14ac:dyDescent="0.25">
      <c r="A5" s="696" t="s">
        <v>758</v>
      </c>
      <c r="B5" s="696"/>
      <c r="C5" s="696"/>
      <c r="D5" s="696"/>
      <c r="E5" s="696"/>
      <c r="F5" s="696"/>
      <c r="G5" s="696"/>
      <c r="H5" s="696"/>
      <c r="I5" s="696"/>
      <c r="J5" s="696"/>
      <c r="K5" s="696"/>
      <c r="L5" s="696"/>
    </row>
    <row r="6" spans="1:19" x14ac:dyDescent="0.2">
      <c r="A6" s="21"/>
      <c r="B6" s="21"/>
      <c r="C6" s="21"/>
      <c r="D6" s="21"/>
      <c r="E6" s="21"/>
      <c r="F6" s="21"/>
      <c r="G6" s="21"/>
      <c r="H6" s="21"/>
      <c r="I6" s="21"/>
      <c r="J6" s="21"/>
      <c r="K6" s="21"/>
      <c r="L6" s="21"/>
    </row>
    <row r="7" spans="1:19" x14ac:dyDescent="0.2">
      <c r="A7" s="626" t="s">
        <v>883</v>
      </c>
      <c r="B7" s="626"/>
      <c r="F7" s="707" t="s">
        <v>18</v>
      </c>
      <c r="G7" s="707"/>
      <c r="H7" s="707"/>
      <c r="I7" s="707"/>
      <c r="J7" s="707"/>
      <c r="K7" s="707"/>
      <c r="L7" s="707"/>
    </row>
    <row r="8" spans="1:19" x14ac:dyDescent="0.2">
      <c r="A8" s="14"/>
      <c r="F8" s="16"/>
      <c r="G8" s="99"/>
      <c r="H8" s="99"/>
      <c r="I8" s="708" t="s">
        <v>781</v>
      </c>
      <c r="J8" s="708"/>
      <c r="K8" s="708"/>
      <c r="L8" s="708"/>
    </row>
    <row r="9" spans="1:19" s="14" customFormat="1" ht="12.75" customHeight="1" x14ac:dyDescent="0.2">
      <c r="A9" s="611" t="s">
        <v>2</v>
      </c>
      <c r="B9" s="611" t="s">
        <v>3</v>
      </c>
      <c r="C9" s="612" t="s">
        <v>24</v>
      </c>
      <c r="D9" s="643"/>
      <c r="E9" s="643"/>
      <c r="F9" s="643"/>
      <c r="G9" s="643"/>
      <c r="H9" s="612" t="s">
        <v>25</v>
      </c>
      <c r="I9" s="643"/>
      <c r="J9" s="643"/>
      <c r="K9" s="643"/>
      <c r="L9" s="643"/>
      <c r="R9" s="28"/>
      <c r="S9" s="29"/>
    </row>
    <row r="10" spans="1:19" s="14" customFormat="1" ht="63.75" x14ac:dyDescent="0.2">
      <c r="A10" s="611"/>
      <c r="B10" s="611"/>
      <c r="C10" s="5" t="s">
        <v>755</v>
      </c>
      <c r="D10" s="5" t="s">
        <v>788</v>
      </c>
      <c r="E10" s="5" t="s">
        <v>69</v>
      </c>
      <c r="F10" s="5" t="s">
        <v>70</v>
      </c>
      <c r="G10" s="5" t="s">
        <v>367</v>
      </c>
      <c r="H10" s="5" t="s">
        <v>755</v>
      </c>
      <c r="I10" s="5" t="s">
        <v>788</v>
      </c>
      <c r="J10" s="5" t="s">
        <v>69</v>
      </c>
      <c r="K10" s="5" t="s">
        <v>70</v>
      </c>
      <c r="L10" s="5" t="s">
        <v>368</v>
      </c>
    </row>
    <row r="11" spans="1:19" s="14" customFormat="1" x14ac:dyDescent="0.2">
      <c r="A11" s="5">
        <v>1</v>
      </c>
      <c r="B11" s="5">
        <v>2</v>
      </c>
      <c r="C11" s="5">
        <v>3</v>
      </c>
      <c r="D11" s="5">
        <v>4</v>
      </c>
      <c r="E11" s="5">
        <v>5</v>
      </c>
      <c r="F11" s="5">
        <v>6</v>
      </c>
      <c r="G11" s="5">
        <v>7</v>
      </c>
      <c r="H11" s="5">
        <v>8</v>
      </c>
      <c r="I11" s="5">
        <v>9</v>
      </c>
      <c r="J11" s="5">
        <v>10</v>
      </c>
      <c r="K11" s="5">
        <v>11</v>
      </c>
      <c r="L11" s="5">
        <v>12</v>
      </c>
    </row>
    <row r="12" spans="1:19" x14ac:dyDescent="0.2">
      <c r="A12" s="8">
        <v>1</v>
      </c>
      <c r="B12" s="9" t="s">
        <v>884</v>
      </c>
      <c r="C12" s="340">
        <v>0</v>
      </c>
      <c r="D12" s="340">
        <v>0</v>
      </c>
      <c r="E12" s="340">
        <v>0</v>
      </c>
      <c r="F12" s="340">
        <v>0</v>
      </c>
      <c r="G12" s="340">
        <v>0</v>
      </c>
      <c r="H12" s="340">
        <v>0</v>
      </c>
      <c r="I12" s="340">
        <v>0</v>
      </c>
      <c r="J12" s="340">
        <v>0</v>
      </c>
      <c r="K12" s="340">
        <v>0</v>
      </c>
      <c r="L12" s="340">
        <v>0</v>
      </c>
    </row>
    <row r="13" spans="1:19" x14ac:dyDescent="0.2">
      <c r="A13" s="8">
        <v>2</v>
      </c>
      <c r="B13" s="9" t="s">
        <v>885</v>
      </c>
      <c r="C13" s="340">
        <v>0</v>
      </c>
      <c r="D13" s="340">
        <v>0</v>
      </c>
      <c r="E13" s="340">
        <v>0</v>
      </c>
      <c r="F13" s="340">
        <v>0</v>
      </c>
      <c r="G13" s="340">
        <v>0</v>
      </c>
      <c r="H13" s="340">
        <v>0</v>
      </c>
      <c r="I13" s="340">
        <v>0</v>
      </c>
      <c r="J13" s="340">
        <v>0</v>
      </c>
      <c r="K13" s="340">
        <v>0</v>
      </c>
      <c r="L13" s="340">
        <v>0</v>
      </c>
    </row>
    <row r="14" spans="1:19" x14ac:dyDescent="0.2">
      <c r="A14" s="8">
        <v>3</v>
      </c>
      <c r="B14" s="9" t="s">
        <v>886</v>
      </c>
      <c r="C14" s="340">
        <v>0</v>
      </c>
      <c r="D14" s="340">
        <v>0</v>
      </c>
      <c r="E14" s="340">
        <v>0</v>
      </c>
      <c r="F14" s="340">
        <v>0</v>
      </c>
      <c r="G14" s="340">
        <v>0</v>
      </c>
      <c r="H14" s="340">
        <v>0</v>
      </c>
      <c r="I14" s="340">
        <v>0</v>
      </c>
      <c r="J14" s="340">
        <v>0</v>
      </c>
      <c r="K14" s="340">
        <v>0</v>
      </c>
      <c r="L14" s="340">
        <v>0</v>
      </c>
    </row>
    <row r="15" spans="1:19" x14ac:dyDescent="0.2">
      <c r="A15" s="8">
        <v>4</v>
      </c>
      <c r="B15" s="9" t="s">
        <v>887</v>
      </c>
      <c r="C15" s="340">
        <v>0</v>
      </c>
      <c r="D15" s="340">
        <v>0</v>
      </c>
      <c r="E15" s="340">
        <v>0</v>
      </c>
      <c r="F15" s="340">
        <v>0</v>
      </c>
      <c r="G15" s="340">
        <v>0</v>
      </c>
      <c r="H15" s="340">
        <v>0</v>
      </c>
      <c r="I15" s="340">
        <v>0</v>
      </c>
      <c r="J15" s="340">
        <v>0</v>
      </c>
      <c r="K15" s="340">
        <v>0</v>
      </c>
      <c r="L15" s="340">
        <v>0</v>
      </c>
    </row>
    <row r="16" spans="1:19" x14ac:dyDescent="0.2">
      <c r="A16" s="8">
        <v>5</v>
      </c>
      <c r="B16" s="9" t="s">
        <v>888</v>
      </c>
      <c r="C16" s="340">
        <v>0</v>
      </c>
      <c r="D16" s="340">
        <v>0</v>
      </c>
      <c r="E16" s="340">
        <v>0</v>
      </c>
      <c r="F16" s="340">
        <v>0</v>
      </c>
      <c r="G16" s="340">
        <v>0</v>
      </c>
      <c r="H16" s="340">
        <v>0</v>
      </c>
      <c r="I16" s="340">
        <v>0</v>
      </c>
      <c r="J16" s="340">
        <v>0</v>
      </c>
      <c r="K16" s="340">
        <v>0</v>
      </c>
      <c r="L16" s="340">
        <v>0</v>
      </c>
    </row>
    <row r="17" spans="1:12" x14ac:dyDescent="0.2">
      <c r="A17" s="336">
        <v>6</v>
      </c>
      <c r="B17" s="205" t="s">
        <v>889</v>
      </c>
      <c r="C17" s="340">
        <v>0</v>
      </c>
      <c r="D17" s="340">
        <v>0</v>
      </c>
      <c r="E17" s="340">
        <v>0</v>
      </c>
      <c r="F17" s="340">
        <v>0</v>
      </c>
      <c r="G17" s="340">
        <v>0</v>
      </c>
      <c r="H17" s="340">
        <v>0</v>
      </c>
      <c r="I17" s="340">
        <v>0</v>
      </c>
      <c r="J17" s="340">
        <v>0</v>
      </c>
      <c r="K17" s="340">
        <v>0</v>
      </c>
      <c r="L17" s="340">
        <v>0</v>
      </c>
    </row>
    <row r="18" spans="1:12" x14ac:dyDescent="0.2">
      <c r="A18" s="8">
        <v>7</v>
      </c>
      <c r="B18" s="9" t="s">
        <v>890</v>
      </c>
      <c r="C18" s="340">
        <v>0</v>
      </c>
      <c r="D18" s="340">
        <v>0</v>
      </c>
      <c r="E18" s="340">
        <v>0</v>
      </c>
      <c r="F18" s="340">
        <v>0</v>
      </c>
      <c r="G18" s="340">
        <v>0</v>
      </c>
      <c r="H18" s="340">
        <v>0</v>
      </c>
      <c r="I18" s="340">
        <v>0</v>
      </c>
      <c r="J18" s="340">
        <v>0</v>
      </c>
      <c r="K18" s="340">
        <v>0</v>
      </c>
      <c r="L18" s="340">
        <v>0</v>
      </c>
    </row>
    <row r="19" spans="1:12" x14ac:dyDescent="0.2">
      <c r="A19" s="8">
        <v>8</v>
      </c>
      <c r="B19" s="9" t="s">
        <v>891</v>
      </c>
      <c r="C19" s="340">
        <v>0</v>
      </c>
      <c r="D19" s="340">
        <v>0</v>
      </c>
      <c r="E19" s="340">
        <v>0</v>
      </c>
      <c r="F19" s="340">
        <v>0</v>
      </c>
      <c r="G19" s="340">
        <v>0</v>
      </c>
      <c r="H19" s="340">
        <v>0</v>
      </c>
      <c r="I19" s="340">
        <v>0</v>
      </c>
      <c r="J19" s="340">
        <v>0</v>
      </c>
      <c r="K19" s="340">
        <v>0</v>
      </c>
      <c r="L19" s="340">
        <v>0</v>
      </c>
    </row>
    <row r="20" spans="1:12" x14ac:dyDescent="0.2">
      <c r="A20" s="337">
        <v>9</v>
      </c>
      <c r="B20" s="9" t="s">
        <v>892</v>
      </c>
      <c r="C20" s="340">
        <v>0</v>
      </c>
      <c r="D20" s="340">
        <v>0</v>
      </c>
      <c r="E20" s="340">
        <v>0</v>
      </c>
      <c r="F20" s="340">
        <v>0</v>
      </c>
      <c r="G20" s="340">
        <v>0</v>
      </c>
      <c r="H20" s="340">
        <v>0</v>
      </c>
      <c r="I20" s="340">
        <v>0</v>
      </c>
      <c r="J20" s="340">
        <v>0</v>
      </c>
      <c r="K20" s="340">
        <v>0</v>
      </c>
      <c r="L20" s="340">
        <v>0</v>
      </c>
    </row>
    <row r="21" spans="1:12" x14ac:dyDescent="0.2">
      <c r="A21" s="8">
        <v>10</v>
      </c>
      <c r="B21" s="9" t="s">
        <v>893</v>
      </c>
      <c r="C21" s="340">
        <v>0</v>
      </c>
      <c r="D21" s="340">
        <v>0</v>
      </c>
      <c r="E21" s="340">
        <v>0</v>
      </c>
      <c r="F21" s="340">
        <v>0</v>
      </c>
      <c r="G21" s="340">
        <v>0</v>
      </c>
      <c r="H21" s="340">
        <v>0</v>
      </c>
      <c r="I21" s="340">
        <v>0</v>
      </c>
      <c r="J21" s="340">
        <v>0</v>
      </c>
      <c r="K21" s="340">
        <v>0</v>
      </c>
      <c r="L21" s="340">
        <v>0</v>
      </c>
    </row>
    <row r="22" spans="1:12" x14ac:dyDescent="0.2">
      <c r="A22" s="8">
        <v>11</v>
      </c>
      <c r="B22" s="9" t="s">
        <v>894</v>
      </c>
      <c r="C22" s="340">
        <v>0</v>
      </c>
      <c r="D22" s="340">
        <v>0</v>
      </c>
      <c r="E22" s="340">
        <v>0</v>
      </c>
      <c r="F22" s="340">
        <v>0</v>
      </c>
      <c r="G22" s="340">
        <v>0</v>
      </c>
      <c r="H22" s="340">
        <v>0</v>
      </c>
      <c r="I22" s="340">
        <v>0</v>
      </c>
      <c r="J22" s="340">
        <v>0</v>
      </c>
      <c r="K22" s="340">
        <v>0</v>
      </c>
      <c r="L22" s="340">
        <v>0</v>
      </c>
    </row>
    <row r="23" spans="1:12" s="14" customFormat="1" x14ac:dyDescent="0.2">
      <c r="A23" s="586" t="s">
        <v>17</v>
      </c>
      <c r="B23" s="587"/>
      <c r="C23" s="341">
        <v>0</v>
      </c>
      <c r="D23" s="341">
        <v>0</v>
      </c>
      <c r="E23" s="341">
        <v>0</v>
      </c>
      <c r="F23" s="341">
        <v>0</v>
      </c>
      <c r="G23" s="341">
        <v>0</v>
      </c>
      <c r="H23" s="341">
        <v>0</v>
      </c>
      <c r="I23" s="341">
        <v>0</v>
      </c>
      <c r="J23" s="341">
        <v>0</v>
      </c>
      <c r="K23" s="341">
        <v>0</v>
      </c>
      <c r="L23" s="341">
        <v>0</v>
      </c>
    </row>
    <row r="24" spans="1:12" x14ac:dyDescent="0.2">
      <c r="A24" s="20" t="s">
        <v>366</v>
      </c>
      <c r="B24" s="20"/>
      <c r="C24" s="20"/>
      <c r="D24" s="20"/>
      <c r="E24" s="20"/>
      <c r="F24" s="20"/>
      <c r="G24" s="20"/>
      <c r="H24" s="20"/>
      <c r="I24" s="20"/>
      <c r="J24" s="20"/>
      <c r="K24" s="20"/>
      <c r="L24" s="20"/>
    </row>
    <row r="25" spans="1:12" x14ac:dyDescent="0.2">
      <c r="A25" s="19" t="s">
        <v>365</v>
      </c>
      <c r="B25" s="20"/>
      <c r="C25" s="20"/>
      <c r="D25" s="20"/>
      <c r="E25" s="20"/>
      <c r="F25" s="20"/>
      <c r="G25" s="20"/>
      <c r="H25" s="20"/>
      <c r="I25" s="20"/>
      <c r="J25" s="20"/>
      <c r="K25" s="20"/>
      <c r="L25" s="20"/>
    </row>
    <row r="26" spans="1:12" ht="15.75" customHeight="1" x14ac:dyDescent="0.2">
      <c r="A26" s="14"/>
      <c r="B26" s="14"/>
      <c r="C26" s="14"/>
      <c r="D26" s="14"/>
      <c r="E26" s="14"/>
      <c r="F26" s="14"/>
      <c r="G26" s="14"/>
      <c r="H26" s="14"/>
      <c r="I26" s="14"/>
      <c r="J26" s="14"/>
      <c r="K26" s="14"/>
      <c r="L26" s="14"/>
    </row>
    <row r="27" spans="1:12" ht="15.75" customHeight="1" x14ac:dyDescent="0.2">
      <c r="A27" s="14"/>
      <c r="B27" s="14"/>
      <c r="C27" s="14"/>
      <c r="D27" s="14"/>
      <c r="E27" s="14"/>
      <c r="F27" s="14"/>
      <c r="G27" s="14"/>
      <c r="H27" s="14"/>
      <c r="I27" s="14"/>
      <c r="J27" s="14"/>
      <c r="K27" s="14"/>
      <c r="L27" s="14"/>
    </row>
    <row r="28" spans="1:12" s="355" customFormat="1" ht="15.75" customHeight="1" x14ac:dyDescent="0.2">
      <c r="A28" s="14"/>
      <c r="B28" s="14"/>
      <c r="C28" s="14"/>
      <c r="D28" s="14"/>
      <c r="E28" s="14"/>
      <c r="F28" s="14"/>
      <c r="G28" s="14"/>
      <c r="H28" s="14"/>
      <c r="I28" s="14"/>
      <c r="J28" s="14"/>
      <c r="K28" s="14"/>
      <c r="L28" s="14"/>
    </row>
    <row r="29" spans="1:12" s="355" customFormat="1" ht="15.75" customHeight="1" x14ac:dyDescent="0.2">
      <c r="A29" s="14"/>
      <c r="B29" s="14"/>
      <c r="C29" s="14"/>
      <c r="D29" s="14"/>
      <c r="E29" s="14"/>
      <c r="F29" s="14"/>
      <c r="G29" s="14"/>
      <c r="H29" s="14"/>
      <c r="I29" s="14"/>
      <c r="J29" s="14"/>
      <c r="K29" s="14"/>
      <c r="L29" s="14"/>
    </row>
    <row r="30" spans="1:12" s="355" customFormat="1" ht="15.75" customHeight="1" x14ac:dyDescent="0.2">
      <c r="A30" s="14"/>
      <c r="B30" s="14"/>
      <c r="C30" s="14"/>
      <c r="D30" s="14"/>
      <c r="E30" s="14"/>
      <c r="F30" s="14"/>
      <c r="G30" s="14"/>
      <c r="H30" s="14"/>
      <c r="I30" s="14"/>
      <c r="J30" s="14"/>
      <c r="K30" s="14"/>
      <c r="L30" s="14"/>
    </row>
    <row r="31" spans="1:12" s="355" customFormat="1" ht="15.75" customHeight="1" x14ac:dyDescent="0.2">
      <c r="A31" s="14"/>
      <c r="B31" s="14"/>
      <c r="C31" s="14"/>
      <c r="D31" s="14"/>
      <c r="E31" s="14"/>
      <c r="F31" s="14"/>
      <c r="G31" s="14"/>
      <c r="H31" s="14"/>
      <c r="I31" s="14"/>
      <c r="J31" s="14"/>
      <c r="K31" s="14"/>
      <c r="L31" s="14"/>
    </row>
    <row r="32" spans="1:12" ht="14.25" customHeight="1" x14ac:dyDescent="0.2">
      <c r="A32" s="366"/>
      <c r="B32" s="366"/>
      <c r="C32" s="366"/>
      <c r="D32" s="366"/>
      <c r="E32" s="366"/>
      <c r="F32" s="366"/>
      <c r="G32" s="366"/>
      <c r="H32" s="366"/>
      <c r="I32" s="366"/>
      <c r="J32" s="366"/>
      <c r="K32" s="366"/>
      <c r="L32" s="367" t="s">
        <v>12</v>
      </c>
    </row>
    <row r="33" spans="1:13" x14ac:dyDescent="0.2">
      <c r="A33" s="366"/>
      <c r="B33" s="366"/>
      <c r="C33" s="366"/>
      <c r="D33" s="366"/>
      <c r="E33" s="366"/>
      <c r="F33" s="366"/>
      <c r="G33" s="366"/>
      <c r="H33" s="366"/>
      <c r="I33" s="366"/>
      <c r="J33" s="366"/>
      <c r="K33" s="366"/>
      <c r="L33" s="367" t="s">
        <v>902</v>
      </c>
    </row>
    <row r="34" spans="1:13" x14ac:dyDescent="0.2">
      <c r="A34" s="366"/>
      <c r="B34" s="366"/>
      <c r="C34" s="366"/>
      <c r="D34" s="366"/>
      <c r="E34" s="366"/>
      <c r="F34" s="366"/>
      <c r="G34" s="366"/>
      <c r="H34" s="366"/>
      <c r="I34" s="366"/>
      <c r="J34" s="366"/>
      <c r="K34" s="366"/>
      <c r="L34" s="367" t="s">
        <v>903</v>
      </c>
    </row>
    <row r="35" spans="1:13" x14ac:dyDescent="0.2">
      <c r="A35" s="14" t="s">
        <v>20</v>
      </c>
      <c r="B35" s="14"/>
      <c r="C35" s="14"/>
      <c r="D35" s="14"/>
      <c r="E35" s="14"/>
      <c r="F35" s="14"/>
      <c r="J35" s="626" t="s">
        <v>83</v>
      </c>
      <c r="K35" s="626"/>
      <c r="L35" s="626"/>
      <c r="M35" s="626"/>
    </row>
    <row r="36" spans="1:13" x14ac:dyDescent="0.2">
      <c r="A36" s="14"/>
    </row>
    <row r="37" spans="1:13" x14ac:dyDescent="0.2">
      <c r="A37" s="697"/>
      <c r="B37" s="697"/>
      <c r="C37" s="697"/>
      <c r="D37" s="697"/>
      <c r="E37" s="697"/>
      <c r="F37" s="697"/>
      <c r="G37" s="697"/>
      <c r="H37" s="697"/>
      <c r="I37" s="697"/>
      <c r="J37" s="697"/>
      <c r="K37" s="697"/>
      <c r="L37" s="697"/>
    </row>
  </sheetData>
  <mergeCells count="14">
    <mergeCell ref="L1:N1"/>
    <mergeCell ref="A2:L2"/>
    <mergeCell ref="A3:L3"/>
    <mergeCell ref="A5:L5"/>
    <mergeCell ref="A7:B7"/>
    <mergeCell ref="F7:L7"/>
    <mergeCell ref="J35:M35"/>
    <mergeCell ref="A37:L37"/>
    <mergeCell ref="I8:L8"/>
    <mergeCell ref="A9:A10"/>
    <mergeCell ref="B9:B10"/>
    <mergeCell ref="C9:G9"/>
    <mergeCell ref="H9:L9"/>
    <mergeCell ref="A23:B23"/>
  </mergeCells>
  <printOptions horizontalCentered="1" verticalCentered="1"/>
  <pageMargins left="0.70866141732283505" right="0.70866141732283505" top="0.196850393700787" bottom="0.196850393700787" header="0.31496062992126" footer="0.31496062992126"/>
  <pageSetup paperSize="9" scale="92" orientation="landscape" r:id="rId1"/>
  <headerFooter>
    <oddFooter>&amp;C- 60 -</oddFooter>
  </headerFooter>
  <rowBreaks count="1" manualBreakCount="1">
    <brk id="36"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1"/>
  <sheetViews>
    <sheetView view="pageBreakPreview" topLeftCell="A20" zoomScaleSheetLayoutView="100" workbookViewId="0">
      <selection activeCell="N22" sqref="N22"/>
    </sheetView>
  </sheetViews>
  <sheetFormatPr defaultRowHeight="12.75" x14ac:dyDescent="0.2"/>
  <cols>
    <col min="1" max="1" width="7.42578125" style="15" customWidth="1"/>
    <col min="2" max="2" width="20.5703125" style="15" bestFit="1" customWidth="1"/>
    <col min="3" max="3" width="7.5703125" style="15" bestFit="1" customWidth="1"/>
    <col min="4" max="4" width="7" style="15" bestFit="1" customWidth="1"/>
    <col min="5" max="5" width="7.5703125" style="15" bestFit="1" customWidth="1"/>
    <col min="6" max="7" width="7.28515625" style="15" customWidth="1"/>
    <col min="8" max="8" width="8.140625" style="15" customWidth="1"/>
    <col min="9" max="9" width="9.28515625" style="15" customWidth="1"/>
    <col min="10" max="10" width="10.7109375" style="15" customWidth="1"/>
    <col min="11" max="11" width="12" style="15" bestFit="1" customWidth="1"/>
    <col min="12" max="12" width="8.7109375" style="15" customWidth="1"/>
    <col min="13" max="13" width="7.85546875" style="15" customWidth="1"/>
    <col min="14" max="14" width="12" style="15" bestFit="1" customWidth="1"/>
    <col min="15" max="15" width="13.7109375" style="15" customWidth="1"/>
    <col min="16" max="16" width="11.85546875" style="15" customWidth="1"/>
    <col min="17" max="17" width="11.7109375" style="15" customWidth="1"/>
    <col min="18" max="16384" width="9.140625" style="15"/>
  </cols>
  <sheetData>
    <row r="1" spans="1:21" customFormat="1" ht="15" x14ac:dyDescent="0.2">
      <c r="H1" s="34"/>
      <c r="I1" s="34"/>
      <c r="J1" s="34"/>
      <c r="K1" s="34"/>
      <c r="L1" s="34"/>
      <c r="M1" s="34"/>
      <c r="N1" s="34"/>
      <c r="O1" s="34"/>
      <c r="P1" s="689" t="s">
        <v>63</v>
      </c>
      <c r="Q1" s="689"/>
      <c r="S1" s="15"/>
      <c r="T1" s="40"/>
      <c r="U1" s="40"/>
    </row>
    <row r="2" spans="1:21" customFormat="1" ht="15" x14ac:dyDescent="0.2">
      <c r="A2" s="695" t="s">
        <v>0</v>
      </c>
      <c r="B2" s="695"/>
      <c r="C2" s="695"/>
      <c r="D2" s="695"/>
      <c r="E2" s="695"/>
      <c r="F2" s="695"/>
      <c r="G2" s="695"/>
      <c r="H2" s="695"/>
      <c r="I2" s="695"/>
      <c r="J2" s="695"/>
      <c r="K2" s="695"/>
      <c r="L2" s="695"/>
      <c r="M2" s="695"/>
      <c r="N2" s="695"/>
      <c r="O2" s="695"/>
      <c r="P2" s="695"/>
      <c r="Q2" s="695"/>
      <c r="R2" s="42"/>
      <c r="S2" s="42"/>
      <c r="T2" s="42"/>
      <c r="U2" s="42"/>
    </row>
    <row r="3" spans="1:21" customFormat="1" ht="20.25" x14ac:dyDescent="0.3">
      <c r="A3" s="622" t="s">
        <v>701</v>
      </c>
      <c r="B3" s="622"/>
      <c r="C3" s="622"/>
      <c r="D3" s="622"/>
      <c r="E3" s="622"/>
      <c r="F3" s="622"/>
      <c r="G3" s="622"/>
      <c r="H3" s="622"/>
      <c r="I3" s="622"/>
      <c r="J3" s="622"/>
      <c r="K3" s="622"/>
      <c r="L3" s="622"/>
      <c r="M3" s="622"/>
      <c r="N3" s="622"/>
      <c r="O3" s="622"/>
      <c r="P3" s="622"/>
      <c r="Q3" s="622"/>
      <c r="R3" s="41"/>
      <c r="S3" s="41"/>
      <c r="T3" s="41"/>
      <c r="U3" s="41"/>
    </row>
    <row r="4" spans="1:21" customFormat="1" ht="10.5" customHeight="1" x14ac:dyDescent="0.2"/>
    <row r="5" spans="1:21" x14ac:dyDescent="0.2">
      <c r="A5" s="23"/>
      <c r="B5" s="23"/>
      <c r="C5" s="23"/>
      <c r="D5" s="23"/>
      <c r="E5" s="22"/>
      <c r="F5" s="22"/>
      <c r="G5" s="22"/>
      <c r="H5" s="22"/>
      <c r="I5" s="22"/>
      <c r="J5" s="22"/>
      <c r="K5" s="22"/>
      <c r="L5" s="22"/>
      <c r="M5" s="22"/>
      <c r="N5" s="23"/>
      <c r="O5" s="23"/>
      <c r="P5" s="22"/>
      <c r="Q5" s="20"/>
    </row>
    <row r="6" spans="1:21" ht="18" customHeight="1" x14ac:dyDescent="0.25">
      <c r="A6" s="696" t="s">
        <v>848</v>
      </c>
      <c r="B6" s="696"/>
      <c r="C6" s="696"/>
      <c r="D6" s="696"/>
      <c r="E6" s="696"/>
      <c r="F6" s="696"/>
      <c r="G6" s="696"/>
      <c r="H6" s="696"/>
      <c r="I6" s="696"/>
      <c r="J6" s="696"/>
      <c r="K6" s="696"/>
      <c r="L6" s="696"/>
      <c r="M6" s="696"/>
      <c r="N6" s="696"/>
      <c r="O6" s="696"/>
      <c r="P6" s="696"/>
      <c r="Q6" s="696"/>
    </row>
    <row r="7" spans="1:21" ht="9.75" customHeight="1" x14ac:dyDescent="0.2"/>
    <row r="8" spans="1:21" ht="0.75" customHeight="1" x14ac:dyDescent="0.2"/>
    <row r="9" spans="1:21" x14ac:dyDescent="0.2">
      <c r="A9" s="626" t="s">
        <v>883</v>
      </c>
      <c r="B9" s="626"/>
      <c r="Q9" s="31" t="s">
        <v>22</v>
      </c>
      <c r="R9" s="18"/>
      <c r="S9" s="20"/>
    </row>
    <row r="10" spans="1:21" x14ac:dyDescent="0.2">
      <c r="A10" s="14"/>
      <c r="N10" s="708" t="s">
        <v>781</v>
      </c>
      <c r="O10" s="708"/>
      <c r="P10" s="708"/>
      <c r="Q10" s="708"/>
    </row>
    <row r="11" spans="1:21" ht="28.5" customHeight="1" x14ac:dyDescent="0.2">
      <c r="A11" s="611" t="s">
        <v>2</v>
      </c>
      <c r="B11" s="611" t="s">
        <v>3</v>
      </c>
      <c r="C11" s="611" t="s">
        <v>759</v>
      </c>
      <c r="D11" s="611"/>
      <c r="E11" s="611"/>
      <c r="F11" s="611" t="s">
        <v>790</v>
      </c>
      <c r="G11" s="611"/>
      <c r="H11" s="611"/>
      <c r="I11" s="651" t="s">
        <v>370</v>
      </c>
      <c r="J11" s="652"/>
      <c r="K11" s="721"/>
      <c r="L11" s="651" t="s">
        <v>92</v>
      </c>
      <c r="M11" s="652"/>
      <c r="N11" s="721"/>
      <c r="O11" s="722" t="s">
        <v>789</v>
      </c>
      <c r="P11" s="723"/>
      <c r="Q11" s="724"/>
    </row>
    <row r="12" spans="1:21" ht="39.75" customHeight="1" x14ac:dyDescent="0.2">
      <c r="A12" s="611"/>
      <c r="B12" s="611"/>
      <c r="C12" s="5" t="s">
        <v>111</v>
      </c>
      <c r="D12" s="5" t="s">
        <v>665</v>
      </c>
      <c r="E12" s="36" t="s">
        <v>17</v>
      </c>
      <c r="F12" s="5" t="s">
        <v>111</v>
      </c>
      <c r="G12" s="5" t="s">
        <v>666</v>
      </c>
      <c r="H12" s="36" t="s">
        <v>17</v>
      </c>
      <c r="I12" s="5" t="s">
        <v>111</v>
      </c>
      <c r="J12" s="5" t="s">
        <v>666</v>
      </c>
      <c r="K12" s="36" t="s">
        <v>17</v>
      </c>
      <c r="L12" s="5" t="s">
        <v>111</v>
      </c>
      <c r="M12" s="5" t="s">
        <v>666</v>
      </c>
      <c r="N12" s="36" t="s">
        <v>17</v>
      </c>
      <c r="O12" s="5" t="s">
        <v>230</v>
      </c>
      <c r="P12" s="5" t="s">
        <v>667</v>
      </c>
      <c r="Q12" s="5" t="s">
        <v>112</v>
      </c>
    </row>
    <row r="13" spans="1:21" s="67" customFormat="1" x14ac:dyDescent="0.2">
      <c r="A13" s="5">
        <v>1</v>
      </c>
      <c r="B13" s="5">
        <v>2</v>
      </c>
      <c r="C13" s="64">
        <v>3</v>
      </c>
      <c r="D13" s="64">
        <v>4</v>
      </c>
      <c r="E13" s="64">
        <v>5</v>
      </c>
      <c r="F13" s="64">
        <v>6</v>
      </c>
      <c r="G13" s="64">
        <v>7</v>
      </c>
      <c r="H13" s="64">
        <v>8</v>
      </c>
      <c r="I13" s="64">
        <v>9</v>
      </c>
      <c r="J13" s="64">
        <v>10</v>
      </c>
      <c r="K13" s="64">
        <v>11</v>
      </c>
      <c r="L13" s="64">
        <v>12</v>
      </c>
      <c r="M13" s="64">
        <v>13</v>
      </c>
      <c r="N13" s="64">
        <v>14</v>
      </c>
      <c r="O13" s="64">
        <v>15</v>
      </c>
      <c r="P13" s="64">
        <v>16</v>
      </c>
      <c r="Q13" s="64">
        <v>17</v>
      </c>
    </row>
    <row r="14" spans="1:21" x14ac:dyDescent="0.2">
      <c r="A14" s="8">
        <v>1</v>
      </c>
      <c r="B14" s="9" t="s">
        <v>884</v>
      </c>
      <c r="C14" s="482">
        <v>586.41398000000004</v>
      </c>
      <c r="D14" s="482">
        <v>65.990320000000011</v>
      </c>
      <c r="E14" s="482">
        <f>SUM(C14:D14)</f>
        <v>652.40430000000003</v>
      </c>
      <c r="F14" s="482">
        <v>12.399277041955997</v>
      </c>
      <c r="G14" s="482">
        <v>-1.2717334560434779E-2</v>
      </c>
      <c r="H14" s="482">
        <f>SUM(F14:G14)</f>
        <v>12.386559707395563</v>
      </c>
      <c r="I14" s="482">
        <v>595.01808759101993</v>
      </c>
      <c r="J14" s="482">
        <v>65.815694692960051</v>
      </c>
      <c r="K14" s="482">
        <f>SUM(I14:J14)</f>
        <v>660.83378228397999</v>
      </c>
      <c r="L14" s="482">
        <v>586.26369600000021</v>
      </c>
      <c r="M14" s="482">
        <v>65.974608000000003</v>
      </c>
      <c r="N14" s="482">
        <f>SUM(L14:M14)</f>
        <v>652.2383040000002</v>
      </c>
      <c r="O14" s="482">
        <f>F14+I14-L14</f>
        <v>21.153668632975723</v>
      </c>
      <c r="P14" s="482">
        <f t="shared" ref="P14:Q14" si="0">G14+J14-M14</f>
        <v>-0.17163064160038743</v>
      </c>
      <c r="Q14" s="482">
        <f t="shared" si="0"/>
        <v>20.982037991375364</v>
      </c>
      <c r="U14" s="476"/>
    </row>
    <row r="15" spans="1:21" x14ac:dyDescent="0.2">
      <c r="A15" s="8">
        <v>2</v>
      </c>
      <c r="B15" s="9" t="s">
        <v>885</v>
      </c>
      <c r="C15" s="482">
        <v>283.33424000000002</v>
      </c>
      <c r="D15" s="482">
        <v>31.884160000000001</v>
      </c>
      <c r="E15" s="482">
        <f t="shared" ref="E15:E24" si="1">SUM(C15:D15)</f>
        <v>315.21840000000003</v>
      </c>
      <c r="F15" s="482">
        <v>6.5947941035434496</v>
      </c>
      <c r="G15" s="482">
        <v>-4.2408893172165563E-3</v>
      </c>
      <c r="H15" s="482">
        <f t="shared" ref="H15:H24" si="2">SUM(F15:G15)</f>
        <v>6.5905532142262331</v>
      </c>
      <c r="I15" s="482">
        <v>287.5651328644696</v>
      </c>
      <c r="J15" s="482">
        <v>31.807360493926527</v>
      </c>
      <c r="K15" s="482">
        <f t="shared" ref="K15:K24" si="3">SUM(I15:J15)</f>
        <v>319.37249335839613</v>
      </c>
      <c r="L15" s="482">
        <v>283.33423999999997</v>
      </c>
      <c r="M15" s="482">
        <v>31.884159999999994</v>
      </c>
      <c r="N15" s="482">
        <f t="shared" ref="N15:N24" si="4">SUM(L15:M15)</f>
        <v>315.21839999999997</v>
      </c>
      <c r="O15" s="482">
        <f t="shared" ref="O15:O24" si="5">F15+I15-L15</f>
        <v>10.825686968013088</v>
      </c>
      <c r="P15" s="482">
        <f t="shared" ref="P15:P24" si="6">G15+J15-M15</f>
        <v>-8.1040395390683528E-2</v>
      </c>
      <c r="Q15" s="482">
        <f t="shared" ref="Q15:Q24" si="7">H15+K15-N15</f>
        <v>10.744646572622401</v>
      </c>
      <c r="R15" s="476"/>
      <c r="S15" s="476"/>
      <c r="T15" s="476"/>
      <c r="U15" s="476"/>
    </row>
    <row r="16" spans="1:21" x14ac:dyDescent="0.2">
      <c r="A16" s="8">
        <v>3</v>
      </c>
      <c r="B16" s="9" t="s">
        <v>886</v>
      </c>
      <c r="C16" s="482">
        <v>391.42228</v>
      </c>
      <c r="D16" s="482">
        <v>44.047519999999999</v>
      </c>
      <c r="E16" s="482">
        <f t="shared" si="1"/>
        <v>435.46980000000002</v>
      </c>
      <c r="F16" s="482">
        <v>4.6255497503467495</v>
      </c>
      <c r="G16" s="482">
        <v>3.1028060213303803</v>
      </c>
      <c r="H16" s="482">
        <f t="shared" si="2"/>
        <v>7.7283557716771298</v>
      </c>
      <c r="I16" s="482">
        <v>338.45974218504847</v>
      </c>
      <c r="J16" s="482">
        <v>37.43677449739738</v>
      </c>
      <c r="K16" s="482">
        <f t="shared" si="3"/>
        <v>375.89651668244585</v>
      </c>
      <c r="L16" s="482">
        <v>391.42228000000006</v>
      </c>
      <c r="M16" s="482">
        <v>44.047519999999992</v>
      </c>
      <c r="N16" s="482">
        <f t="shared" si="4"/>
        <v>435.46980000000008</v>
      </c>
      <c r="O16" s="482">
        <f t="shared" si="5"/>
        <v>-48.336988064604839</v>
      </c>
      <c r="P16" s="482">
        <f t="shared" si="6"/>
        <v>-3.5079394812722313</v>
      </c>
      <c r="Q16" s="482">
        <f t="shared" si="7"/>
        <v>-51.844927545877113</v>
      </c>
      <c r="R16" s="476"/>
      <c r="S16" s="476"/>
      <c r="T16" s="476"/>
      <c r="U16" s="476"/>
    </row>
    <row r="17" spans="1:21" x14ac:dyDescent="0.2">
      <c r="A17" s="8">
        <v>4</v>
      </c>
      <c r="B17" s="9" t="s">
        <v>887</v>
      </c>
      <c r="C17" s="482">
        <v>145.69442000000001</v>
      </c>
      <c r="D17" s="482">
        <v>16.39528</v>
      </c>
      <c r="E17" s="482">
        <f t="shared" si="1"/>
        <v>162.08969999999999</v>
      </c>
      <c r="F17" s="482">
        <v>3.199836538640767</v>
      </c>
      <c r="G17" s="482">
        <v>-7.4412970708248594E-3</v>
      </c>
      <c r="H17" s="482">
        <f t="shared" si="2"/>
        <v>3.1923952415699421</v>
      </c>
      <c r="I17" s="482">
        <v>147.87000415096966</v>
      </c>
      <c r="J17" s="482">
        <v>16.355788622277132</v>
      </c>
      <c r="K17" s="482">
        <f t="shared" si="3"/>
        <v>164.22579277324678</v>
      </c>
      <c r="L17" s="482">
        <v>145.69442000000001</v>
      </c>
      <c r="M17" s="482">
        <v>16.39528</v>
      </c>
      <c r="N17" s="482">
        <f t="shared" si="4"/>
        <v>162.08969999999999</v>
      </c>
      <c r="O17" s="482">
        <f t="shared" si="5"/>
        <v>5.3754206896104222</v>
      </c>
      <c r="P17" s="482">
        <f t="shared" si="6"/>
        <v>-4.6932674793694673E-2</v>
      </c>
      <c r="Q17" s="482">
        <f t="shared" si="7"/>
        <v>5.3284880148167417</v>
      </c>
      <c r="R17" s="476"/>
      <c r="S17" s="476"/>
      <c r="T17" s="476"/>
      <c r="U17" s="476"/>
    </row>
    <row r="18" spans="1:21" x14ac:dyDescent="0.2">
      <c r="A18" s="8">
        <v>5</v>
      </c>
      <c r="B18" s="9" t="s">
        <v>888</v>
      </c>
      <c r="C18" s="482">
        <v>286.55608000000001</v>
      </c>
      <c r="D18" s="482">
        <v>32.246720000000003</v>
      </c>
      <c r="E18" s="482">
        <f t="shared" si="1"/>
        <v>318.80279999999999</v>
      </c>
      <c r="F18" s="482">
        <v>5.1034119725625828</v>
      </c>
      <c r="G18" s="482">
        <v>2.4047135242000195E-4</v>
      </c>
      <c r="H18" s="482">
        <f t="shared" si="2"/>
        <v>5.1036524439150028</v>
      </c>
      <c r="I18" s="482">
        <v>281.97312467739732</v>
      </c>
      <c r="J18" s="482">
        <v>31.205254790152804</v>
      </c>
      <c r="K18" s="482">
        <f t="shared" si="3"/>
        <v>313.17837946755014</v>
      </c>
      <c r="L18" s="482">
        <v>277.82450599999993</v>
      </c>
      <c r="M18" s="482">
        <v>31.280600500000002</v>
      </c>
      <c r="N18" s="482">
        <f t="shared" si="4"/>
        <v>309.10510649999992</v>
      </c>
      <c r="O18" s="482">
        <f t="shared" si="5"/>
        <v>9.2520306499599769</v>
      </c>
      <c r="P18" s="482">
        <f t="shared" si="6"/>
        <v>-7.5105238494778348E-2</v>
      </c>
      <c r="Q18" s="482">
        <f t="shared" si="7"/>
        <v>9.1769254114652199</v>
      </c>
      <c r="R18" s="476"/>
      <c r="S18" s="476"/>
      <c r="T18" s="476"/>
      <c r="U18" s="476"/>
    </row>
    <row r="19" spans="1:21" x14ac:dyDescent="0.2">
      <c r="A19" s="336">
        <v>6</v>
      </c>
      <c r="B19" s="205" t="s">
        <v>889</v>
      </c>
      <c r="C19" s="482">
        <v>151.38738000000001</v>
      </c>
      <c r="D19" s="482">
        <v>17.035920000000001</v>
      </c>
      <c r="E19" s="482">
        <f t="shared" si="1"/>
        <v>168.42330000000001</v>
      </c>
      <c r="F19" s="482">
        <v>3.0027358626556975</v>
      </c>
      <c r="G19" s="482">
        <v>1.5552886517831155E-3</v>
      </c>
      <c r="H19" s="482">
        <f t="shared" si="2"/>
        <v>3.0042911513074806</v>
      </c>
      <c r="I19" s="482">
        <v>150.68359601006279</v>
      </c>
      <c r="J19" s="482">
        <v>16.673314948631457</v>
      </c>
      <c r="K19" s="482">
        <f t="shared" si="3"/>
        <v>167.35691095869424</v>
      </c>
      <c r="L19" s="482">
        <v>148.46661599999993</v>
      </c>
      <c r="M19" s="482">
        <v>16.713573000000004</v>
      </c>
      <c r="N19" s="482">
        <f t="shared" si="4"/>
        <v>165.18018899999993</v>
      </c>
      <c r="O19" s="482">
        <f t="shared" si="5"/>
        <v>5.2197158727185524</v>
      </c>
      <c r="P19" s="482">
        <f t="shared" si="6"/>
        <v>-3.8702762716763317E-2</v>
      </c>
      <c r="Q19" s="482">
        <f t="shared" si="7"/>
        <v>5.1810131100017998</v>
      </c>
      <c r="R19" s="476"/>
      <c r="S19" s="476"/>
      <c r="T19" s="476"/>
      <c r="U19" s="476"/>
    </row>
    <row r="20" spans="1:21" x14ac:dyDescent="0.2">
      <c r="A20" s="8">
        <v>7</v>
      </c>
      <c r="B20" s="9" t="s">
        <v>890</v>
      </c>
      <c r="C20" s="482">
        <v>171.4144</v>
      </c>
      <c r="D20" s="482">
        <v>19.289599999999997</v>
      </c>
      <c r="E20" s="482">
        <f t="shared" si="1"/>
        <v>190.70400000000001</v>
      </c>
      <c r="F20" s="482">
        <v>3.8298924442813984</v>
      </c>
      <c r="G20" s="482">
        <v>-8.0231484469273084E-3</v>
      </c>
      <c r="H20" s="482">
        <f t="shared" si="2"/>
        <v>3.8218692958344711</v>
      </c>
      <c r="I20" s="482">
        <v>176.78117285409294</v>
      </c>
      <c r="J20" s="482">
        <v>19.556492459049057</v>
      </c>
      <c r="K20" s="482">
        <f t="shared" si="3"/>
        <v>196.337665313142</v>
      </c>
      <c r="L20" s="482">
        <v>174.18022399999995</v>
      </c>
      <c r="M20" s="482">
        <v>19.603712000000009</v>
      </c>
      <c r="N20" s="482">
        <f t="shared" si="4"/>
        <v>193.78393599999995</v>
      </c>
      <c r="O20" s="482">
        <f t="shared" si="5"/>
        <v>6.4308412983743892</v>
      </c>
      <c r="P20" s="482">
        <f t="shared" si="6"/>
        <v>-5.5242689397879019E-2</v>
      </c>
      <c r="Q20" s="482">
        <f t="shared" si="7"/>
        <v>6.3755986089765031</v>
      </c>
      <c r="R20" s="476"/>
      <c r="S20" s="476"/>
      <c r="T20" s="476"/>
      <c r="U20" s="476"/>
    </row>
    <row r="21" spans="1:21" x14ac:dyDescent="0.2">
      <c r="A21" s="8">
        <v>8</v>
      </c>
      <c r="B21" s="9" t="s">
        <v>891</v>
      </c>
      <c r="C21" s="482">
        <v>226.58449999999999</v>
      </c>
      <c r="D21" s="482">
        <v>25.498000000000001</v>
      </c>
      <c r="E21" s="482">
        <f t="shared" si="1"/>
        <v>252.08249999999998</v>
      </c>
      <c r="F21" s="482">
        <v>4.5527739504410079</v>
      </c>
      <c r="G21" s="482">
        <v>-9.6387113275469005E-3</v>
      </c>
      <c r="H21" s="482">
        <f t="shared" si="2"/>
        <v>4.543135239113461</v>
      </c>
      <c r="I21" s="482">
        <v>229.96797650552017</v>
      </c>
      <c r="J21" s="482">
        <v>25.43658286353282</v>
      </c>
      <c r="K21" s="482">
        <f t="shared" si="3"/>
        <v>255.404559369053</v>
      </c>
      <c r="L21" s="482">
        <v>226.58449999999993</v>
      </c>
      <c r="M21" s="482">
        <v>25.498000000000001</v>
      </c>
      <c r="N21" s="482">
        <f t="shared" si="4"/>
        <v>252.08249999999992</v>
      </c>
      <c r="O21" s="482">
        <f t="shared" si="5"/>
        <v>7.9362504559612432</v>
      </c>
      <c r="P21" s="482">
        <f t="shared" si="6"/>
        <v>-7.1055847794728066E-2</v>
      </c>
      <c r="Q21" s="482">
        <f t="shared" si="7"/>
        <v>7.8651946081665187</v>
      </c>
      <c r="R21" s="476"/>
      <c r="S21" s="476"/>
      <c r="T21" s="476"/>
      <c r="U21" s="476"/>
    </row>
    <row r="22" spans="1:21" x14ac:dyDescent="0.2">
      <c r="A22" s="337">
        <v>9</v>
      </c>
      <c r="B22" s="9" t="s">
        <v>892</v>
      </c>
      <c r="C22" s="482">
        <v>426.96418</v>
      </c>
      <c r="D22" s="482">
        <v>48.04712</v>
      </c>
      <c r="E22" s="482">
        <f t="shared" si="1"/>
        <v>475.01130000000001</v>
      </c>
      <c r="F22" s="482">
        <v>0.84375371291531565</v>
      </c>
      <c r="G22" s="482">
        <v>2.8848688710272086</v>
      </c>
      <c r="H22" s="482">
        <f t="shared" si="2"/>
        <v>3.7286225839425242</v>
      </c>
      <c r="I22" s="482">
        <v>426.81643564877339</v>
      </c>
      <c r="J22" s="482">
        <v>47.224697027482307</v>
      </c>
      <c r="K22" s="482">
        <f t="shared" si="3"/>
        <v>474.0411326762557</v>
      </c>
      <c r="L22" s="482">
        <v>420.53676400000006</v>
      </c>
      <c r="M22" s="482">
        <v>47.33872199999999</v>
      </c>
      <c r="N22" s="482">
        <f t="shared" si="4"/>
        <v>467.87548600000002</v>
      </c>
      <c r="O22" s="482">
        <f t="shared" si="5"/>
        <v>7.1234253616886463</v>
      </c>
      <c r="P22" s="482">
        <f t="shared" si="6"/>
        <v>2.7708438985095256</v>
      </c>
      <c r="Q22" s="482">
        <f t="shared" si="7"/>
        <v>9.8942692601982003</v>
      </c>
      <c r="R22" s="476"/>
      <c r="S22" s="476"/>
      <c r="T22" s="476"/>
      <c r="U22" s="476"/>
    </row>
    <row r="23" spans="1:21" x14ac:dyDescent="0.2">
      <c r="A23" s="8">
        <v>10</v>
      </c>
      <c r="B23" s="9" t="s">
        <v>893</v>
      </c>
      <c r="C23" s="482">
        <v>147.10202000000001</v>
      </c>
      <c r="D23" s="482">
        <v>16.55368</v>
      </c>
      <c r="E23" s="482">
        <f t="shared" si="1"/>
        <v>163.65570000000002</v>
      </c>
      <c r="F23" s="482">
        <v>3.1912122712686255</v>
      </c>
      <c r="G23" s="482">
        <v>-7.2653736253833756E-3</v>
      </c>
      <c r="H23" s="482">
        <f t="shared" si="2"/>
        <v>3.1839468976432421</v>
      </c>
      <c r="I23" s="482">
        <v>151.67042301411706</v>
      </c>
      <c r="J23" s="482">
        <v>16.770748692913294</v>
      </c>
      <c r="K23" s="482">
        <f t="shared" si="3"/>
        <v>168.44117170703035</v>
      </c>
      <c r="L23" s="482">
        <v>149.43892399999996</v>
      </c>
      <c r="M23" s="482">
        <v>16.811241999999996</v>
      </c>
      <c r="N23" s="482">
        <f t="shared" si="4"/>
        <v>166.25016599999995</v>
      </c>
      <c r="O23" s="482">
        <f t="shared" si="5"/>
        <v>5.4227112853857307</v>
      </c>
      <c r="P23" s="482">
        <f t="shared" si="6"/>
        <v>-4.7758680712085777E-2</v>
      </c>
      <c r="Q23" s="482">
        <f t="shared" si="7"/>
        <v>5.3749526046736378</v>
      </c>
      <c r="R23" s="476"/>
      <c r="S23" s="476"/>
      <c r="T23" s="476"/>
      <c r="U23" s="476"/>
    </row>
    <row r="24" spans="1:21" x14ac:dyDescent="0.2">
      <c r="A24" s="8">
        <v>11</v>
      </c>
      <c r="B24" s="9" t="s">
        <v>894</v>
      </c>
      <c r="C24" s="482">
        <v>190.56558000000001</v>
      </c>
      <c r="D24" s="482">
        <v>21.44472</v>
      </c>
      <c r="E24" s="482">
        <f t="shared" si="1"/>
        <v>212.0103</v>
      </c>
      <c r="F24" s="482">
        <v>3.642573077357639</v>
      </c>
      <c r="G24" s="482">
        <v>1.9330557806860327E-3</v>
      </c>
      <c r="H24" s="482">
        <f t="shared" si="2"/>
        <v>3.6445061331383251</v>
      </c>
      <c r="I24" s="482">
        <v>192.43430449852872</v>
      </c>
      <c r="J24" s="482">
        <v>21.287290911677296</v>
      </c>
      <c r="K24" s="482">
        <f t="shared" si="3"/>
        <v>213.72159541020602</v>
      </c>
      <c r="L24" s="482">
        <v>189.60305400000004</v>
      </c>
      <c r="M24" s="482">
        <v>21.338689500000001</v>
      </c>
      <c r="N24" s="482">
        <f t="shared" si="4"/>
        <v>210.94174350000003</v>
      </c>
      <c r="O24" s="482">
        <f t="shared" si="5"/>
        <v>6.4738235758863141</v>
      </c>
      <c r="P24" s="482">
        <f t="shared" si="6"/>
        <v>-4.946553254201902E-2</v>
      </c>
      <c r="Q24" s="482">
        <f t="shared" si="7"/>
        <v>6.4243580433443128</v>
      </c>
      <c r="R24" s="476"/>
      <c r="S24" s="476"/>
      <c r="T24" s="476"/>
      <c r="U24" s="476"/>
    </row>
    <row r="25" spans="1:21" x14ac:dyDescent="0.2">
      <c r="A25" s="586" t="s">
        <v>17</v>
      </c>
      <c r="B25" s="587"/>
      <c r="C25" s="497">
        <f t="shared" ref="C25:N25" si="8">SUM(C14:C24)</f>
        <v>3007.4390600000002</v>
      </c>
      <c r="D25" s="497">
        <f t="shared" si="8"/>
        <v>338.43304000000001</v>
      </c>
      <c r="E25" s="497">
        <f t="shared" si="8"/>
        <v>3345.8721000000005</v>
      </c>
      <c r="F25" s="497">
        <f t="shared" si="8"/>
        <v>50.98581072596923</v>
      </c>
      <c r="G25" s="497">
        <f t="shared" si="8"/>
        <v>5.9420769537941442</v>
      </c>
      <c r="H25" s="497">
        <f t="shared" si="8"/>
        <v>56.927887679763373</v>
      </c>
      <c r="I25" s="497">
        <f t="shared" si="8"/>
        <v>2979.24</v>
      </c>
      <c r="J25" s="497">
        <f t="shared" si="8"/>
        <v>329.57000000000011</v>
      </c>
      <c r="K25" s="497">
        <f t="shared" si="8"/>
        <v>3308.8100000000004</v>
      </c>
      <c r="L25" s="497">
        <f t="shared" si="8"/>
        <v>2993.349224</v>
      </c>
      <c r="M25" s="497">
        <f t="shared" si="8"/>
        <v>336.88610699999992</v>
      </c>
      <c r="N25" s="497">
        <f t="shared" si="8"/>
        <v>3330.2353309999999</v>
      </c>
      <c r="O25" s="497">
        <f>SUM(O14:O24)</f>
        <v>36.876586725969247</v>
      </c>
      <c r="P25" s="497">
        <f t="shared" ref="P25:Q25" si="9">SUM(P14:P24)</f>
        <v>-1.3740300462057249</v>
      </c>
      <c r="Q25" s="497">
        <f t="shared" si="9"/>
        <v>35.502556679763586</v>
      </c>
      <c r="R25" s="502"/>
    </row>
    <row r="26" spans="1:21" x14ac:dyDescent="0.2">
      <c r="A26" s="11"/>
      <c r="B26" s="29"/>
      <c r="C26" s="29"/>
      <c r="D26" s="29"/>
      <c r="E26" s="20"/>
      <c r="F26" s="20"/>
      <c r="G26" s="20"/>
      <c r="H26" s="20"/>
      <c r="I26" s="20"/>
      <c r="J26" s="20"/>
      <c r="K26" s="20"/>
      <c r="L26" s="20"/>
      <c r="M26" s="20"/>
      <c r="N26" s="20"/>
      <c r="O26" s="20"/>
      <c r="P26" s="20"/>
      <c r="Q26" s="20"/>
    </row>
    <row r="27" spans="1:21" ht="14.25" customHeight="1" x14ac:dyDescent="0.2">
      <c r="A27" s="725" t="s">
        <v>668</v>
      </c>
      <c r="B27" s="725"/>
      <c r="C27" s="725"/>
      <c r="D27" s="725"/>
      <c r="E27" s="725"/>
      <c r="F27" s="725"/>
      <c r="G27" s="725"/>
      <c r="H27" s="725"/>
      <c r="I27" s="725"/>
      <c r="J27" s="725"/>
      <c r="K27" s="725"/>
      <c r="L27" s="725"/>
      <c r="M27" s="725"/>
      <c r="N27" s="725"/>
      <c r="O27" s="725"/>
      <c r="P27" s="725"/>
      <c r="Q27" s="725"/>
    </row>
    <row r="28" spans="1:21" ht="15.75" customHeight="1" x14ac:dyDescent="0.2">
      <c r="A28" s="33"/>
      <c r="B28" s="39"/>
      <c r="C28" s="39"/>
      <c r="D28" s="39"/>
      <c r="E28" s="39"/>
      <c r="F28" s="39"/>
      <c r="G28" s="39"/>
      <c r="H28" s="39"/>
      <c r="I28" s="39"/>
      <c r="J28" s="39"/>
      <c r="K28" s="39"/>
      <c r="L28" s="39"/>
      <c r="M28" s="39"/>
      <c r="N28" s="39"/>
      <c r="O28" s="39"/>
      <c r="P28" s="39"/>
      <c r="Q28" s="39"/>
    </row>
    <row r="29" spans="1:21" s="355" customFormat="1" x14ac:dyDescent="0.2">
      <c r="A29" s="33"/>
      <c r="B29" s="39"/>
      <c r="C29" s="39"/>
      <c r="D29" s="39"/>
      <c r="E29" s="39"/>
      <c r="F29" s="39"/>
      <c r="G29" s="39"/>
      <c r="H29" s="39"/>
      <c r="I29" s="39"/>
      <c r="J29" s="39"/>
      <c r="K29" s="39"/>
      <c r="L29" s="39"/>
      <c r="M29" s="39"/>
      <c r="N29" s="39"/>
      <c r="O29" s="39"/>
      <c r="P29" s="39"/>
      <c r="Q29" s="39"/>
    </row>
    <row r="30" spans="1:21" s="355" customFormat="1" x14ac:dyDescent="0.2">
      <c r="A30" s="33"/>
      <c r="B30" s="39"/>
      <c r="C30" s="39"/>
      <c r="D30" s="39"/>
      <c r="E30" s="39"/>
      <c r="F30" s="39"/>
      <c r="G30" s="39"/>
      <c r="H30" s="39"/>
      <c r="I30" s="39"/>
      <c r="J30" s="39"/>
      <c r="K30" s="39"/>
      <c r="L30" s="39"/>
      <c r="M30" s="39"/>
      <c r="N30" s="39"/>
      <c r="O30" s="39"/>
      <c r="P30" s="39"/>
      <c r="Q30" s="39"/>
    </row>
    <row r="31" spans="1:21" s="355" customFormat="1" x14ac:dyDescent="0.2">
      <c r="A31" s="33"/>
      <c r="B31" s="39"/>
      <c r="C31" s="39"/>
      <c r="D31" s="39"/>
      <c r="E31" s="39"/>
      <c r="F31" s="39"/>
      <c r="G31" s="39"/>
      <c r="H31" s="39"/>
      <c r="I31" s="39"/>
      <c r="J31" s="39"/>
      <c r="K31" s="39"/>
      <c r="L31" s="39"/>
      <c r="M31" s="39"/>
      <c r="N31" s="39"/>
      <c r="O31" s="39"/>
      <c r="P31" s="39"/>
      <c r="Q31" s="39"/>
    </row>
    <row r="32" spans="1:21" s="355" customFormat="1" x14ac:dyDescent="0.2">
      <c r="A32" s="33"/>
      <c r="B32" s="39"/>
      <c r="C32" s="39"/>
      <c r="D32" s="39"/>
      <c r="E32" s="39"/>
      <c r="F32" s="39"/>
      <c r="G32" s="39"/>
      <c r="H32" s="39"/>
      <c r="I32" s="39"/>
      <c r="J32" s="39"/>
      <c r="K32" s="39"/>
      <c r="L32" s="39"/>
      <c r="M32" s="39"/>
      <c r="N32" s="39"/>
      <c r="O32" s="39"/>
      <c r="P32" s="39"/>
      <c r="Q32" s="39"/>
    </row>
    <row r="33" spans="1:18" ht="15.75" customHeight="1" x14ac:dyDescent="0.2">
      <c r="A33" s="14" t="s">
        <v>11</v>
      </c>
      <c r="B33" s="14"/>
      <c r="C33" s="14"/>
      <c r="D33" s="14"/>
      <c r="E33" s="14"/>
      <c r="F33" s="14"/>
      <c r="G33" s="14"/>
      <c r="H33" s="14"/>
      <c r="I33" s="14"/>
      <c r="J33" s="14"/>
      <c r="K33" s="14"/>
      <c r="L33" s="14"/>
      <c r="M33" s="14"/>
      <c r="N33" s="355"/>
      <c r="O33" s="355"/>
      <c r="P33" s="351"/>
      <c r="Q33" s="367" t="s">
        <v>12</v>
      </c>
    </row>
    <row r="34" spans="1:18" ht="12.75" customHeight="1" x14ac:dyDescent="0.2">
      <c r="A34" s="351"/>
      <c r="B34" s="351"/>
      <c r="C34" s="351"/>
      <c r="D34" s="351"/>
      <c r="E34" s="351"/>
      <c r="F34" s="351"/>
      <c r="G34" s="351"/>
      <c r="H34" s="351"/>
      <c r="I34" s="351"/>
      <c r="J34" s="351"/>
      <c r="K34" s="351"/>
      <c r="L34" s="351"/>
      <c r="M34" s="351"/>
      <c r="N34" s="351"/>
      <c r="O34" s="351"/>
      <c r="P34" s="351"/>
      <c r="Q34" s="367" t="s">
        <v>902</v>
      </c>
    </row>
    <row r="35" spans="1:18" ht="12.75" customHeight="1" x14ac:dyDescent="0.2">
      <c r="A35" s="351"/>
      <c r="B35" s="351"/>
      <c r="C35" s="351"/>
      <c r="D35" s="351"/>
      <c r="E35" s="351"/>
      <c r="F35" s="351"/>
      <c r="G35" s="351"/>
      <c r="H35" s="351"/>
      <c r="I35" s="351"/>
      <c r="J35" s="351"/>
      <c r="K35" s="351"/>
      <c r="L35" s="351"/>
      <c r="M35" s="351"/>
      <c r="N35" s="351"/>
      <c r="O35" s="351"/>
      <c r="P35" s="351"/>
      <c r="Q35" s="367" t="s">
        <v>903</v>
      </c>
    </row>
    <row r="36" spans="1:18" x14ac:dyDescent="0.2">
      <c r="A36" s="14"/>
      <c r="B36" s="14"/>
      <c r="C36" s="14"/>
      <c r="D36" s="14"/>
      <c r="E36" s="14"/>
      <c r="F36" s="14"/>
      <c r="G36" s="14"/>
      <c r="H36" s="14"/>
      <c r="I36" s="14"/>
      <c r="J36" s="14"/>
      <c r="K36" s="14"/>
      <c r="L36" s="14"/>
      <c r="M36" s="14"/>
      <c r="O36" s="626" t="s">
        <v>83</v>
      </c>
      <c r="P36" s="626"/>
      <c r="Q36" s="626"/>
      <c r="R36" s="626"/>
    </row>
    <row r="38" spans="1:18" x14ac:dyDescent="0.2">
      <c r="C38" s="476"/>
      <c r="D38" s="476"/>
      <c r="I38" s="476"/>
      <c r="J38" s="476"/>
      <c r="L38" s="476"/>
      <c r="M38" s="476"/>
    </row>
    <row r="39" spans="1:18" x14ac:dyDescent="0.2">
      <c r="D39" s="476"/>
      <c r="I39" s="476"/>
      <c r="J39" s="476"/>
      <c r="L39" s="476"/>
      <c r="M39" s="476"/>
    </row>
    <row r="41" spans="1:18" x14ac:dyDescent="0.2">
      <c r="M41" s="476"/>
    </row>
  </sheetData>
  <mergeCells count="16">
    <mergeCell ref="A11:A12"/>
    <mergeCell ref="B11:B12"/>
    <mergeCell ref="I11:K11"/>
    <mergeCell ref="A9:B9"/>
    <mergeCell ref="O36:R36"/>
    <mergeCell ref="O11:Q11"/>
    <mergeCell ref="L11:N11"/>
    <mergeCell ref="C11:E11"/>
    <mergeCell ref="F11:H11"/>
    <mergeCell ref="A27:Q27"/>
    <mergeCell ref="A25:B25"/>
    <mergeCell ref="P1:Q1"/>
    <mergeCell ref="A2:Q2"/>
    <mergeCell ref="A3:Q3"/>
    <mergeCell ref="N10:Q10"/>
    <mergeCell ref="A6:Q6"/>
  </mergeCells>
  <phoneticPr fontId="0" type="noConversion"/>
  <printOptions horizontalCentered="1" verticalCentered="1"/>
  <pageMargins left="0.70866141732283505" right="0.70866141732283505" top="0.196850393700787" bottom="0.196850393700787" header="0.31496062992126" footer="0.31496062992126"/>
  <pageSetup paperSize="9" scale="78" orientation="landscape" r:id="rId1"/>
  <headerFooter>
    <oddFooter>&amp;C- 61 -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8"/>
  <sheetViews>
    <sheetView view="pageBreakPreview" topLeftCell="A8" zoomScaleSheetLayoutView="100" workbookViewId="0">
      <selection activeCell="N22" sqref="N22"/>
    </sheetView>
  </sheetViews>
  <sheetFormatPr defaultRowHeight="12.75" x14ac:dyDescent="0.2"/>
  <cols>
    <col min="1" max="1" width="7.42578125" style="15" customWidth="1"/>
    <col min="2" max="2" width="20.5703125" style="15" bestFit="1" customWidth="1"/>
    <col min="3" max="3" width="8.7109375" style="15" customWidth="1"/>
    <col min="4" max="4" width="8.140625" style="15" customWidth="1"/>
    <col min="5" max="5" width="10" style="15" customWidth="1"/>
    <col min="6" max="7" width="7.28515625" style="15" customWidth="1"/>
    <col min="8" max="8" width="8.140625" style="15" customWidth="1"/>
    <col min="9" max="9" width="9.28515625" style="15" customWidth="1"/>
    <col min="10" max="10" width="10" style="15" customWidth="1"/>
    <col min="11" max="11" width="8.42578125" style="15" customWidth="1"/>
    <col min="12" max="12" width="8.7109375" style="15" customWidth="1"/>
    <col min="13" max="13" width="7.85546875" style="15" customWidth="1"/>
    <col min="14" max="14" width="11" style="15" bestFit="1" customWidth="1"/>
    <col min="15" max="15" width="13.7109375" style="15" customWidth="1"/>
    <col min="16" max="16" width="11.85546875" style="15" customWidth="1"/>
    <col min="17" max="17" width="9.7109375" style="15" customWidth="1"/>
    <col min="18" max="16384" width="9.140625" style="15"/>
  </cols>
  <sheetData>
    <row r="1" spans="1:21" customFormat="1" ht="15" x14ac:dyDescent="0.2">
      <c r="H1" s="34"/>
      <c r="I1" s="34"/>
      <c r="J1" s="34"/>
      <c r="K1" s="34"/>
      <c r="L1" s="34"/>
      <c r="M1" s="34"/>
      <c r="N1" s="34"/>
      <c r="O1" s="34"/>
      <c r="P1" s="689" t="s">
        <v>91</v>
      </c>
      <c r="Q1" s="689"/>
      <c r="R1" s="690"/>
      <c r="S1" s="15"/>
      <c r="T1" s="40"/>
      <c r="U1" s="40"/>
    </row>
    <row r="2" spans="1:21" customFormat="1" ht="15" x14ac:dyDescent="0.2">
      <c r="A2" s="695" t="s">
        <v>0</v>
      </c>
      <c r="B2" s="695"/>
      <c r="C2" s="695"/>
      <c r="D2" s="695"/>
      <c r="E2" s="695"/>
      <c r="F2" s="695"/>
      <c r="G2" s="695"/>
      <c r="H2" s="695"/>
      <c r="I2" s="695"/>
      <c r="J2" s="695"/>
      <c r="K2" s="695"/>
      <c r="L2" s="695"/>
      <c r="M2" s="695"/>
      <c r="N2" s="695"/>
      <c r="O2" s="695"/>
      <c r="P2" s="695"/>
      <c r="Q2" s="695"/>
      <c r="R2" s="690"/>
      <c r="S2" s="42"/>
      <c r="T2" s="42"/>
      <c r="U2" s="42"/>
    </row>
    <row r="3" spans="1:21" customFormat="1" ht="20.25" x14ac:dyDescent="0.3">
      <c r="A3" s="622" t="s">
        <v>701</v>
      </c>
      <c r="B3" s="622"/>
      <c r="C3" s="622"/>
      <c r="D3" s="622"/>
      <c r="E3" s="622"/>
      <c r="F3" s="622"/>
      <c r="G3" s="622"/>
      <c r="H3" s="622"/>
      <c r="I3" s="622"/>
      <c r="J3" s="622"/>
      <c r="K3" s="622"/>
      <c r="L3" s="622"/>
      <c r="M3" s="622"/>
      <c r="N3" s="622"/>
      <c r="O3" s="622"/>
      <c r="P3" s="622"/>
      <c r="Q3" s="622"/>
      <c r="R3" s="690"/>
      <c r="S3" s="41"/>
      <c r="T3" s="41"/>
      <c r="U3" s="41"/>
    </row>
    <row r="4" spans="1:21" customFormat="1" ht="10.5" customHeight="1" x14ac:dyDescent="0.2">
      <c r="R4" s="690"/>
    </row>
    <row r="5" spans="1:21" ht="9" customHeight="1" x14ac:dyDescent="0.2">
      <c r="A5" s="23"/>
      <c r="B5" s="23"/>
      <c r="C5" s="23"/>
      <c r="D5" s="23"/>
      <c r="E5" s="22"/>
      <c r="F5" s="22"/>
      <c r="G5" s="22"/>
      <c r="H5" s="22"/>
      <c r="I5" s="22"/>
      <c r="J5" s="22"/>
      <c r="K5" s="22"/>
      <c r="L5" s="22"/>
      <c r="M5" s="22"/>
      <c r="N5" s="23"/>
      <c r="O5" s="23"/>
      <c r="P5" s="22"/>
      <c r="Q5" s="20"/>
      <c r="R5" s="690"/>
    </row>
    <row r="6" spans="1:21" ht="18.600000000000001" customHeight="1" x14ac:dyDescent="0.25">
      <c r="B6" s="111"/>
      <c r="C6" s="111"/>
      <c r="D6" s="623" t="s">
        <v>847</v>
      </c>
      <c r="E6" s="623"/>
      <c r="F6" s="623"/>
      <c r="G6" s="623"/>
      <c r="H6" s="623"/>
      <c r="I6" s="623"/>
      <c r="J6" s="623"/>
      <c r="K6" s="623"/>
      <c r="L6" s="623"/>
      <c r="M6" s="623"/>
      <c r="N6" s="623"/>
      <c r="O6" s="623"/>
      <c r="R6" s="690"/>
    </row>
    <row r="7" spans="1:21" ht="5.45" customHeight="1" x14ac:dyDescent="0.2">
      <c r="R7" s="690"/>
    </row>
    <row r="8" spans="1:21" x14ac:dyDescent="0.2">
      <c r="A8" s="626" t="s">
        <v>883</v>
      </c>
      <c r="B8" s="626"/>
      <c r="Q8" s="31" t="s">
        <v>22</v>
      </c>
      <c r="R8" s="690"/>
    </row>
    <row r="9" spans="1:21" x14ac:dyDescent="0.2">
      <c r="A9" s="14"/>
      <c r="N9" s="708" t="s">
        <v>781</v>
      </c>
      <c r="O9" s="708"/>
      <c r="P9" s="708"/>
      <c r="Q9" s="708"/>
      <c r="R9" s="690"/>
      <c r="S9" s="20"/>
    </row>
    <row r="10" spans="1:21" ht="37.15" customHeight="1" x14ac:dyDescent="0.2">
      <c r="A10" s="611" t="s">
        <v>2</v>
      </c>
      <c r="B10" s="611" t="s">
        <v>3</v>
      </c>
      <c r="C10" s="611" t="s">
        <v>760</v>
      </c>
      <c r="D10" s="611"/>
      <c r="E10" s="611"/>
      <c r="F10" s="611" t="s">
        <v>792</v>
      </c>
      <c r="G10" s="611"/>
      <c r="H10" s="611"/>
      <c r="I10" s="651" t="s">
        <v>370</v>
      </c>
      <c r="J10" s="652"/>
      <c r="K10" s="721"/>
      <c r="L10" s="651" t="s">
        <v>92</v>
      </c>
      <c r="M10" s="652"/>
      <c r="N10" s="721"/>
      <c r="O10" s="722" t="s">
        <v>791</v>
      </c>
      <c r="P10" s="723"/>
      <c r="Q10" s="724"/>
      <c r="R10" s="690"/>
    </row>
    <row r="11" spans="1:21" ht="39.75" customHeight="1" x14ac:dyDescent="0.2">
      <c r="A11" s="611"/>
      <c r="B11" s="611"/>
      <c r="C11" s="5" t="s">
        <v>111</v>
      </c>
      <c r="D11" s="5" t="s">
        <v>665</v>
      </c>
      <c r="E11" s="36" t="s">
        <v>17</v>
      </c>
      <c r="F11" s="5" t="s">
        <v>111</v>
      </c>
      <c r="G11" s="5" t="s">
        <v>666</v>
      </c>
      <c r="H11" s="36" t="s">
        <v>17</v>
      </c>
      <c r="I11" s="5" t="s">
        <v>111</v>
      </c>
      <c r="J11" s="5" t="s">
        <v>666</v>
      </c>
      <c r="K11" s="36" t="s">
        <v>17</v>
      </c>
      <c r="L11" s="5" t="s">
        <v>111</v>
      </c>
      <c r="M11" s="5" t="s">
        <v>666</v>
      </c>
      <c r="N11" s="36" t="s">
        <v>17</v>
      </c>
      <c r="O11" s="5" t="s">
        <v>230</v>
      </c>
      <c r="P11" s="5" t="s">
        <v>667</v>
      </c>
      <c r="Q11" s="5" t="s">
        <v>112</v>
      </c>
    </row>
    <row r="12" spans="1:21" s="67" customFormat="1" x14ac:dyDescent="0.2">
      <c r="A12" s="5">
        <v>1</v>
      </c>
      <c r="B12" s="5">
        <v>2</v>
      </c>
      <c r="C12" s="64">
        <v>3</v>
      </c>
      <c r="D12" s="64">
        <v>4</v>
      </c>
      <c r="E12" s="64">
        <v>5</v>
      </c>
      <c r="F12" s="64">
        <v>6</v>
      </c>
      <c r="G12" s="64">
        <v>7</v>
      </c>
      <c r="H12" s="64">
        <v>8</v>
      </c>
      <c r="I12" s="64">
        <v>9</v>
      </c>
      <c r="J12" s="64">
        <v>10</v>
      </c>
      <c r="K12" s="64">
        <v>11</v>
      </c>
      <c r="L12" s="64">
        <v>12</v>
      </c>
      <c r="M12" s="64">
        <v>13</v>
      </c>
      <c r="N12" s="64">
        <v>14</v>
      </c>
      <c r="O12" s="64">
        <v>15</v>
      </c>
      <c r="P12" s="64">
        <v>16</v>
      </c>
      <c r="Q12" s="64">
        <v>17</v>
      </c>
    </row>
    <row r="13" spans="1:21" x14ac:dyDescent="0.2">
      <c r="A13" s="8">
        <v>1</v>
      </c>
      <c r="B13" s="9" t="s">
        <v>884</v>
      </c>
      <c r="C13" s="482">
        <v>353.27947599999999</v>
      </c>
      <c r="D13" s="482">
        <v>39.18629</v>
      </c>
      <c r="E13" s="482">
        <f>C13+D13</f>
        <v>392.46576599999997</v>
      </c>
      <c r="F13" s="482">
        <v>5.3420677954250095E-3</v>
      </c>
      <c r="G13" s="482">
        <v>-1.748295544928169E-3</v>
      </c>
      <c r="H13" s="482">
        <f>F13+G13</f>
        <v>3.5937722504968406E-3</v>
      </c>
      <c r="I13" s="482">
        <v>348.89525462052688</v>
      </c>
      <c r="J13" s="482">
        <v>39.047081343744729</v>
      </c>
      <c r="K13" s="482">
        <f>I13+J13</f>
        <v>387.94233596427159</v>
      </c>
      <c r="L13" s="482">
        <v>353.20618799999988</v>
      </c>
      <c r="M13" s="482">
        <v>39.17810999999999</v>
      </c>
      <c r="N13" s="482">
        <f>L13+M13</f>
        <v>392.38429799999989</v>
      </c>
      <c r="O13" s="482">
        <f>F13+I13-L13</f>
        <v>-4.3055913116775741</v>
      </c>
      <c r="P13" s="482">
        <f t="shared" ref="P13:Q23" si="0">G13+J13-M13</f>
        <v>-0.13277695180018867</v>
      </c>
      <c r="Q13" s="482">
        <f t="shared" si="0"/>
        <v>-4.4383682634777983</v>
      </c>
      <c r="U13" s="476"/>
    </row>
    <row r="14" spans="1:21" x14ac:dyDescent="0.2">
      <c r="A14" s="8">
        <v>2</v>
      </c>
      <c r="B14" s="9" t="s">
        <v>885</v>
      </c>
      <c r="C14" s="482">
        <v>150.20469199999999</v>
      </c>
      <c r="D14" s="482">
        <v>16.660930000000004</v>
      </c>
      <c r="E14" s="482">
        <f t="shared" ref="E14:E23" si="1">C14+D14</f>
        <v>166.865622</v>
      </c>
      <c r="F14" s="482">
        <v>-1.5535204596375252E-3</v>
      </c>
      <c r="G14" s="482">
        <v>6.5921629177445595E-4</v>
      </c>
      <c r="H14" s="482">
        <f t="shared" ref="H14:H23" si="2">F14+G14</f>
        <v>-8.9430416786306921E-4</v>
      </c>
      <c r="I14" s="482">
        <v>148.34064195831692</v>
      </c>
      <c r="J14" s="482">
        <v>16.601742317847314</v>
      </c>
      <c r="K14" s="482">
        <f t="shared" ref="K14:K23" si="3">I14+J14</f>
        <v>164.94238427616423</v>
      </c>
      <c r="L14" s="482">
        <v>150.20469200000002</v>
      </c>
      <c r="M14" s="482">
        <v>16.66093</v>
      </c>
      <c r="N14" s="482">
        <f t="shared" ref="N14:N23" si="4">L14+M14</f>
        <v>166.86562200000003</v>
      </c>
      <c r="O14" s="482">
        <f t="shared" ref="O14:O23" si="5">F14+I14-L14</f>
        <v>-1.8656035621427236</v>
      </c>
      <c r="P14" s="482">
        <f t="shared" si="0"/>
        <v>-5.8528465860909762E-2</v>
      </c>
      <c r="Q14" s="482">
        <f t="shared" si="0"/>
        <v>-1.9241320280036689</v>
      </c>
      <c r="R14" s="476"/>
      <c r="S14" s="476"/>
      <c r="T14" s="476"/>
      <c r="U14" s="476"/>
    </row>
    <row r="15" spans="1:21" x14ac:dyDescent="0.2">
      <c r="A15" s="8">
        <v>3</v>
      </c>
      <c r="B15" s="9" t="s">
        <v>886</v>
      </c>
      <c r="C15" s="482">
        <v>206.01416</v>
      </c>
      <c r="D15" s="482">
        <v>22.851400000000002</v>
      </c>
      <c r="E15" s="482">
        <f t="shared" si="1"/>
        <v>228.86556000000002</v>
      </c>
      <c r="F15" s="482">
        <v>-2.32680740015212E-3</v>
      </c>
      <c r="G15" s="482">
        <v>0.4046858390210204</v>
      </c>
      <c r="H15" s="482">
        <f t="shared" si="2"/>
        <v>0.40235903162086828</v>
      </c>
      <c r="I15" s="482">
        <v>203.45751081399919</v>
      </c>
      <c r="J15" s="482">
        <v>22.770220774113813</v>
      </c>
      <c r="K15" s="482">
        <f t="shared" si="3"/>
        <v>226.22773158811302</v>
      </c>
      <c r="L15" s="482">
        <v>206.01416000000009</v>
      </c>
      <c r="M15" s="482">
        <v>22.851400000000005</v>
      </c>
      <c r="N15" s="482">
        <f t="shared" si="4"/>
        <v>228.8655600000001</v>
      </c>
      <c r="O15" s="482">
        <f t="shared" si="5"/>
        <v>-2.5589759934010488</v>
      </c>
      <c r="P15" s="482">
        <f t="shared" si="0"/>
        <v>0.32350661313482831</v>
      </c>
      <c r="Q15" s="482">
        <f t="shared" si="0"/>
        <v>-2.2354693802662098</v>
      </c>
      <c r="R15" s="476"/>
      <c r="S15" s="476"/>
      <c r="T15" s="476"/>
      <c r="U15" s="476"/>
    </row>
    <row r="16" spans="1:21" x14ac:dyDescent="0.2">
      <c r="A16" s="8">
        <v>4</v>
      </c>
      <c r="B16" s="9" t="s">
        <v>887</v>
      </c>
      <c r="C16" s="482">
        <v>103.161784</v>
      </c>
      <c r="D16" s="482">
        <v>11.44286</v>
      </c>
      <c r="E16" s="482">
        <f t="shared" si="1"/>
        <v>114.60464399999999</v>
      </c>
      <c r="F16" s="482">
        <v>7.0532465564809854E-3</v>
      </c>
      <c r="G16" s="482">
        <v>-3.9317171470312218E-3</v>
      </c>
      <c r="H16" s="482">
        <f t="shared" si="2"/>
        <v>3.1215294094497636E-3</v>
      </c>
      <c r="I16" s="482">
        <v>101.88153952025166</v>
      </c>
      <c r="J16" s="482">
        <v>11.402209426436716</v>
      </c>
      <c r="K16" s="482">
        <f t="shared" si="3"/>
        <v>113.28374894668838</v>
      </c>
      <c r="L16" s="482">
        <v>103.16178399999998</v>
      </c>
      <c r="M16" s="482">
        <v>11.442859999999998</v>
      </c>
      <c r="N16" s="482">
        <f t="shared" si="4"/>
        <v>114.60464399999998</v>
      </c>
      <c r="O16" s="482">
        <f t="shared" si="5"/>
        <v>-1.273191233191838</v>
      </c>
      <c r="P16" s="482">
        <f t="shared" si="0"/>
        <v>-4.4582290710312833E-2</v>
      </c>
      <c r="Q16" s="482">
        <f t="shared" si="0"/>
        <v>-1.3177735239021473</v>
      </c>
      <c r="R16" s="476"/>
      <c r="S16" s="476"/>
      <c r="T16" s="476"/>
      <c r="U16" s="476"/>
    </row>
    <row r="17" spans="1:21" x14ac:dyDescent="0.2">
      <c r="A17" s="8">
        <v>5</v>
      </c>
      <c r="B17" s="9" t="s">
        <v>888</v>
      </c>
      <c r="C17" s="482">
        <v>156.52177200000003</v>
      </c>
      <c r="D17" s="482">
        <v>17.361630000000002</v>
      </c>
      <c r="E17" s="482">
        <f t="shared" si="1"/>
        <v>173.88340200000002</v>
      </c>
      <c r="F17" s="482">
        <v>4.3</v>
      </c>
      <c r="G17" s="482">
        <v>0.49</v>
      </c>
      <c r="H17" s="482">
        <f t="shared" si="2"/>
        <v>4.79</v>
      </c>
      <c r="I17" s="482">
        <v>154.57932658277628</v>
      </c>
      <c r="J17" s="482">
        <v>17.299953092522895</v>
      </c>
      <c r="K17" s="482">
        <f t="shared" si="3"/>
        <v>171.87927967529916</v>
      </c>
      <c r="L17" s="482">
        <v>156.52177200000003</v>
      </c>
      <c r="M17" s="482">
        <v>17.361629999999998</v>
      </c>
      <c r="N17" s="482">
        <f t="shared" si="4"/>
        <v>173.88340200000002</v>
      </c>
      <c r="O17" s="482">
        <f t="shared" si="5"/>
        <v>2.3575545827762596</v>
      </c>
      <c r="P17" s="482">
        <f t="shared" si="0"/>
        <v>0.42832309252289491</v>
      </c>
      <c r="Q17" s="482">
        <f t="shared" si="0"/>
        <v>2.7858776752991332</v>
      </c>
      <c r="R17" s="476"/>
      <c r="S17" s="476"/>
      <c r="T17" s="476"/>
      <c r="U17" s="476"/>
    </row>
    <row r="18" spans="1:21" x14ac:dyDescent="0.2">
      <c r="A18" s="336">
        <v>6</v>
      </c>
      <c r="B18" s="205" t="s">
        <v>889</v>
      </c>
      <c r="C18" s="482">
        <v>87.29173200000001</v>
      </c>
      <c r="D18" s="482">
        <v>9.6825300000000016</v>
      </c>
      <c r="E18" s="482">
        <f t="shared" si="1"/>
        <v>96.97426200000001</v>
      </c>
      <c r="F18" s="482">
        <v>-3.4210215744110428E-3</v>
      </c>
      <c r="G18" s="482">
        <v>-3.8228858768540874E-4</v>
      </c>
      <c r="H18" s="482">
        <f t="shared" si="2"/>
        <v>-3.8033101620964516E-3</v>
      </c>
      <c r="I18" s="482">
        <v>86.20843590247739</v>
      </c>
      <c r="J18" s="482">
        <v>9.6481329700578637</v>
      </c>
      <c r="K18" s="482">
        <f t="shared" si="3"/>
        <v>95.856568872535249</v>
      </c>
      <c r="L18" s="482">
        <v>87.291732000000025</v>
      </c>
      <c r="M18" s="482">
        <v>9.6825300000000016</v>
      </c>
      <c r="N18" s="482">
        <f t="shared" si="4"/>
        <v>96.974262000000024</v>
      </c>
      <c r="O18" s="482">
        <f t="shared" si="5"/>
        <v>-1.0867171190970453</v>
      </c>
      <c r="P18" s="482">
        <f t="shared" si="0"/>
        <v>-3.47793185298233E-2</v>
      </c>
      <c r="Q18" s="482">
        <f t="shared" si="0"/>
        <v>-1.1214964376268739</v>
      </c>
      <c r="R18" s="476"/>
      <c r="S18" s="476"/>
      <c r="T18" s="476"/>
      <c r="U18" s="476"/>
    </row>
    <row r="19" spans="1:21" x14ac:dyDescent="0.2">
      <c r="A19" s="8">
        <v>7</v>
      </c>
      <c r="B19" s="9" t="s">
        <v>890</v>
      </c>
      <c r="C19" s="482">
        <v>85.615772000000007</v>
      </c>
      <c r="D19" s="482">
        <v>9.4966300000000015</v>
      </c>
      <c r="E19" s="482">
        <f t="shared" si="1"/>
        <v>95.112402000000003</v>
      </c>
      <c r="F19" s="482">
        <v>-4.1227936833365675E-3</v>
      </c>
      <c r="G19" s="482">
        <v>9.0124628039927046E-3</v>
      </c>
      <c r="H19" s="482">
        <f t="shared" si="2"/>
        <v>4.8896691206561371E-3</v>
      </c>
      <c r="I19" s="482">
        <v>84.553274675580028</v>
      </c>
      <c r="J19" s="482">
        <v>9.4628933767765862</v>
      </c>
      <c r="K19" s="482">
        <f t="shared" si="3"/>
        <v>94.016168052356619</v>
      </c>
      <c r="L19" s="482">
        <v>85.615771999999993</v>
      </c>
      <c r="M19" s="482">
        <v>9.4966299999999997</v>
      </c>
      <c r="N19" s="482">
        <f t="shared" si="4"/>
        <v>95.112401999999989</v>
      </c>
      <c r="O19" s="482">
        <f t="shared" si="5"/>
        <v>-1.0666201181033017</v>
      </c>
      <c r="P19" s="482">
        <f t="shared" si="0"/>
        <v>-2.4724160419420826E-2</v>
      </c>
      <c r="Q19" s="482">
        <f t="shared" si="0"/>
        <v>-1.0913442785227119</v>
      </c>
      <c r="R19" s="476"/>
      <c r="S19" s="476"/>
      <c r="T19" s="476"/>
      <c r="U19" s="476"/>
    </row>
    <row r="20" spans="1:21" x14ac:dyDescent="0.2">
      <c r="A20" s="8">
        <v>8</v>
      </c>
      <c r="B20" s="9" t="s">
        <v>891</v>
      </c>
      <c r="C20" s="482">
        <v>155.18100400000003</v>
      </c>
      <c r="D20" s="482">
        <v>17.212910000000001</v>
      </c>
      <c r="E20" s="482">
        <f t="shared" si="1"/>
        <v>172.39391400000002</v>
      </c>
      <c r="F20" s="482">
        <v>-2.8165647023570273E-5</v>
      </c>
      <c r="G20" s="482">
        <v>1.0968997007410053E-3</v>
      </c>
      <c r="H20" s="482">
        <f t="shared" si="2"/>
        <v>1.068734053717435E-3</v>
      </c>
      <c r="I20" s="482">
        <v>153.25519760125837</v>
      </c>
      <c r="J20" s="482">
        <v>17.15176141789787</v>
      </c>
      <c r="K20" s="482">
        <f t="shared" si="3"/>
        <v>170.40695901915623</v>
      </c>
      <c r="L20" s="482">
        <v>155.18100400000003</v>
      </c>
      <c r="M20" s="482">
        <v>17.212910000000004</v>
      </c>
      <c r="N20" s="482">
        <f t="shared" si="4"/>
        <v>172.39391400000002</v>
      </c>
      <c r="O20" s="482">
        <f t="shared" si="5"/>
        <v>-1.9258345643886798</v>
      </c>
      <c r="P20" s="482">
        <f t="shared" si="0"/>
        <v>-6.0051682401393691E-2</v>
      </c>
      <c r="Q20" s="482">
        <f t="shared" si="0"/>
        <v>-1.9858862467900735</v>
      </c>
      <c r="R20" s="476"/>
      <c r="S20" s="476"/>
      <c r="T20" s="476"/>
      <c r="U20" s="476"/>
    </row>
    <row r="21" spans="1:21" x14ac:dyDescent="0.2">
      <c r="A21" s="337">
        <v>9</v>
      </c>
      <c r="B21" s="9" t="s">
        <v>892</v>
      </c>
      <c r="C21" s="482">
        <v>305.92716000000001</v>
      </c>
      <c r="D21" s="482">
        <v>33.933900000000001</v>
      </c>
      <c r="E21" s="482">
        <f t="shared" si="1"/>
        <v>339.86106000000001</v>
      </c>
      <c r="F21" s="482">
        <v>9.4269353570552994E-4</v>
      </c>
      <c r="G21" s="482">
        <v>0.57509750412351224</v>
      </c>
      <c r="H21" s="482">
        <f t="shared" si="2"/>
        <v>0.57604019765921777</v>
      </c>
      <c r="I21" s="482">
        <v>302.13058395595755</v>
      </c>
      <c r="J21" s="482">
        <v>33.813350373574515</v>
      </c>
      <c r="K21" s="482">
        <f t="shared" si="3"/>
        <v>335.94393432953206</v>
      </c>
      <c r="L21" s="482">
        <v>304.17047799999989</v>
      </c>
      <c r="M21" s="482">
        <v>33.738010999999986</v>
      </c>
      <c r="N21" s="482">
        <f t="shared" si="4"/>
        <v>337.90848899999986</v>
      </c>
      <c r="O21" s="482">
        <f t="shared" si="5"/>
        <v>-2.0389513505066361</v>
      </c>
      <c r="P21" s="482">
        <f t="shared" si="0"/>
        <v>0.65043687769804137</v>
      </c>
      <c r="Q21" s="482">
        <f t="shared" si="0"/>
        <v>-1.3885144728085947</v>
      </c>
      <c r="R21" s="476"/>
      <c r="S21" s="476"/>
      <c r="T21" s="476"/>
      <c r="U21" s="476"/>
    </row>
    <row r="22" spans="1:21" x14ac:dyDescent="0.2">
      <c r="A22" s="8">
        <v>10</v>
      </c>
      <c r="B22" s="9" t="s">
        <v>893</v>
      </c>
      <c r="C22" s="482">
        <v>108.04785200000001</v>
      </c>
      <c r="D22" s="482">
        <v>11.984830000000002</v>
      </c>
      <c r="E22" s="482">
        <f t="shared" si="1"/>
        <v>120.03268200000001</v>
      </c>
      <c r="F22" s="482">
        <v>-2.621896764281928E-3</v>
      </c>
      <c r="G22" s="482">
        <v>2.3308252666076612E-4</v>
      </c>
      <c r="H22" s="482">
        <f t="shared" si="2"/>
        <v>-2.3888142376211619E-3</v>
      </c>
      <c r="I22" s="482">
        <v>106.70697109712937</v>
      </c>
      <c r="J22" s="482">
        <v>11.942254086849056</v>
      </c>
      <c r="K22" s="482">
        <f t="shared" si="3"/>
        <v>118.64922518397843</v>
      </c>
      <c r="L22" s="482">
        <v>108.93355999999993</v>
      </c>
      <c r="M22" s="482">
        <v>12.083595999999993</v>
      </c>
      <c r="N22" s="482">
        <f t="shared" si="4"/>
        <v>121.01715599999991</v>
      </c>
      <c r="O22" s="482">
        <f t="shared" si="5"/>
        <v>-2.229210799634842</v>
      </c>
      <c r="P22" s="482">
        <f t="shared" si="0"/>
        <v>-0.14110883062427604</v>
      </c>
      <c r="Q22" s="482">
        <f t="shared" si="0"/>
        <v>-2.3703196302591039</v>
      </c>
      <c r="R22" s="476"/>
      <c r="S22" s="476"/>
      <c r="T22" s="476"/>
      <c r="U22" s="476"/>
    </row>
    <row r="23" spans="1:21" x14ac:dyDescent="0.2">
      <c r="A23" s="8">
        <v>11</v>
      </c>
      <c r="B23" s="9" t="s">
        <v>894</v>
      </c>
      <c r="C23" s="482">
        <v>124.678532</v>
      </c>
      <c r="D23" s="482">
        <v>13.829530000000002</v>
      </c>
      <c r="E23" s="482">
        <f t="shared" si="1"/>
        <v>138.508062</v>
      </c>
      <c r="F23" s="482">
        <v>3.0344445198409176E-3</v>
      </c>
      <c r="G23" s="482">
        <v>1.2746485943431196E-3</v>
      </c>
      <c r="H23" s="482">
        <f t="shared" si="2"/>
        <v>4.3090931141840372E-3</v>
      </c>
      <c r="I23" s="482">
        <v>123.13126327172631</v>
      </c>
      <c r="J23" s="482">
        <v>13.780400820178643</v>
      </c>
      <c r="K23" s="482">
        <f t="shared" si="3"/>
        <v>136.91166409190495</v>
      </c>
      <c r="L23" s="482">
        <v>125.23415200000007</v>
      </c>
      <c r="M23" s="482">
        <v>13.890500000000003</v>
      </c>
      <c r="N23" s="482">
        <f t="shared" si="4"/>
        <v>139.12465200000008</v>
      </c>
      <c r="O23" s="482">
        <f t="shared" si="5"/>
        <v>-2.0998542837539134</v>
      </c>
      <c r="P23" s="482">
        <f t="shared" si="0"/>
        <v>-0.10882453122701641</v>
      </c>
      <c r="Q23" s="482">
        <f t="shared" si="0"/>
        <v>-2.2086788149809422</v>
      </c>
      <c r="R23" s="476"/>
      <c r="S23" s="476"/>
      <c r="T23" s="476"/>
      <c r="U23" s="476"/>
    </row>
    <row r="24" spans="1:21" s="14" customFormat="1" x14ac:dyDescent="0.2">
      <c r="A24" s="586" t="s">
        <v>17</v>
      </c>
      <c r="B24" s="587"/>
      <c r="C24" s="497">
        <f t="shared" ref="C24:N24" si="6">SUM(C13:C23)</f>
        <v>1835.9239359999999</v>
      </c>
      <c r="D24" s="497">
        <f t="shared" si="6"/>
        <v>203.64344000000003</v>
      </c>
      <c r="E24" s="497">
        <f t="shared" si="6"/>
        <v>2039.567376</v>
      </c>
      <c r="F24" s="497">
        <f t="shared" si="6"/>
        <v>4.3022982468786095</v>
      </c>
      <c r="G24" s="497">
        <f t="shared" si="6"/>
        <v>1.4759973517823999</v>
      </c>
      <c r="H24" s="497">
        <f t="shared" si="6"/>
        <v>5.7782955986610096</v>
      </c>
      <c r="I24" s="497">
        <f t="shared" si="6"/>
        <v>1813.1399999999999</v>
      </c>
      <c r="J24" s="497">
        <f t="shared" si="6"/>
        <v>202.92</v>
      </c>
      <c r="K24" s="497">
        <f t="shared" si="6"/>
        <v>2016.0599999999997</v>
      </c>
      <c r="L24" s="497">
        <f t="shared" si="6"/>
        <v>1835.5352940000002</v>
      </c>
      <c r="M24" s="497">
        <f t="shared" si="6"/>
        <v>203.59910699999998</v>
      </c>
      <c r="N24" s="497">
        <f t="shared" si="6"/>
        <v>2039.1344009999998</v>
      </c>
      <c r="O24" s="497">
        <f>SUM(O13:O23)</f>
        <v>-18.092995753121343</v>
      </c>
      <c r="P24" s="497">
        <f t="shared" ref="P24:Q24" si="7">SUM(P13:P23)</f>
        <v>0.79689035178242307</v>
      </c>
      <c r="Q24" s="497">
        <f t="shared" si="7"/>
        <v>-17.296105401338991</v>
      </c>
      <c r="R24" s="514"/>
    </row>
    <row r="25" spans="1:21" x14ac:dyDescent="0.2">
      <c r="A25" s="11"/>
      <c r="B25" s="29"/>
      <c r="C25" s="29"/>
      <c r="D25" s="29"/>
      <c r="E25" s="20"/>
      <c r="F25" s="20"/>
      <c r="G25" s="20"/>
      <c r="H25" s="20"/>
      <c r="I25" s="20"/>
      <c r="J25" s="20"/>
      <c r="K25" s="20"/>
      <c r="L25" s="20"/>
      <c r="M25" s="20"/>
      <c r="N25" s="20"/>
      <c r="O25" s="20"/>
      <c r="P25" s="20"/>
      <c r="Q25" s="20"/>
    </row>
    <row r="26" spans="1:21" ht="14.25" customHeight="1" x14ac:dyDescent="0.2">
      <c r="A26" s="725" t="s">
        <v>669</v>
      </c>
      <c r="B26" s="725"/>
      <c r="C26" s="725"/>
      <c r="D26" s="725"/>
      <c r="E26" s="725"/>
      <c r="F26" s="725"/>
      <c r="G26" s="725"/>
      <c r="H26" s="725"/>
      <c r="I26" s="725"/>
      <c r="J26" s="725"/>
      <c r="K26" s="725"/>
      <c r="L26" s="725"/>
      <c r="M26" s="725"/>
      <c r="N26" s="725"/>
      <c r="O26" s="725"/>
      <c r="P26" s="725"/>
      <c r="Q26" s="725"/>
    </row>
    <row r="27" spans="1:21" ht="15.75" customHeight="1" x14ac:dyDescent="0.2">
      <c r="A27" s="33"/>
      <c r="B27" s="39"/>
      <c r="C27" s="39"/>
      <c r="D27" s="39"/>
      <c r="E27" s="39"/>
      <c r="F27" s="39"/>
      <c r="G27" s="39"/>
      <c r="H27" s="39"/>
      <c r="I27" s="39"/>
      <c r="J27" s="39"/>
      <c r="K27" s="39"/>
      <c r="L27" s="39"/>
      <c r="M27" s="39"/>
      <c r="N27" s="39"/>
      <c r="O27" s="39"/>
      <c r="P27" s="39"/>
      <c r="Q27" s="39"/>
    </row>
    <row r="28" spans="1:21" s="355" customFormat="1" ht="15.75" customHeight="1" x14ac:dyDescent="0.2">
      <c r="A28" s="33"/>
      <c r="B28" s="39"/>
      <c r="C28" s="39"/>
      <c r="D28" s="39"/>
      <c r="E28" s="39"/>
      <c r="F28" s="39"/>
      <c r="G28" s="39"/>
      <c r="H28" s="39"/>
      <c r="I28" s="39"/>
      <c r="J28" s="39"/>
      <c r="K28" s="39"/>
      <c r="L28" s="39"/>
      <c r="M28" s="39"/>
      <c r="N28" s="39"/>
      <c r="O28" s="39"/>
      <c r="P28" s="39"/>
      <c r="Q28" s="39"/>
    </row>
    <row r="29" spans="1:21" s="355" customFormat="1" ht="15.75" customHeight="1" x14ac:dyDescent="0.2">
      <c r="A29" s="33"/>
      <c r="B29" s="39"/>
      <c r="C29" s="39"/>
      <c r="D29" s="39"/>
      <c r="E29" s="39"/>
      <c r="F29" s="39"/>
      <c r="G29" s="39"/>
      <c r="H29" s="39"/>
      <c r="I29" s="39"/>
      <c r="J29" s="39"/>
      <c r="K29" s="39"/>
      <c r="L29" s="39"/>
      <c r="M29" s="39"/>
      <c r="N29" s="39"/>
      <c r="O29" s="39"/>
      <c r="P29" s="39"/>
      <c r="Q29" s="39"/>
    </row>
    <row r="30" spans="1:21" s="355" customFormat="1" ht="15.75" customHeight="1" x14ac:dyDescent="0.2">
      <c r="A30" s="33"/>
      <c r="B30" s="39"/>
      <c r="C30" s="39"/>
      <c r="D30" s="39"/>
      <c r="E30" s="39"/>
      <c r="F30" s="39"/>
      <c r="G30" s="39"/>
      <c r="H30" s="39"/>
      <c r="I30" s="39"/>
      <c r="J30" s="39"/>
      <c r="K30" s="39"/>
      <c r="L30" s="39"/>
      <c r="M30" s="39"/>
      <c r="N30" s="39"/>
      <c r="O30" s="39"/>
      <c r="P30" s="39"/>
      <c r="Q30" s="39"/>
    </row>
    <row r="31" spans="1:21" s="355" customFormat="1" ht="15.75" customHeight="1" x14ac:dyDescent="0.2">
      <c r="A31" s="33"/>
      <c r="B31" s="39"/>
      <c r="C31" s="39"/>
      <c r="D31" s="39"/>
      <c r="E31" s="39"/>
      <c r="F31" s="39"/>
      <c r="G31" s="39"/>
      <c r="H31" s="39"/>
      <c r="I31" s="39"/>
      <c r="J31" s="39"/>
      <c r="K31" s="39"/>
      <c r="L31" s="39"/>
      <c r="M31" s="39"/>
      <c r="N31" s="39"/>
      <c r="O31" s="39"/>
      <c r="P31" s="39"/>
      <c r="Q31" s="39"/>
    </row>
    <row r="32" spans="1:21" x14ac:dyDescent="0.2">
      <c r="A32" s="14" t="s">
        <v>11</v>
      </c>
      <c r="B32" s="14"/>
      <c r="C32" s="14"/>
      <c r="D32" s="14"/>
      <c r="E32" s="14"/>
      <c r="F32" s="14"/>
      <c r="G32" s="14"/>
      <c r="H32" s="14"/>
      <c r="I32" s="14"/>
      <c r="J32" s="14"/>
      <c r="K32" s="14"/>
      <c r="L32" s="14"/>
      <c r="M32" s="14"/>
      <c r="N32" s="355"/>
      <c r="O32" s="355"/>
      <c r="P32" s="351"/>
      <c r="Q32" s="367" t="s">
        <v>12</v>
      </c>
    </row>
    <row r="33" spans="1:18" ht="12.75" customHeight="1" x14ac:dyDescent="0.2">
      <c r="A33" s="351"/>
      <c r="B33" s="351"/>
      <c r="C33" s="351"/>
      <c r="D33" s="351"/>
      <c r="E33" s="351"/>
      <c r="F33" s="351"/>
      <c r="G33" s="351"/>
      <c r="H33" s="351"/>
      <c r="I33" s="351"/>
      <c r="J33" s="351"/>
      <c r="K33" s="351"/>
      <c r="L33" s="351"/>
      <c r="M33" s="351"/>
      <c r="N33" s="351"/>
      <c r="O33" s="351"/>
      <c r="P33" s="351"/>
      <c r="Q33" s="367" t="s">
        <v>902</v>
      </c>
    </row>
    <row r="34" spans="1:18" ht="12.75" customHeight="1" x14ac:dyDescent="0.2">
      <c r="A34" s="351"/>
      <c r="B34" s="351"/>
      <c r="C34" s="351"/>
      <c r="D34" s="351"/>
      <c r="E34" s="351"/>
      <c r="F34" s="351"/>
      <c r="G34" s="351"/>
      <c r="H34" s="351"/>
      <c r="I34" s="351"/>
      <c r="J34" s="351"/>
      <c r="K34" s="351"/>
      <c r="L34" s="351"/>
      <c r="M34" s="351"/>
      <c r="N34" s="351"/>
      <c r="O34" s="351"/>
      <c r="P34" s="351"/>
      <c r="Q34" s="367" t="s">
        <v>903</v>
      </c>
    </row>
    <row r="35" spans="1:18" x14ac:dyDescent="0.2">
      <c r="A35" s="14"/>
      <c r="B35" s="14"/>
      <c r="C35" s="14"/>
      <c r="D35" s="14"/>
      <c r="E35" s="14"/>
      <c r="F35" s="14"/>
      <c r="G35" s="14"/>
      <c r="H35" s="14"/>
      <c r="I35" s="14"/>
      <c r="J35" s="14"/>
      <c r="K35" s="14"/>
      <c r="L35" s="14"/>
      <c r="M35" s="14"/>
      <c r="O35" s="624" t="s">
        <v>83</v>
      </c>
      <c r="P35" s="624"/>
      <c r="Q35" s="624"/>
      <c r="R35" s="34"/>
    </row>
    <row r="38" spans="1:18" x14ac:dyDescent="0.2">
      <c r="D38" s="476"/>
      <c r="J38" s="476"/>
    </row>
  </sheetData>
  <mergeCells count="17">
    <mergeCell ref="F10:H10"/>
    <mergeCell ref="A8:B8"/>
    <mergeCell ref="O35:Q35"/>
    <mergeCell ref="R1:R10"/>
    <mergeCell ref="I10:K10"/>
    <mergeCell ref="L10:N10"/>
    <mergeCell ref="O10:Q10"/>
    <mergeCell ref="A26:Q26"/>
    <mergeCell ref="P1:Q1"/>
    <mergeCell ref="A2:Q2"/>
    <mergeCell ref="A3:Q3"/>
    <mergeCell ref="A24:B24"/>
    <mergeCell ref="N9:Q9"/>
    <mergeCell ref="D6:O6"/>
    <mergeCell ref="A10:A11"/>
    <mergeCell ref="B10:B11"/>
    <mergeCell ref="C10:E10"/>
  </mergeCells>
  <phoneticPr fontId="0" type="noConversion"/>
  <printOptions horizontalCentered="1" verticalCentered="1"/>
  <pageMargins left="0.70866141732283505" right="0.70866141732283505" top="0.196850393700787" bottom="0.196850393700787" header="0.31496062992126" footer="0.31496062992126"/>
  <pageSetup paperSize="9" scale="79" orientation="landscape" r:id="rId1"/>
  <headerFooter>
    <oddFooter>&amp;C- 62 -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7"/>
  <sheetViews>
    <sheetView view="pageBreakPreview" zoomScale="85" zoomScaleSheetLayoutView="85" workbookViewId="0">
      <selection activeCell="U14" sqref="U14:V24"/>
    </sheetView>
  </sheetViews>
  <sheetFormatPr defaultRowHeight="12.75" x14ac:dyDescent="0.2"/>
  <cols>
    <col min="1" max="1" width="6" customWidth="1"/>
    <col min="2" max="2" width="20.5703125" bestFit="1" customWidth="1"/>
    <col min="3" max="3" width="10.85546875" customWidth="1"/>
    <col min="4" max="4" width="10.140625" customWidth="1"/>
    <col min="5" max="5" width="9.42578125" customWidth="1"/>
    <col min="6" max="6" width="7.42578125" customWidth="1"/>
    <col min="7" max="7" width="7.7109375" bestFit="1" customWidth="1"/>
    <col min="20" max="20" width="10.42578125" customWidth="1"/>
    <col min="21" max="21" width="11.140625" customWidth="1"/>
    <col min="22" max="22" width="11.85546875" customWidth="1"/>
  </cols>
  <sheetData>
    <row r="1" spans="1:22" ht="15" x14ac:dyDescent="0.2">
      <c r="Q1" s="729" t="s">
        <v>64</v>
      </c>
      <c r="R1" s="729"/>
      <c r="S1" s="729"/>
      <c r="T1" s="729"/>
      <c r="U1" s="729"/>
      <c r="V1" s="729"/>
    </row>
    <row r="3" spans="1:22" ht="15" x14ac:dyDescent="0.2">
      <c r="A3" s="695" t="s">
        <v>0</v>
      </c>
      <c r="B3" s="695"/>
      <c r="C3" s="695"/>
      <c r="D3" s="695"/>
      <c r="E3" s="695"/>
      <c r="F3" s="695"/>
      <c r="G3" s="695"/>
      <c r="H3" s="695"/>
      <c r="I3" s="695"/>
      <c r="J3" s="695"/>
      <c r="K3" s="695"/>
      <c r="L3" s="695"/>
      <c r="M3" s="695"/>
      <c r="N3" s="695"/>
      <c r="O3" s="695"/>
      <c r="P3" s="695"/>
      <c r="Q3" s="695"/>
    </row>
    <row r="4" spans="1:22" ht="20.25" x14ac:dyDescent="0.3">
      <c r="A4" s="661" t="s">
        <v>701</v>
      </c>
      <c r="B4" s="661"/>
      <c r="C4" s="661"/>
      <c r="D4" s="661"/>
      <c r="E4" s="661"/>
      <c r="F4" s="661"/>
      <c r="G4" s="661"/>
      <c r="H4" s="661"/>
      <c r="I4" s="661"/>
      <c r="J4" s="661"/>
      <c r="K4" s="661"/>
      <c r="L4" s="661"/>
      <c r="M4" s="661"/>
      <c r="N4" s="661"/>
      <c r="O4" s="661"/>
      <c r="P4" s="661"/>
      <c r="Q4" s="41"/>
    </row>
    <row r="5" spans="1:22" ht="15.75" x14ac:dyDescent="0.25">
      <c r="A5" s="730" t="s">
        <v>895</v>
      </c>
      <c r="B5" s="730"/>
      <c r="C5" s="730"/>
      <c r="D5" s="730"/>
      <c r="E5" s="730"/>
      <c r="F5" s="730"/>
      <c r="G5" s="730"/>
      <c r="H5" s="730"/>
      <c r="I5" s="730"/>
      <c r="J5" s="730"/>
      <c r="K5" s="730"/>
      <c r="L5" s="730"/>
      <c r="M5" s="730"/>
      <c r="N5" s="730"/>
      <c r="O5" s="730"/>
      <c r="P5" s="730"/>
      <c r="Q5" s="730"/>
    </row>
    <row r="6" spans="1:22" x14ac:dyDescent="0.2">
      <c r="A6" s="34"/>
      <c r="B6" s="34"/>
      <c r="C6" s="157"/>
      <c r="D6" s="34"/>
      <c r="E6" s="34"/>
      <c r="F6" s="34"/>
      <c r="G6" s="34"/>
      <c r="H6" s="34"/>
      <c r="I6" s="34"/>
      <c r="J6" s="34"/>
      <c r="K6" s="34"/>
      <c r="L6" s="34"/>
      <c r="M6" s="34"/>
      <c r="N6" s="34"/>
      <c r="O6" s="34"/>
      <c r="P6" s="34"/>
      <c r="Q6" s="34"/>
      <c r="U6" s="34"/>
    </row>
    <row r="8" spans="1:22" ht="15.75" x14ac:dyDescent="0.25">
      <c r="A8" s="623" t="s">
        <v>849</v>
      </c>
      <c r="B8" s="623"/>
      <c r="C8" s="623"/>
      <c r="D8" s="623"/>
      <c r="E8" s="623"/>
      <c r="F8" s="623"/>
      <c r="G8" s="623"/>
      <c r="H8" s="623"/>
      <c r="I8" s="623"/>
      <c r="J8" s="623"/>
      <c r="K8" s="623"/>
      <c r="L8" s="623"/>
      <c r="M8" s="623"/>
      <c r="N8" s="623"/>
      <c r="O8" s="623"/>
      <c r="P8" s="623"/>
      <c r="Q8" s="623"/>
      <c r="R8" s="623"/>
      <c r="S8" s="623"/>
    </row>
    <row r="9" spans="1:22" ht="15.75" x14ac:dyDescent="0.25">
      <c r="A9" s="44"/>
      <c r="B9" s="37"/>
      <c r="C9" s="37"/>
      <c r="D9" s="37"/>
      <c r="E9" s="37"/>
      <c r="F9" s="37"/>
      <c r="G9" s="37"/>
      <c r="H9" s="37"/>
      <c r="I9" s="37"/>
      <c r="J9" s="37"/>
      <c r="K9" s="37"/>
      <c r="L9" s="37"/>
      <c r="M9" s="37"/>
      <c r="N9" s="37"/>
      <c r="O9" s="37"/>
      <c r="Q9" s="34"/>
      <c r="R9" s="34"/>
      <c r="S9" s="34"/>
      <c r="U9" s="731" t="s">
        <v>221</v>
      </c>
      <c r="V9" s="731"/>
    </row>
    <row r="10" spans="1:22" x14ac:dyDescent="0.2">
      <c r="P10" s="685" t="s">
        <v>781</v>
      </c>
      <c r="Q10" s="685"/>
      <c r="R10" s="685"/>
      <c r="S10" s="685"/>
      <c r="T10" s="685"/>
      <c r="U10" s="685"/>
      <c r="V10" s="685"/>
    </row>
    <row r="11" spans="1:22" ht="28.5" customHeight="1" x14ac:dyDescent="0.2">
      <c r="A11" s="732" t="s">
        <v>23</v>
      </c>
      <c r="B11" s="687" t="s">
        <v>201</v>
      </c>
      <c r="C11" s="687" t="s">
        <v>369</v>
      </c>
      <c r="D11" s="687" t="s">
        <v>473</v>
      </c>
      <c r="E11" s="625" t="s">
        <v>761</v>
      </c>
      <c r="F11" s="625"/>
      <c r="G11" s="625"/>
      <c r="H11" s="612" t="s">
        <v>792</v>
      </c>
      <c r="I11" s="643"/>
      <c r="J11" s="613"/>
      <c r="K11" s="651" t="s">
        <v>371</v>
      </c>
      <c r="L11" s="652"/>
      <c r="M11" s="721"/>
      <c r="N11" s="726" t="s">
        <v>154</v>
      </c>
      <c r="O11" s="727"/>
      <c r="P11" s="728"/>
      <c r="Q11" s="611" t="s">
        <v>793</v>
      </c>
      <c r="R11" s="611"/>
      <c r="S11" s="611"/>
      <c r="T11" s="687" t="s">
        <v>243</v>
      </c>
      <c r="U11" s="687" t="s">
        <v>423</v>
      </c>
      <c r="V11" s="687" t="s">
        <v>372</v>
      </c>
    </row>
    <row r="12" spans="1:22" ht="65.25" customHeight="1" x14ac:dyDescent="0.2">
      <c r="A12" s="733"/>
      <c r="B12" s="688"/>
      <c r="C12" s="688"/>
      <c r="D12" s="688"/>
      <c r="E12" s="5" t="s">
        <v>176</v>
      </c>
      <c r="F12" s="5" t="s">
        <v>202</v>
      </c>
      <c r="G12" s="5" t="s">
        <v>17</v>
      </c>
      <c r="H12" s="5" t="s">
        <v>176</v>
      </c>
      <c r="I12" s="5" t="s">
        <v>202</v>
      </c>
      <c r="J12" s="5" t="s">
        <v>17</v>
      </c>
      <c r="K12" s="5" t="s">
        <v>176</v>
      </c>
      <c r="L12" s="5" t="s">
        <v>202</v>
      </c>
      <c r="M12" s="5" t="s">
        <v>17</v>
      </c>
      <c r="N12" s="5" t="s">
        <v>176</v>
      </c>
      <c r="O12" s="5" t="s">
        <v>202</v>
      </c>
      <c r="P12" s="5" t="s">
        <v>17</v>
      </c>
      <c r="Q12" s="5" t="s">
        <v>231</v>
      </c>
      <c r="R12" s="5" t="s">
        <v>213</v>
      </c>
      <c r="S12" s="5" t="s">
        <v>214</v>
      </c>
      <c r="T12" s="688"/>
      <c r="U12" s="688"/>
      <c r="V12" s="688"/>
    </row>
    <row r="13" spans="1:22" x14ac:dyDescent="0.2">
      <c r="A13" s="156">
        <v>1</v>
      </c>
      <c r="B13" s="105">
        <v>2</v>
      </c>
      <c r="C13" s="8">
        <v>3</v>
      </c>
      <c r="D13" s="105">
        <v>4</v>
      </c>
      <c r="E13" s="105">
        <v>5</v>
      </c>
      <c r="F13" s="8">
        <v>6</v>
      </c>
      <c r="G13" s="105">
        <v>7</v>
      </c>
      <c r="H13" s="105">
        <v>8</v>
      </c>
      <c r="I13" s="8">
        <v>9</v>
      </c>
      <c r="J13" s="105">
        <v>10</v>
      </c>
      <c r="K13" s="105">
        <v>11</v>
      </c>
      <c r="L13" s="8">
        <v>12</v>
      </c>
      <c r="M13" s="105">
        <v>13</v>
      </c>
      <c r="N13" s="105">
        <v>14</v>
      </c>
      <c r="O13" s="8">
        <v>15</v>
      </c>
      <c r="P13" s="105">
        <v>16</v>
      </c>
      <c r="Q13" s="105">
        <v>17</v>
      </c>
      <c r="R13" s="8">
        <v>18</v>
      </c>
      <c r="S13" s="105">
        <v>19</v>
      </c>
      <c r="T13" s="105">
        <v>20</v>
      </c>
      <c r="U13" s="8">
        <v>21</v>
      </c>
      <c r="V13" s="105">
        <v>22</v>
      </c>
    </row>
    <row r="14" spans="1:22" x14ac:dyDescent="0.2">
      <c r="A14" s="8">
        <v>1</v>
      </c>
      <c r="B14" s="9" t="s">
        <v>884</v>
      </c>
      <c r="C14" s="9">
        <v>2190</v>
      </c>
      <c r="D14" s="9">
        <v>2101</v>
      </c>
      <c r="E14" s="9">
        <v>197.09999999999997</v>
      </c>
      <c r="F14" s="9">
        <v>21.899999999999995</v>
      </c>
      <c r="G14" s="362">
        <f>E14+F14</f>
        <v>218.99999999999997</v>
      </c>
      <c r="H14" s="362">
        <v>11.129669037042476</v>
      </c>
      <c r="I14" s="362">
        <v>0.68267041719392552</v>
      </c>
      <c r="J14" s="362">
        <f>H14+I14</f>
        <v>11.812339454236401</v>
      </c>
      <c r="K14" s="362">
        <v>191.58191907643186</v>
      </c>
      <c r="L14" s="362">
        <v>21.288315379554106</v>
      </c>
      <c r="M14" s="362">
        <f>K14+L14</f>
        <v>212.87023445598595</v>
      </c>
      <c r="N14" s="362">
        <v>188.36100000000002</v>
      </c>
      <c r="O14" s="362">
        <v>20.928999999999991</v>
      </c>
      <c r="P14" s="362">
        <f>N14+O14</f>
        <v>209.29000000000002</v>
      </c>
      <c r="Q14" s="362">
        <f>H14+K14-N14</f>
        <v>14.350588113474316</v>
      </c>
      <c r="R14" s="362">
        <f t="shared" ref="R14:S14" si="0">I14+L14-O14</f>
        <v>1.0419857967480404</v>
      </c>
      <c r="S14" s="362">
        <f t="shared" si="0"/>
        <v>15.392573910222325</v>
      </c>
      <c r="T14" s="513" t="s">
        <v>942</v>
      </c>
      <c r="U14" s="9">
        <v>1877</v>
      </c>
      <c r="V14" s="9">
        <v>1877</v>
      </c>
    </row>
    <row r="15" spans="1:22" x14ac:dyDescent="0.2">
      <c r="A15" s="8">
        <v>2</v>
      </c>
      <c r="B15" s="9" t="s">
        <v>885</v>
      </c>
      <c r="C15" s="9">
        <v>1215</v>
      </c>
      <c r="D15" s="9">
        <v>1212</v>
      </c>
      <c r="E15" s="9">
        <v>109.35</v>
      </c>
      <c r="F15" s="9">
        <v>12.15</v>
      </c>
      <c r="G15" s="362">
        <f t="shared" ref="G15:G24" si="1">E15+F15</f>
        <v>121.5</v>
      </c>
      <c r="H15" s="362">
        <v>1.1847578900577389</v>
      </c>
      <c r="I15" s="362">
        <v>-0.17763572450245135</v>
      </c>
      <c r="J15" s="362">
        <f t="shared" ref="J15:J24" si="2">H15+I15</f>
        <v>1.0071221655552876</v>
      </c>
      <c r="K15" s="362">
        <v>111.12831466328457</v>
      </c>
      <c r="L15" s="362">
        <v>12.348423178737015</v>
      </c>
      <c r="M15" s="362">
        <f t="shared" ref="M15:M24" si="3">K15+L15</f>
        <v>123.47673784202158</v>
      </c>
      <c r="N15" s="362">
        <v>109.15200000000002</v>
      </c>
      <c r="O15" s="362">
        <v>12.127999999999989</v>
      </c>
      <c r="P15" s="362">
        <f t="shared" ref="P15:P24" si="4">N15+O15</f>
        <v>121.28</v>
      </c>
      <c r="Q15" s="362">
        <f t="shared" ref="Q15:Q18" si="5">H15+K15-N15</f>
        <v>3.1610725533422936</v>
      </c>
      <c r="R15" s="362">
        <f t="shared" ref="R15:R18" si="6">I15+L15-O15</f>
        <v>4.2787454234574085E-2</v>
      </c>
      <c r="S15" s="362">
        <f t="shared" ref="S15:S18" si="7">J15+M15-P15</f>
        <v>3.2038600075768642</v>
      </c>
      <c r="T15" s="513" t="s">
        <v>942</v>
      </c>
      <c r="U15" s="9">
        <v>732</v>
      </c>
      <c r="V15" s="9">
        <v>732</v>
      </c>
    </row>
    <row r="16" spans="1:22" ht="13.5" customHeight="1" x14ac:dyDescent="0.2">
      <c r="A16" s="8">
        <v>3</v>
      </c>
      <c r="B16" s="9" t="s">
        <v>886</v>
      </c>
      <c r="C16" s="9">
        <v>1668</v>
      </c>
      <c r="D16" s="9">
        <v>1565</v>
      </c>
      <c r="E16" s="9">
        <v>150.12</v>
      </c>
      <c r="F16" s="9">
        <v>16.68</v>
      </c>
      <c r="G16" s="362">
        <f t="shared" si="1"/>
        <v>166.8</v>
      </c>
      <c r="H16" s="362">
        <v>15.688114535486704</v>
      </c>
      <c r="I16" s="362">
        <v>1.3260334251274912</v>
      </c>
      <c r="J16" s="362">
        <f t="shared" si="2"/>
        <v>17.014147960614196</v>
      </c>
      <c r="K16" s="362">
        <v>141.2334490740347</v>
      </c>
      <c r="L16" s="362">
        <v>15.695924058574201</v>
      </c>
      <c r="M16" s="362">
        <f t="shared" si="3"/>
        <v>156.9293731326089</v>
      </c>
      <c r="N16" s="362">
        <v>138.85899999999998</v>
      </c>
      <c r="O16" s="362">
        <v>15.430999999999994</v>
      </c>
      <c r="P16" s="362">
        <f t="shared" si="4"/>
        <v>154.28999999999996</v>
      </c>
      <c r="Q16" s="362">
        <f t="shared" si="5"/>
        <v>18.062563609521419</v>
      </c>
      <c r="R16" s="362">
        <f t="shared" si="6"/>
        <v>1.5909574837016969</v>
      </c>
      <c r="S16" s="362">
        <f t="shared" si="7"/>
        <v>19.653521093223134</v>
      </c>
      <c r="T16" s="513" t="s">
        <v>942</v>
      </c>
      <c r="U16" s="9">
        <v>1381</v>
      </c>
      <c r="V16" s="9">
        <v>1381</v>
      </c>
    </row>
    <row r="17" spans="1:23" x14ac:dyDescent="0.2">
      <c r="A17" s="8">
        <v>4</v>
      </c>
      <c r="B17" s="9" t="s">
        <v>887</v>
      </c>
      <c r="C17" s="9">
        <v>734</v>
      </c>
      <c r="D17" s="9">
        <v>734</v>
      </c>
      <c r="E17" s="9">
        <v>66.06</v>
      </c>
      <c r="F17" s="9">
        <v>7.34</v>
      </c>
      <c r="G17" s="362">
        <f t="shared" si="1"/>
        <v>73.400000000000006</v>
      </c>
      <c r="H17" s="362">
        <v>0.68780589716995166</v>
      </c>
      <c r="I17" s="362">
        <v>-0.10947362155783047</v>
      </c>
      <c r="J17" s="362">
        <f t="shared" si="2"/>
        <v>0.57833227561212119</v>
      </c>
      <c r="K17" s="362">
        <v>66.081985465753817</v>
      </c>
      <c r="L17" s="362">
        <v>7.3429379676525945</v>
      </c>
      <c r="M17" s="362">
        <f t="shared" si="3"/>
        <v>73.424923433406406</v>
      </c>
      <c r="N17" s="362">
        <v>64.971000000000004</v>
      </c>
      <c r="O17" s="362">
        <v>7.2189999999999994</v>
      </c>
      <c r="P17" s="362">
        <f t="shared" si="4"/>
        <v>72.19</v>
      </c>
      <c r="Q17" s="362">
        <f t="shared" si="5"/>
        <v>1.7987913629237653</v>
      </c>
      <c r="R17" s="362">
        <f t="shared" si="6"/>
        <v>1.4464346094764657E-2</v>
      </c>
      <c r="S17" s="362">
        <f t="shared" si="7"/>
        <v>1.8132557090185344</v>
      </c>
      <c r="T17" s="513" t="s">
        <v>942</v>
      </c>
      <c r="U17" s="9">
        <v>533</v>
      </c>
      <c r="V17" s="9">
        <v>533</v>
      </c>
    </row>
    <row r="18" spans="1:23" x14ac:dyDescent="0.2">
      <c r="A18" s="8">
        <v>5</v>
      </c>
      <c r="B18" s="9" t="s">
        <v>888</v>
      </c>
      <c r="C18" s="9">
        <v>1209</v>
      </c>
      <c r="D18" s="9">
        <v>1140</v>
      </c>
      <c r="E18" s="9">
        <v>102.87</v>
      </c>
      <c r="F18" s="9">
        <v>11.430000000000001</v>
      </c>
      <c r="G18" s="362">
        <f t="shared" si="1"/>
        <v>114.30000000000001</v>
      </c>
      <c r="H18" s="362">
        <v>1.9366018669432208</v>
      </c>
      <c r="I18" s="362">
        <v>-7.1457311198601658E-2</v>
      </c>
      <c r="J18" s="362">
        <f t="shared" si="2"/>
        <v>1.8651445557446191</v>
      </c>
      <c r="K18" s="362">
        <v>103.67704216444488</v>
      </c>
      <c r="L18" s="362">
        <v>11.520448181414778</v>
      </c>
      <c r="M18" s="362">
        <f t="shared" si="3"/>
        <v>115.19749034585966</v>
      </c>
      <c r="N18" s="362">
        <v>102.16800000000001</v>
      </c>
      <c r="O18" s="362">
        <v>11.351999999999995</v>
      </c>
      <c r="P18" s="362">
        <f t="shared" si="4"/>
        <v>113.52</v>
      </c>
      <c r="Q18" s="362">
        <f t="shared" si="5"/>
        <v>3.4456440313880989</v>
      </c>
      <c r="R18" s="362">
        <f t="shared" si="6"/>
        <v>9.699087021618169E-2</v>
      </c>
      <c r="S18" s="362">
        <f t="shared" si="7"/>
        <v>3.5426349016042877</v>
      </c>
      <c r="T18" s="513" t="s">
        <v>942</v>
      </c>
      <c r="U18" s="9">
        <v>523</v>
      </c>
      <c r="V18" s="9">
        <v>523</v>
      </c>
    </row>
    <row r="19" spans="1:23" x14ac:dyDescent="0.2">
      <c r="A19" s="336">
        <v>6</v>
      </c>
      <c r="B19" s="205" t="s">
        <v>889</v>
      </c>
      <c r="C19" s="9">
        <v>545</v>
      </c>
      <c r="D19" s="9">
        <v>543</v>
      </c>
      <c r="E19" s="9">
        <v>49.05</v>
      </c>
      <c r="F19" s="9">
        <v>5.45</v>
      </c>
      <c r="G19" s="362">
        <f t="shared" si="1"/>
        <v>54.5</v>
      </c>
      <c r="H19" s="362">
        <v>0.8733898355311851</v>
      </c>
      <c r="I19" s="362">
        <v>-3.3664519414231542E-2</v>
      </c>
      <c r="J19" s="362">
        <f t="shared" si="2"/>
        <v>0.83972531611695356</v>
      </c>
      <c r="K19" s="362">
        <v>48.964197292743748</v>
      </c>
      <c r="L19" s="362">
        <v>5.4408332440744891</v>
      </c>
      <c r="M19" s="362">
        <f t="shared" si="3"/>
        <v>54.405030536818238</v>
      </c>
      <c r="N19" s="362">
        <v>48.140999999999998</v>
      </c>
      <c r="O19" s="362">
        <v>5.3490000000000002</v>
      </c>
      <c r="P19" s="362">
        <f t="shared" si="4"/>
        <v>53.489999999999995</v>
      </c>
      <c r="Q19" s="362">
        <v>0</v>
      </c>
      <c r="R19" s="362">
        <v>0</v>
      </c>
      <c r="S19" s="362">
        <v>0</v>
      </c>
      <c r="T19" s="513" t="s">
        <v>942</v>
      </c>
      <c r="U19" s="9">
        <v>238</v>
      </c>
      <c r="V19" s="9">
        <v>238</v>
      </c>
    </row>
    <row r="20" spans="1:23" x14ac:dyDescent="0.2">
      <c r="A20" s="8">
        <v>7</v>
      </c>
      <c r="B20" s="9" t="s">
        <v>890</v>
      </c>
      <c r="C20" s="9">
        <v>959</v>
      </c>
      <c r="D20" s="9">
        <v>959</v>
      </c>
      <c r="E20" s="9">
        <v>86.31</v>
      </c>
      <c r="F20" s="9">
        <v>9.59</v>
      </c>
      <c r="G20" s="362">
        <f t="shared" si="1"/>
        <v>95.9</v>
      </c>
      <c r="H20" s="362">
        <v>1.4383259742183725</v>
      </c>
      <c r="I20" s="362">
        <v>-8.6734999237329191E-2</v>
      </c>
      <c r="J20" s="362">
        <f t="shared" si="2"/>
        <v>1.3515909749810433</v>
      </c>
      <c r="K20" s="362">
        <v>87.785876245543577</v>
      </c>
      <c r="L20" s="362">
        <v>9.7546440102214138</v>
      </c>
      <c r="M20" s="362">
        <f t="shared" si="3"/>
        <v>97.540520255764989</v>
      </c>
      <c r="N20" s="362">
        <v>86.31</v>
      </c>
      <c r="O20" s="362">
        <v>9.5899999999999963</v>
      </c>
      <c r="P20" s="362">
        <f t="shared" si="4"/>
        <v>95.9</v>
      </c>
      <c r="Q20" s="362">
        <v>0</v>
      </c>
      <c r="R20" s="362">
        <v>0</v>
      </c>
      <c r="S20" s="362">
        <v>0</v>
      </c>
      <c r="T20" s="513" t="s">
        <v>942</v>
      </c>
      <c r="U20" s="9">
        <v>872</v>
      </c>
      <c r="V20" s="9">
        <v>872</v>
      </c>
    </row>
    <row r="21" spans="1:23" x14ac:dyDescent="0.2">
      <c r="A21" s="8">
        <v>8</v>
      </c>
      <c r="B21" s="9" t="s">
        <v>891</v>
      </c>
      <c r="C21" s="9">
        <v>974</v>
      </c>
      <c r="D21" s="9">
        <v>974</v>
      </c>
      <c r="E21" s="9">
        <v>87.66</v>
      </c>
      <c r="F21" s="9">
        <v>9.74</v>
      </c>
      <c r="G21" s="362">
        <f t="shared" si="1"/>
        <v>97.399999999999991</v>
      </c>
      <c r="H21" s="362">
        <v>0.80855430434135656</v>
      </c>
      <c r="I21" s="362">
        <v>-0.15418244183401519</v>
      </c>
      <c r="J21" s="362">
        <f t="shared" si="2"/>
        <v>0.65437186250734136</v>
      </c>
      <c r="K21" s="362">
        <v>88.444956859691558</v>
      </c>
      <c r="L21" s="362">
        <v>9.8278801279206807</v>
      </c>
      <c r="M21" s="362">
        <f t="shared" si="3"/>
        <v>98.272836987612237</v>
      </c>
      <c r="N21" s="362">
        <v>86.957999999999998</v>
      </c>
      <c r="O21" s="362">
        <v>9.6620000000000026</v>
      </c>
      <c r="P21" s="362">
        <f t="shared" si="4"/>
        <v>96.62</v>
      </c>
      <c r="Q21" s="362">
        <v>0</v>
      </c>
      <c r="R21" s="362">
        <v>0</v>
      </c>
      <c r="S21" s="362">
        <v>0</v>
      </c>
      <c r="T21" s="513" t="s">
        <v>942</v>
      </c>
      <c r="U21" s="9">
        <v>893</v>
      </c>
      <c r="V21" s="9">
        <v>893</v>
      </c>
    </row>
    <row r="22" spans="1:23" x14ac:dyDescent="0.2">
      <c r="A22" s="337">
        <v>9</v>
      </c>
      <c r="B22" s="9" t="s">
        <v>892</v>
      </c>
      <c r="C22" s="9">
        <v>2266</v>
      </c>
      <c r="D22" s="9">
        <v>2093</v>
      </c>
      <c r="E22" s="9">
        <v>203.94</v>
      </c>
      <c r="F22" s="9">
        <v>22.66</v>
      </c>
      <c r="G22" s="362">
        <f t="shared" si="1"/>
        <v>226.6</v>
      </c>
      <c r="H22" s="362">
        <v>22.623011557267688</v>
      </c>
      <c r="I22" s="362">
        <v>1.9348983055530553</v>
      </c>
      <c r="J22" s="362">
        <f t="shared" si="2"/>
        <v>24.557909862820743</v>
      </c>
      <c r="K22" s="362">
        <v>184.83854797797335</v>
      </c>
      <c r="L22" s="362">
        <v>20.535610836533898</v>
      </c>
      <c r="M22" s="362">
        <f t="shared" si="3"/>
        <v>205.37415881450724</v>
      </c>
      <c r="N22" s="362">
        <v>181.73099999999999</v>
      </c>
      <c r="O22" s="362">
        <v>20.189</v>
      </c>
      <c r="P22" s="362">
        <f t="shared" si="4"/>
        <v>201.92</v>
      </c>
      <c r="Q22" s="362">
        <v>0</v>
      </c>
      <c r="R22" s="362">
        <v>0</v>
      </c>
      <c r="S22" s="362">
        <v>0</v>
      </c>
      <c r="T22" s="513" t="s">
        <v>942</v>
      </c>
      <c r="U22" s="9">
        <v>1496</v>
      </c>
      <c r="V22" s="9">
        <v>1496</v>
      </c>
    </row>
    <row r="23" spans="1:23" x14ac:dyDescent="0.2">
      <c r="A23" s="8">
        <v>10</v>
      </c>
      <c r="B23" s="9" t="s">
        <v>893</v>
      </c>
      <c r="C23" s="9">
        <v>780</v>
      </c>
      <c r="D23" s="9">
        <v>780</v>
      </c>
      <c r="E23" s="9">
        <v>70.199999999999989</v>
      </c>
      <c r="F23" s="9">
        <v>7.8000000000000007</v>
      </c>
      <c r="G23" s="362">
        <f t="shared" si="1"/>
        <v>77.999999999999986</v>
      </c>
      <c r="H23" s="362">
        <v>0.49843591643205798</v>
      </c>
      <c r="I23" s="362">
        <v>-0.13678896597770152</v>
      </c>
      <c r="J23" s="362">
        <f t="shared" si="2"/>
        <v>0.36164695045435646</v>
      </c>
      <c r="K23" s="362">
        <v>71.400399866031265</v>
      </c>
      <c r="L23" s="362">
        <v>7.9339127507536018</v>
      </c>
      <c r="M23" s="362">
        <f t="shared" si="3"/>
        <v>79.334312616784871</v>
      </c>
      <c r="N23" s="362">
        <v>70.199999999999989</v>
      </c>
      <c r="O23" s="362">
        <v>7.8000000000000007</v>
      </c>
      <c r="P23" s="362">
        <f t="shared" si="4"/>
        <v>77.999999999999986</v>
      </c>
      <c r="Q23" s="362">
        <v>0</v>
      </c>
      <c r="R23" s="362">
        <v>0</v>
      </c>
      <c r="S23" s="362">
        <v>0</v>
      </c>
      <c r="T23" s="513" t="s">
        <v>942</v>
      </c>
      <c r="U23" s="9">
        <v>818</v>
      </c>
      <c r="V23" s="9">
        <v>818</v>
      </c>
    </row>
    <row r="24" spans="1:23" x14ac:dyDescent="0.2">
      <c r="A24" s="8">
        <v>11</v>
      </c>
      <c r="B24" s="9" t="s">
        <v>894</v>
      </c>
      <c r="C24" s="9">
        <v>1127</v>
      </c>
      <c r="D24" s="9">
        <v>1113</v>
      </c>
      <c r="E24" s="9">
        <v>101.42999999999999</v>
      </c>
      <c r="F24" s="9">
        <v>11.27</v>
      </c>
      <c r="G24" s="362">
        <f t="shared" si="1"/>
        <v>112.69999999999999</v>
      </c>
      <c r="H24" s="362">
        <v>0.29625218550894772</v>
      </c>
      <c r="I24" s="362">
        <v>-0.24431554714337267</v>
      </c>
      <c r="J24" s="362">
        <f t="shared" si="2"/>
        <v>5.193663836557505E-2</v>
      </c>
      <c r="K24" s="362">
        <v>101.37331131406653</v>
      </c>
      <c r="L24" s="362">
        <v>11.261070264563216</v>
      </c>
      <c r="M24" s="362">
        <f t="shared" si="3"/>
        <v>112.63438157862974</v>
      </c>
      <c r="N24" s="362">
        <v>99.668999999999997</v>
      </c>
      <c r="O24" s="362">
        <v>11.070999999999996</v>
      </c>
      <c r="P24" s="362">
        <f t="shared" si="4"/>
        <v>110.74</v>
      </c>
      <c r="Q24" s="362">
        <v>0</v>
      </c>
      <c r="R24" s="362">
        <v>0</v>
      </c>
      <c r="S24" s="362">
        <v>0</v>
      </c>
      <c r="T24" s="513" t="s">
        <v>942</v>
      </c>
      <c r="U24" s="9">
        <v>956</v>
      </c>
      <c r="V24" s="9">
        <v>956</v>
      </c>
    </row>
    <row r="25" spans="1:23" s="14" customFormat="1" x14ac:dyDescent="0.2">
      <c r="A25" s="586" t="s">
        <v>17</v>
      </c>
      <c r="B25" s="587"/>
      <c r="C25" s="28">
        <f>SUM(C14:C24)</f>
        <v>13667</v>
      </c>
      <c r="D25" s="28">
        <f>SUM(D14:D24)</f>
        <v>13214</v>
      </c>
      <c r="E25" s="28">
        <f>SUM(E14:E24)</f>
        <v>1224.0899999999999</v>
      </c>
      <c r="F25" s="28">
        <f t="shared" ref="F25:V25" si="8">SUM(F14:F24)</f>
        <v>136.01</v>
      </c>
      <c r="G25" s="497">
        <f t="shared" si="8"/>
        <v>1360.1</v>
      </c>
      <c r="H25" s="497">
        <f t="shared" si="8"/>
        <v>57.164918999999699</v>
      </c>
      <c r="I25" s="497">
        <f t="shared" si="8"/>
        <v>2.9293490170089385</v>
      </c>
      <c r="J25" s="497">
        <f t="shared" si="8"/>
        <v>60.094268017008638</v>
      </c>
      <c r="K25" s="497">
        <f t="shared" si="8"/>
        <v>1196.5099999999998</v>
      </c>
      <c r="L25" s="497">
        <f t="shared" si="8"/>
        <v>132.94999999999999</v>
      </c>
      <c r="M25" s="497">
        <f t="shared" si="8"/>
        <v>1329.4599999999998</v>
      </c>
      <c r="N25" s="497">
        <f t="shared" si="8"/>
        <v>1176.52</v>
      </c>
      <c r="O25" s="497">
        <f t="shared" si="8"/>
        <v>130.71999999999994</v>
      </c>
      <c r="P25" s="497">
        <f t="shared" si="8"/>
        <v>1307.24</v>
      </c>
      <c r="Q25" s="497">
        <f t="shared" si="8"/>
        <v>40.818659670649893</v>
      </c>
      <c r="R25" s="497">
        <f t="shared" si="8"/>
        <v>2.7871859509952577</v>
      </c>
      <c r="S25" s="497">
        <f t="shared" si="8"/>
        <v>43.605845621645145</v>
      </c>
      <c r="T25" s="28"/>
      <c r="U25" s="28">
        <f t="shared" si="8"/>
        <v>10319</v>
      </c>
      <c r="V25" s="28">
        <f t="shared" si="8"/>
        <v>10319</v>
      </c>
      <c r="W25" s="514"/>
    </row>
    <row r="26" spans="1:23" x14ac:dyDescent="0.2">
      <c r="G26" s="498"/>
      <c r="H26" s="498"/>
      <c r="I26" s="498"/>
      <c r="J26" s="498"/>
      <c r="K26" s="498"/>
      <c r="L26" s="498"/>
      <c r="M26" s="498"/>
      <c r="N26" s="498"/>
      <c r="O26" s="498"/>
      <c r="P26" s="498"/>
      <c r="Q26" s="498"/>
      <c r="R26" s="498"/>
      <c r="S26" s="498"/>
    </row>
    <row r="34" spans="1:21" x14ac:dyDescent="0.2">
      <c r="A34" s="14" t="s">
        <v>11</v>
      </c>
      <c r="B34" s="14"/>
      <c r="C34" s="14"/>
      <c r="D34" s="14"/>
      <c r="E34" s="14"/>
      <c r="F34" s="14"/>
      <c r="G34" s="14"/>
      <c r="H34" s="14"/>
      <c r="I34" s="14"/>
      <c r="J34" s="14"/>
      <c r="K34" s="14"/>
      <c r="L34" s="14"/>
      <c r="M34" s="14"/>
      <c r="N34" s="15"/>
      <c r="O34" s="15"/>
      <c r="P34" s="351"/>
      <c r="Q34" s="351"/>
      <c r="S34" s="367" t="s">
        <v>12</v>
      </c>
      <c r="U34" s="14"/>
    </row>
    <row r="35" spans="1:21" x14ac:dyDescent="0.2">
      <c r="A35" s="351"/>
      <c r="B35" s="351"/>
      <c r="C35" s="351"/>
      <c r="D35" s="351"/>
      <c r="E35" s="351"/>
      <c r="F35" s="351"/>
      <c r="G35" s="351"/>
      <c r="H35" s="351"/>
      <c r="I35" s="351"/>
      <c r="J35" s="351"/>
      <c r="K35" s="351"/>
      <c r="L35" s="351"/>
      <c r="M35" s="351"/>
      <c r="N35" s="351"/>
      <c r="O35" s="351"/>
      <c r="P35" s="351"/>
      <c r="Q35" s="351"/>
      <c r="S35" s="367" t="s">
        <v>902</v>
      </c>
    </row>
    <row r="36" spans="1:21" x14ac:dyDescent="0.2">
      <c r="A36" s="351"/>
      <c r="B36" s="351"/>
      <c r="C36" s="351"/>
      <c r="D36" s="351"/>
      <c r="E36" s="351"/>
      <c r="F36" s="351"/>
      <c r="G36" s="351"/>
      <c r="H36" s="351"/>
      <c r="I36" s="351"/>
      <c r="J36" s="351"/>
      <c r="K36" s="351"/>
      <c r="L36" s="351"/>
      <c r="M36" s="351"/>
      <c r="N36" s="351"/>
      <c r="O36" s="351"/>
      <c r="P36" s="351"/>
      <c r="Q36" s="351"/>
      <c r="S36" s="367" t="s">
        <v>903</v>
      </c>
    </row>
    <row r="37" spans="1:21" x14ac:dyDescent="0.2">
      <c r="O37" s="624" t="s">
        <v>83</v>
      </c>
      <c r="P37" s="624"/>
      <c r="Q37" s="624"/>
    </row>
  </sheetData>
  <mergeCells count="21">
    <mergeCell ref="Q1:V1"/>
    <mergeCell ref="O37:Q37"/>
    <mergeCell ref="H11:J11"/>
    <mergeCell ref="Q11:S11"/>
    <mergeCell ref="A3:Q3"/>
    <mergeCell ref="T11:T12"/>
    <mergeCell ref="K11:M11"/>
    <mergeCell ref="A5:Q5"/>
    <mergeCell ref="A8:S8"/>
    <mergeCell ref="A4:P4"/>
    <mergeCell ref="V11:V12"/>
    <mergeCell ref="U11:U12"/>
    <mergeCell ref="E11:G11"/>
    <mergeCell ref="A25:B25"/>
    <mergeCell ref="U9:V9"/>
    <mergeCell ref="A11:A12"/>
    <mergeCell ref="D11:D12"/>
    <mergeCell ref="P10:V10"/>
    <mergeCell ref="C11:C12"/>
    <mergeCell ref="B11:B12"/>
    <mergeCell ref="N11:P11"/>
  </mergeCells>
  <printOptions horizontalCentered="1" verticalCentered="1"/>
  <pageMargins left="0.70866141732283505" right="0.70866141732283505" top="0.196850393700787" bottom="0.196850393700787" header="0.31496062992126" footer="0.31496062992126"/>
  <pageSetup paperSize="9" scale="62" orientation="landscape" r:id="rId1"/>
  <headerFooter>
    <oddFooter>&amp;C- 63 -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7"/>
  <sheetViews>
    <sheetView view="pageBreakPreview" topLeftCell="A7" zoomScale="85" zoomScaleSheetLayoutView="85" workbookViewId="0">
      <selection activeCell="V13" sqref="V13:V23"/>
    </sheetView>
  </sheetViews>
  <sheetFormatPr defaultRowHeight="12.75" x14ac:dyDescent="0.2"/>
  <cols>
    <col min="1" max="1" width="7.5703125" customWidth="1"/>
    <col min="2" max="2" width="20.7109375" bestFit="1" customWidth="1"/>
    <col min="3" max="3" width="10.5703125" customWidth="1"/>
    <col min="4" max="4" width="8.85546875" customWidth="1"/>
    <col min="5" max="7" width="9.28515625" customWidth="1"/>
    <col min="20" max="20" width="10.42578125" customWidth="1"/>
    <col min="21" max="21" width="11.140625" customWidth="1"/>
    <col min="22" max="22" width="11.85546875" customWidth="1"/>
  </cols>
  <sheetData>
    <row r="1" spans="1:22" ht="15" x14ac:dyDescent="0.2">
      <c r="Q1" s="729" t="s">
        <v>203</v>
      </c>
      <c r="R1" s="729"/>
      <c r="S1" s="729"/>
      <c r="T1" s="729"/>
      <c r="U1" s="729"/>
      <c r="V1" s="729"/>
    </row>
    <row r="3" spans="1:22" ht="15" x14ac:dyDescent="0.2">
      <c r="A3" s="695" t="s">
        <v>0</v>
      </c>
      <c r="B3" s="695"/>
      <c r="C3" s="695"/>
      <c r="D3" s="695"/>
      <c r="E3" s="695"/>
      <c r="F3" s="695"/>
      <c r="G3" s="695"/>
      <c r="H3" s="695"/>
      <c r="I3" s="695"/>
      <c r="J3" s="695"/>
      <c r="K3" s="695"/>
      <c r="L3" s="695"/>
      <c r="M3" s="695"/>
      <c r="N3" s="695"/>
      <c r="O3" s="695"/>
      <c r="P3" s="695"/>
      <c r="Q3" s="695"/>
    </row>
    <row r="4" spans="1:22" ht="20.25" x14ac:dyDescent="0.3">
      <c r="A4" s="661" t="s">
        <v>701</v>
      </c>
      <c r="B4" s="661"/>
      <c r="C4" s="661"/>
      <c r="D4" s="661"/>
      <c r="E4" s="661"/>
      <c r="F4" s="661"/>
      <c r="G4" s="661"/>
      <c r="H4" s="661"/>
      <c r="I4" s="661"/>
      <c r="J4" s="661"/>
      <c r="K4" s="661"/>
      <c r="L4" s="661"/>
      <c r="M4" s="661"/>
      <c r="N4" s="661"/>
      <c r="O4" s="661"/>
      <c r="P4" s="661"/>
      <c r="Q4" s="41"/>
    </row>
    <row r="5" spans="1:22" ht="15.75" x14ac:dyDescent="0.25">
      <c r="A5" s="730" t="s">
        <v>896</v>
      </c>
      <c r="B5" s="730"/>
      <c r="C5" s="730"/>
      <c r="D5" s="730"/>
      <c r="E5" s="730"/>
      <c r="F5" s="730"/>
      <c r="G5" s="730"/>
      <c r="H5" s="730"/>
      <c r="I5" s="730"/>
      <c r="J5" s="730"/>
      <c r="K5" s="730"/>
      <c r="L5" s="730"/>
      <c r="M5" s="730"/>
      <c r="N5" s="730"/>
      <c r="O5" s="730"/>
      <c r="P5" s="730"/>
      <c r="Q5" s="730"/>
    </row>
    <row r="6" spans="1:22" x14ac:dyDescent="0.2">
      <c r="A6" s="34"/>
      <c r="B6" s="34"/>
      <c r="C6" s="157"/>
      <c r="D6" s="34"/>
      <c r="E6" s="34"/>
      <c r="F6" s="34"/>
      <c r="G6" s="34"/>
      <c r="H6" s="34"/>
      <c r="I6" s="34"/>
      <c r="J6" s="34"/>
      <c r="K6" s="34"/>
      <c r="L6" s="34"/>
      <c r="M6" s="34"/>
      <c r="N6" s="34"/>
      <c r="O6" s="34"/>
      <c r="P6" s="34"/>
      <c r="Q6" s="34"/>
      <c r="U6" s="34"/>
    </row>
    <row r="7" spans="1:22" ht="15.75" x14ac:dyDescent="0.25">
      <c r="A7" s="623" t="s">
        <v>850</v>
      </c>
      <c r="B7" s="623"/>
      <c r="C7" s="623"/>
      <c r="D7" s="623"/>
      <c r="E7" s="623"/>
      <c r="F7" s="623"/>
      <c r="G7" s="623"/>
      <c r="H7" s="623"/>
      <c r="I7" s="623"/>
      <c r="J7" s="623"/>
      <c r="K7" s="623"/>
      <c r="L7" s="623"/>
      <c r="M7" s="623"/>
      <c r="N7" s="623"/>
      <c r="O7" s="623"/>
      <c r="P7" s="623"/>
      <c r="Q7" s="623"/>
      <c r="R7" s="623"/>
      <c r="S7" s="623"/>
    </row>
    <row r="8" spans="1:22" ht="15.75" x14ac:dyDescent="0.25">
      <c r="A8" s="44"/>
      <c r="B8" s="37"/>
      <c r="C8" s="37"/>
      <c r="D8" s="37"/>
      <c r="E8" s="37"/>
      <c r="F8" s="37"/>
      <c r="G8" s="37"/>
      <c r="H8" s="37"/>
      <c r="I8" s="37"/>
      <c r="J8" s="37"/>
      <c r="K8" s="37"/>
      <c r="L8" s="37"/>
      <c r="M8" s="37"/>
      <c r="N8" s="37"/>
      <c r="O8" s="37"/>
      <c r="P8" s="731" t="s">
        <v>221</v>
      </c>
      <c r="Q8" s="731"/>
      <c r="R8" s="731"/>
      <c r="S8" s="731"/>
      <c r="T8" s="731"/>
      <c r="U8" s="731"/>
      <c r="V8" s="731"/>
    </row>
    <row r="9" spans="1:22" x14ac:dyDescent="0.2">
      <c r="P9" s="685" t="s">
        <v>781</v>
      </c>
      <c r="Q9" s="685"/>
      <c r="R9" s="685"/>
      <c r="S9" s="685"/>
      <c r="T9" s="685"/>
      <c r="U9" s="685"/>
      <c r="V9" s="685"/>
    </row>
    <row r="10" spans="1:22" ht="28.5" customHeight="1" x14ac:dyDescent="0.2">
      <c r="A10" s="732" t="s">
        <v>23</v>
      </c>
      <c r="B10" s="687" t="s">
        <v>201</v>
      </c>
      <c r="C10" s="687" t="s">
        <v>369</v>
      </c>
      <c r="D10" s="687" t="s">
        <v>474</v>
      </c>
      <c r="E10" s="625" t="s">
        <v>761</v>
      </c>
      <c r="F10" s="625"/>
      <c r="G10" s="625"/>
      <c r="H10" s="612" t="s">
        <v>792</v>
      </c>
      <c r="I10" s="643"/>
      <c r="J10" s="613"/>
      <c r="K10" s="651" t="s">
        <v>371</v>
      </c>
      <c r="L10" s="652"/>
      <c r="M10" s="721"/>
      <c r="N10" s="726" t="s">
        <v>154</v>
      </c>
      <c r="O10" s="727"/>
      <c r="P10" s="728"/>
      <c r="Q10" s="611" t="s">
        <v>793</v>
      </c>
      <c r="R10" s="611"/>
      <c r="S10" s="611"/>
      <c r="T10" s="687" t="s">
        <v>243</v>
      </c>
      <c r="U10" s="687" t="s">
        <v>423</v>
      </c>
      <c r="V10" s="687" t="s">
        <v>372</v>
      </c>
    </row>
    <row r="11" spans="1:22" ht="69" customHeight="1" x14ac:dyDescent="0.2">
      <c r="A11" s="733"/>
      <c r="B11" s="688"/>
      <c r="C11" s="688"/>
      <c r="D11" s="688"/>
      <c r="E11" s="5" t="s">
        <v>176</v>
      </c>
      <c r="F11" s="5" t="s">
        <v>202</v>
      </c>
      <c r="G11" s="5" t="s">
        <v>17</v>
      </c>
      <c r="H11" s="5" t="s">
        <v>176</v>
      </c>
      <c r="I11" s="5" t="s">
        <v>202</v>
      </c>
      <c r="J11" s="5" t="s">
        <v>17</v>
      </c>
      <c r="K11" s="5" t="s">
        <v>176</v>
      </c>
      <c r="L11" s="5" t="s">
        <v>202</v>
      </c>
      <c r="M11" s="5" t="s">
        <v>17</v>
      </c>
      <c r="N11" s="5" t="s">
        <v>176</v>
      </c>
      <c r="O11" s="5" t="s">
        <v>202</v>
      </c>
      <c r="P11" s="5" t="s">
        <v>17</v>
      </c>
      <c r="Q11" s="5" t="s">
        <v>231</v>
      </c>
      <c r="R11" s="5" t="s">
        <v>213</v>
      </c>
      <c r="S11" s="5" t="s">
        <v>214</v>
      </c>
      <c r="T11" s="688"/>
      <c r="U11" s="688"/>
      <c r="V11" s="688"/>
    </row>
    <row r="12" spans="1:22" x14ac:dyDescent="0.2">
      <c r="A12" s="156">
        <v>1</v>
      </c>
      <c r="B12" s="105">
        <v>2</v>
      </c>
      <c r="C12" s="8">
        <v>3</v>
      </c>
      <c r="D12" s="156">
        <v>4</v>
      </c>
      <c r="E12" s="105">
        <v>5</v>
      </c>
      <c r="F12" s="8">
        <v>6</v>
      </c>
      <c r="G12" s="156">
        <v>7</v>
      </c>
      <c r="H12" s="105">
        <v>8</v>
      </c>
      <c r="I12" s="8">
        <v>9</v>
      </c>
      <c r="J12" s="156">
        <v>10</v>
      </c>
      <c r="K12" s="105">
        <v>11</v>
      </c>
      <c r="L12" s="8">
        <v>12</v>
      </c>
      <c r="M12" s="156">
        <v>13</v>
      </c>
      <c r="N12" s="105">
        <v>14</v>
      </c>
      <c r="O12" s="8">
        <v>15</v>
      </c>
      <c r="P12" s="156">
        <v>16</v>
      </c>
      <c r="Q12" s="105">
        <v>17</v>
      </c>
      <c r="R12" s="8">
        <v>18</v>
      </c>
      <c r="S12" s="156">
        <v>19</v>
      </c>
      <c r="T12" s="105">
        <v>20</v>
      </c>
      <c r="U12" s="156">
        <v>21</v>
      </c>
      <c r="V12" s="105">
        <v>22</v>
      </c>
    </row>
    <row r="13" spans="1:22" x14ac:dyDescent="0.2">
      <c r="A13" s="8">
        <v>1</v>
      </c>
      <c r="B13" s="9" t="s">
        <v>884</v>
      </c>
      <c r="C13" s="9">
        <v>903</v>
      </c>
      <c r="D13" s="9">
        <v>901</v>
      </c>
      <c r="E13" s="362">
        <v>81.27</v>
      </c>
      <c r="F13" s="362">
        <v>9.0299999999999994</v>
      </c>
      <c r="G13" s="362">
        <f>F13+E13</f>
        <v>90.3</v>
      </c>
      <c r="H13" s="362">
        <v>-1.5357809583065318E-3</v>
      </c>
      <c r="I13" s="362">
        <v>4.2364654635971277E-3</v>
      </c>
      <c r="J13" s="362">
        <f>I13+H13</f>
        <v>2.7006845052905959E-3</v>
      </c>
      <c r="K13" s="362">
        <v>76.862077106257203</v>
      </c>
      <c r="L13" s="362">
        <v>8.5398197569387424</v>
      </c>
      <c r="M13" s="362">
        <f>L13+K13</f>
        <v>85.401896863195944</v>
      </c>
      <c r="N13" s="362">
        <v>81.396000000000001</v>
      </c>
      <c r="O13" s="362">
        <v>9.0440000000000005</v>
      </c>
      <c r="P13" s="362">
        <f>O13+N13</f>
        <v>90.44</v>
      </c>
      <c r="Q13" s="362">
        <f>H13+K13-N13</f>
        <v>-4.5354586747011041</v>
      </c>
      <c r="R13" s="362">
        <f t="shared" ref="R13:S23" si="0">I13+L13-O13</f>
        <v>-0.49994377759766095</v>
      </c>
      <c r="S13" s="362">
        <f t="shared" si="0"/>
        <v>-5.0354024522987686</v>
      </c>
      <c r="T13" s="513" t="s">
        <v>942</v>
      </c>
      <c r="U13" s="9">
        <v>799</v>
      </c>
      <c r="V13" s="9">
        <v>799</v>
      </c>
    </row>
    <row r="14" spans="1:22" x14ac:dyDescent="0.2">
      <c r="A14" s="8">
        <v>2</v>
      </c>
      <c r="B14" s="9" t="s">
        <v>885</v>
      </c>
      <c r="C14" s="9">
        <v>445</v>
      </c>
      <c r="D14" s="9">
        <v>406</v>
      </c>
      <c r="E14" s="362">
        <v>40.049999999999997</v>
      </c>
      <c r="F14" s="362">
        <v>4.45</v>
      </c>
      <c r="G14" s="362">
        <f t="shared" ref="G14:G23" si="1">F14+E14</f>
        <v>44.5</v>
      </c>
      <c r="H14" s="362">
        <v>3.3173615432460224E-3</v>
      </c>
      <c r="I14" s="362">
        <v>-1.9089400539318291E-3</v>
      </c>
      <c r="J14" s="362">
        <f t="shared" ref="J14:J23" si="2">I14+H14</f>
        <v>1.4084214893141933E-3</v>
      </c>
      <c r="K14" s="362">
        <v>37.961847183445556</v>
      </c>
      <c r="L14" s="362">
        <v>4.2177800131384471</v>
      </c>
      <c r="M14" s="362">
        <f t="shared" ref="M14:M23" si="3">L14+K14</f>
        <v>42.179627196584001</v>
      </c>
      <c r="N14" s="362">
        <v>36.54</v>
      </c>
      <c r="O14" s="362">
        <v>4.0599999999999987</v>
      </c>
      <c r="P14" s="362">
        <f t="shared" ref="P14:P23" si="4">O14+N14</f>
        <v>40.599999999999994</v>
      </c>
      <c r="Q14" s="362">
        <f t="shared" ref="Q14:Q23" si="5">H14+K14-N14</f>
        <v>1.4251645449888031</v>
      </c>
      <c r="R14" s="362">
        <f t="shared" si="0"/>
        <v>0.15587107308451653</v>
      </c>
      <c r="S14" s="362">
        <f t="shared" si="0"/>
        <v>1.5810356180733223</v>
      </c>
      <c r="T14" s="513" t="s">
        <v>942</v>
      </c>
      <c r="U14" s="9">
        <v>236</v>
      </c>
      <c r="V14" s="9">
        <v>236</v>
      </c>
    </row>
    <row r="15" spans="1:22" ht="16.5" customHeight="1" x14ac:dyDescent="0.2">
      <c r="A15" s="8">
        <v>3</v>
      </c>
      <c r="B15" s="9" t="s">
        <v>886</v>
      </c>
      <c r="C15" s="9">
        <v>569</v>
      </c>
      <c r="D15" s="9">
        <v>569</v>
      </c>
      <c r="E15" s="362">
        <v>51.209999999999994</v>
      </c>
      <c r="F15" s="362">
        <v>5.69</v>
      </c>
      <c r="G15" s="362">
        <f t="shared" si="1"/>
        <v>56.899999999999991</v>
      </c>
      <c r="H15" s="362">
        <v>-4.6166770379585387E-3</v>
      </c>
      <c r="I15" s="362">
        <v>4.1478946276720663E-3</v>
      </c>
      <c r="J15" s="362">
        <f t="shared" si="2"/>
        <v>-4.6878241028647238E-4</v>
      </c>
      <c r="K15" s="362">
        <v>48.130503777303346</v>
      </c>
      <c r="L15" s="362">
        <v>5.3475763672195766</v>
      </c>
      <c r="M15" s="362">
        <f t="shared" si="3"/>
        <v>53.47808014452292</v>
      </c>
      <c r="N15" s="362">
        <v>50.778000000000006</v>
      </c>
      <c r="O15" s="362">
        <v>5.6419999999999986</v>
      </c>
      <c r="P15" s="362">
        <f t="shared" si="4"/>
        <v>56.42</v>
      </c>
      <c r="Q15" s="362">
        <f t="shared" si="5"/>
        <v>-2.6521128997346182</v>
      </c>
      <c r="R15" s="362">
        <f t="shared" si="0"/>
        <v>-0.29027573815274987</v>
      </c>
      <c r="S15" s="362">
        <f t="shared" si="0"/>
        <v>-2.9423886378873689</v>
      </c>
      <c r="T15" s="513" t="s">
        <v>942</v>
      </c>
      <c r="U15" s="9">
        <v>516</v>
      </c>
      <c r="V15" s="9">
        <v>516</v>
      </c>
    </row>
    <row r="16" spans="1:22" x14ac:dyDescent="0.2">
      <c r="A16" s="8">
        <v>4</v>
      </c>
      <c r="B16" s="9" t="s">
        <v>887</v>
      </c>
      <c r="C16" s="9">
        <v>268</v>
      </c>
      <c r="D16" s="9">
        <v>268</v>
      </c>
      <c r="E16" s="362">
        <v>25.020000000000003</v>
      </c>
      <c r="F16" s="362">
        <v>2.78</v>
      </c>
      <c r="G16" s="362">
        <f t="shared" si="1"/>
        <v>27.800000000000004</v>
      </c>
      <c r="H16" s="362">
        <v>-1.5308027380456224E-4</v>
      </c>
      <c r="I16" s="362">
        <v>9.2470441817038562E-4</v>
      </c>
      <c r="J16" s="362">
        <f t="shared" si="2"/>
        <v>7.7162414436582338E-4</v>
      </c>
      <c r="K16" s="362">
        <v>23.655775784201023</v>
      </c>
      <c r="L16" s="362">
        <v>2.6282930284118904</v>
      </c>
      <c r="M16" s="362">
        <f t="shared" si="3"/>
        <v>26.284068812612912</v>
      </c>
      <c r="N16" s="362">
        <v>24.957000000000001</v>
      </c>
      <c r="O16" s="362">
        <v>2.7729999999999997</v>
      </c>
      <c r="P16" s="362">
        <f t="shared" si="4"/>
        <v>27.73</v>
      </c>
      <c r="Q16" s="362">
        <v>0</v>
      </c>
      <c r="R16" s="362">
        <v>0</v>
      </c>
      <c r="S16" s="362">
        <v>0</v>
      </c>
      <c r="T16" s="513" t="s">
        <v>942</v>
      </c>
      <c r="U16" s="9">
        <v>191</v>
      </c>
      <c r="V16" s="9">
        <v>191</v>
      </c>
    </row>
    <row r="17" spans="1:22" x14ac:dyDescent="0.2">
      <c r="A17" s="8">
        <v>5</v>
      </c>
      <c r="B17" s="9" t="s">
        <v>888</v>
      </c>
      <c r="C17" s="9">
        <v>418</v>
      </c>
      <c r="D17" s="9">
        <v>416</v>
      </c>
      <c r="E17" s="362">
        <v>37.44</v>
      </c>
      <c r="F17" s="362">
        <v>4.16</v>
      </c>
      <c r="G17" s="362">
        <f t="shared" si="1"/>
        <v>41.599999999999994</v>
      </c>
      <c r="H17" s="362">
        <v>1.5438705662660368E-3</v>
      </c>
      <c r="I17" s="362">
        <v>4.7390582866624342E-3</v>
      </c>
      <c r="J17" s="362">
        <f t="shared" si="2"/>
        <v>6.282928852928471E-3</v>
      </c>
      <c r="K17" s="362">
        <v>35.982712678600755</v>
      </c>
      <c r="L17" s="362">
        <v>3.9978867630152739</v>
      </c>
      <c r="M17" s="362">
        <f t="shared" si="3"/>
        <v>39.980599441616029</v>
      </c>
      <c r="N17" s="362">
        <v>38.105999999999995</v>
      </c>
      <c r="O17" s="362">
        <v>4.2339999999999991</v>
      </c>
      <c r="P17" s="362">
        <f t="shared" si="4"/>
        <v>42.339999999999996</v>
      </c>
      <c r="Q17" s="362">
        <f t="shared" si="5"/>
        <v>-2.1217434508329731</v>
      </c>
      <c r="R17" s="362">
        <f t="shared" si="0"/>
        <v>-0.23137417869806232</v>
      </c>
      <c r="S17" s="362">
        <f t="shared" si="0"/>
        <v>-2.3531176295310416</v>
      </c>
      <c r="T17" s="513" t="s">
        <v>942</v>
      </c>
      <c r="U17" s="9">
        <v>178</v>
      </c>
      <c r="V17" s="9">
        <v>178</v>
      </c>
    </row>
    <row r="18" spans="1:22" x14ac:dyDescent="0.2">
      <c r="A18" s="336">
        <v>6</v>
      </c>
      <c r="B18" s="205" t="s">
        <v>889</v>
      </c>
      <c r="C18" s="9">
        <v>179</v>
      </c>
      <c r="D18" s="9">
        <v>179</v>
      </c>
      <c r="E18" s="362">
        <v>16.11</v>
      </c>
      <c r="F18" s="362">
        <v>1.79</v>
      </c>
      <c r="G18" s="362">
        <f t="shared" si="1"/>
        <v>17.899999999999999</v>
      </c>
      <c r="H18" s="362">
        <v>-2.501555693841695E-3</v>
      </c>
      <c r="I18" s="362">
        <v>5.5175274839245336E-3</v>
      </c>
      <c r="J18" s="362">
        <f t="shared" si="2"/>
        <v>3.0159717900828387E-3</v>
      </c>
      <c r="K18" s="362">
        <v>15.525968960420434</v>
      </c>
      <c r="L18" s="362">
        <v>1.7250246345869606</v>
      </c>
      <c r="M18" s="362">
        <f t="shared" si="3"/>
        <v>17.250993595007394</v>
      </c>
      <c r="N18" s="362">
        <v>16.38</v>
      </c>
      <c r="O18" s="362">
        <v>1.8200000000000003</v>
      </c>
      <c r="P18" s="362">
        <f t="shared" si="4"/>
        <v>18.2</v>
      </c>
      <c r="Q18" s="362">
        <v>0</v>
      </c>
      <c r="R18" s="362">
        <v>0</v>
      </c>
      <c r="S18" s="362">
        <v>0</v>
      </c>
      <c r="T18" s="513" t="s">
        <v>942</v>
      </c>
      <c r="U18" s="9">
        <v>91</v>
      </c>
      <c r="V18" s="9">
        <v>91</v>
      </c>
    </row>
    <row r="19" spans="1:22" x14ac:dyDescent="0.2">
      <c r="A19" s="8">
        <v>7</v>
      </c>
      <c r="B19" s="9" t="s">
        <v>890</v>
      </c>
      <c r="C19" s="9">
        <v>277</v>
      </c>
      <c r="D19" s="9">
        <v>277</v>
      </c>
      <c r="E19" s="362">
        <v>24.93</v>
      </c>
      <c r="F19" s="362">
        <v>2.7700000000000005</v>
      </c>
      <c r="G19" s="362">
        <f t="shared" si="1"/>
        <v>27.7</v>
      </c>
      <c r="H19" s="362">
        <v>3.5619166148066483E-3</v>
      </c>
      <c r="I19" s="362">
        <v>1.7357394731387643E-3</v>
      </c>
      <c r="J19" s="362">
        <f t="shared" si="2"/>
        <v>5.2976560879454127E-3</v>
      </c>
      <c r="K19" s="362">
        <v>23.630183527672855</v>
      </c>
      <c r="L19" s="362">
        <v>2.6254495812120222</v>
      </c>
      <c r="M19" s="362">
        <f t="shared" si="3"/>
        <v>26.255633108884879</v>
      </c>
      <c r="N19" s="362">
        <v>24.948000000000004</v>
      </c>
      <c r="O19" s="362">
        <v>2.7719999999999994</v>
      </c>
      <c r="P19" s="362">
        <f t="shared" si="4"/>
        <v>27.720000000000002</v>
      </c>
      <c r="Q19" s="362">
        <f t="shared" si="5"/>
        <v>-1.314254555712342</v>
      </c>
      <c r="R19" s="362">
        <f t="shared" si="0"/>
        <v>-0.14481467931483838</v>
      </c>
      <c r="S19" s="362">
        <f t="shared" si="0"/>
        <v>-1.4590692350271759</v>
      </c>
      <c r="T19" s="513" t="s">
        <v>942</v>
      </c>
      <c r="U19" s="9">
        <v>246</v>
      </c>
      <c r="V19" s="9">
        <v>246</v>
      </c>
    </row>
    <row r="20" spans="1:22" x14ac:dyDescent="0.2">
      <c r="A20" s="8">
        <v>8</v>
      </c>
      <c r="B20" s="9" t="s">
        <v>891</v>
      </c>
      <c r="C20" s="9">
        <v>370</v>
      </c>
      <c r="D20" s="9">
        <v>370</v>
      </c>
      <c r="E20" s="362">
        <v>33.299999999999997</v>
      </c>
      <c r="F20" s="362">
        <v>3.7</v>
      </c>
      <c r="G20" s="362">
        <f t="shared" si="1"/>
        <v>37</v>
      </c>
      <c r="H20" s="362">
        <v>5.2893590542169022E-5</v>
      </c>
      <c r="I20" s="362">
        <v>7.3739887989976438E-4</v>
      </c>
      <c r="J20" s="362">
        <f t="shared" si="2"/>
        <v>7.902924704419334E-4</v>
      </c>
      <c r="K20" s="362">
        <v>30.847199868615537</v>
      </c>
      <c r="L20" s="362">
        <v>3.4273016915749714</v>
      </c>
      <c r="M20" s="362">
        <f t="shared" si="3"/>
        <v>34.274501560190508</v>
      </c>
      <c r="N20" s="362">
        <v>32.543999999999997</v>
      </c>
      <c r="O20" s="362">
        <v>3.6159999999999997</v>
      </c>
      <c r="P20" s="362">
        <f t="shared" si="4"/>
        <v>36.159999999999997</v>
      </c>
      <c r="Q20" s="362">
        <f t="shared" si="5"/>
        <v>-1.6967472377939181</v>
      </c>
      <c r="R20" s="362">
        <f t="shared" si="0"/>
        <v>-0.18796090954512845</v>
      </c>
      <c r="S20" s="362">
        <f t="shared" si="0"/>
        <v>-1.8847081473390475</v>
      </c>
      <c r="T20" s="513" t="s">
        <v>942</v>
      </c>
      <c r="U20" s="9">
        <v>320</v>
      </c>
      <c r="V20" s="9">
        <v>320</v>
      </c>
    </row>
    <row r="21" spans="1:22" x14ac:dyDescent="0.2">
      <c r="A21" s="337">
        <v>9</v>
      </c>
      <c r="B21" s="9" t="s">
        <v>892</v>
      </c>
      <c r="C21" s="9">
        <v>723</v>
      </c>
      <c r="D21" s="9">
        <v>680</v>
      </c>
      <c r="E21" s="362">
        <v>65.069999999999993</v>
      </c>
      <c r="F21" s="362">
        <v>7.2299999999999986</v>
      </c>
      <c r="G21" s="362">
        <f t="shared" si="1"/>
        <v>72.3</v>
      </c>
      <c r="H21" s="362">
        <v>2.8792781580619931E-3</v>
      </c>
      <c r="I21" s="362">
        <v>0.19946878241028898</v>
      </c>
      <c r="J21" s="362">
        <f t="shared" si="2"/>
        <v>0.20234806056835097</v>
      </c>
      <c r="K21" s="362">
        <v>62.26596013302678</v>
      </c>
      <c r="L21" s="362">
        <v>6.9181070372803424</v>
      </c>
      <c r="M21" s="362">
        <f t="shared" si="3"/>
        <v>69.184067170307117</v>
      </c>
      <c r="N21" s="362">
        <v>65.691000000000003</v>
      </c>
      <c r="O21" s="362">
        <v>7.2989999999999995</v>
      </c>
      <c r="P21" s="362">
        <f t="shared" si="4"/>
        <v>72.990000000000009</v>
      </c>
      <c r="Q21" s="362">
        <f t="shared" si="5"/>
        <v>-3.4221605888151601</v>
      </c>
      <c r="R21" s="362">
        <f t="shared" si="0"/>
        <v>-0.18142418030936813</v>
      </c>
      <c r="S21" s="362">
        <f t="shared" si="0"/>
        <v>-3.603584769124538</v>
      </c>
      <c r="T21" s="513" t="s">
        <v>942</v>
      </c>
      <c r="U21" s="9">
        <v>513</v>
      </c>
      <c r="V21" s="9">
        <v>513</v>
      </c>
    </row>
    <row r="22" spans="1:22" x14ac:dyDescent="0.2">
      <c r="A22" s="8">
        <v>10</v>
      </c>
      <c r="B22" s="9" t="s">
        <v>893</v>
      </c>
      <c r="C22" s="9">
        <v>321</v>
      </c>
      <c r="D22" s="9">
        <v>321</v>
      </c>
      <c r="E22" s="362">
        <v>28.89</v>
      </c>
      <c r="F22" s="362">
        <v>3.21</v>
      </c>
      <c r="G22" s="362">
        <f t="shared" si="1"/>
        <v>32.1</v>
      </c>
      <c r="H22" s="362">
        <v>-7.4859987554631857E-4</v>
      </c>
      <c r="I22" s="362">
        <v>4.034225264468283E-3</v>
      </c>
      <c r="J22" s="362">
        <f t="shared" si="2"/>
        <v>3.2856253889219644E-3</v>
      </c>
      <c r="K22" s="362">
        <v>27.383714485137137</v>
      </c>
      <c r="L22" s="362">
        <v>3.0424885038594187</v>
      </c>
      <c r="M22" s="362">
        <f t="shared" si="3"/>
        <v>30.426202988996558</v>
      </c>
      <c r="N22" s="362">
        <v>28.89</v>
      </c>
      <c r="O22" s="362">
        <v>3.2099999999999973</v>
      </c>
      <c r="P22" s="362">
        <f t="shared" si="4"/>
        <v>32.099999999999994</v>
      </c>
      <c r="Q22" s="362">
        <f t="shared" si="5"/>
        <v>-1.5070341147384099</v>
      </c>
      <c r="R22" s="362">
        <f t="shared" si="0"/>
        <v>-0.1634772708761103</v>
      </c>
      <c r="S22" s="362">
        <f t="shared" si="0"/>
        <v>-1.670511385614514</v>
      </c>
      <c r="T22" s="513" t="s">
        <v>942</v>
      </c>
      <c r="U22" s="9">
        <v>262</v>
      </c>
      <c r="V22" s="9">
        <v>262</v>
      </c>
    </row>
    <row r="23" spans="1:22" ht="16.5" customHeight="1" x14ac:dyDescent="0.2">
      <c r="A23" s="8">
        <v>11</v>
      </c>
      <c r="B23" s="9" t="s">
        <v>894</v>
      </c>
      <c r="C23" s="9">
        <v>407</v>
      </c>
      <c r="D23" s="9">
        <v>392</v>
      </c>
      <c r="E23" s="362">
        <v>36.630000000000003</v>
      </c>
      <c r="F23" s="362">
        <v>4.07</v>
      </c>
      <c r="G23" s="362">
        <f t="shared" si="1"/>
        <v>40.700000000000003</v>
      </c>
      <c r="H23" s="362">
        <v>2.0037336651768101E-4</v>
      </c>
      <c r="I23" s="362">
        <v>9.126737192222123E-6</v>
      </c>
      <c r="J23" s="362">
        <f t="shared" si="2"/>
        <v>2.0950010370990313E-4</v>
      </c>
      <c r="K23" s="362">
        <v>33.304056495319436</v>
      </c>
      <c r="L23" s="362">
        <v>3.7002726227623572</v>
      </c>
      <c r="M23" s="362">
        <f t="shared" si="3"/>
        <v>37.004329118081792</v>
      </c>
      <c r="N23" s="362">
        <v>35.136000000000003</v>
      </c>
      <c r="O23" s="362">
        <v>3.9039999999999986</v>
      </c>
      <c r="P23" s="362">
        <f t="shared" si="4"/>
        <v>39.04</v>
      </c>
      <c r="Q23" s="362">
        <f t="shared" si="5"/>
        <v>-1.8317431313140489</v>
      </c>
      <c r="R23" s="362">
        <f t="shared" si="0"/>
        <v>-0.20371825050044912</v>
      </c>
      <c r="S23" s="362">
        <f t="shared" si="0"/>
        <v>-2.0354613818144998</v>
      </c>
      <c r="T23" s="513" t="s">
        <v>942</v>
      </c>
      <c r="U23" s="9">
        <v>331</v>
      </c>
      <c r="V23" s="9">
        <v>331</v>
      </c>
    </row>
    <row r="24" spans="1:22" s="14" customFormat="1" x14ac:dyDescent="0.2">
      <c r="A24" s="586" t="s">
        <v>17</v>
      </c>
      <c r="B24" s="587"/>
      <c r="C24" s="28">
        <f>SUM(C13:C23)</f>
        <v>4880</v>
      </c>
      <c r="D24" s="28">
        <f t="shared" ref="D24:V24" si="6">SUM(D13:D23)</f>
        <v>4779</v>
      </c>
      <c r="E24" s="497">
        <f t="shared" si="6"/>
        <v>439.91999999999996</v>
      </c>
      <c r="F24" s="497">
        <f t="shared" si="6"/>
        <v>48.88</v>
      </c>
      <c r="G24" s="497">
        <f t="shared" si="6"/>
        <v>488.8</v>
      </c>
      <c r="H24" s="497">
        <f t="shared" si="6"/>
        <v>1.9999999999829043E-3</v>
      </c>
      <c r="I24" s="497">
        <f t="shared" si="6"/>
        <v>0.22364198299108273</v>
      </c>
      <c r="J24" s="497">
        <f t="shared" si="6"/>
        <v>0.22564198299106564</v>
      </c>
      <c r="K24" s="497">
        <f t="shared" si="6"/>
        <v>415.55000000000013</v>
      </c>
      <c r="L24" s="497">
        <f t="shared" si="6"/>
        <v>46.169999999999995</v>
      </c>
      <c r="M24" s="497">
        <f t="shared" si="6"/>
        <v>461.72</v>
      </c>
      <c r="N24" s="497">
        <f t="shared" si="6"/>
        <v>435.36599999999993</v>
      </c>
      <c r="O24" s="497">
        <f t="shared" si="6"/>
        <v>48.373999999999995</v>
      </c>
      <c r="P24" s="497">
        <f t="shared" si="6"/>
        <v>483.74000000000007</v>
      </c>
      <c r="Q24" s="497">
        <f t="shared" si="6"/>
        <v>-17.656090108653771</v>
      </c>
      <c r="R24" s="497">
        <f t="shared" si="6"/>
        <v>-1.747117911909851</v>
      </c>
      <c r="S24" s="497">
        <f t="shared" si="6"/>
        <v>-19.403208020563632</v>
      </c>
      <c r="T24" s="28"/>
      <c r="U24" s="28">
        <f t="shared" si="6"/>
        <v>3683</v>
      </c>
      <c r="V24" s="28">
        <f t="shared" si="6"/>
        <v>3683</v>
      </c>
    </row>
    <row r="34" spans="1:21" x14ac:dyDescent="0.2">
      <c r="A34" s="14" t="s">
        <v>11</v>
      </c>
      <c r="B34" s="14"/>
      <c r="C34" s="14"/>
      <c r="D34" s="14"/>
      <c r="E34" s="14"/>
      <c r="F34" s="14"/>
      <c r="G34" s="14"/>
      <c r="H34" s="14"/>
      <c r="I34" s="14"/>
      <c r="J34" s="14"/>
      <c r="K34" s="14"/>
      <c r="L34" s="14"/>
      <c r="M34" s="14"/>
      <c r="N34" s="355"/>
      <c r="O34" s="355"/>
      <c r="P34" s="351"/>
      <c r="Q34" s="351"/>
      <c r="S34" s="367" t="s">
        <v>12</v>
      </c>
      <c r="U34" s="14"/>
    </row>
    <row r="35" spans="1:21" x14ac:dyDescent="0.2">
      <c r="A35" s="351"/>
      <c r="B35" s="351"/>
      <c r="C35" s="351"/>
      <c r="D35" s="351"/>
      <c r="E35" s="351"/>
      <c r="F35" s="351"/>
      <c r="G35" s="351"/>
      <c r="H35" s="351"/>
      <c r="I35" s="351"/>
      <c r="J35" s="351"/>
      <c r="K35" s="351"/>
      <c r="L35" s="351"/>
      <c r="M35" s="351"/>
      <c r="N35" s="351"/>
      <c r="O35" s="351"/>
      <c r="P35" s="351"/>
      <c r="Q35" s="351"/>
      <c r="S35" s="367" t="s">
        <v>902</v>
      </c>
    </row>
    <row r="36" spans="1:21" x14ac:dyDescent="0.2">
      <c r="A36" s="351"/>
      <c r="B36" s="351"/>
      <c r="C36" s="351"/>
      <c r="D36" s="351"/>
      <c r="E36" s="351"/>
      <c r="F36" s="351"/>
      <c r="G36" s="351"/>
      <c r="H36" s="351"/>
      <c r="I36" s="351"/>
      <c r="J36" s="351"/>
      <c r="K36" s="351"/>
      <c r="L36" s="351"/>
      <c r="M36" s="351"/>
      <c r="N36" s="351"/>
      <c r="O36" s="351"/>
      <c r="P36" s="351"/>
      <c r="Q36" s="351"/>
      <c r="S36" s="367" t="s">
        <v>903</v>
      </c>
    </row>
    <row r="37" spans="1:21" x14ac:dyDescent="0.2">
      <c r="O37" s="624" t="s">
        <v>83</v>
      </c>
      <c r="P37" s="624"/>
      <c r="Q37" s="624"/>
    </row>
  </sheetData>
  <mergeCells count="21">
    <mergeCell ref="O37:Q37"/>
    <mergeCell ref="U10:U11"/>
    <mergeCell ref="T10:T11"/>
    <mergeCell ref="A10:A11"/>
    <mergeCell ref="B10:B11"/>
    <mergeCell ref="C10:C11"/>
    <mergeCell ref="D10:D11"/>
    <mergeCell ref="E10:G10"/>
    <mergeCell ref="H10:J10"/>
    <mergeCell ref="A24:B24"/>
    <mergeCell ref="P8:V8"/>
    <mergeCell ref="Q1:V1"/>
    <mergeCell ref="K10:M10"/>
    <mergeCell ref="N10:P10"/>
    <mergeCell ref="Q10:S10"/>
    <mergeCell ref="A3:Q3"/>
    <mergeCell ref="A4:P4"/>
    <mergeCell ref="A5:Q5"/>
    <mergeCell ref="A7:S7"/>
    <mergeCell ref="P9:V9"/>
    <mergeCell ref="V10:V11"/>
  </mergeCells>
  <printOptions horizontalCentered="1" verticalCentered="1"/>
  <pageMargins left="0.70866141732283505" right="0.70866141732283505" top="0.196850393700787" bottom="0.196850393700787" header="0.31496062992126" footer="0.31496062992126"/>
  <pageSetup paperSize="9" scale="61" orientation="landscape" r:id="rId1"/>
  <headerFooter>
    <oddFooter>&amp;C- 64 -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
  <sheetViews>
    <sheetView view="pageBreakPreview" topLeftCell="A5" zoomScaleSheetLayoutView="100" workbookViewId="0">
      <selection activeCell="N22" sqref="N22"/>
    </sheetView>
  </sheetViews>
  <sheetFormatPr defaultRowHeight="12.75" x14ac:dyDescent="0.2"/>
  <cols>
    <col min="1" max="1" width="9.140625" style="15"/>
    <col min="2" max="2" width="20.5703125" style="15" bestFit="1" customWidth="1"/>
    <col min="3" max="3" width="16.5703125" style="15" customWidth="1"/>
    <col min="4" max="4" width="15.85546875" style="15" customWidth="1"/>
    <col min="5" max="5" width="18.85546875" style="15" customWidth="1"/>
    <col min="6" max="6" width="19" style="15" customWidth="1"/>
    <col min="7" max="7" width="22.5703125" style="15" customWidth="1"/>
    <col min="8" max="8" width="16.7109375" style="15" customWidth="1"/>
    <col min="9" max="9" width="30.140625" style="15" customWidth="1"/>
    <col min="10" max="16384" width="9.140625" style="15"/>
  </cols>
  <sheetData>
    <row r="1" spans="1:22" customFormat="1" ht="15" x14ac:dyDescent="0.2">
      <c r="I1" s="38" t="s">
        <v>65</v>
      </c>
      <c r="J1" s="40"/>
    </row>
    <row r="2" spans="1:22" customFormat="1" ht="15" x14ac:dyDescent="0.2">
      <c r="D2" s="42" t="s">
        <v>0</v>
      </c>
      <c r="E2" s="42"/>
      <c r="F2" s="42"/>
      <c r="G2" s="42"/>
      <c r="H2" s="42"/>
      <c r="I2" s="42"/>
      <c r="J2" s="42"/>
    </row>
    <row r="3" spans="1:22" customFormat="1" ht="20.25" customHeight="1" x14ac:dyDescent="0.3">
      <c r="B3" s="159"/>
      <c r="C3" s="734" t="s">
        <v>701</v>
      </c>
      <c r="D3" s="734"/>
      <c r="E3" s="734"/>
      <c r="F3" s="734"/>
      <c r="G3" s="126"/>
      <c r="H3" s="126"/>
      <c r="I3" s="126"/>
      <c r="J3" s="41"/>
    </row>
    <row r="4" spans="1:22" customFormat="1" ht="10.5" customHeight="1" x14ac:dyDescent="0.2"/>
    <row r="5" spans="1:22" ht="30.75" customHeight="1" x14ac:dyDescent="0.2">
      <c r="A5" s="735" t="s">
        <v>762</v>
      </c>
      <c r="B5" s="735"/>
      <c r="C5" s="735"/>
      <c r="D5" s="735"/>
      <c r="E5" s="735"/>
      <c r="F5" s="735"/>
      <c r="G5" s="735"/>
      <c r="H5" s="735"/>
      <c r="I5" s="735"/>
    </row>
    <row r="7" spans="1:22" ht="0.75" customHeight="1" x14ac:dyDescent="0.2"/>
    <row r="8" spans="1:22" x14ac:dyDescent="0.2">
      <c r="A8" s="14" t="s">
        <v>897</v>
      </c>
      <c r="I8" s="31" t="s">
        <v>22</v>
      </c>
    </row>
    <row r="9" spans="1:22" x14ac:dyDescent="0.2">
      <c r="D9" s="685" t="s">
        <v>781</v>
      </c>
      <c r="E9" s="685"/>
      <c r="F9" s="685"/>
      <c r="G9" s="685"/>
      <c r="H9" s="685"/>
      <c r="I9" s="685"/>
      <c r="U9" s="18"/>
      <c r="V9" s="20"/>
    </row>
    <row r="10" spans="1:22" ht="44.25" customHeight="1" x14ac:dyDescent="0.2">
      <c r="A10" s="5" t="s">
        <v>2</v>
      </c>
      <c r="B10" s="5" t="s">
        <v>3</v>
      </c>
      <c r="C10" s="2" t="s">
        <v>761</v>
      </c>
      <c r="D10" s="2" t="s">
        <v>796</v>
      </c>
      <c r="E10" s="2" t="s">
        <v>113</v>
      </c>
      <c r="F10" s="5" t="s">
        <v>224</v>
      </c>
      <c r="G10" s="2" t="s">
        <v>864</v>
      </c>
      <c r="H10" s="2" t="s">
        <v>154</v>
      </c>
      <c r="I10" s="32" t="s">
        <v>794</v>
      </c>
    </row>
    <row r="11" spans="1:22" s="112" customFormat="1" ht="15.75" customHeight="1" x14ac:dyDescent="0.2">
      <c r="A11" s="65">
        <v>1</v>
      </c>
      <c r="B11" s="64">
        <v>2</v>
      </c>
      <c r="C11" s="65">
        <v>3</v>
      </c>
      <c r="D11" s="64">
        <v>4</v>
      </c>
      <c r="E11" s="65">
        <v>5</v>
      </c>
      <c r="F11" s="64">
        <v>6</v>
      </c>
      <c r="G11" s="65">
        <v>7</v>
      </c>
      <c r="H11" s="64">
        <v>8</v>
      </c>
      <c r="I11" s="65">
        <v>9</v>
      </c>
    </row>
    <row r="12" spans="1:22" x14ac:dyDescent="0.2">
      <c r="A12" s="8">
        <v>1</v>
      </c>
      <c r="B12" s="9" t="s">
        <v>884</v>
      </c>
      <c r="C12" s="483">
        <v>23.559974199999999</v>
      </c>
      <c r="D12" s="483">
        <v>0</v>
      </c>
      <c r="E12" s="483">
        <v>22.827948065082708</v>
      </c>
      <c r="F12" s="483">
        <v>0</v>
      </c>
      <c r="G12" s="483">
        <v>98</v>
      </c>
      <c r="H12" s="483">
        <v>24.265969139999999</v>
      </c>
      <c r="I12" s="483">
        <f>D12+E12-H12</f>
        <v>-1.438021074917291</v>
      </c>
    </row>
    <row r="13" spans="1:22" x14ac:dyDescent="0.2">
      <c r="A13" s="8">
        <v>2</v>
      </c>
      <c r="B13" s="9" t="s">
        <v>885</v>
      </c>
      <c r="C13" s="483">
        <v>10.8694054</v>
      </c>
      <c r="D13" s="483">
        <v>0</v>
      </c>
      <c r="E13" s="483">
        <v>10.531684791468473</v>
      </c>
      <c r="F13" s="483">
        <v>0</v>
      </c>
      <c r="G13" s="483">
        <v>98</v>
      </c>
      <c r="H13" s="483">
        <v>11.191478480000006</v>
      </c>
      <c r="I13" s="483">
        <f t="shared" ref="I13:I22" si="0">D13+E13-H13</f>
        <v>-0.65979368853153275</v>
      </c>
    </row>
    <row r="14" spans="1:22" x14ac:dyDescent="0.2">
      <c r="A14" s="8">
        <v>3</v>
      </c>
      <c r="B14" s="9" t="s">
        <v>886</v>
      </c>
      <c r="C14" s="483">
        <v>14.978516000000001</v>
      </c>
      <c r="D14" s="483">
        <v>0</v>
      </c>
      <c r="E14" s="483">
        <v>14.513122231687777</v>
      </c>
      <c r="F14" s="483">
        <v>0</v>
      </c>
      <c r="G14" s="483">
        <v>98</v>
      </c>
      <c r="H14" s="483">
        <v>15.493256100000002</v>
      </c>
      <c r="I14" s="483">
        <f t="shared" si="0"/>
        <v>-0.98013386831222427</v>
      </c>
    </row>
    <row r="15" spans="1:22" x14ac:dyDescent="0.2">
      <c r="A15" s="8">
        <v>4</v>
      </c>
      <c r="B15" s="9" t="s">
        <v>887</v>
      </c>
      <c r="C15" s="483">
        <v>6.2395227999999987</v>
      </c>
      <c r="D15" s="483">
        <v>0</v>
      </c>
      <c r="E15" s="483">
        <v>6.0456561293390312</v>
      </c>
      <c r="F15" s="483">
        <v>0</v>
      </c>
      <c r="G15" s="483">
        <v>98</v>
      </c>
      <c r="H15" s="483">
        <v>6.4503815600000003</v>
      </c>
      <c r="I15" s="483">
        <f t="shared" si="0"/>
        <v>-0.40472543066096911</v>
      </c>
    </row>
    <row r="16" spans="1:22" x14ac:dyDescent="0.2">
      <c r="A16" s="8">
        <v>5</v>
      </c>
      <c r="B16" s="9" t="s">
        <v>888</v>
      </c>
      <c r="C16" s="483">
        <v>11.108623399999999</v>
      </c>
      <c r="D16" s="483">
        <v>0</v>
      </c>
      <c r="E16" s="483">
        <v>10.759999999999998</v>
      </c>
      <c r="F16" s="483">
        <v>0</v>
      </c>
      <c r="G16" s="483">
        <v>98</v>
      </c>
      <c r="H16" s="483">
        <v>11.513197779999999</v>
      </c>
      <c r="I16" s="483">
        <f t="shared" si="0"/>
        <v>-0.75319778000000071</v>
      </c>
    </row>
    <row r="17" spans="1:10" x14ac:dyDescent="0.2">
      <c r="A17" s="336">
        <v>6</v>
      </c>
      <c r="B17" s="205" t="s">
        <v>889</v>
      </c>
      <c r="C17" s="483">
        <v>5.9841054000000007</v>
      </c>
      <c r="D17" s="483">
        <v>0</v>
      </c>
      <c r="E17" s="483">
        <v>5.7981747402414827</v>
      </c>
      <c r="F17" s="483">
        <v>0</v>
      </c>
      <c r="G17" s="483">
        <v>98</v>
      </c>
      <c r="H17" s="483">
        <v>6.1611580800000016</v>
      </c>
      <c r="I17" s="483">
        <f t="shared" si="0"/>
        <v>-0.36298333975851893</v>
      </c>
    </row>
    <row r="18" spans="1:10" x14ac:dyDescent="0.2">
      <c r="A18" s="8">
        <v>7</v>
      </c>
      <c r="B18" s="9" t="s">
        <v>890</v>
      </c>
      <c r="C18" s="483">
        <v>6.4440193999999993</v>
      </c>
      <c r="D18" s="483">
        <v>0</v>
      </c>
      <c r="E18" s="483">
        <v>6.243798866027003</v>
      </c>
      <c r="F18" s="483">
        <v>0</v>
      </c>
      <c r="G18" s="483">
        <v>98</v>
      </c>
      <c r="H18" s="483">
        <v>6.6700652199999926</v>
      </c>
      <c r="I18" s="483">
        <f t="shared" si="0"/>
        <v>-0.42626635397298962</v>
      </c>
    </row>
    <row r="19" spans="1:10" x14ac:dyDescent="0.2">
      <c r="A19" s="8">
        <v>8</v>
      </c>
      <c r="B19" s="9" t="s">
        <v>891</v>
      </c>
      <c r="C19" s="483">
        <v>9.5718657999999994</v>
      </c>
      <c r="D19" s="483">
        <v>0</v>
      </c>
      <c r="E19" s="483">
        <v>9.274460723659935</v>
      </c>
      <c r="F19" s="483">
        <v>0</v>
      </c>
      <c r="G19" s="483">
        <v>98</v>
      </c>
      <c r="H19" s="483">
        <v>9.8194382999999998</v>
      </c>
      <c r="I19" s="483">
        <f t="shared" si="0"/>
        <v>-0.54497757634006483</v>
      </c>
    </row>
    <row r="20" spans="1:10" x14ac:dyDescent="0.2">
      <c r="A20" s="337">
        <v>9</v>
      </c>
      <c r="B20" s="9" t="s">
        <v>892</v>
      </c>
      <c r="C20" s="483">
        <v>18.375685999999998</v>
      </c>
      <c r="D20" s="483">
        <v>0</v>
      </c>
      <c r="E20" s="483">
        <v>17.80473960231533</v>
      </c>
      <c r="F20" s="483">
        <v>0</v>
      </c>
      <c r="G20" s="483">
        <v>98</v>
      </c>
      <c r="H20" s="483">
        <v>18.907896559999998</v>
      </c>
      <c r="I20" s="483">
        <f t="shared" si="0"/>
        <v>-1.1031569576846678</v>
      </c>
    </row>
    <row r="21" spans="1:10" x14ac:dyDescent="0.2">
      <c r="A21" s="8">
        <v>10</v>
      </c>
      <c r="B21" s="9" t="s">
        <v>893</v>
      </c>
      <c r="C21" s="483">
        <v>6.3973713999999999</v>
      </c>
      <c r="D21" s="483">
        <v>0</v>
      </c>
      <c r="E21" s="483">
        <v>6.1986002545047558</v>
      </c>
      <c r="F21" s="483">
        <v>0</v>
      </c>
      <c r="G21" s="483">
        <v>98</v>
      </c>
      <c r="H21" s="483">
        <v>6.5871817199999985</v>
      </c>
      <c r="I21" s="483">
        <f t="shared" si="0"/>
        <v>-0.38858146549524264</v>
      </c>
    </row>
    <row r="22" spans="1:10" x14ac:dyDescent="0.2">
      <c r="A22" s="8">
        <v>11</v>
      </c>
      <c r="B22" s="9" t="s">
        <v>894</v>
      </c>
      <c r="C22" s="483">
        <v>7.9039253999999994</v>
      </c>
      <c r="D22" s="483">
        <v>0</v>
      </c>
      <c r="E22" s="483">
        <v>7.658344487554154</v>
      </c>
      <c r="F22" s="483">
        <v>0</v>
      </c>
      <c r="G22" s="483">
        <v>98</v>
      </c>
      <c r="H22" s="483">
        <v>8.1430659800000011</v>
      </c>
      <c r="I22" s="483">
        <f t="shared" si="0"/>
        <v>-0.48472149244584717</v>
      </c>
    </row>
    <row r="23" spans="1:10" s="14" customFormat="1" x14ac:dyDescent="0.2">
      <c r="A23" s="586" t="s">
        <v>17</v>
      </c>
      <c r="B23" s="587"/>
      <c r="C23" s="474">
        <f t="shared" ref="C23:H23" si="1">SUM(C12:C22)</f>
        <v>121.4330152</v>
      </c>
      <c r="D23" s="474">
        <f t="shared" si="1"/>
        <v>0</v>
      </c>
      <c r="E23" s="474">
        <f t="shared" si="1"/>
        <v>117.65652989188064</v>
      </c>
      <c r="F23" s="474">
        <f t="shared" si="1"/>
        <v>0</v>
      </c>
      <c r="G23" s="474">
        <v>98</v>
      </c>
      <c r="H23" s="474">
        <f t="shared" si="1"/>
        <v>125.20308892000001</v>
      </c>
      <c r="I23" s="474">
        <f>SUM(I12:I22)</f>
        <v>-7.5465590281193489</v>
      </c>
    </row>
    <row r="24" spans="1:10" s="355" customFormat="1" x14ac:dyDescent="0.2">
      <c r="A24" s="11"/>
      <c r="B24" s="20"/>
      <c r="C24" s="20"/>
      <c r="D24" s="20"/>
      <c r="E24" s="20"/>
      <c r="F24" s="20"/>
      <c r="G24" s="20"/>
      <c r="H24" s="20"/>
      <c r="I24" s="20"/>
    </row>
    <row r="25" spans="1:10" s="355" customFormat="1" x14ac:dyDescent="0.2">
      <c r="A25" s="11"/>
      <c r="B25" s="20"/>
      <c r="C25" s="20"/>
      <c r="D25" s="20"/>
      <c r="E25" s="20"/>
      <c r="F25" s="20"/>
      <c r="G25" s="20"/>
      <c r="H25" s="20"/>
      <c r="I25" s="20"/>
    </row>
    <row r="26" spans="1:10" s="355" customFormat="1" x14ac:dyDescent="0.2">
      <c r="A26" s="11"/>
      <c r="B26" s="20"/>
      <c r="C26" s="20"/>
      <c r="D26" s="20"/>
      <c r="E26" s="20"/>
      <c r="F26" s="20"/>
      <c r="G26" s="20"/>
      <c r="H26" s="20"/>
      <c r="I26" s="20"/>
    </row>
    <row r="27" spans="1:10" s="355" customFormat="1" x14ac:dyDescent="0.2">
      <c r="A27" s="11"/>
      <c r="B27" s="20"/>
      <c r="C27" s="20"/>
      <c r="D27" s="20"/>
      <c r="E27" s="20"/>
      <c r="F27" s="20"/>
      <c r="G27" s="20"/>
      <c r="H27" s="20"/>
      <c r="I27" s="20"/>
    </row>
    <row r="28" spans="1:10" x14ac:dyDescent="0.2">
      <c r="E28" s="29"/>
      <c r="F28" s="29"/>
      <c r="G28" s="29"/>
      <c r="H28" s="20"/>
      <c r="I28" s="20"/>
    </row>
    <row r="29" spans="1:10" x14ac:dyDescent="0.2">
      <c r="E29" s="11"/>
      <c r="F29" s="11"/>
      <c r="G29" s="11"/>
      <c r="H29" s="29"/>
      <c r="I29" s="20"/>
    </row>
    <row r="30" spans="1:10" x14ac:dyDescent="0.2">
      <c r="A30" s="34" t="s">
        <v>11</v>
      </c>
      <c r="E30" s="34"/>
      <c r="F30" s="34"/>
      <c r="G30" s="34"/>
      <c r="H30" s="355"/>
      <c r="I30" s="367" t="s">
        <v>12</v>
      </c>
      <c r="J30" s="351"/>
    </row>
    <row r="31" spans="1:10" x14ac:dyDescent="0.2">
      <c r="E31" s="351"/>
      <c r="F31" s="351"/>
      <c r="G31" s="351"/>
      <c r="H31" s="351"/>
      <c r="I31" s="367" t="s">
        <v>902</v>
      </c>
      <c r="J31" s="355"/>
    </row>
    <row r="32" spans="1:10" x14ac:dyDescent="0.2">
      <c r="E32" s="351"/>
      <c r="F32" s="351"/>
      <c r="G32" s="351"/>
      <c r="H32" s="351"/>
      <c r="I32" s="367" t="s">
        <v>903</v>
      </c>
      <c r="J32" s="355"/>
    </row>
    <row r="33" spans="9:12" x14ac:dyDescent="0.2">
      <c r="I33" s="626" t="s">
        <v>83</v>
      </c>
      <c r="J33" s="626"/>
      <c r="K33" s="626"/>
      <c r="L33" s="626"/>
    </row>
  </sheetData>
  <mergeCells count="5">
    <mergeCell ref="C3:F3"/>
    <mergeCell ref="I33:L33"/>
    <mergeCell ref="D9:I9"/>
    <mergeCell ref="A5:I5"/>
    <mergeCell ref="A23:B23"/>
  </mergeCells>
  <phoneticPr fontId="0" type="noConversion"/>
  <printOptions horizontalCentered="1" verticalCentered="1"/>
  <pageMargins left="0.70866141732283505" right="0.70866141732283505" top="0.196850393700787" bottom="0.196850393700787" header="0.31496062992126" footer="0.31496062992126"/>
  <pageSetup paperSize="9" scale="79" orientation="landscape" r:id="rId1"/>
  <headerFooter>
    <oddFooter>&amp;C- 65 -</oddFooter>
  </headerFooter>
  <colBreaks count="1" manualBreakCount="1">
    <brk id="9" max="32"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6"/>
  <sheetViews>
    <sheetView view="pageBreakPreview" topLeftCell="A5" zoomScaleSheetLayoutView="100" workbookViewId="0">
      <selection activeCell="N22" sqref="N22"/>
    </sheetView>
  </sheetViews>
  <sheetFormatPr defaultRowHeight="12.75" x14ac:dyDescent="0.2"/>
  <cols>
    <col min="1" max="1" width="4.42578125" style="15" customWidth="1"/>
    <col min="2" max="2" width="37.28515625" style="15" customWidth="1"/>
    <col min="3" max="3" width="12.28515625" style="15" customWidth="1"/>
    <col min="4" max="5" width="15.140625" style="15" customWidth="1"/>
    <col min="6" max="6" width="15.85546875" style="15" customWidth="1"/>
    <col min="7" max="7" width="12.5703125" style="15" customWidth="1"/>
    <col min="8" max="8" width="23.7109375" style="15" customWidth="1"/>
    <col min="9" max="16384" width="9.140625" style="15"/>
  </cols>
  <sheetData>
    <row r="1" spans="1:20" customFormat="1" ht="15" x14ac:dyDescent="0.2">
      <c r="D1" s="34"/>
      <c r="E1" s="34"/>
      <c r="F1" s="34"/>
      <c r="G1" s="15"/>
      <c r="H1" s="38" t="s">
        <v>66</v>
      </c>
      <c r="I1" s="34"/>
      <c r="J1" s="15"/>
      <c r="L1" s="15"/>
      <c r="M1" s="40"/>
      <c r="N1" s="40"/>
    </row>
    <row r="2" spans="1:20" customFormat="1" ht="15" x14ac:dyDescent="0.2">
      <c r="A2" s="695" t="s">
        <v>0</v>
      </c>
      <c r="B2" s="695"/>
      <c r="C2" s="695"/>
      <c r="D2" s="695"/>
      <c r="E2" s="695"/>
      <c r="F2" s="695"/>
      <c r="G2" s="695"/>
      <c r="H2" s="695"/>
      <c r="I2" s="42"/>
      <c r="J2" s="42"/>
      <c r="K2" s="42"/>
      <c r="L2" s="42"/>
      <c r="M2" s="42"/>
      <c r="N2" s="42"/>
    </row>
    <row r="3" spans="1:20" customFormat="1" ht="20.25" x14ac:dyDescent="0.3">
      <c r="A3" s="622" t="s">
        <v>701</v>
      </c>
      <c r="B3" s="622"/>
      <c r="C3" s="622"/>
      <c r="D3" s="622"/>
      <c r="E3" s="622"/>
      <c r="F3" s="622"/>
      <c r="G3" s="622"/>
      <c r="H3" s="622"/>
      <c r="I3" s="41"/>
      <c r="J3" s="41"/>
      <c r="K3" s="41"/>
      <c r="L3" s="41"/>
      <c r="M3" s="41"/>
      <c r="N3" s="41"/>
    </row>
    <row r="4" spans="1:20" customFormat="1" ht="10.5" customHeight="1" x14ac:dyDescent="0.2"/>
    <row r="5" spans="1:20" ht="19.5" customHeight="1" x14ac:dyDescent="0.25">
      <c r="A5" s="623" t="s">
        <v>763</v>
      </c>
      <c r="B5" s="695"/>
      <c r="C5" s="695"/>
      <c r="D5" s="695"/>
      <c r="E5" s="695"/>
      <c r="F5" s="695"/>
      <c r="G5" s="695"/>
      <c r="H5" s="695"/>
    </row>
    <row r="7" spans="1:20" s="13" customFormat="1" ht="15.75" hidden="1" customHeight="1" x14ac:dyDescent="0.25">
      <c r="A7" s="15"/>
      <c r="B7" s="15"/>
      <c r="C7" s="15"/>
      <c r="D7" s="15"/>
      <c r="E7" s="15"/>
      <c r="F7" s="15"/>
      <c r="G7" s="15"/>
      <c r="H7" s="15"/>
      <c r="I7" s="15"/>
      <c r="J7" s="15"/>
    </row>
    <row r="8" spans="1:20" s="13" customFormat="1" ht="15.75" x14ac:dyDescent="0.25">
      <c r="A8" s="626" t="s">
        <v>161</v>
      </c>
      <c r="B8" s="626"/>
      <c r="C8" s="15"/>
      <c r="D8" s="15"/>
      <c r="E8" s="15"/>
      <c r="F8" s="15"/>
      <c r="G8" s="15"/>
      <c r="H8" s="31" t="s">
        <v>26</v>
      </c>
      <c r="I8" s="15"/>
    </row>
    <row r="9" spans="1:20" s="13" customFormat="1" ht="15.75" x14ac:dyDescent="0.25">
      <c r="A9" s="14"/>
      <c r="B9" s="15"/>
      <c r="C9" s="15"/>
      <c r="D9" s="99"/>
      <c r="E9" s="99"/>
      <c r="G9" s="99" t="s">
        <v>777</v>
      </c>
      <c r="H9" s="99"/>
      <c r="J9" s="99"/>
      <c r="K9" s="99"/>
      <c r="L9" s="99"/>
      <c r="S9" s="123"/>
      <c r="T9" s="121"/>
    </row>
    <row r="10" spans="1:20" s="35" customFormat="1" ht="55.5" customHeight="1" x14ac:dyDescent="0.2">
      <c r="A10" s="36"/>
      <c r="B10" s="5" t="s">
        <v>27</v>
      </c>
      <c r="C10" s="5" t="s">
        <v>764</v>
      </c>
      <c r="D10" s="5" t="s">
        <v>788</v>
      </c>
      <c r="E10" s="5" t="s">
        <v>223</v>
      </c>
      <c r="F10" s="5" t="s">
        <v>224</v>
      </c>
      <c r="G10" s="5" t="s">
        <v>72</v>
      </c>
      <c r="H10" s="5" t="s">
        <v>795</v>
      </c>
    </row>
    <row r="11" spans="1:20" s="35" customFormat="1" ht="14.25" customHeight="1" x14ac:dyDescent="0.2">
      <c r="A11" s="5">
        <v>1</v>
      </c>
      <c r="B11" s="5">
        <v>2</v>
      </c>
      <c r="C11" s="5">
        <v>3</v>
      </c>
      <c r="D11" s="5">
        <v>4</v>
      </c>
      <c r="E11" s="5">
        <v>5</v>
      </c>
      <c r="F11" s="5">
        <v>6</v>
      </c>
      <c r="G11" s="5">
        <v>7</v>
      </c>
      <c r="H11" s="5">
        <v>8</v>
      </c>
    </row>
    <row r="12" spans="1:20" s="426" customFormat="1" ht="16.5" customHeight="1" x14ac:dyDescent="0.2">
      <c r="A12" s="436" t="s">
        <v>28</v>
      </c>
      <c r="B12" s="436" t="s">
        <v>29</v>
      </c>
      <c r="C12" s="589">
        <v>18.73</v>
      </c>
      <c r="D12" s="589">
        <v>0</v>
      </c>
      <c r="E12" s="589">
        <v>18.73</v>
      </c>
      <c r="F12" s="589">
        <v>0</v>
      </c>
      <c r="G12" s="449"/>
      <c r="H12" s="738">
        <v>0</v>
      </c>
    </row>
    <row r="13" spans="1:20" s="426" customFormat="1" ht="20.25" customHeight="1" x14ac:dyDescent="0.2">
      <c r="A13" s="447"/>
      <c r="B13" s="447" t="s">
        <v>30</v>
      </c>
      <c r="C13" s="589"/>
      <c r="D13" s="589"/>
      <c r="E13" s="589"/>
      <c r="F13" s="589"/>
      <c r="G13" s="451">
        <v>6.73</v>
      </c>
      <c r="H13" s="739"/>
    </row>
    <row r="14" spans="1:20" s="426" customFormat="1" ht="17.25" customHeight="1" x14ac:dyDescent="0.2">
      <c r="A14" s="447"/>
      <c r="B14" s="447" t="s">
        <v>188</v>
      </c>
      <c r="C14" s="589"/>
      <c r="D14" s="589"/>
      <c r="E14" s="589"/>
      <c r="F14" s="589"/>
      <c r="G14" s="451">
        <v>12</v>
      </c>
      <c r="H14" s="739"/>
    </row>
    <row r="15" spans="1:20" s="453" customFormat="1" ht="33.75" customHeight="1" x14ac:dyDescent="0.2">
      <c r="A15" s="448"/>
      <c r="B15" s="448" t="s">
        <v>189</v>
      </c>
      <c r="C15" s="589"/>
      <c r="D15" s="589"/>
      <c r="E15" s="589"/>
      <c r="F15" s="589"/>
      <c r="G15" s="452">
        <v>0</v>
      </c>
      <c r="H15" s="740"/>
    </row>
    <row r="16" spans="1:20" s="453" customFormat="1" x14ac:dyDescent="0.2">
      <c r="A16" s="448"/>
      <c r="B16" s="454" t="s">
        <v>31</v>
      </c>
      <c r="C16" s="452">
        <f t="shared" ref="C16:E16" si="0">C12</f>
        <v>18.73</v>
      </c>
      <c r="D16" s="452">
        <f t="shared" si="0"/>
        <v>0</v>
      </c>
      <c r="E16" s="452">
        <f t="shared" si="0"/>
        <v>18.73</v>
      </c>
      <c r="F16" s="452">
        <f>F12</f>
        <v>0</v>
      </c>
      <c r="G16" s="452">
        <f>SUM(G13:G15)</f>
        <v>18.73</v>
      </c>
      <c r="H16" s="452">
        <f>D16+E16-G16</f>
        <v>0</v>
      </c>
    </row>
    <row r="17" spans="1:11" s="453" customFormat="1" ht="40.5" customHeight="1" x14ac:dyDescent="0.2">
      <c r="A17" s="454" t="s">
        <v>32</v>
      </c>
      <c r="B17" s="454" t="s">
        <v>222</v>
      </c>
      <c r="C17" s="736">
        <v>107.37</v>
      </c>
      <c r="D17" s="736">
        <v>2.94</v>
      </c>
      <c r="E17" s="736">
        <v>104.16</v>
      </c>
      <c r="F17" s="737">
        <v>0</v>
      </c>
      <c r="G17" s="105"/>
      <c r="H17" s="736">
        <f>D25+E25-G25</f>
        <v>0.12999999999999545</v>
      </c>
    </row>
    <row r="18" spans="1:11" s="426" customFormat="1" ht="28.5" customHeight="1" x14ac:dyDescent="0.2">
      <c r="A18" s="447"/>
      <c r="B18" s="448" t="s">
        <v>191</v>
      </c>
      <c r="C18" s="736"/>
      <c r="D18" s="736"/>
      <c r="E18" s="736"/>
      <c r="F18" s="737"/>
      <c r="G18" s="451">
        <v>72.03</v>
      </c>
      <c r="H18" s="736"/>
    </row>
    <row r="19" spans="1:11" s="426" customFormat="1" ht="19.5" customHeight="1" x14ac:dyDescent="0.2">
      <c r="A19" s="447"/>
      <c r="B19" s="448" t="s">
        <v>33</v>
      </c>
      <c r="C19" s="736"/>
      <c r="D19" s="736"/>
      <c r="E19" s="736"/>
      <c r="F19" s="737"/>
      <c r="G19" s="451">
        <v>4.3600000000000003</v>
      </c>
      <c r="H19" s="736"/>
    </row>
    <row r="20" spans="1:11" s="426" customFormat="1" ht="21.75" customHeight="1" x14ac:dyDescent="0.2">
      <c r="A20" s="447"/>
      <c r="B20" s="448" t="s">
        <v>192</v>
      </c>
      <c r="C20" s="736"/>
      <c r="D20" s="736"/>
      <c r="E20" s="736"/>
      <c r="F20" s="737"/>
      <c r="G20" s="451">
        <v>14.18</v>
      </c>
      <c r="H20" s="736"/>
    </row>
    <row r="21" spans="1:11" s="453" customFormat="1" ht="27.75" customHeight="1" x14ac:dyDescent="0.2">
      <c r="A21" s="448"/>
      <c r="B21" s="448" t="s">
        <v>34</v>
      </c>
      <c r="C21" s="736"/>
      <c r="D21" s="736"/>
      <c r="E21" s="736"/>
      <c r="F21" s="737"/>
      <c r="G21" s="452">
        <v>5.45</v>
      </c>
      <c r="H21" s="736"/>
      <c r="I21" s="456"/>
    </row>
    <row r="22" spans="1:11" s="453" customFormat="1" ht="19.5" customHeight="1" x14ac:dyDescent="0.2">
      <c r="A22" s="448"/>
      <c r="B22" s="448" t="s">
        <v>190</v>
      </c>
      <c r="C22" s="736"/>
      <c r="D22" s="736"/>
      <c r="E22" s="736"/>
      <c r="F22" s="737"/>
      <c r="G22" s="452">
        <v>9.7799999999999994</v>
      </c>
      <c r="H22" s="736"/>
    </row>
    <row r="23" spans="1:11" s="453" customFormat="1" ht="27.75" customHeight="1" x14ac:dyDescent="0.2">
      <c r="A23" s="448"/>
      <c r="B23" s="448" t="s">
        <v>193</v>
      </c>
      <c r="C23" s="736"/>
      <c r="D23" s="736"/>
      <c r="E23" s="736"/>
      <c r="F23" s="737"/>
      <c r="G23" s="452">
        <v>1.17</v>
      </c>
      <c r="H23" s="736"/>
    </row>
    <row r="24" spans="1:11" s="453" customFormat="1" ht="18.75" customHeight="1" x14ac:dyDescent="0.2">
      <c r="A24" s="454"/>
      <c r="B24" s="448" t="s">
        <v>194</v>
      </c>
      <c r="C24" s="736"/>
      <c r="D24" s="736"/>
      <c r="E24" s="736"/>
      <c r="F24" s="737"/>
      <c r="G24" s="452">
        <v>0</v>
      </c>
      <c r="H24" s="736"/>
    </row>
    <row r="25" spans="1:11" s="453" customFormat="1" ht="19.5" customHeight="1" x14ac:dyDescent="0.2">
      <c r="A25" s="454"/>
      <c r="B25" s="454" t="s">
        <v>31</v>
      </c>
      <c r="C25" s="105">
        <f>C17</f>
        <v>107.37</v>
      </c>
      <c r="D25" s="105">
        <f t="shared" ref="D25:H25" si="1">D17</f>
        <v>2.94</v>
      </c>
      <c r="E25" s="105">
        <f t="shared" si="1"/>
        <v>104.16</v>
      </c>
      <c r="F25" s="452">
        <f t="shared" si="1"/>
        <v>0</v>
      </c>
      <c r="G25" s="105">
        <f>SUM(G18:G24)</f>
        <v>106.97</v>
      </c>
      <c r="H25" s="105">
        <f t="shared" si="1"/>
        <v>0.12999999999999545</v>
      </c>
      <c r="K25" s="456"/>
    </row>
    <row r="26" spans="1:11" x14ac:dyDescent="0.2">
      <c r="A26" s="18"/>
      <c r="B26" s="28" t="s">
        <v>35</v>
      </c>
      <c r="C26" s="450">
        <f>C25+C16</f>
        <v>126.10000000000001</v>
      </c>
      <c r="D26" s="450">
        <f t="shared" ref="D26:H26" si="2">D25+D16</f>
        <v>2.94</v>
      </c>
      <c r="E26" s="450">
        <f t="shared" si="2"/>
        <v>122.89</v>
      </c>
      <c r="F26" s="450">
        <f t="shared" si="2"/>
        <v>0</v>
      </c>
      <c r="G26" s="450">
        <f t="shared" si="2"/>
        <v>125.7</v>
      </c>
      <c r="H26" s="450">
        <f t="shared" si="2"/>
        <v>0.12999999999999545</v>
      </c>
    </row>
    <row r="27" spans="1:11" s="35" customFormat="1" ht="15.75" customHeight="1" x14ac:dyDescent="0.2">
      <c r="C27" s="455"/>
      <c r="D27" s="455"/>
      <c r="E27" s="455"/>
      <c r="F27" s="455"/>
      <c r="G27" s="455"/>
    </row>
    <row r="28" spans="1:11" s="35" customFormat="1" ht="15.75" customHeight="1" x14ac:dyDescent="0.2"/>
    <row r="29" spans="1:11" s="35" customFormat="1" ht="15.75" customHeight="1" x14ac:dyDescent="0.2"/>
    <row r="30" spans="1:11" s="35" customFormat="1" ht="15.75" customHeight="1" x14ac:dyDescent="0.2"/>
    <row r="31" spans="1:11" s="35" customFormat="1" ht="15.75" customHeight="1" x14ac:dyDescent="0.2"/>
    <row r="32" spans="1:11" s="35" customFormat="1" ht="15.75" customHeight="1" x14ac:dyDescent="0.2"/>
    <row r="33" spans="2:10" ht="13.15" customHeight="1" x14ac:dyDescent="0.2">
      <c r="B33" s="14" t="s">
        <v>11</v>
      </c>
      <c r="C33" s="14"/>
      <c r="D33" s="14"/>
      <c r="E33" s="14"/>
      <c r="F33" s="14"/>
      <c r="G33" s="351"/>
      <c r="H33" s="367" t="s">
        <v>12</v>
      </c>
    </row>
    <row r="34" spans="2:10" ht="13.9" customHeight="1" x14ac:dyDescent="0.2">
      <c r="B34" s="351"/>
      <c r="C34" s="351"/>
      <c r="D34" s="351"/>
      <c r="E34" s="351"/>
      <c r="F34" s="351"/>
      <c r="G34" s="351"/>
      <c r="H34" s="367" t="s">
        <v>902</v>
      </c>
    </row>
    <row r="35" spans="2:10" ht="12.6" customHeight="1" x14ac:dyDescent="0.2">
      <c r="B35" s="351"/>
      <c r="C35" s="351"/>
      <c r="D35" s="351"/>
      <c r="E35" s="351"/>
      <c r="F35" s="351"/>
      <c r="G35" s="351"/>
      <c r="H35" s="367" t="s">
        <v>903</v>
      </c>
    </row>
    <row r="36" spans="2:10" x14ac:dyDescent="0.2">
      <c r="B36" s="14"/>
      <c r="C36" s="14"/>
      <c r="D36" s="14"/>
      <c r="E36" s="14"/>
      <c r="F36" s="14"/>
      <c r="G36" s="626" t="s">
        <v>83</v>
      </c>
      <c r="H36" s="626"/>
      <c r="I36" s="626"/>
      <c r="J36" s="626"/>
    </row>
  </sheetData>
  <mergeCells count="15">
    <mergeCell ref="A2:H2"/>
    <mergeCell ref="A3:H3"/>
    <mergeCell ref="C12:C15"/>
    <mergeCell ref="D12:D15"/>
    <mergeCell ref="F12:F15"/>
    <mergeCell ref="H12:H15"/>
    <mergeCell ref="A5:H5"/>
    <mergeCell ref="E12:E15"/>
    <mergeCell ref="A8:B8"/>
    <mergeCell ref="D17:D24"/>
    <mergeCell ref="E17:E24"/>
    <mergeCell ref="F17:F24"/>
    <mergeCell ref="G36:J36"/>
    <mergeCell ref="C17:C24"/>
    <mergeCell ref="H17:H24"/>
  </mergeCells>
  <phoneticPr fontId="0" type="noConversion"/>
  <printOptions horizontalCentered="1" verticalCentered="1"/>
  <pageMargins left="0.70866141732283505" right="0.70866141732283505" top="0.196850393700787" bottom="0.196850393700787" header="0.31496062992126" footer="0.31496062992126"/>
  <pageSetup paperSize="9" scale="86" orientation="landscape" r:id="rId1"/>
  <headerFooter>
    <oddFooter>&amp;C- 66 -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view="pageBreakPreview" topLeftCell="A4" zoomScaleSheetLayoutView="100" workbookViewId="0">
      <selection activeCell="N22" sqref="N22"/>
    </sheetView>
  </sheetViews>
  <sheetFormatPr defaultRowHeight="12.75" x14ac:dyDescent="0.2"/>
  <cols>
    <col min="1" max="1" width="8.42578125" style="15" customWidth="1"/>
    <col min="2" max="2" width="20.5703125" style="15" bestFit="1" customWidth="1"/>
    <col min="3" max="3" width="28.42578125" style="15" customWidth="1"/>
    <col min="4" max="4" width="27.7109375" style="15" customWidth="1"/>
    <col min="5" max="5" width="30.28515625" style="15" customWidth="1"/>
    <col min="6" max="16384" width="9.140625" style="15"/>
  </cols>
  <sheetData>
    <row r="1" spans="1:18" customFormat="1" ht="15" x14ac:dyDescent="0.2">
      <c r="E1" s="38" t="s">
        <v>509</v>
      </c>
      <c r="F1" s="40"/>
    </row>
    <row r="2" spans="1:18" customFormat="1" ht="15" x14ac:dyDescent="0.2">
      <c r="D2" s="42" t="s">
        <v>0</v>
      </c>
      <c r="E2" s="42"/>
      <c r="F2" s="42"/>
    </row>
    <row r="3" spans="1:18" customFormat="1" ht="20.25" x14ac:dyDescent="0.3">
      <c r="B3" s="159"/>
      <c r="C3" s="622" t="s">
        <v>701</v>
      </c>
      <c r="D3" s="622"/>
      <c r="E3" s="622"/>
      <c r="F3" s="41"/>
    </row>
    <row r="4" spans="1:18" customFormat="1" ht="10.5" customHeight="1" x14ac:dyDescent="0.2"/>
    <row r="5" spans="1:18" ht="30.75" customHeight="1" x14ac:dyDescent="0.2">
      <c r="A5" s="735" t="s">
        <v>765</v>
      </c>
      <c r="B5" s="735"/>
      <c r="C5" s="735"/>
      <c r="D5" s="735"/>
      <c r="E5" s="735"/>
    </row>
    <row r="7" spans="1:18" ht="0.75" customHeight="1" x14ac:dyDescent="0.2"/>
    <row r="8" spans="1:18" x14ac:dyDescent="0.2">
      <c r="A8" s="14" t="s">
        <v>897</v>
      </c>
    </row>
    <row r="9" spans="1:18" x14ac:dyDescent="0.2">
      <c r="D9" s="686" t="s">
        <v>781</v>
      </c>
      <c r="E9" s="686"/>
      <c r="Q9" s="18"/>
      <c r="R9" s="20"/>
    </row>
    <row r="10" spans="1:18" ht="26.25" customHeight="1" x14ac:dyDescent="0.2">
      <c r="A10" s="611" t="s">
        <v>2</v>
      </c>
      <c r="B10" s="611" t="s">
        <v>3</v>
      </c>
      <c r="C10" s="741" t="s">
        <v>505</v>
      </c>
      <c r="D10" s="742"/>
      <c r="E10" s="743"/>
      <c r="Q10" s="20"/>
      <c r="R10" s="20"/>
    </row>
    <row r="11" spans="1:18" ht="56.25" customHeight="1" x14ac:dyDescent="0.2">
      <c r="A11" s="611"/>
      <c r="B11" s="611"/>
      <c r="C11" s="5" t="s">
        <v>507</v>
      </c>
      <c r="D11" s="5" t="s">
        <v>508</v>
      </c>
      <c r="E11" s="5" t="s">
        <v>506</v>
      </c>
    </row>
    <row r="12" spans="1:18" s="112" customFormat="1" ht="15.75" customHeight="1" x14ac:dyDescent="0.2">
      <c r="A12" s="65">
        <v>1</v>
      </c>
      <c r="B12" s="64">
        <v>2</v>
      </c>
      <c r="C12" s="65">
        <v>3</v>
      </c>
      <c r="D12" s="64">
        <v>4</v>
      </c>
      <c r="E12" s="65">
        <v>5</v>
      </c>
    </row>
    <row r="13" spans="1:18" x14ac:dyDescent="0.2">
      <c r="A13" s="8">
        <v>1</v>
      </c>
      <c r="B13" s="9" t="s">
        <v>884</v>
      </c>
      <c r="C13" s="469">
        <v>1</v>
      </c>
      <c r="D13" s="469">
        <v>0</v>
      </c>
      <c r="E13" s="475">
        <v>896</v>
      </c>
    </row>
    <row r="14" spans="1:18" x14ac:dyDescent="0.2">
      <c r="A14" s="8">
        <v>2</v>
      </c>
      <c r="B14" s="9" t="s">
        <v>885</v>
      </c>
      <c r="C14" s="469">
        <v>0</v>
      </c>
      <c r="D14" s="469">
        <v>2</v>
      </c>
      <c r="E14" s="469">
        <v>852</v>
      </c>
    </row>
    <row r="15" spans="1:18" x14ac:dyDescent="0.2">
      <c r="A15" s="8">
        <v>3</v>
      </c>
      <c r="B15" s="9" t="s">
        <v>886</v>
      </c>
      <c r="C15" s="469">
        <v>0</v>
      </c>
      <c r="D15" s="469">
        <v>2</v>
      </c>
      <c r="E15" s="469">
        <v>718</v>
      </c>
    </row>
    <row r="16" spans="1:18" x14ac:dyDescent="0.2">
      <c r="A16" s="8">
        <v>4</v>
      </c>
      <c r="B16" s="9" t="s">
        <v>887</v>
      </c>
      <c r="C16" s="470">
        <v>1</v>
      </c>
      <c r="D16" s="469">
        <v>4</v>
      </c>
      <c r="E16" s="469">
        <v>380</v>
      </c>
    </row>
    <row r="17" spans="1:6" x14ac:dyDescent="0.2">
      <c r="A17" s="8">
        <v>5</v>
      </c>
      <c r="B17" s="9" t="s">
        <v>888</v>
      </c>
      <c r="C17" s="469">
        <v>0</v>
      </c>
      <c r="D17" s="469">
        <v>13</v>
      </c>
      <c r="E17" s="469">
        <v>2509</v>
      </c>
    </row>
    <row r="18" spans="1:6" x14ac:dyDescent="0.2">
      <c r="A18" s="336">
        <v>6</v>
      </c>
      <c r="B18" s="205" t="s">
        <v>889</v>
      </c>
      <c r="C18" s="469">
        <v>1</v>
      </c>
      <c r="D18" s="469">
        <v>2</v>
      </c>
      <c r="E18" s="469">
        <v>395</v>
      </c>
    </row>
    <row r="19" spans="1:6" x14ac:dyDescent="0.2">
      <c r="A19" s="8">
        <v>7</v>
      </c>
      <c r="B19" s="9" t="s">
        <v>890</v>
      </c>
      <c r="C19" s="469">
        <v>2</v>
      </c>
      <c r="D19" s="469">
        <v>0</v>
      </c>
      <c r="E19" s="469">
        <v>283</v>
      </c>
    </row>
    <row r="20" spans="1:6" x14ac:dyDescent="0.2">
      <c r="A20" s="8">
        <v>8</v>
      </c>
      <c r="B20" s="9" t="s">
        <v>891</v>
      </c>
      <c r="C20" s="469">
        <v>0</v>
      </c>
      <c r="D20" s="469">
        <v>0</v>
      </c>
      <c r="E20" s="475">
        <v>862</v>
      </c>
    </row>
    <row r="21" spans="1:6" x14ac:dyDescent="0.2">
      <c r="A21" s="337">
        <v>9</v>
      </c>
      <c r="B21" s="9" t="s">
        <v>892</v>
      </c>
      <c r="C21" s="469">
        <v>1</v>
      </c>
      <c r="D21" s="469">
        <v>1</v>
      </c>
      <c r="E21" s="469">
        <v>1009</v>
      </c>
    </row>
    <row r="22" spans="1:6" x14ac:dyDescent="0.2">
      <c r="A22" s="8">
        <v>10</v>
      </c>
      <c r="B22" s="9" t="s">
        <v>893</v>
      </c>
      <c r="C22" s="473">
        <v>3</v>
      </c>
      <c r="D22" s="473">
        <v>1</v>
      </c>
      <c r="E22" s="473">
        <v>1259</v>
      </c>
    </row>
    <row r="23" spans="1:6" x14ac:dyDescent="0.2">
      <c r="A23" s="8">
        <v>11</v>
      </c>
      <c r="B23" s="9" t="s">
        <v>894</v>
      </c>
      <c r="C23" s="469">
        <v>1</v>
      </c>
      <c r="D23" s="469">
        <v>1</v>
      </c>
      <c r="E23" s="469">
        <v>1512</v>
      </c>
    </row>
    <row r="24" spans="1:6" x14ac:dyDescent="0.2">
      <c r="A24" s="586" t="s">
        <v>17</v>
      </c>
      <c r="B24" s="587"/>
      <c r="C24" s="472">
        <f t="shared" ref="C24:D24" si="0">SUM(C13:C23)</f>
        <v>10</v>
      </c>
      <c r="D24" s="472">
        <f t="shared" si="0"/>
        <v>26</v>
      </c>
      <c r="E24" s="472">
        <f>SUM(E13:E23)</f>
        <v>10675</v>
      </c>
    </row>
    <row r="25" spans="1:6" s="355" customFormat="1" x14ac:dyDescent="0.2">
      <c r="A25" s="11"/>
      <c r="B25" s="20"/>
      <c r="C25" s="20"/>
      <c r="D25" s="20"/>
      <c r="E25" s="20"/>
    </row>
    <row r="26" spans="1:6" s="355" customFormat="1" x14ac:dyDescent="0.2">
      <c r="A26" s="11"/>
      <c r="B26" s="20"/>
      <c r="C26" s="20"/>
      <c r="D26" s="20"/>
      <c r="E26" s="20"/>
    </row>
    <row r="27" spans="1:6" s="355" customFormat="1" x14ac:dyDescent="0.2">
      <c r="A27" s="11"/>
      <c r="B27" s="20"/>
      <c r="C27" s="20"/>
      <c r="D27" s="20"/>
      <c r="E27" s="20"/>
    </row>
    <row r="28" spans="1:6" s="355" customFormat="1" x14ac:dyDescent="0.2">
      <c r="A28" s="11"/>
      <c r="B28" s="20"/>
      <c r="C28" s="20"/>
      <c r="D28" s="20"/>
      <c r="E28" s="20"/>
    </row>
    <row r="29" spans="1:6" x14ac:dyDescent="0.2">
      <c r="E29" s="29"/>
    </row>
    <row r="30" spans="1:6" x14ac:dyDescent="0.2">
      <c r="E30" s="11"/>
    </row>
    <row r="31" spans="1:6" x14ac:dyDescent="0.2">
      <c r="A31" s="34" t="s">
        <v>11</v>
      </c>
      <c r="D31" s="355"/>
      <c r="E31" s="367" t="s">
        <v>12</v>
      </c>
      <c r="F31" s="125"/>
    </row>
    <row r="32" spans="1:6" ht="12.75" customHeight="1" x14ac:dyDescent="0.2">
      <c r="D32" s="351"/>
      <c r="E32" s="367" t="s">
        <v>902</v>
      </c>
    </row>
    <row r="33" spans="4:8" ht="12.75" customHeight="1" x14ac:dyDescent="0.2">
      <c r="D33" s="351"/>
      <c r="E33" s="367" t="s">
        <v>903</v>
      </c>
    </row>
    <row r="34" spans="4:8" x14ac:dyDescent="0.2">
      <c r="E34" s="14" t="s">
        <v>852</v>
      </c>
      <c r="F34" s="626"/>
      <c r="G34" s="626"/>
      <c r="H34" s="626"/>
    </row>
  </sheetData>
  <mergeCells count="8">
    <mergeCell ref="C3:E3"/>
    <mergeCell ref="A5:E5"/>
    <mergeCell ref="F34:H34"/>
    <mergeCell ref="C10:E10"/>
    <mergeCell ref="D9:E9"/>
    <mergeCell ref="B10:B11"/>
    <mergeCell ref="A10:A11"/>
    <mergeCell ref="A24:B24"/>
  </mergeCells>
  <printOptions horizontalCentered="1" verticalCentered="1"/>
  <pageMargins left="0.70866141732283505" right="0.70866141732283505" top="0.196850393700787" bottom="0.196850393700787" header="0.31496062992126" footer="0.31496062992126"/>
  <pageSetup paperSize="9" orientation="landscape" r:id="rId1"/>
  <headerFooter>
    <oddFooter>&amp;C- 67 -</oddFooter>
  </headerFooter>
  <colBreaks count="1" manualBreakCount="1">
    <brk id="5" max="3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3"/>
  <sheetViews>
    <sheetView view="pageBreakPreview" zoomScaleSheetLayoutView="100" workbookViewId="0">
      <selection activeCell="J55" sqref="J54:J55"/>
    </sheetView>
  </sheetViews>
  <sheetFormatPr defaultRowHeight="12.75" x14ac:dyDescent="0.2"/>
  <sheetData>
    <row r="2" spans="2:8" x14ac:dyDescent="0.2">
      <c r="B2" s="14"/>
    </row>
    <row r="4" spans="2:8" ht="12.75" customHeight="1" x14ac:dyDescent="0.2">
      <c r="B4" s="584"/>
      <c r="C4" s="584"/>
      <c r="D4" s="584"/>
      <c r="E4" s="584"/>
      <c r="F4" s="584"/>
      <c r="G4" s="584"/>
      <c r="H4" s="584"/>
    </row>
    <row r="5" spans="2:8" ht="12.75" customHeight="1" x14ac:dyDescent="0.2">
      <c r="B5" s="584"/>
      <c r="C5" s="584"/>
      <c r="D5" s="584"/>
      <c r="E5" s="584"/>
      <c r="F5" s="584"/>
      <c r="G5" s="584"/>
      <c r="H5" s="584"/>
    </row>
    <row r="6" spans="2:8" ht="12.75" customHeight="1" x14ac:dyDescent="0.2">
      <c r="B6" s="584"/>
      <c r="C6" s="584"/>
      <c r="D6" s="584"/>
      <c r="E6" s="584"/>
      <c r="F6" s="584"/>
      <c r="G6" s="584"/>
      <c r="H6" s="584"/>
    </row>
    <row r="7" spans="2:8" ht="12.75" customHeight="1" x14ac:dyDescent="0.2">
      <c r="B7" s="584"/>
      <c r="C7" s="584"/>
      <c r="D7" s="584"/>
      <c r="E7" s="584"/>
      <c r="F7" s="584"/>
      <c r="G7" s="584"/>
      <c r="H7" s="584"/>
    </row>
    <row r="8" spans="2:8" ht="12.75" customHeight="1" x14ac:dyDescent="0.2">
      <c r="B8" s="584"/>
      <c r="C8" s="584"/>
      <c r="D8" s="584"/>
      <c r="E8" s="584"/>
      <c r="F8" s="584"/>
      <c r="G8" s="584"/>
      <c r="H8" s="584"/>
    </row>
    <row r="9" spans="2:8" ht="12.75" customHeight="1" x14ac:dyDescent="0.2">
      <c r="B9" s="584"/>
      <c r="C9" s="584"/>
      <c r="D9" s="584"/>
      <c r="E9" s="584"/>
      <c r="F9" s="584"/>
      <c r="G9" s="584"/>
      <c r="H9" s="584"/>
    </row>
    <row r="10" spans="2:8" ht="12.75" customHeight="1" x14ac:dyDescent="0.2">
      <c r="B10" s="584"/>
      <c r="C10" s="584"/>
      <c r="D10" s="584"/>
      <c r="E10" s="584"/>
      <c r="F10" s="584"/>
      <c r="G10" s="584"/>
      <c r="H10" s="584"/>
    </row>
    <row r="11" spans="2:8" ht="12.75" customHeight="1" x14ac:dyDescent="0.2">
      <c r="B11" s="584"/>
      <c r="C11" s="584"/>
      <c r="D11" s="584"/>
      <c r="E11" s="584"/>
      <c r="F11" s="584"/>
      <c r="G11" s="584"/>
      <c r="H11" s="584"/>
    </row>
    <row r="12" spans="2:8" ht="12.75" customHeight="1" x14ac:dyDescent="0.2">
      <c r="B12" s="584"/>
      <c r="C12" s="584"/>
      <c r="D12" s="584"/>
      <c r="E12" s="584"/>
      <c r="F12" s="584"/>
      <c r="G12" s="584"/>
      <c r="H12" s="584"/>
    </row>
    <row r="13" spans="2:8" ht="12.75" customHeight="1" x14ac:dyDescent="0.2">
      <c r="B13" s="584"/>
      <c r="C13" s="584"/>
      <c r="D13" s="584"/>
      <c r="E13" s="584"/>
      <c r="F13" s="584"/>
      <c r="G13" s="584"/>
      <c r="H13" s="584"/>
    </row>
  </sheetData>
  <mergeCells count="1">
    <mergeCell ref="B4:H13"/>
  </mergeCells>
  <printOptions horizontalCentered="1" verticalCentered="1"/>
  <pageMargins left="0.70866141732283505" right="0.70866141732283505" top="0.196850393700787" bottom="0.196850393700787" header="0.31496062992126" footer="0.31496062992126"/>
  <pageSetup paperSize="9" orientation="landscape" verticalDpi="4294967295" r:id="rId1"/>
  <headerFooter>
    <oddFooter>&amp;C-41-</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view="pageBreakPreview" topLeftCell="A4" zoomScaleSheetLayoutView="100" workbookViewId="0">
      <selection activeCell="L20" sqref="L20"/>
    </sheetView>
  </sheetViews>
  <sheetFormatPr defaultRowHeight="12.75" x14ac:dyDescent="0.2"/>
  <cols>
    <col min="1" max="1" width="8.28515625" customWidth="1"/>
    <col min="2" max="2" width="20.5703125" bestFit="1" customWidth="1"/>
    <col min="3" max="3" width="14.28515625" customWidth="1"/>
    <col min="4" max="4" width="13.5703125" customWidth="1"/>
    <col min="5" max="6" width="12.85546875" customWidth="1"/>
    <col min="7" max="7" width="15.28515625" customWidth="1"/>
    <col min="8" max="8" width="15.42578125" customWidth="1"/>
    <col min="9" max="9" width="13.28515625" customWidth="1"/>
  </cols>
  <sheetData>
    <row r="1" spans="1:10" ht="18" x14ac:dyDescent="0.35">
      <c r="H1" s="744" t="s">
        <v>670</v>
      </c>
      <c r="I1" s="744"/>
    </row>
    <row r="2" spans="1:10" ht="18" x14ac:dyDescent="0.35">
      <c r="C2" s="682" t="s">
        <v>0</v>
      </c>
      <c r="D2" s="682"/>
      <c r="E2" s="682"/>
      <c r="F2" s="682"/>
      <c r="G2" s="682"/>
      <c r="H2" s="249"/>
      <c r="I2" s="228"/>
      <c r="J2" s="228"/>
    </row>
    <row r="3" spans="1:10" ht="21" x14ac:dyDescent="0.35">
      <c r="B3" s="683" t="s">
        <v>701</v>
      </c>
      <c r="C3" s="683"/>
      <c r="D3" s="683"/>
      <c r="E3" s="683"/>
      <c r="F3" s="683"/>
      <c r="G3" s="683"/>
      <c r="H3" s="229"/>
      <c r="I3" s="229"/>
      <c r="J3" s="229"/>
    </row>
    <row r="4" spans="1:10" ht="21" x14ac:dyDescent="0.35">
      <c r="C4" s="200"/>
      <c r="D4" s="200"/>
      <c r="E4" s="200"/>
      <c r="F4" s="200"/>
      <c r="G4" s="200"/>
      <c r="H4" s="200"/>
      <c r="I4" s="229"/>
      <c r="J4" s="229"/>
    </row>
    <row r="5" spans="1:10" ht="20.25" customHeight="1" x14ac:dyDescent="0.2">
      <c r="C5" s="745" t="s">
        <v>766</v>
      </c>
      <c r="D5" s="745"/>
      <c r="E5" s="745"/>
      <c r="F5" s="745"/>
      <c r="G5" s="745"/>
      <c r="H5" s="745"/>
    </row>
    <row r="6" spans="1:10" ht="20.25" customHeight="1" x14ac:dyDescent="0.2">
      <c r="A6" t="s">
        <v>898</v>
      </c>
      <c r="C6" s="232"/>
      <c r="D6" s="232"/>
      <c r="E6" s="232"/>
      <c r="F6" s="232"/>
      <c r="G6" s="232"/>
      <c r="H6" s="747"/>
      <c r="I6" s="747"/>
    </row>
    <row r="7" spans="1:10" ht="15" customHeight="1" x14ac:dyDescent="0.2">
      <c r="A7" s="746" t="s">
        <v>73</v>
      </c>
      <c r="B7" s="746" t="s">
        <v>36</v>
      </c>
      <c r="C7" s="746" t="s">
        <v>410</v>
      </c>
      <c r="D7" s="746" t="s">
        <v>390</v>
      </c>
      <c r="E7" s="746" t="s">
        <v>389</v>
      </c>
      <c r="F7" s="746"/>
      <c r="G7" s="746"/>
      <c r="H7" s="746" t="s">
        <v>882</v>
      </c>
      <c r="I7" s="748" t="s">
        <v>414</v>
      </c>
    </row>
    <row r="8" spans="1:10" ht="12.75" customHeight="1" x14ac:dyDescent="0.2">
      <c r="A8" s="746"/>
      <c r="B8" s="746"/>
      <c r="C8" s="746"/>
      <c r="D8" s="746"/>
      <c r="E8" s="746" t="s">
        <v>411</v>
      </c>
      <c r="F8" s="748" t="s">
        <v>412</v>
      </c>
      <c r="G8" s="746" t="s">
        <v>413</v>
      </c>
      <c r="H8" s="746"/>
      <c r="I8" s="749"/>
    </row>
    <row r="9" spans="1:10" ht="20.25" customHeight="1" x14ac:dyDescent="0.2">
      <c r="A9" s="746"/>
      <c r="B9" s="746"/>
      <c r="C9" s="746"/>
      <c r="D9" s="746"/>
      <c r="E9" s="746"/>
      <c r="F9" s="749"/>
      <c r="G9" s="746"/>
      <c r="H9" s="746"/>
      <c r="I9" s="749"/>
    </row>
    <row r="10" spans="1:10" ht="63.75" customHeight="1" x14ac:dyDescent="0.2">
      <c r="A10" s="746"/>
      <c r="B10" s="746"/>
      <c r="C10" s="746"/>
      <c r="D10" s="746"/>
      <c r="E10" s="746"/>
      <c r="F10" s="750"/>
      <c r="G10" s="746"/>
      <c r="H10" s="746"/>
      <c r="I10" s="750"/>
    </row>
    <row r="11" spans="1:10" ht="15" x14ac:dyDescent="0.25">
      <c r="A11" s="234">
        <v>1</v>
      </c>
      <c r="B11" s="234">
        <v>2</v>
      </c>
      <c r="C11" s="235">
        <v>3</v>
      </c>
      <c r="D11" s="234">
        <v>4</v>
      </c>
      <c r="E11" s="234">
        <v>5</v>
      </c>
      <c r="F11" s="235">
        <v>6</v>
      </c>
      <c r="G11" s="234">
        <v>7</v>
      </c>
      <c r="H11" s="234">
        <v>8</v>
      </c>
      <c r="I11" s="235">
        <v>9</v>
      </c>
    </row>
    <row r="12" spans="1:10" ht="15" customHeight="1" x14ac:dyDescent="0.2">
      <c r="A12" s="8">
        <v>1</v>
      </c>
      <c r="B12" s="9" t="s">
        <v>884</v>
      </c>
      <c r="C12" s="751" t="s">
        <v>950</v>
      </c>
      <c r="D12" s="752"/>
      <c r="E12" s="752"/>
      <c r="F12" s="752"/>
      <c r="G12" s="752"/>
      <c r="H12" s="752"/>
      <c r="I12" s="753"/>
    </row>
    <row r="13" spans="1:10" ht="15" customHeight="1" x14ac:dyDescent="0.2">
      <c r="A13" s="8">
        <v>2</v>
      </c>
      <c r="B13" s="9" t="s">
        <v>885</v>
      </c>
      <c r="C13" s="754"/>
      <c r="D13" s="755"/>
      <c r="E13" s="755"/>
      <c r="F13" s="755"/>
      <c r="G13" s="755"/>
      <c r="H13" s="755"/>
      <c r="I13" s="756"/>
    </row>
    <row r="14" spans="1:10" ht="15" customHeight="1" x14ac:dyDescent="0.2">
      <c r="A14" s="8">
        <v>3</v>
      </c>
      <c r="B14" s="9" t="s">
        <v>886</v>
      </c>
      <c r="C14" s="754"/>
      <c r="D14" s="755"/>
      <c r="E14" s="755"/>
      <c r="F14" s="755"/>
      <c r="G14" s="755"/>
      <c r="H14" s="755"/>
      <c r="I14" s="756"/>
    </row>
    <row r="15" spans="1:10" ht="15" customHeight="1" x14ac:dyDescent="0.2">
      <c r="A15" s="8">
        <v>4</v>
      </c>
      <c r="B15" s="9" t="s">
        <v>887</v>
      </c>
      <c r="C15" s="754"/>
      <c r="D15" s="755"/>
      <c r="E15" s="755"/>
      <c r="F15" s="755"/>
      <c r="G15" s="755"/>
      <c r="H15" s="755"/>
      <c r="I15" s="756"/>
    </row>
    <row r="16" spans="1:10" ht="15" customHeight="1" x14ac:dyDescent="0.2">
      <c r="A16" s="8">
        <v>5</v>
      </c>
      <c r="B16" s="9" t="s">
        <v>888</v>
      </c>
      <c r="C16" s="754"/>
      <c r="D16" s="755"/>
      <c r="E16" s="755"/>
      <c r="F16" s="755"/>
      <c r="G16" s="755"/>
      <c r="H16" s="755"/>
      <c r="I16" s="756"/>
    </row>
    <row r="17" spans="1:9" ht="15" customHeight="1" x14ac:dyDescent="0.2">
      <c r="A17" s="336">
        <v>6</v>
      </c>
      <c r="B17" s="205" t="s">
        <v>889</v>
      </c>
      <c r="C17" s="754"/>
      <c r="D17" s="755"/>
      <c r="E17" s="755"/>
      <c r="F17" s="755"/>
      <c r="G17" s="755"/>
      <c r="H17" s="755"/>
      <c r="I17" s="756"/>
    </row>
    <row r="18" spans="1:9" ht="15" customHeight="1" x14ac:dyDescent="0.2">
      <c r="A18" s="8">
        <v>7</v>
      </c>
      <c r="B18" s="9" t="s">
        <v>890</v>
      </c>
      <c r="C18" s="754"/>
      <c r="D18" s="755"/>
      <c r="E18" s="755"/>
      <c r="F18" s="755"/>
      <c r="G18" s="755"/>
      <c r="H18" s="755"/>
      <c r="I18" s="756"/>
    </row>
    <row r="19" spans="1:9" ht="15" customHeight="1" x14ac:dyDescent="0.2">
      <c r="A19" s="8">
        <v>8</v>
      </c>
      <c r="B19" s="9" t="s">
        <v>891</v>
      </c>
      <c r="C19" s="754"/>
      <c r="D19" s="755"/>
      <c r="E19" s="755"/>
      <c r="F19" s="755"/>
      <c r="G19" s="755"/>
      <c r="H19" s="755"/>
      <c r="I19" s="756"/>
    </row>
    <row r="20" spans="1:9" x14ac:dyDescent="0.2">
      <c r="A20" s="337">
        <v>9</v>
      </c>
      <c r="B20" s="9" t="s">
        <v>892</v>
      </c>
      <c r="C20" s="754"/>
      <c r="D20" s="755"/>
      <c r="E20" s="755"/>
      <c r="F20" s="755"/>
      <c r="G20" s="755"/>
      <c r="H20" s="755"/>
      <c r="I20" s="756"/>
    </row>
    <row r="21" spans="1:9" x14ac:dyDescent="0.2">
      <c r="A21" s="8">
        <v>10</v>
      </c>
      <c r="B21" s="9" t="s">
        <v>893</v>
      </c>
      <c r="C21" s="754"/>
      <c r="D21" s="755"/>
      <c r="E21" s="755"/>
      <c r="F21" s="755"/>
      <c r="G21" s="755"/>
      <c r="H21" s="755"/>
      <c r="I21" s="756"/>
    </row>
    <row r="22" spans="1:9" x14ac:dyDescent="0.2">
      <c r="A22" s="8">
        <v>11</v>
      </c>
      <c r="B22" s="9" t="s">
        <v>894</v>
      </c>
      <c r="C22" s="754"/>
      <c r="D22" s="755"/>
      <c r="E22" s="755"/>
      <c r="F22" s="755"/>
      <c r="G22" s="755"/>
      <c r="H22" s="755"/>
      <c r="I22" s="756"/>
    </row>
    <row r="23" spans="1:9" x14ac:dyDescent="0.2">
      <c r="A23" s="586" t="s">
        <v>17</v>
      </c>
      <c r="B23" s="587"/>
      <c r="C23" s="757"/>
      <c r="D23" s="758"/>
      <c r="E23" s="758"/>
      <c r="F23" s="758"/>
      <c r="G23" s="758"/>
      <c r="H23" s="758"/>
      <c r="I23" s="759"/>
    </row>
    <row r="24" spans="1:9" x14ac:dyDescent="0.2">
      <c r="A24" s="29"/>
      <c r="B24" s="12"/>
      <c r="C24" s="12"/>
      <c r="D24" s="12"/>
      <c r="E24" s="12"/>
      <c r="F24" s="12"/>
      <c r="G24" s="12"/>
      <c r="H24" s="12"/>
      <c r="I24" s="12"/>
    </row>
    <row r="25" spans="1:9" x14ac:dyDescent="0.2">
      <c r="A25" s="29"/>
      <c r="B25" s="12"/>
      <c r="C25" s="12"/>
      <c r="D25" s="12"/>
      <c r="E25" s="12"/>
      <c r="F25" s="12"/>
      <c r="G25" s="12"/>
      <c r="H25" s="12"/>
      <c r="I25" s="12"/>
    </row>
    <row r="26" spans="1:9" x14ac:dyDescent="0.2">
      <c r="A26" s="29"/>
      <c r="B26" s="12"/>
      <c r="C26" s="12"/>
      <c r="D26" s="12"/>
      <c r="E26" s="12"/>
      <c r="F26" s="12"/>
      <c r="G26" s="12"/>
      <c r="H26" s="12"/>
      <c r="I26" s="12"/>
    </row>
    <row r="27" spans="1:9" x14ac:dyDescent="0.2">
      <c r="A27" s="29"/>
      <c r="B27" s="12"/>
      <c r="C27" s="12"/>
      <c r="D27" s="12"/>
      <c r="E27" s="12"/>
      <c r="F27" s="12"/>
      <c r="G27" s="12"/>
      <c r="H27" s="12"/>
      <c r="I27" s="12"/>
    </row>
    <row r="29" spans="1:9" x14ac:dyDescent="0.2">
      <c r="A29" s="207"/>
      <c r="B29" s="207"/>
      <c r="C29" s="207"/>
      <c r="D29" s="207"/>
      <c r="G29" s="352"/>
      <c r="I29" s="367" t="s">
        <v>12</v>
      </c>
    </row>
    <row r="30" spans="1:9" ht="15" customHeight="1" x14ac:dyDescent="0.2">
      <c r="A30" s="207"/>
      <c r="B30" s="207"/>
      <c r="C30" s="207"/>
      <c r="D30" s="207"/>
      <c r="F30" s="222"/>
      <c r="G30" s="222"/>
      <c r="H30" s="222"/>
      <c r="I30" s="367" t="s">
        <v>902</v>
      </c>
    </row>
    <row r="31" spans="1:9" ht="15" customHeight="1" x14ac:dyDescent="0.2">
      <c r="A31" s="207"/>
      <c r="B31" s="207"/>
      <c r="C31" s="207"/>
      <c r="D31" s="207"/>
      <c r="F31" s="222"/>
      <c r="G31" s="222"/>
      <c r="H31" s="222"/>
      <c r="I31" s="367" t="s">
        <v>903</v>
      </c>
    </row>
    <row r="32" spans="1:9" x14ac:dyDescent="0.2">
      <c r="A32" s="207" t="s">
        <v>11</v>
      </c>
      <c r="C32" s="207"/>
      <c r="D32" s="207"/>
      <c r="G32" s="209" t="s">
        <v>83</v>
      </c>
    </row>
  </sheetData>
  <mergeCells count="17">
    <mergeCell ref="A23:B23"/>
    <mergeCell ref="A7:A10"/>
    <mergeCell ref="G8:G10"/>
    <mergeCell ref="H7:H10"/>
    <mergeCell ref="B7:B10"/>
    <mergeCell ref="C7:C10"/>
    <mergeCell ref="E7:G7"/>
    <mergeCell ref="C12:I23"/>
    <mergeCell ref="H1:I1"/>
    <mergeCell ref="C5:H5"/>
    <mergeCell ref="D7:D10"/>
    <mergeCell ref="H6:I6"/>
    <mergeCell ref="C2:G2"/>
    <mergeCell ref="B3:G3"/>
    <mergeCell ref="I7:I10"/>
    <mergeCell ref="E8:E10"/>
    <mergeCell ref="F8:F10"/>
  </mergeCells>
  <printOptions horizontalCentered="1" verticalCentered="1"/>
  <pageMargins left="0.70866141732283505" right="0.70866141732283505" top="0.196850393700787" bottom="0.196850393700787" header="0.31496062992126" footer="0.31496062992126"/>
  <pageSetup paperSize="9" orientation="landscape" r:id="rId1"/>
  <headerFooter>
    <oddFooter>&amp;C- 68 -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view="pageBreakPreview" topLeftCell="A4" zoomScale="70" zoomScaleSheetLayoutView="70" workbookViewId="0">
      <selection activeCell="M9" sqref="M9"/>
    </sheetView>
  </sheetViews>
  <sheetFormatPr defaultRowHeight="12.75" x14ac:dyDescent="0.2"/>
  <cols>
    <col min="2" max="2" width="20.5703125" bestFit="1" customWidth="1"/>
    <col min="6" max="8" width="25.140625" customWidth="1"/>
    <col min="9" max="9" width="10.42578125" customWidth="1"/>
    <col min="10" max="10" width="22.85546875" customWidth="1"/>
  </cols>
  <sheetData>
    <row r="1" spans="1:10" ht="18" x14ac:dyDescent="0.35">
      <c r="A1" s="682" t="s">
        <v>0</v>
      </c>
      <c r="B1" s="682"/>
      <c r="C1" s="682"/>
      <c r="D1" s="682"/>
      <c r="E1" s="682"/>
      <c r="F1" s="682"/>
      <c r="G1" s="682"/>
      <c r="H1" s="682"/>
      <c r="I1" s="228"/>
      <c r="J1" s="291" t="s">
        <v>550</v>
      </c>
    </row>
    <row r="2" spans="1:10" ht="21" x14ac:dyDescent="0.35">
      <c r="A2" s="683" t="s">
        <v>701</v>
      </c>
      <c r="B2" s="683"/>
      <c r="C2" s="683"/>
      <c r="D2" s="683"/>
      <c r="E2" s="683"/>
      <c r="F2" s="683"/>
      <c r="G2" s="683"/>
      <c r="H2" s="683"/>
      <c r="I2" s="683"/>
      <c r="J2" s="683"/>
    </row>
    <row r="3" spans="1:10" ht="15" x14ac:dyDescent="0.3">
      <c r="A3" s="201"/>
      <c r="B3" s="201"/>
      <c r="C3" s="201"/>
      <c r="D3" s="201"/>
      <c r="E3" s="201"/>
      <c r="F3" s="201"/>
      <c r="G3" s="201"/>
      <c r="H3" s="201"/>
      <c r="I3" s="201"/>
    </row>
    <row r="4" spans="1:10" ht="18" x14ac:dyDescent="0.35">
      <c r="A4" s="682" t="s">
        <v>549</v>
      </c>
      <c r="B4" s="682"/>
      <c r="C4" s="682"/>
      <c r="D4" s="682"/>
      <c r="E4" s="682"/>
      <c r="F4" s="682"/>
      <c r="G4" s="682"/>
      <c r="H4" s="682"/>
      <c r="I4" s="682"/>
    </row>
    <row r="5" spans="1:10" ht="15" x14ac:dyDescent="0.3">
      <c r="A5" s="202" t="s">
        <v>883</v>
      </c>
      <c r="B5" s="202"/>
      <c r="C5" s="202"/>
      <c r="D5" s="202"/>
      <c r="E5" s="202"/>
      <c r="F5" s="202"/>
      <c r="G5" s="202"/>
      <c r="H5" s="202"/>
      <c r="I5" s="760" t="s">
        <v>780</v>
      </c>
      <c r="J5" s="760"/>
    </row>
    <row r="6" spans="1:10" ht="25.5" customHeight="1" x14ac:dyDescent="0.2">
      <c r="A6" s="763" t="s">
        <v>2</v>
      </c>
      <c r="B6" s="763" t="s">
        <v>391</v>
      </c>
      <c r="C6" s="611" t="s">
        <v>392</v>
      </c>
      <c r="D6" s="611"/>
      <c r="E6" s="611"/>
      <c r="F6" s="764" t="s">
        <v>395</v>
      </c>
      <c r="G6" s="765"/>
      <c r="H6" s="765"/>
      <c r="I6" s="766"/>
      <c r="J6" s="761" t="s">
        <v>399</v>
      </c>
    </row>
    <row r="7" spans="1:10" ht="28.5" customHeight="1" x14ac:dyDescent="0.2">
      <c r="A7" s="763"/>
      <c r="B7" s="763"/>
      <c r="C7" s="5" t="s">
        <v>101</v>
      </c>
      <c r="D7" s="5" t="s">
        <v>393</v>
      </c>
      <c r="E7" s="5" t="s">
        <v>394</v>
      </c>
      <c r="F7" s="231" t="s">
        <v>396</v>
      </c>
      <c r="G7" s="231" t="s">
        <v>397</v>
      </c>
      <c r="H7" s="231" t="s">
        <v>398</v>
      </c>
      <c r="I7" s="231" t="s">
        <v>46</v>
      </c>
      <c r="J7" s="762"/>
    </row>
    <row r="8" spans="1:10" ht="15" x14ac:dyDescent="0.2">
      <c r="A8" s="204" t="s">
        <v>260</v>
      </c>
      <c r="B8" s="204" t="s">
        <v>261</v>
      </c>
      <c r="C8" s="204" t="s">
        <v>262</v>
      </c>
      <c r="D8" s="204" t="s">
        <v>263</v>
      </c>
      <c r="E8" s="204" t="s">
        <v>264</v>
      </c>
      <c r="F8" s="204" t="s">
        <v>267</v>
      </c>
      <c r="G8" s="204" t="s">
        <v>286</v>
      </c>
      <c r="H8" s="204" t="s">
        <v>287</v>
      </c>
      <c r="I8" s="204" t="s">
        <v>288</v>
      </c>
      <c r="J8" s="204" t="s">
        <v>316</v>
      </c>
    </row>
    <row r="9" spans="1:10" ht="315" x14ac:dyDescent="0.2">
      <c r="A9" s="388">
        <v>1</v>
      </c>
      <c r="B9" s="552">
        <v>3</v>
      </c>
      <c r="C9" s="556">
        <v>1</v>
      </c>
      <c r="D9" s="556">
        <v>2</v>
      </c>
      <c r="E9" s="556"/>
      <c r="F9" s="557" t="s">
        <v>953</v>
      </c>
      <c r="G9" s="557" t="s">
        <v>952</v>
      </c>
      <c r="H9" s="557" t="s">
        <v>951</v>
      </c>
      <c r="I9" s="204"/>
      <c r="J9" s="204"/>
    </row>
    <row r="10" spans="1:10" x14ac:dyDescent="0.2">
      <c r="A10" s="29"/>
      <c r="B10" s="12"/>
      <c r="C10" s="12"/>
      <c r="D10" s="12"/>
      <c r="E10" s="12"/>
      <c r="F10" s="12"/>
      <c r="G10" s="12"/>
      <c r="H10" s="12"/>
      <c r="I10" s="12"/>
      <c r="J10" s="12"/>
    </row>
    <row r="11" spans="1:10" x14ac:dyDescent="0.2">
      <c r="A11" s="29"/>
      <c r="B11" s="12"/>
      <c r="C11" s="12"/>
      <c r="D11" s="12"/>
      <c r="E11" s="12"/>
      <c r="F11" s="12"/>
      <c r="G11" s="12"/>
      <c r="H11" s="12"/>
      <c r="I11" s="12"/>
      <c r="J11" s="12"/>
    </row>
    <row r="12" spans="1:10" x14ac:dyDescent="0.2">
      <c r="A12" s="29"/>
      <c r="B12" s="12"/>
      <c r="C12" s="12"/>
      <c r="D12" s="12"/>
      <c r="E12" s="12"/>
      <c r="F12" s="12"/>
      <c r="G12" s="12"/>
      <c r="H12" s="12"/>
      <c r="I12" s="12"/>
      <c r="J12" s="12"/>
    </row>
    <row r="13" spans="1:10" x14ac:dyDescent="0.2">
      <c r="A13" s="29"/>
      <c r="B13" s="12"/>
      <c r="C13" s="12"/>
      <c r="D13" s="12"/>
      <c r="E13" s="12"/>
      <c r="F13" s="12"/>
      <c r="G13" s="12"/>
      <c r="H13" s="12"/>
      <c r="I13" s="12"/>
      <c r="J13" s="12"/>
    </row>
    <row r="16" spans="1:10" ht="12.75" customHeight="1" x14ac:dyDescent="0.2">
      <c r="A16" s="207"/>
      <c r="B16" s="207"/>
      <c r="C16" s="207"/>
      <c r="D16" s="207"/>
      <c r="I16" s="222"/>
      <c r="J16" s="367" t="s">
        <v>12</v>
      </c>
    </row>
    <row r="17" spans="1:10" ht="12.75" customHeight="1" x14ac:dyDescent="0.2">
      <c r="A17" s="207"/>
      <c r="B17" s="207"/>
      <c r="C17" s="207"/>
      <c r="D17" s="207"/>
      <c r="I17" s="222"/>
      <c r="J17" s="367" t="s">
        <v>902</v>
      </c>
    </row>
    <row r="18" spans="1:10" ht="12.75" customHeight="1" x14ac:dyDescent="0.2">
      <c r="A18" s="207"/>
      <c r="B18" s="207"/>
      <c r="C18" s="207"/>
      <c r="D18" s="207"/>
      <c r="I18" s="222"/>
      <c r="J18" s="367" t="s">
        <v>903</v>
      </c>
    </row>
    <row r="19" spans="1:10" x14ac:dyDescent="0.2">
      <c r="A19" s="207" t="s">
        <v>11</v>
      </c>
      <c r="C19" s="207"/>
      <c r="D19" s="207"/>
      <c r="H19" s="209" t="s">
        <v>83</v>
      </c>
    </row>
  </sheetData>
  <mergeCells count="9">
    <mergeCell ref="I5:J5"/>
    <mergeCell ref="J6:J7"/>
    <mergeCell ref="A1:H1"/>
    <mergeCell ref="A2:J2"/>
    <mergeCell ref="A4:I4"/>
    <mergeCell ref="A6:A7"/>
    <mergeCell ref="B6:B7"/>
    <mergeCell ref="C6:E6"/>
    <mergeCell ref="F6:I6"/>
  </mergeCells>
  <printOptions horizontalCentered="1" verticalCentered="1"/>
  <pageMargins left="0.70866141732283505" right="0.70866141732283505" top="0.196850393700787" bottom="0.196850393700787" header="0.31496062992126" footer="0.31496062992126"/>
  <pageSetup paperSize="9" scale="80" orientation="landscape" r:id="rId1"/>
  <headerFooter>
    <oddFooter>&amp;C- 69 -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view="pageBreakPreview" zoomScaleSheetLayoutView="100" workbookViewId="0">
      <selection activeCell="N22" sqref="N22"/>
    </sheetView>
  </sheetViews>
  <sheetFormatPr defaultRowHeight="12.75" x14ac:dyDescent="0.2"/>
  <cols>
    <col min="1" max="1" width="5.28515625" style="207" customWidth="1"/>
    <col min="2" max="2" width="8.5703125" style="207" customWidth="1"/>
    <col min="3" max="3" width="32.140625" style="207" customWidth="1"/>
    <col min="4" max="4" width="15.140625" style="207" customWidth="1"/>
    <col min="5" max="6" width="11.7109375" style="207" customWidth="1"/>
    <col min="7" max="7" width="13.7109375" style="207" customWidth="1"/>
    <col min="8" max="8" width="20.140625" style="207" customWidth="1"/>
    <col min="9" max="16384" width="9.140625" style="207"/>
  </cols>
  <sheetData>
    <row r="1" spans="1:8" x14ac:dyDescent="0.2">
      <c r="A1" s="207" t="s">
        <v>10</v>
      </c>
      <c r="H1" s="223" t="s">
        <v>552</v>
      </c>
    </row>
    <row r="2" spans="1:8" s="211" customFormat="1" ht="15.75" x14ac:dyDescent="0.25">
      <c r="A2" s="715" t="s">
        <v>0</v>
      </c>
      <c r="B2" s="715"/>
      <c r="C2" s="715"/>
      <c r="D2" s="715"/>
      <c r="E2" s="715"/>
      <c r="F2" s="715"/>
      <c r="G2" s="715"/>
      <c r="H2" s="715"/>
    </row>
    <row r="3" spans="1:8" s="211" customFormat="1" ht="20.25" customHeight="1" x14ac:dyDescent="0.3">
      <c r="A3" s="716" t="s">
        <v>701</v>
      </c>
      <c r="B3" s="716"/>
      <c r="C3" s="716"/>
      <c r="D3" s="716"/>
      <c r="E3" s="716"/>
      <c r="F3" s="716"/>
      <c r="G3" s="716"/>
      <c r="H3" s="716"/>
    </row>
    <row r="5" spans="1:8" s="211" customFormat="1" ht="15.75" x14ac:dyDescent="0.25">
      <c r="A5" s="772" t="s">
        <v>551</v>
      </c>
      <c r="B5" s="772"/>
      <c r="C5" s="772"/>
      <c r="D5" s="772"/>
      <c r="E5" s="772"/>
      <c r="F5" s="772"/>
      <c r="G5" s="772"/>
      <c r="H5" s="773"/>
    </row>
    <row r="7" spans="1:8" x14ac:dyDescent="0.2">
      <c r="A7" s="774" t="s">
        <v>161</v>
      </c>
      <c r="B7" s="774"/>
      <c r="C7" s="214" t="s">
        <v>929</v>
      </c>
      <c r="D7" s="214"/>
      <c r="E7" s="214"/>
      <c r="F7" s="214"/>
      <c r="G7" s="214"/>
    </row>
    <row r="8" spans="1:8" s="215" customFormat="1" x14ac:dyDescent="0.2">
      <c r="A8" s="216"/>
      <c r="B8" s="770" t="s">
        <v>280</v>
      </c>
      <c r="C8" s="770" t="s">
        <v>281</v>
      </c>
      <c r="D8" s="775" t="s">
        <v>282</v>
      </c>
      <c r="E8" s="776"/>
      <c r="F8" s="776"/>
      <c r="G8" s="777"/>
      <c r="H8" s="770" t="s">
        <v>77</v>
      </c>
    </row>
    <row r="9" spans="1:8" s="215" customFormat="1" ht="25.5" x14ac:dyDescent="0.25">
      <c r="A9" s="217"/>
      <c r="B9" s="771"/>
      <c r="C9" s="771"/>
      <c r="D9" s="356" t="s">
        <v>283</v>
      </c>
      <c r="E9" s="356" t="s">
        <v>284</v>
      </c>
      <c r="F9" s="356" t="s">
        <v>285</v>
      </c>
      <c r="G9" s="356" t="s">
        <v>17</v>
      </c>
      <c r="H9" s="771"/>
    </row>
    <row r="10" spans="1:8" s="215" customFormat="1" ht="15" x14ac:dyDescent="0.25">
      <c r="A10" s="217"/>
      <c r="B10" s="224" t="s">
        <v>260</v>
      </c>
      <c r="C10" s="224" t="s">
        <v>261</v>
      </c>
      <c r="D10" s="224" t="s">
        <v>262</v>
      </c>
      <c r="E10" s="224" t="s">
        <v>263</v>
      </c>
      <c r="F10" s="224">
        <v>5</v>
      </c>
      <c r="G10" s="224" t="s">
        <v>265</v>
      </c>
      <c r="H10" s="224" t="s">
        <v>266</v>
      </c>
    </row>
    <row r="11" spans="1:8" s="225" customFormat="1" ht="15" customHeight="1" x14ac:dyDescent="0.2">
      <c r="B11" s="226" t="s">
        <v>28</v>
      </c>
      <c r="C11" s="767" t="s">
        <v>289</v>
      </c>
      <c r="D11" s="768"/>
      <c r="E11" s="768"/>
      <c r="F11" s="768"/>
      <c r="G11" s="768"/>
      <c r="H11" s="769"/>
    </row>
    <row r="12" spans="1:8" s="227" customFormat="1" x14ac:dyDescent="0.2">
      <c r="B12" s="400" t="s">
        <v>28</v>
      </c>
      <c r="C12" s="401" t="s">
        <v>289</v>
      </c>
      <c r="D12" s="402"/>
      <c r="E12" s="402"/>
      <c r="F12" s="402"/>
      <c r="G12" s="402"/>
      <c r="H12" s="402"/>
    </row>
    <row r="13" spans="1:8" ht="14.25" x14ac:dyDescent="0.2">
      <c r="A13" s="220"/>
      <c r="B13" s="401"/>
      <c r="C13" s="401" t="s">
        <v>911</v>
      </c>
      <c r="D13" s="403">
        <v>1</v>
      </c>
      <c r="E13" s="403">
        <v>0</v>
      </c>
      <c r="F13" s="403">
        <v>0</v>
      </c>
      <c r="G13" s="404">
        <f t="shared" ref="G13:G22" si="0">SUM(D13:F13)</f>
        <v>1</v>
      </c>
      <c r="H13" s="400"/>
    </row>
    <row r="14" spans="1:8" x14ac:dyDescent="0.2">
      <c r="B14" s="405"/>
      <c r="C14" s="406" t="s">
        <v>912</v>
      </c>
      <c r="D14" s="407">
        <v>1</v>
      </c>
      <c r="E14" s="403">
        <v>0</v>
      </c>
      <c r="F14" s="403">
        <v>0</v>
      </c>
      <c r="G14" s="404">
        <f t="shared" si="0"/>
        <v>1</v>
      </c>
      <c r="H14" s="400"/>
    </row>
    <row r="15" spans="1:8" s="140" customFormat="1" x14ac:dyDescent="0.2">
      <c r="B15" s="408"/>
      <c r="C15" s="406" t="s">
        <v>913</v>
      </c>
      <c r="D15" s="407">
        <v>1</v>
      </c>
      <c r="E15" s="403">
        <v>0</v>
      </c>
      <c r="F15" s="403">
        <v>0</v>
      </c>
      <c r="G15" s="404">
        <f t="shared" si="0"/>
        <v>1</v>
      </c>
      <c r="H15" s="400"/>
    </row>
    <row r="16" spans="1:8" s="140" customFormat="1" x14ac:dyDescent="0.2">
      <c r="B16" s="405"/>
      <c r="C16" s="406" t="s">
        <v>914</v>
      </c>
      <c r="D16" s="407">
        <v>1</v>
      </c>
      <c r="E16" s="403">
        <v>0</v>
      </c>
      <c r="F16" s="403">
        <v>0</v>
      </c>
      <c r="G16" s="404">
        <f t="shared" si="0"/>
        <v>1</v>
      </c>
      <c r="H16" s="400"/>
    </row>
    <row r="17" spans="1:8" s="140" customFormat="1" x14ac:dyDescent="0.2">
      <c r="B17" s="405"/>
      <c r="C17" s="406" t="s">
        <v>915</v>
      </c>
      <c r="D17" s="407">
        <v>0</v>
      </c>
      <c r="E17" s="407">
        <v>11</v>
      </c>
      <c r="F17" s="403">
        <v>0</v>
      </c>
      <c r="G17" s="404">
        <f t="shared" si="0"/>
        <v>11</v>
      </c>
      <c r="H17" s="400"/>
    </row>
    <row r="18" spans="1:8" s="140" customFormat="1" ht="21.75" customHeight="1" x14ac:dyDescent="0.2">
      <c r="B18" s="405"/>
      <c r="C18" s="406" t="s">
        <v>916</v>
      </c>
      <c r="D18" s="407">
        <v>0</v>
      </c>
      <c r="E18" s="407">
        <v>11</v>
      </c>
      <c r="F18" s="403">
        <v>0</v>
      </c>
      <c r="G18" s="404">
        <f t="shared" si="0"/>
        <v>11</v>
      </c>
      <c r="H18" s="400"/>
    </row>
    <row r="19" spans="1:8" s="140" customFormat="1" x14ac:dyDescent="0.2">
      <c r="A19" s="222" t="s">
        <v>279</v>
      </c>
      <c r="B19" s="405"/>
      <c r="C19" s="406" t="s">
        <v>917</v>
      </c>
      <c r="D19" s="407">
        <v>0</v>
      </c>
      <c r="E19" s="407">
        <v>15</v>
      </c>
      <c r="F19" s="403">
        <v>0</v>
      </c>
      <c r="G19" s="404">
        <f t="shared" si="0"/>
        <v>15</v>
      </c>
      <c r="H19" s="400"/>
    </row>
    <row r="20" spans="1:8" x14ac:dyDescent="0.2">
      <c r="B20" s="405"/>
      <c r="C20" s="406" t="s">
        <v>918</v>
      </c>
      <c r="D20" s="407">
        <v>0</v>
      </c>
      <c r="E20" s="407">
        <v>32</v>
      </c>
      <c r="F20" s="403">
        <v>0</v>
      </c>
      <c r="G20" s="404">
        <f t="shared" si="0"/>
        <v>32</v>
      </c>
      <c r="H20" s="400"/>
    </row>
    <row r="21" spans="1:8" x14ac:dyDescent="0.2">
      <c r="B21" s="405"/>
      <c r="C21" s="406" t="s">
        <v>919</v>
      </c>
      <c r="D21" s="407">
        <v>0</v>
      </c>
      <c r="E21" s="407">
        <v>0</v>
      </c>
      <c r="F21" s="407">
        <v>42</v>
      </c>
      <c r="G21" s="404">
        <f t="shared" si="0"/>
        <v>42</v>
      </c>
      <c r="H21" s="400"/>
    </row>
    <row r="22" spans="1:8" x14ac:dyDescent="0.2">
      <c r="B22" s="405"/>
      <c r="C22" s="406" t="s">
        <v>17</v>
      </c>
      <c r="D22" s="409">
        <f>SUM(D13:D21)</f>
        <v>4</v>
      </c>
      <c r="E22" s="409">
        <f>SUM(E13:E21)</f>
        <v>69</v>
      </c>
      <c r="F22" s="409">
        <f>SUM(F13:F21)</f>
        <v>42</v>
      </c>
      <c r="G22" s="404">
        <f t="shared" si="0"/>
        <v>115</v>
      </c>
      <c r="H22" s="409"/>
    </row>
    <row r="23" spans="1:8" x14ac:dyDescent="0.2">
      <c r="B23" s="226" t="s">
        <v>32</v>
      </c>
      <c r="C23" s="767" t="s">
        <v>462</v>
      </c>
      <c r="D23" s="768"/>
      <c r="E23" s="768"/>
      <c r="F23" s="768"/>
      <c r="G23" s="768"/>
      <c r="H23" s="769"/>
    </row>
    <row r="24" spans="1:8" ht="12.75" customHeight="1" x14ac:dyDescent="0.2">
      <c r="B24" s="221">
        <v>1</v>
      </c>
      <c r="C24" s="401" t="s">
        <v>920</v>
      </c>
      <c r="D24" s="410">
        <v>1</v>
      </c>
      <c r="E24" s="410">
        <v>0</v>
      </c>
      <c r="F24" s="410">
        <v>0</v>
      </c>
      <c r="G24" s="404">
        <f t="shared" ref="G24:G32" si="1">SUM(D24:F24)</f>
        <v>1</v>
      </c>
      <c r="H24" s="143"/>
    </row>
    <row r="25" spans="1:8" ht="12.75" customHeight="1" x14ac:dyDescent="0.2">
      <c r="B25" s="145">
        <v>2</v>
      </c>
      <c r="C25" s="401" t="s">
        <v>921</v>
      </c>
      <c r="D25" s="410">
        <v>1</v>
      </c>
      <c r="E25" s="410">
        <v>2</v>
      </c>
      <c r="F25" s="407">
        <v>0</v>
      </c>
      <c r="G25" s="404">
        <f t="shared" si="1"/>
        <v>3</v>
      </c>
      <c r="H25" s="145"/>
    </row>
    <row r="26" spans="1:8" ht="12.75" customHeight="1" x14ac:dyDescent="0.2">
      <c r="B26" s="221">
        <v>3</v>
      </c>
      <c r="C26" s="406" t="s">
        <v>922</v>
      </c>
      <c r="D26" s="407">
        <v>1</v>
      </c>
      <c r="E26" s="407">
        <v>0</v>
      </c>
      <c r="F26" s="407">
        <v>0</v>
      </c>
      <c r="G26" s="404">
        <f t="shared" si="1"/>
        <v>1</v>
      </c>
      <c r="H26" s="145"/>
    </row>
    <row r="27" spans="1:8" x14ac:dyDescent="0.2">
      <c r="B27" s="145">
        <v>4</v>
      </c>
      <c r="C27" s="406" t="s">
        <v>923</v>
      </c>
      <c r="D27" s="407">
        <v>1</v>
      </c>
      <c r="E27" s="407">
        <v>0</v>
      </c>
      <c r="F27" s="407">
        <v>0</v>
      </c>
      <c r="G27" s="404">
        <f t="shared" si="1"/>
        <v>1</v>
      </c>
      <c r="H27" s="145"/>
    </row>
    <row r="28" spans="1:8" x14ac:dyDescent="0.2">
      <c r="B28" s="221">
        <v>5</v>
      </c>
      <c r="C28" s="406" t="s">
        <v>924</v>
      </c>
      <c r="D28" s="407">
        <v>1</v>
      </c>
      <c r="E28" s="407">
        <v>0</v>
      </c>
      <c r="F28" s="407">
        <v>0</v>
      </c>
      <c r="G28" s="404">
        <f t="shared" si="1"/>
        <v>1</v>
      </c>
      <c r="H28" s="145"/>
    </row>
    <row r="29" spans="1:8" x14ac:dyDescent="0.2">
      <c r="B29" s="145">
        <v>6</v>
      </c>
      <c r="C29" s="406" t="s">
        <v>925</v>
      </c>
      <c r="D29" s="407">
        <v>1</v>
      </c>
      <c r="E29" s="407">
        <v>15</v>
      </c>
      <c r="F29" s="407">
        <v>0</v>
      </c>
      <c r="G29" s="404">
        <f t="shared" si="1"/>
        <v>16</v>
      </c>
      <c r="H29" s="145"/>
    </row>
    <row r="30" spans="1:8" x14ac:dyDescent="0.2">
      <c r="B30" s="221">
        <v>7</v>
      </c>
      <c r="C30" s="406" t="s">
        <v>926</v>
      </c>
      <c r="D30" s="407">
        <v>1</v>
      </c>
      <c r="E30" s="407">
        <v>0</v>
      </c>
      <c r="F30" s="407">
        <v>0</v>
      </c>
      <c r="G30" s="404">
        <f t="shared" si="1"/>
        <v>1</v>
      </c>
      <c r="H30" s="145"/>
    </row>
    <row r="31" spans="1:8" x14ac:dyDescent="0.2">
      <c r="B31" s="145">
        <v>8</v>
      </c>
      <c r="C31" s="405" t="s">
        <v>927</v>
      </c>
      <c r="D31" s="407">
        <v>1</v>
      </c>
      <c r="E31" s="407">
        <v>0</v>
      </c>
      <c r="F31" s="407">
        <v>0</v>
      </c>
      <c r="G31" s="404">
        <f t="shared" si="1"/>
        <v>1</v>
      </c>
      <c r="H31" s="145"/>
    </row>
    <row r="32" spans="1:8" x14ac:dyDescent="0.2">
      <c r="B32" s="221">
        <v>9</v>
      </c>
      <c r="C32" s="405" t="s">
        <v>928</v>
      </c>
      <c r="D32" s="407">
        <v>0</v>
      </c>
      <c r="E32" s="407">
        <v>0</v>
      </c>
      <c r="F32" s="407">
        <v>0</v>
      </c>
      <c r="G32" s="404">
        <f t="shared" si="1"/>
        <v>0</v>
      </c>
      <c r="H32" s="145"/>
    </row>
    <row r="33" spans="2:8" x14ac:dyDescent="0.2">
      <c r="B33" s="145">
        <v>10</v>
      </c>
      <c r="C33" s="405" t="s">
        <v>17</v>
      </c>
      <c r="D33" s="409">
        <f>SUM(D24:D32)</f>
        <v>8</v>
      </c>
      <c r="E33" s="409">
        <f>SUM(E24:E32)</f>
        <v>17</v>
      </c>
      <c r="F33" s="409">
        <f>SUM(F24:F32)</f>
        <v>0</v>
      </c>
      <c r="G33" s="409">
        <f>SUM(G24:G32)</f>
        <v>25</v>
      </c>
      <c r="H33" s="145"/>
    </row>
    <row r="34" spans="2:8" x14ac:dyDescent="0.2">
      <c r="B34" s="215"/>
      <c r="C34" s="215"/>
      <c r="D34" s="215"/>
      <c r="E34" s="215"/>
      <c r="F34" s="215"/>
      <c r="G34" s="215"/>
      <c r="H34" s="215"/>
    </row>
    <row r="38" spans="2:8" x14ac:dyDescent="0.2">
      <c r="B38" s="207" t="s">
        <v>11</v>
      </c>
      <c r="H38" s="367" t="s">
        <v>12</v>
      </c>
    </row>
    <row r="39" spans="2:8" x14ac:dyDescent="0.2">
      <c r="H39" s="367" t="s">
        <v>902</v>
      </c>
    </row>
    <row r="40" spans="2:8" x14ac:dyDescent="0.2">
      <c r="H40" s="367" t="s">
        <v>903</v>
      </c>
    </row>
    <row r="41" spans="2:8" x14ac:dyDescent="0.2">
      <c r="F41" s="207" t="s">
        <v>83</v>
      </c>
    </row>
  </sheetData>
  <mergeCells count="10">
    <mergeCell ref="C23:H23"/>
    <mergeCell ref="H8:H9"/>
    <mergeCell ref="C11:H11"/>
    <mergeCell ref="A2:H2"/>
    <mergeCell ref="A3:H3"/>
    <mergeCell ref="A5:H5"/>
    <mergeCell ref="A7:B7"/>
    <mergeCell ref="B8:B9"/>
    <mergeCell ref="C8:C9"/>
    <mergeCell ref="D8:G8"/>
  </mergeCells>
  <printOptions horizontalCentered="1" verticalCentered="1"/>
  <pageMargins left="0.70866141732283505" right="0.70866141732283505" top="0.196850393700787" bottom="0.196850393700787" header="0.31496062992126" footer="0.31496062992126"/>
  <pageSetup paperSize="9" orientation="landscape" r:id="rId1"/>
  <headerFooter>
    <oddFooter>&amp;C- 70 -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view="pageBreakPreview" zoomScaleSheetLayoutView="100" workbookViewId="0">
      <selection activeCell="C20" sqref="C20"/>
    </sheetView>
  </sheetViews>
  <sheetFormatPr defaultRowHeight="12.75" x14ac:dyDescent="0.2"/>
  <cols>
    <col min="1" max="1" width="8.28515625" customWidth="1"/>
    <col min="2" max="2" width="20.5703125" bestFit="1" customWidth="1"/>
    <col min="3" max="3" width="14.7109375" customWidth="1"/>
    <col min="4" max="4" width="21" customWidth="1"/>
    <col min="5" max="5" width="21.140625" customWidth="1"/>
    <col min="6" max="6" width="20.7109375" customWidth="1"/>
    <col min="7" max="7" width="23.5703125" customWidth="1"/>
    <col min="8" max="8" width="17.42578125" customWidth="1"/>
  </cols>
  <sheetData>
    <row r="1" spans="1:8" ht="18" x14ac:dyDescent="0.35">
      <c r="A1" s="682" t="s">
        <v>0</v>
      </c>
      <c r="B1" s="682"/>
      <c r="C1" s="682"/>
      <c r="D1" s="682"/>
      <c r="E1" s="682"/>
      <c r="F1" s="682"/>
      <c r="H1" s="199" t="s">
        <v>643</v>
      </c>
    </row>
    <row r="2" spans="1:8" ht="21" x14ac:dyDescent="0.35">
      <c r="A2" s="683" t="s">
        <v>701</v>
      </c>
      <c r="B2" s="683"/>
      <c r="C2" s="683"/>
      <c r="D2" s="683"/>
      <c r="E2" s="683"/>
      <c r="F2" s="683"/>
      <c r="G2" s="683"/>
    </row>
    <row r="3" spans="1:8" ht="15" x14ac:dyDescent="0.3">
      <c r="A3" s="201"/>
      <c r="B3" s="201"/>
    </row>
    <row r="4" spans="1:8" ht="18" customHeight="1" x14ac:dyDescent="0.35">
      <c r="A4" s="684" t="s">
        <v>644</v>
      </c>
      <c r="B4" s="684"/>
      <c r="C4" s="684"/>
      <c r="D4" s="684"/>
      <c r="E4" s="684"/>
      <c r="F4" s="684"/>
      <c r="G4" s="684"/>
    </row>
    <row r="5" spans="1:8" ht="15" x14ac:dyDescent="0.3">
      <c r="A5" s="202" t="s">
        <v>883</v>
      </c>
      <c r="B5" s="202"/>
    </row>
    <row r="6" spans="1:8" ht="15" x14ac:dyDescent="0.3">
      <c r="A6" s="202"/>
      <c r="B6" s="202"/>
      <c r="F6" s="685" t="s">
        <v>780</v>
      </c>
      <c r="G6" s="685"/>
      <c r="H6" s="685"/>
    </row>
    <row r="7" spans="1:8" ht="59.25" customHeight="1" x14ac:dyDescent="0.2">
      <c r="A7" s="203" t="s">
        <v>2</v>
      </c>
      <c r="B7" s="295" t="s">
        <v>3</v>
      </c>
      <c r="C7" s="300" t="s">
        <v>645</v>
      </c>
      <c r="D7" s="300" t="s">
        <v>646</v>
      </c>
      <c r="E7" s="300" t="s">
        <v>647</v>
      </c>
      <c r="F7" s="300" t="s">
        <v>648</v>
      </c>
      <c r="G7" s="333" t="s">
        <v>703</v>
      </c>
      <c r="H7" s="283" t="s">
        <v>871</v>
      </c>
    </row>
    <row r="8" spans="1:8" s="199" customFormat="1" ht="15" x14ac:dyDescent="0.25">
      <c r="A8" s="204" t="s">
        <v>260</v>
      </c>
      <c r="B8" s="204" t="s">
        <v>261</v>
      </c>
      <c r="C8" s="204" t="s">
        <v>262</v>
      </c>
      <c r="D8" s="204" t="s">
        <v>263</v>
      </c>
      <c r="E8" s="204" t="s">
        <v>264</v>
      </c>
      <c r="F8" s="204" t="s">
        <v>265</v>
      </c>
      <c r="G8" s="334" t="s">
        <v>266</v>
      </c>
      <c r="H8" s="234">
        <v>8</v>
      </c>
    </row>
    <row r="9" spans="1:8" s="199" customFormat="1" ht="15" x14ac:dyDescent="0.25">
      <c r="A9" s="8">
        <v>1</v>
      </c>
      <c r="B9" s="9" t="s">
        <v>884</v>
      </c>
      <c r="C9" s="515">
        <f>'AT-3'!G9</f>
        <v>1981</v>
      </c>
      <c r="D9" s="515">
        <v>0</v>
      </c>
      <c r="E9" s="515">
        <v>2</v>
      </c>
      <c r="F9" s="515">
        <v>0</v>
      </c>
      <c r="G9" s="516">
        <v>0</v>
      </c>
      <c r="H9" s="515">
        <v>0</v>
      </c>
    </row>
    <row r="10" spans="1:8" s="199" customFormat="1" ht="15" x14ac:dyDescent="0.25">
      <c r="A10" s="8">
        <v>2</v>
      </c>
      <c r="B10" s="9" t="s">
        <v>885</v>
      </c>
      <c r="C10" s="515">
        <f>'AT-3'!G10</f>
        <v>937</v>
      </c>
      <c r="D10" s="516">
        <v>0</v>
      </c>
      <c r="E10" s="516">
        <v>0</v>
      </c>
      <c r="F10" s="516">
        <v>0</v>
      </c>
      <c r="G10" s="516">
        <v>0</v>
      </c>
      <c r="H10" s="515">
        <v>0</v>
      </c>
    </row>
    <row r="11" spans="1:8" s="199" customFormat="1" ht="15" x14ac:dyDescent="0.25">
      <c r="A11" s="8">
        <v>3</v>
      </c>
      <c r="B11" s="9" t="s">
        <v>886</v>
      </c>
      <c r="C11" s="515">
        <f>'AT-3'!G11</f>
        <v>1394</v>
      </c>
      <c r="D11" s="516">
        <v>0</v>
      </c>
      <c r="E11" s="516">
        <v>0</v>
      </c>
      <c r="F11" s="516">
        <v>0</v>
      </c>
      <c r="G11" s="516">
        <v>0</v>
      </c>
      <c r="H11" s="515">
        <v>0</v>
      </c>
    </row>
    <row r="12" spans="1:8" s="199" customFormat="1" ht="15" x14ac:dyDescent="0.25">
      <c r="A12" s="8">
        <v>4</v>
      </c>
      <c r="B12" s="9" t="s">
        <v>887</v>
      </c>
      <c r="C12" s="515">
        <f>'AT-3'!G12</f>
        <v>815</v>
      </c>
      <c r="D12" s="516">
        <v>0</v>
      </c>
      <c r="E12" s="516">
        <v>0</v>
      </c>
      <c r="F12" s="516">
        <v>0</v>
      </c>
      <c r="G12" s="516">
        <v>0</v>
      </c>
      <c r="H12" s="515">
        <v>0</v>
      </c>
    </row>
    <row r="13" spans="1:8" s="199" customFormat="1" ht="15" x14ac:dyDescent="0.25">
      <c r="A13" s="8">
        <v>5</v>
      </c>
      <c r="B13" s="9" t="s">
        <v>888</v>
      </c>
      <c r="C13" s="515">
        <f>'AT-3'!G13</f>
        <v>1011</v>
      </c>
      <c r="D13" s="516">
        <v>0</v>
      </c>
      <c r="E13" s="516">
        <v>0</v>
      </c>
      <c r="F13" s="516">
        <v>0</v>
      </c>
      <c r="G13" s="516">
        <v>0</v>
      </c>
      <c r="H13" s="515">
        <v>0</v>
      </c>
    </row>
    <row r="14" spans="1:8" s="199" customFormat="1" ht="15" x14ac:dyDescent="0.25">
      <c r="A14" s="336">
        <v>6</v>
      </c>
      <c r="B14" s="205" t="s">
        <v>889</v>
      </c>
      <c r="C14" s="515">
        <f>'AT-3'!G14</f>
        <v>567</v>
      </c>
      <c r="D14" s="515">
        <v>0</v>
      </c>
      <c r="E14" s="515">
        <v>7</v>
      </c>
      <c r="F14" s="515">
        <v>9</v>
      </c>
      <c r="G14" s="516">
        <v>0</v>
      </c>
      <c r="H14" s="516">
        <v>0</v>
      </c>
    </row>
    <row r="15" spans="1:8" s="199" customFormat="1" ht="15" x14ac:dyDescent="0.25">
      <c r="A15" s="8">
        <v>7</v>
      </c>
      <c r="B15" s="9" t="s">
        <v>890</v>
      </c>
      <c r="C15" s="515">
        <f>'AT-3'!G15</f>
        <v>626</v>
      </c>
      <c r="D15" s="516">
        <v>0</v>
      </c>
      <c r="E15" s="516">
        <v>0</v>
      </c>
      <c r="F15" s="516">
        <v>0</v>
      </c>
      <c r="G15" s="516">
        <v>0</v>
      </c>
      <c r="H15" s="516">
        <v>0</v>
      </c>
    </row>
    <row r="16" spans="1:8" s="199" customFormat="1" ht="15" x14ac:dyDescent="0.25">
      <c r="A16" s="8">
        <v>8</v>
      </c>
      <c r="B16" s="9" t="s">
        <v>891</v>
      </c>
      <c r="C16" s="515">
        <f>'AT-3'!G16</f>
        <v>811</v>
      </c>
      <c r="D16" s="516">
        <v>0</v>
      </c>
      <c r="E16" s="516">
        <v>0</v>
      </c>
      <c r="F16" s="516">
        <v>0</v>
      </c>
      <c r="G16" s="516">
        <v>0</v>
      </c>
      <c r="H16" s="516">
        <v>0</v>
      </c>
    </row>
    <row r="17" spans="1:13" x14ac:dyDescent="0.2">
      <c r="A17" s="337">
        <v>9</v>
      </c>
      <c r="B17" s="9" t="s">
        <v>892</v>
      </c>
      <c r="C17" s="515">
        <f>'AT-3'!G17</f>
        <v>1892</v>
      </c>
      <c r="D17" s="516">
        <v>0</v>
      </c>
      <c r="E17" s="516">
        <v>0</v>
      </c>
      <c r="F17" s="516">
        <v>0</v>
      </c>
      <c r="G17" s="516">
        <v>0</v>
      </c>
      <c r="H17" s="516">
        <v>0</v>
      </c>
    </row>
    <row r="18" spans="1:13" x14ac:dyDescent="0.2">
      <c r="A18" s="8">
        <v>10</v>
      </c>
      <c r="B18" s="9" t="s">
        <v>893</v>
      </c>
      <c r="C18" s="515">
        <f>'AT-3'!G18</f>
        <v>707</v>
      </c>
      <c r="D18" s="516">
        <v>0</v>
      </c>
      <c r="E18" s="516">
        <v>0</v>
      </c>
      <c r="F18" s="516">
        <v>0</v>
      </c>
      <c r="G18" s="516">
        <v>0</v>
      </c>
      <c r="H18" s="516">
        <v>0</v>
      </c>
    </row>
    <row r="19" spans="1:13" x14ac:dyDescent="0.2">
      <c r="A19" s="8">
        <v>11</v>
      </c>
      <c r="B19" s="9" t="s">
        <v>894</v>
      </c>
      <c r="C19" s="515">
        <f>'AT-3'!G19</f>
        <v>974</v>
      </c>
      <c r="D19" s="516">
        <v>0</v>
      </c>
      <c r="E19" s="516">
        <v>0</v>
      </c>
      <c r="F19" s="516">
        <v>0</v>
      </c>
      <c r="G19" s="516">
        <v>0</v>
      </c>
      <c r="H19" s="516">
        <v>0</v>
      </c>
    </row>
    <row r="20" spans="1:13" x14ac:dyDescent="0.2">
      <c r="A20" s="586" t="s">
        <v>17</v>
      </c>
      <c r="B20" s="587"/>
      <c r="C20" s="336">
        <f>SUM(C9:C19)</f>
        <v>11715</v>
      </c>
      <c r="D20" s="336">
        <f t="shared" ref="D20:H20" si="0">SUM(D9:D19)</f>
        <v>0</v>
      </c>
      <c r="E20" s="336">
        <f t="shared" si="0"/>
        <v>9</v>
      </c>
      <c r="F20" s="336">
        <f t="shared" si="0"/>
        <v>9</v>
      </c>
      <c r="G20" s="336">
        <f t="shared" si="0"/>
        <v>0</v>
      </c>
      <c r="H20" s="336">
        <f t="shared" si="0"/>
        <v>0</v>
      </c>
    </row>
    <row r="21" spans="1:13" x14ac:dyDescent="0.2">
      <c r="A21" s="206"/>
    </row>
    <row r="22" spans="1:13" x14ac:dyDescent="0.2">
      <c r="A22" s="206"/>
    </row>
    <row r="23" spans="1:13" x14ac:dyDescent="0.2">
      <c r="A23" s="206"/>
    </row>
    <row r="24" spans="1:13" x14ac:dyDescent="0.2">
      <c r="A24" s="206"/>
    </row>
    <row r="27" spans="1:13" ht="15" customHeight="1" x14ac:dyDescent="0.2">
      <c r="A27" s="301"/>
      <c r="B27" s="301"/>
      <c r="C27" s="301"/>
      <c r="D27" s="301"/>
      <c r="E27" s="301"/>
      <c r="F27" s="399"/>
      <c r="G27" s="399"/>
      <c r="H27" s="367" t="s">
        <v>12</v>
      </c>
      <c r="I27" s="353"/>
    </row>
    <row r="28" spans="1:13" ht="15" customHeight="1" x14ac:dyDescent="0.2">
      <c r="A28" s="301"/>
      <c r="B28" s="301"/>
      <c r="C28" s="301"/>
      <c r="D28" s="301"/>
      <c r="E28" s="301"/>
      <c r="F28" s="399"/>
      <c r="G28" s="399"/>
      <c r="H28" s="367" t="s">
        <v>902</v>
      </c>
      <c r="I28" s="353"/>
    </row>
    <row r="29" spans="1:13" ht="15" customHeight="1" x14ac:dyDescent="0.2">
      <c r="A29" s="301"/>
      <c r="B29" s="301"/>
      <c r="C29" s="301"/>
      <c r="D29" s="301"/>
      <c r="E29" s="301"/>
      <c r="F29" s="222"/>
      <c r="G29" s="222"/>
      <c r="H29" s="367" t="s">
        <v>903</v>
      </c>
      <c r="I29" s="222"/>
    </row>
    <row r="30" spans="1:13" x14ac:dyDescent="0.2">
      <c r="A30" s="301" t="s">
        <v>11</v>
      </c>
      <c r="C30" s="301"/>
      <c r="D30" s="301"/>
      <c r="E30" s="301"/>
      <c r="F30" s="778" t="s">
        <v>83</v>
      </c>
      <c r="G30" s="778"/>
      <c r="H30" s="301"/>
      <c r="I30" s="301"/>
    </row>
    <row r="31" spans="1:13" x14ac:dyDescent="0.2">
      <c r="A31" s="301"/>
      <c r="B31" s="301"/>
      <c r="C31" s="301"/>
      <c r="D31" s="301"/>
      <c r="E31" s="301"/>
      <c r="F31" s="301"/>
      <c r="G31" s="301"/>
      <c r="H31" s="301"/>
      <c r="I31" s="301"/>
      <c r="J31" s="301"/>
      <c r="K31" s="301"/>
      <c r="L31" s="301"/>
      <c r="M31" s="301"/>
    </row>
  </sheetData>
  <mergeCells count="6">
    <mergeCell ref="F30:G30"/>
    <mergeCell ref="A1:F1"/>
    <mergeCell ref="A2:G2"/>
    <mergeCell ref="A4:G4"/>
    <mergeCell ref="F6:H6"/>
    <mergeCell ref="A20:B20"/>
  </mergeCells>
  <printOptions horizontalCentered="1" verticalCentered="1"/>
  <pageMargins left="0.70866141732283505" right="0.70866141732283505" top="0.196850393700787" bottom="0.196850393700787" header="0.31496062992126" footer="0.31496062992126"/>
  <pageSetup paperSize="9" scale="90" orientation="landscape" r:id="rId1"/>
  <headerFooter>
    <oddFooter>&amp;C- 71 -</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view="pageBreakPreview" topLeftCell="A4" zoomScaleSheetLayoutView="100" workbookViewId="0">
      <selection activeCell="D10" sqref="D10"/>
    </sheetView>
  </sheetViews>
  <sheetFormatPr defaultRowHeight="12.75" x14ac:dyDescent="0.2"/>
  <cols>
    <col min="1" max="1" width="5.7109375" customWidth="1"/>
    <col min="2" max="2" width="20.5703125" bestFit="1" customWidth="1"/>
    <col min="3" max="3" width="14.7109375" customWidth="1"/>
    <col min="4" max="4" width="21" customWidth="1"/>
    <col min="5" max="5" width="15.7109375" customWidth="1"/>
    <col min="6" max="6" width="16.28515625" customWidth="1"/>
    <col min="7" max="7" width="22" customWidth="1"/>
    <col min="8" max="8" width="17.42578125" customWidth="1"/>
  </cols>
  <sheetData>
    <row r="1" spans="1:8" ht="18" x14ac:dyDescent="0.35">
      <c r="A1" s="682" t="s">
        <v>0</v>
      </c>
      <c r="B1" s="682"/>
      <c r="C1" s="682"/>
      <c r="D1" s="682"/>
      <c r="E1" s="682"/>
      <c r="F1" s="682"/>
      <c r="H1" s="199" t="s">
        <v>872</v>
      </c>
    </row>
    <row r="2" spans="1:8" ht="21" x14ac:dyDescent="0.35">
      <c r="A2" s="683" t="s">
        <v>701</v>
      </c>
      <c r="B2" s="683"/>
      <c r="C2" s="683"/>
      <c r="D2" s="683"/>
      <c r="E2" s="683"/>
      <c r="F2" s="683"/>
      <c r="G2" s="683"/>
    </row>
    <row r="3" spans="1:8" ht="15" x14ac:dyDescent="0.3">
      <c r="A3" s="201"/>
      <c r="B3" s="201"/>
    </row>
    <row r="4" spans="1:8" ht="18" customHeight="1" x14ac:dyDescent="0.35">
      <c r="A4" s="684" t="s">
        <v>873</v>
      </c>
      <c r="B4" s="684"/>
      <c r="C4" s="684"/>
      <c r="D4" s="684"/>
      <c r="E4" s="684"/>
      <c r="F4" s="684"/>
      <c r="G4" s="684"/>
    </row>
    <row r="5" spans="1:8" ht="15" x14ac:dyDescent="0.3">
      <c r="A5" s="202" t="s">
        <v>883</v>
      </c>
      <c r="B5" s="202"/>
    </row>
    <row r="6" spans="1:8" ht="15" x14ac:dyDescent="0.3">
      <c r="A6" s="202"/>
      <c r="B6" s="202"/>
      <c r="F6" s="685" t="s">
        <v>780</v>
      </c>
      <c r="G6" s="685"/>
      <c r="H6" s="685"/>
    </row>
    <row r="7" spans="1:8" ht="59.25" customHeight="1" x14ac:dyDescent="0.2">
      <c r="A7" s="295" t="s">
        <v>2</v>
      </c>
      <c r="B7" s="295" t="s">
        <v>3</v>
      </c>
      <c r="C7" s="300" t="s">
        <v>874</v>
      </c>
      <c r="D7" s="300" t="s">
        <v>875</v>
      </c>
      <c r="E7" s="300" t="s">
        <v>876</v>
      </c>
      <c r="F7" s="300" t="s">
        <v>877</v>
      </c>
      <c r="G7" s="333" t="s">
        <v>878</v>
      </c>
      <c r="H7" s="283" t="s">
        <v>879</v>
      </c>
    </row>
    <row r="8" spans="1:8" s="199" customFormat="1" ht="15" x14ac:dyDescent="0.25">
      <c r="A8" s="204" t="s">
        <v>260</v>
      </c>
      <c r="B8" s="204" t="s">
        <v>261</v>
      </c>
      <c r="C8" s="204" t="s">
        <v>262</v>
      </c>
      <c r="D8" s="204" t="s">
        <v>263</v>
      </c>
      <c r="E8" s="204" t="s">
        <v>264</v>
      </c>
      <c r="F8" s="204" t="s">
        <v>265</v>
      </c>
      <c r="G8" s="334" t="s">
        <v>266</v>
      </c>
      <c r="H8" s="234">
        <v>8</v>
      </c>
    </row>
    <row r="9" spans="1:8" s="199" customFormat="1" ht="15" x14ac:dyDescent="0.25">
      <c r="A9" s="8">
        <v>1</v>
      </c>
      <c r="B9" s="9" t="s">
        <v>884</v>
      </c>
      <c r="C9" s="460">
        <f>'AT-8_Hon_CCH_Pry'!D14+'AT-8A_Hon_CCH_UPry'!D13</f>
        <v>3002</v>
      </c>
      <c r="D9" s="460">
        <f>466+300</f>
        <v>766</v>
      </c>
      <c r="E9" s="460">
        <v>14</v>
      </c>
      <c r="F9" s="461">
        <v>4</v>
      </c>
      <c r="G9" s="462"/>
      <c r="H9" s="463" t="s">
        <v>939</v>
      </c>
    </row>
    <row r="10" spans="1:8" s="199" customFormat="1" ht="15" x14ac:dyDescent="0.25">
      <c r="A10" s="8">
        <v>2</v>
      </c>
      <c r="B10" s="9" t="s">
        <v>885</v>
      </c>
      <c r="C10" s="460">
        <f>'AT-8_Hon_CCH_Pry'!D15+'AT-8A_Hon_CCH_UPry'!D14</f>
        <v>1618</v>
      </c>
      <c r="D10" s="460">
        <v>300</v>
      </c>
      <c r="E10" s="460">
        <v>10</v>
      </c>
      <c r="F10" s="461">
        <v>4</v>
      </c>
      <c r="G10" s="462"/>
      <c r="H10" s="463" t="s">
        <v>939</v>
      </c>
    </row>
    <row r="11" spans="1:8" s="199" customFormat="1" ht="15" x14ac:dyDescent="0.25">
      <c r="A11" s="8">
        <v>3</v>
      </c>
      <c r="B11" s="9" t="s">
        <v>886</v>
      </c>
      <c r="C11" s="460">
        <f>'AT-8_Hon_CCH_Pry'!D16+'AT-8A_Hon_CCH_UPry'!D15</f>
        <v>2134</v>
      </c>
      <c r="D11" s="460">
        <v>550</v>
      </c>
      <c r="E11" s="460">
        <v>20</v>
      </c>
      <c r="F11" s="461">
        <v>5</v>
      </c>
      <c r="G11" s="462"/>
      <c r="H11" s="463" t="s">
        <v>939</v>
      </c>
    </row>
    <row r="12" spans="1:8" s="199" customFormat="1" ht="15" x14ac:dyDescent="0.25">
      <c r="A12" s="8">
        <v>4</v>
      </c>
      <c r="B12" s="9" t="s">
        <v>887</v>
      </c>
      <c r="C12" s="460">
        <f>'AT-8_Hon_CCH_Pry'!D17+'AT-8A_Hon_CCH_UPry'!D16</f>
        <v>1002</v>
      </c>
      <c r="D12" s="460">
        <v>300</v>
      </c>
      <c r="E12" s="460">
        <v>10</v>
      </c>
      <c r="F12" s="461">
        <v>6</v>
      </c>
      <c r="G12" s="462"/>
      <c r="H12" s="463" t="s">
        <v>939</v>
      </c>
    </row>
    <row r="13" spans="1:8" s="199" customFormat="1" ht="15" x14ac:dyDescent="0.25">
      <c r="A13" s="8">
        <v>5</v>
      </c>
      <c r="B13" s="9" t="s">
        <v>888</v>
      </c>
      <c r="C13" s="460">
        <f>'AT-8_Hon_CCH_Pry'!D18+'AT-8A_Hon_CCH_UPry'!D17</f>
        <v>1556</v>
      </c>
      <c r="D13" s="460">
        <v>600</v>
      </c>
      <c r="E13" s="460">
        <v>30</v>
      </c>
      <c r="F13" s="461">
        <v>5</v>
      </c>
      <c r="G13" s="462"/>
      <c r="H13" s="463" t="s">
        <v>939</v>
      </c>
    </row>
    <row r="14" spans="1:8" s="199" customFormat="1" ht="15" x14ac:dyDescent="0.25">
      <c r="A14" s="336">
        <v>6</v>
      </c>
      <c r="B14" s="205" t="s">
        <v>889</v>
      </c>
      <c r="C14" s="460">
        <f>'AT-8_Hon_CCH_Pry'!D19+'AT-8A_Hon_CCH_UPry'!D18</f>
        <v>722</v>
      </c>
      <c r="D14" s="460">
        <v>300</v>
      </c>
      <c r="E14" s="460">
        <v>10</v>
      </c>
      <c r="F14" s="461">
        <v>6</v>
      </c>
      <c r="G14" s="462"/>
      <c r="H14" s="495" t="s">
        <v>940</v>
      </c>
    </row>
    <row r="15" spans="1:8" s="199" customFormat="1" ht="15" x14ac:dyDescent="0.25">
      <c r="A15" s="8">
        <v>7</v>
      </c>
      <c r="B15" s="9" t="s">
        <v>890</v>
      </c>
      <c r="C15" s="460">
        <f>'AT-8_Hon_CCH_Pry'!D20+'AT-8A_Hon_CCH_UPry'!D19</f>
        <v>1236</v>
      </c>
      <c r="D15" s="460">
        <v>300</v>
      </c>
      <c r="E15" s="460">
        <v>10</v>
      </c>
      <c r="F15" s="461">
        <v>5</v>
      </c>
      <c r="G15" s="462"/>
      <c r="H15" s="463" t="s">
        <v>939</v>
      </c>
    </row>
    <row r="16" spans="1:8" s="199" customFormat="1" ht="15" x14ac:dyDescent="0.25">
      <c r="A16" s="8">
        <v>8</v>
      </c>
      <c r="B16" s="9" t="s">
        <v>891</v>
      </c>
      <c r="C16" s="460">
        <f>'AT-8_Hon_CCH_Pry'!D21+'AT-8A_Hon_CCH_UPry'!D20</f>
        <v>1344</v>
      </c>
      <c r="D16" s="460">
        <v>300</v>
      </c>
      <c r="E16" s="460">
        <v>10</v>
      </c>
      <c r="F16" s="461">
        <v>6</v>
      </c>
      <c r="G16" s="462"/>
      <c r="H16" s="463" t="s">
        <v>939</v>
      </c>
    </row>
    <row r="17" spans="1:13" ht="15" x14ac:dyDescent="0.25">
      <c r="A17" s="337">
        <v>9</v>
      </c>
      <c r="B17" s="9" t="s">
        <v>892</v>
      </c>
      <c r="C17" s="460">
        <f>'AT-8_Hon_CCH_Pry'!D22+'AT-8A_Hon_CCH_UPry'!D21</f>
        <v>2773</v>
      </c>
      <c r="D17" s="464">
        <v>600</v>
      </c>
      <c r="E17" s="464">
        <v>20</v>
      </c>
      <c r="F17" s="464">
        <v>6</v>
      </c>
      <c r="G17" s="459"/>
      <c r="H17" s="463" t="s">
        <v>939</v>
      </c>
    </row>
    <row r="18" spans="1:13" ht="15" x14ac:dyDescent="0.25">
      <c r="A18" s="8">
        <v>10</v>
      </c>
      <c r="B18" s="9" t="s">
        <v>893</v>
      </c>
      <c r="C18" s="460">
        <f>'AT-8_Hon_CCH_Pry'!D23+'AT-8A_Hon_CCH_UPry'!D22</f>
        <v>1101</v>
      </c>
      <c r="D18" s="464">
        <v>300</v>
      </c>
      <c r="E18" s="464">
        <v>10</v>
      </c>
      <c r="F18" s="464">
        <v>4</v>
      </c>
      <c r="G18" s="140"/>
      <c r="H18" s="463" t="s">
        <v>939</v>
      </c>
    </row>
    <row r="19" spans="1:13" ht="15" x14ac:dyDescent="0.25">
      <c r="A19" s="8">
        <v>11</v>
      </c>
      <c r="B19" s="9" t="s">
        <v>894</v>
      </c>
      <c r="C19" s="460">
        <f>'AT-8_Hon_CCH_Pry'!D24+'AT-8A_Hon_CCH_UPry'!D23</f>
        <v>1505</v>
      </c>
      <c r="D19" s="464">
        <v>372</v>
      </c>
      <c r="E19" s="464">
        <v>10</v>
      </c>
      <c r="F19" s="464">
        <v>5</v>
      </c>
      <c r="G19" s="465"/>
      <c r="H19" s="463" t="s">
        <v>939</v>
      </c>
    </row>
    <row r="20" spans="1:13" ht="15" x14ac:dyDescent="0.25">
      <c r="A20" s="592" t="s">
        <v>17</v>
      </c>
      <c r="B20" s="592"/>
      <c r="C20" s="466">
        <f>SUM(C9:C19)</f>
        <v>17993</v>
      </c>
      <c r="D20" s="466">
        <f t="shared" ref="D20:F20" si="0">SUM(D9:D19)</f>
        <v>4688</v>
      </c>
      <c r="E20" s="466">
        <f t="shared" si="0"/>
        <v>154</v>
      </c>
      <c r="F20" s="466">
        <f t="shared" si="0"/>
        <v>56</v>
      </c>
      <c r="G20" s="466"/>
      <c r="H20" s="463" t="s">
        <v>939</v>
      </c>
    </row>
    <row r="21" spans="1:13" x14ac:dyDescent="0.2">
      <c r="A21" s="206"/>
    </row>
    <row r="22" spans="1:13" x14ac:dyDescent="0.2">
      <c r="A22" s="206"/>
    </row>
    <row r="23" spans="1:13" x14ac:dyDescent="0.2">
      <c r="A23" s="206"/>
    </row>
    <row r="24" spans="1:13" x14ac:dyDescent="0.2">
      <c r="A24" s="206"/>
    </row>
    <row r="25" spans="1:13" x14ac:dyDescent="0.2">
      <c r="A25" s="206"/>
    </row>
    <row r="28" spans="1:13" ht="15" customHeight="1" x14ac:dyDescent="0.2">
      <c r="A28" s="301"/>
      <c r="B28" s="301"/>
      <c r="C28" s="301"/>
      <c r="D28" s="301"/>
      <c r="E28" s="301"/>
      <c r="F28" s="399"/>
      <c r="G28" s="399"/>
      <c r="H28" s="367" t="s">
        <v>12</v>
      </c>
      <c r="I28" s="353"/>
    </row>
    <row r="29" spans="1:13" ht="15" customHeight="1" x14ac:dyDescent="0.2">
      <c r="A29" s="301"/>
      <c r="B29" s="301"/>
      <c r="C29" s="301"/>
      <c r="D29" s="301"/>
      <c r="E29" s="301"/>
      <c r="F29" s="399"/>
      <c r="G29" s="399"/>
      <c r="H29" s="367" t="s">
        <v>902</v>
      </c>
      <c r="I29" s="353"/>
    </row>
    <row r="30" spans="1:13" ht="15" customHeight="1" x14ac:dyDescent="0.2">
      <c r="A30" s="301"/>
      <c r="B30" s="301"/>
      <c r="C30" s="301"/>
      <c r="D30" s="301"/>
      <c r="E30" s="301"/>
      <c r="F30" s="222"/>
      <c r="G30" s="222"/>
      <c r="H30" s="367" t="s">
        <v>903</v>
      </c>
      <c r="I30" s="222"/>
    </row>
    <row r="31" spans="1:13" x14ac:dyDescent="0.2">
      <c r="A31" s="301" t="s">
        <v>11</v>
      </c>
      <c r="C31" s="301"/>
      <c r="D31" s="301"/>
      <c r="E31" s="301"/>
      <c r="F31" s="778" t="s">
        <v>83</v>
      </c>
      <c r="G31" s="778"/>
      <c r="H31" s="301"/>
      <c r="I31" s="301"/>
    </row>
    <row r="32" spans="1:13" x14ac:dyDescent="0.2">
      <c r="A32" s="301"/>
      <c r="B32" s="301"/>
      <c r="C32" s="301"/>
      <c r="D32" s="301"/>
      <c r="E32" s="301"/>
      <c r="F32" s="301"/>
      <c r="G32" s="301"/>
      <c r="H32" s="301"/>
      <c r="I32" s="301"/>
      <c r="J32" s="301"/>
      <c r="K32" s="301"/>
      <c r="L32" s="301"/>
      <c r="M32" s="301"/>
    </row>
  </sheetData>
  <mergeCells count="6">
    <mergeCell ref="F31:G31"/>
    <mergeCell ref="A1:F1"/>
    <mergeCell ref="A2:G2"/>
    <mergeCell ref="A4:G4"/>
    <mergeCell ref="F6:H6"/>
    <mergeCell ref="A20:B20"/>
  </mergeCells>
  <printOptions horizontalCentered="1" verticalCentered="1"/>
  <pageMargins left="0.70866141732283505" right="0.70866141732283505" top="0.196850393700787" bottom="0.196850393700787" header="0.31496062992126" footer="0.31496062992126"/>
  <pageSetup paperSize="9" orientation="landscape" r:id="rId1"/>
  <headerFooter>
    <oddFooter>&amp;C- 72 -</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
  <sheetViews>
    <sheetView view="pageBreakPreview" topLeftCell="A10" zoomScaleSheetLayoutView="100" workbookViewId="0">
      <selection activeCell="I28" sqref="I28"/>
    </sheetView>
  </sheetViews>
  <sheetFormatPr defaultRowHeight="12.75" x14ac:dyDescent="0.2"/>
  <cols>
    <col min="1" max="1" width="10.28515625" customWidth="1"/>
    <col min="2" max="2" width="12" customWidth="1"/>
    <col min="3" max="3" width="16.28515625" customWidth="1"/>
    <col min="4" max="4" width="15.85546875" customWidth="1"/>
    <col min="5" max="5" width="11.5703125" customWidth="1"/>
    <col min="6" max="6" width="15" customWidth="1"/>
    <col min="7" max="7" width="9.7109375" customWidth="1"/>
    <col min="8" max="8" width="15.140625" customWidth="1"/>
    <col min="9" max="9" width="16.5703125" customWidth="1"/>
    <col min="10" max="10" width="18.28515625" customWidth="1"/>
    <col min="11" max="11" width="14.140625" customWidth="1"/>
  </cols>
  <sheetData>
    <row r="1" spans="1:19" ht="15" x14ac:dyDescent="0.2">
      <c r="D1" s="624"/>
      <c r="E1" s="624"/>
      <c r="H1" s="40"/>
      <c r="I1" s="689" t="s">
        <v>67</v>
      </c>
      <c r="J1" s="689"/>
    </row>
    <row r="2" spans="1:19" ht="15" x14ac:dyDescent="0.2">
      <c r="A2" s="695" t="s">
        <v>0</v>
      </c>
      <c r="B2" s="695"/>
      <c r="C2" s="695"/>
      <c r="D2" s="695"/>
      <c r="E2" s="695"/>
      <c r="F2" s="695"/>
      <c r="G2" s="695"/>
      <c r="H2" s="695"/>
      <c r="I2" s="695"/>
      <c r="J2" s="695"/>
    </row>
    <row r="3" spans="1:19" ht="20.25" x14ac:dyDescent="0.3">
      <c r="A3" s="622" t="s">
        <v>701</v>
      </c>
      <c r="B3" s="622"/>
      <c r="C3" s="622"/>
      <c r="D3" s="622"/>
      <c r="E3" s="622"/>
      <c r="F3" s="622"/>
      <c r="G3" s="622"/>
      <c r="H3" s="622"/>
      <c r="I3" s="622"/>
      <c r="J3" s="622"/>
    </row>
    <row r="4" spans="1:19" ht="10.5" customHeight="1" x14ac:dyDescent="0.2"/>
    <row r="5" spans="1:19" s="15" customFormat="1" ht="24.75" customHeight="1" x14ac:dyDescent="0.25">
      <c r="A5" s="779" t="s">
        <v>434</v>
      </c>
      <c r="B5" s="779"/>
      <c r="C5" s="779"/>
      <c r="D5" s="779"/>
      <c r="E5" s="779"/>
      <c r="F5" s="779"/>
      <c r="G5" s="779"/>
      <c r="H5" s="779"/>
      <c r="I5" s="779"/>
      <c r="J5" s="779"/>
      <c r="K5" s="779"/>
    </row>
    <row r="6" spans="1:19" s="15" customFormat="1" ht="15.75" customHeight="1" x14ac:dyDescent="0.25">
      <c r="A6" s="43"/>
      <c r="B6" s="43"/>
      <c r="C6" s="43"/>
      <c r="D6" s="43"/>
      <c r="E6" s="43"/>
      <c r="F6" s="43"/>
      <c r="G6" s="43"/>
      <c r="H6" s="43"/>
      <c r="I6" s="43"/>
      <c r="J6" s="43"/>
    </row>
    <row r="7" spans="1:19" s="15" customFormat="1" x14ac:dyDescent="0.2">
      <c r="A7" s="626" t="s">
        <v>899</v>
      </c>
      <c r="B7" s="626"/>
      <c r="E7" s="731"/>
      <c r="F7" s="731"/>
      <c r="G7" s="731"/>
      <c r="H7" s="731"/>
      <c r="I7" s="731" t="s">
        <v>782</v>
      </c>
      <c r="J7" s="731"/>
      <c r="K7" s="731"/>
    </row>
    <row r="8" spans="1:19" s="13" customFormat="1" ht="15.75" hidden="1" x14ac:dyDescent="0.25">
      <c r="C8" s="695" t="s">
        <v>14</v>
      </c>
      <c r="D8" s="695"/>
      <c r="E8" s="695"/>
      <c r="F8" s="695"/>
      <c r="G8" s="695"/>
      <c r="H8" s="695"/>
      <c r="I8" s="695"/>
      <c r="J8" s="695"/>
    </row>
    <row r="9" spans="1:19" ht="44.25" customHeight="1" x14ac:dyDescent="0.2">
      <c r="A9" s="687" t="s">
        <v>23</v>
      </c>
      <c r="B9" s="687" t="s">
        <v>57</v>
      </c>
      <c r="C9" s="612" t="s">
        <v>460</v>
      </c>
      <c r="D9" s="613"/>
      <c r="E9" s="612" t="s">
        <v>37</v>
      </c>
      <c r="F9" s="613"/>
      <c r="G9" s="612" t="s">
        <v>38</v>
      </c>
      <c r="H9" s="613"/>
      <c r="I9" s="611" t="s">
        <v>105</v>
      </c>
      <c r="J9" s="611"/>
      <c r="K9" s="687" t="s">
        <v>512</v>
      </c>
      <c r="R9" s="9"/>
      <c r="S9" s="12"/>
    </row>
    <row r="10" spans="1:19" s="14" customFormat="1" ht="42.6" customHeight="1" x14ac:dyDescent="0.2">
      <c r="A10" s="688"/>
      <c r="B10" s="688"/>
      <c r="C10" s="5" t="s">
        <v>39</v>
      </c>
      <c r="D10" s="5" t="s">
        <v>104</v>
      </c>
      <c r="E10" s="5" t="s">
        <v>39</v>
      </c>
      <c r="F10" s="5" t="s">
        <v>104</v>
      </c>
      <c r="G10" s="5" t="s">
        <v>39</v>
      </c>
      <c r="H10" s="5" t="s">
        <v>104</v>
      </c>
      <c r="I10" s="5" t="s">
        <v>134</v>
      </c>
      <c r="J10" s="5" t="s">
        <v>135</v>
      </c>
      <c r="K10" s="688"/>
    </row>
    <row r="11" spans="1:19" x14ac:dyDescent="0.2">
      <c r="A11" s="148">
        <v>1</v>
      </c>
      <c r="B11" s="148">
        <v>2</v>
      </c>
      <c r="C11" s="148">
        <v>3</v>
      </c>
      <c r="D11" s="148">
        <v>4</v>
      </c>
      <c r="E11" s="148">
        <v>5</v>
      </c>
      <c r="F11" s="148">
        <v>6</v>
      </c>
      <c r="G11" s="148">
        <v>7</v>
      </c>
      <c r="H11" s="148">
        <v>8</v>
      </c>
      <c r="I11" s="148">
        <v>9</v>
      </c>
      <c r="J11" s="148">
        <v>10</v>
      </c>
      <c r="K11" s="3">
        <v>11</v>
      </c>
    </row>
    <row r="12" spans="1:19" ht="15.75" customHeight="1" x14ac:dyDescent="0.2">
      <c r="A12" s="8">
        <v>1</v>
      </c>
      <c r="B12" s="17" t="s">
        <v>373</v>
      </c>
      <c r="C12" s="8">
        <v>2539</v>
      </c>
      <c r="D12" s="362">
        <v>1523.4000000000005</v>
      </c>
      <c r="E12" s="8">
        <v>2539</v>
      </c>
      <c r="F12" s="362">
        <v>1523.4000000000005</v>
      </c>
      <c r="G12" s="336">
        <v>0</v>
      </c>
      <c r="H12" s="558">
        <v>0</v>
      </c>
      <c r="I12" s="388">
        <f t="shared" ref="I12:J24" si="0">C12-E12-G12</f>
        <v>0</v>
      </c>
      <c r="J12" s="389">
        <f t="shared" si="0"/>
        <v>0</v>
      </c>
      <c r="K12" s="9"/>
    </row>
    <row r="13" spans="1:19" ht="15.75" customHeight="1" x14ac:dyDescent="0.2">
      <c r="A13" s="8">
        <v>2</v>
      </c>
      <c r="B13" s="17" t="s">
        <v>374</v>
      </c>
      <c r="C13" s="8">
        <v>468</v>
      </c>
      <c r="D13" s="362">
        <v>280.79999999999995</v>
      </c>
      <c r="E13" s="8">
        <v>468</v>
      </c>
      <c r="F13" s="362">
        <v>280.79999999999995</v>
      </c>
      <c r="G13" s="336">
        <v>0</v>
      </c>
      <c r="H13" s="558">
        <v>0</v>
      </c>
      <c r="I13" s="388">
        <f t="shared" si="0"/>
        <v>0</v>
      </c>
      <c r="J13" s="389">
        <f t="shared" si="0"/>
        <v>0</v>
      </c>
      <c r="K13" s="9"/>
    </row>
    <row r="14" spans="1:19" ht="15.75" customHeight="1" x14ac:dyDescent="0.2">
      <c r="A14" s="8">
        <v>3</v>
      </c>
      <c r="B14" s="17" t="s">
        <v>375</v>
      </c>
      <c r="C14" s="8">
        <v>1294</v>
      </c>
      <c r="D14" s="362">
        <v>776.40000000000009</v>
      </c>
      <c r="E14" s="8">
        <v>1294</v>
      </c>
      <c r="F14" s="362">
        <v>776.40000000000009</v>
      </c>
      <c r="G14" s="336">
        <v>0</v>
      </c>
      <c r="H14" s="558">
        <v>0</v>
      </c>
      <c r="I14" s="388">
        <f t="shared" si="0"/>
        <v>0</v>
      </c>
      <c r="J14" s="389">
        <f t="shared" si="0"/>
        <v>0</v>
      </c>
      <c r="K14" s="9"/>
    </row>
    <row r="15" spans="1:19" ht="15.75" customHeight="1" x14ac:dyDescent="0.2">
      <c r="A15" s="8">
        <v>4</v>
      </c>
      <c r="B15" s="17" t="s">
        <v>376</v>
      </c>
      <c r="C15" s="8">
        <v>1467</v>
      </c>
      <c r="D15" s="362">
        <v>2949.4800000000005</v>
      </c>
      <c r="E15" s="8">
        <v>1467</v>
      </c>
      <c r="F15" s="362">
        <v>2949.4800000000005</v>
      </c>
      <c r="G15" s="336">
        <v>0</v>
      </c>
      <c r="H15" s="558">
        <v>0</v>
      </c>
      <c r="I15" s="388">
        <f t="shared" si="0"/>
        <v>0</v>
      </c>
      <c r="J15" s="389">
        <f t="shared" si="0"/>
        <v>0</v>
      </c>
      <c r="K15" s="9"/>
    </row>
    <row r="16" spans="1:19" ht="15.75" customHeight="1" x14ac:dyDescent="0.2">
      <c r="A16" s="8">
        <v>5</v>
      </c>
      <c r="B16" s="17" t="s">
        <v>377</v>
      </c>
      <c r="C16" s="8">
        <v>0</v>
      </c>
      <c r="D16" s="362">
        <v>0</v>
      </c>
      <c r="E16" s="8">
        <v>0</v>
      </c>
      <c r="F16" s="362">
        <v>0</v>
      </c>
      <c r="G16" s="336">
        <v>0</v>
      </c>
      <c r="H16" s="558">
        <v>0</v>
      </c>
      <c r="I16" s="388">
        <f t="shared" si="0"/>
        <v>0</v>
      </c>
      <c r="J16" s="389">
        <f t="shared" si="0"/>
        <v>0</v>
      </c>
      <c r="K16" s="9"/>
    </row>
    <row r="17" spans="1:11" ht="15.75" customHeight="1" x14ac:dyDescent="0.2">
      <c r="A17" s="8">
        <v>6</v>
      </c>
      <c r="B17" s="17" t="s">
        <v>378</v>
      </c>
      <c r="C17" s="8">
        <v>3723</v>
      </c>
      <c r="D17" s="362">
        <v>9147</v>
      </c>
      <c r="E17" s="8">
        <v>3723</v>
      </c>
      <c r="F17" s="362">
        <v>9147</v>
      </c>
      <c r="G17" s="336">
        <v>0</v>
      </c>
      <c r="H17" s="558">
        <v>0</v>
      </c>
      <c r="I17" s="388">
        <f>C17-E17-G17</f>
        <v>0</v>
      </c>
      <c r="J17" s="389">
        <f t="shared" si="0"/>
        <v>0</v>
      </c>
      <c r="K17" s="9"/>
    </row>
    <row r="18" spans="1:11" ht="15.75" customHeight="1" x14ac:dyDescent="0.2">
      <c r="A18" s="8">
        <v>7</v>
      </c>
      <c r="B18" s="17" t="s">
        <v>379</v>
      </c>
      <c r="C18" s="8">
        <v>0</v>
      </c>
      <c r="D18" s="362">
        <v>0</v>
      </c>
      <c r="E18" s="8">
        <v>0</v>
      </c>
      <c r="F18" s="362">
        <v>0</v>
      </c>
      <c r="G18" s="336">
        <v>0</v>
      </c>
      <c r="H18" s="558">
        <v>0</v>
      </c>
      <c r="I18" s="388">
        <f t="shared" si="0"/>
        <v>0</v>
      </c>
      <c r="J18" s="389">
        <f t="shared" si="0"/>
        <v>0</v>
      </c>
      <c r="K18" s="9"/>
    </row>
    <row r="19" spans="1:11" s="12" customFormat="1" ht="15.75" customHeight="1" x14ac:dyDescent="0.2">
      <c r="A19" s="8">
        <v>8</v>
      </c>
      <c r="B19" s="17" t="s">
        <v>250</v>
      </c>
      <c r="C19" s="8">
        <v>0</v>
      </c>
      <c r="D19" s="362">
        <v>0</v>
      </c>
      <c r="E19" s="8">
        <v>0</v>
      </c>
      <c r="F19" s="362">
        <v>0</v>
      </c>
      <c r="G19" s="336">
        <v>0</v>
      </c>
      <c r="H19" s="558">
        <v>0</v>
      </c>
      <c r="I19" s="388">
        <f t="shared" si="0"/>
        <v>0</v>
      </c>
      <c r="J19" s="389">
        <f t="shared" si="0"/>
        <v>0</v>
      </c>
      <c r="K19" s="9"/>
    </row>
    <row r="20" spans="1:11" s="12" customFormat="1" ht="15.75" customHeight="1" x14ac:dyDescent="0.2">
      <c r="A20" s="8">
        <v>9</v>
      </c>
      <c r="B20" s="17" t="s">
        <v>355</v>
      </c>
      <c r="C20" s="8">
        <v>0</v>
      </c>
      <c r="D20" s="362">
        <v>0</v>
      </c>
      <c r="E20" s="8">
        <v>0</v>
      </c>
      <c r="F20" s="362">
        <v>0</v>
      </c>
      <c r="G20" s="336">
        <v>0</v>
      </c>
      <c r="H20" s="558">
        <v>0</v>
      </c>
      <c r="I20" s="388">
        <f t="shared" si="0"/>
        <v>0</v>
      </c>
      <c r="J20" s="389">
        <f t="shared" si="0"/>
        <v>0</v>
      </c>
      <c r="K20" s="9"/>
    </row>
    <row r="21" spans="1:11" s="12" customFormat="1" ht="15.75" customHeight="1" x14ac:dyDescent="0.2">
      <c r="A21" s="8">
        <v>10</v>
      </c>
      <c r="B21" s="17" t="s">
        <v>511</v>
      </c>
      <c r="C21" s="8">
        <v>0</v>
      </c>
      <c r="D21" s="362">
        <v>0</v>
      </c>
      <c r="E21" s="8">
        <v>0</v>
      </c>
      <c r="F21" s="362">
        <v>0</v>
      </c>
      <c r="G21" s="336">
        <v>0</v>
      </c>
      <c r="H21" s="558">
        <v>0</v>
      </c>
      <c r="I21" s="388">
        <f t="shared" si="0"/>
        <v>0</v>
      </c>
      <c r="J21" s="389">
        <f t="shared" si="0"/>
        <v>0</v>
      </c>
      <c r="K21" s="9"/>
    </row>
    <row r="22" spans="1:11" s="12" customFormat="1" ht="15.75" customHeight="1" x14ac:dyDescent="0.2">
      <c r="A22" s="8">
        <v>11</v>
      </c>
      <c r="B22" s="17" t="s">
        <v>472</v>
      </c>
      <c r="C22" s="8">
        <v>0</v>
      </c>
      <c r="D22" s="362">
        <v>0</v>
      </c>
      <c r="E22" s="8">
        <v>0</v>
      </c>
      <c r="F22" s="362">
        <v>0</v>
      </c>
      <c r="G22" s="336">
        <v>0</v>
      </c>
      <c r="H22" s="558">
        <v>0</v>
      </c>
      <c r="I22" s="388">
        <f t="shared" si="0"/>
        <v>0</v>
      </c>
      <c r="J22" s="389">
        <f t="shared" si="0"/>
        <v>0</v>
      </c>
      <c r="K22" s="9"/>
    </row>
    <row r="23" spans="1:11" s="12" customFormat="1" ht="15.75" customHeight="1" x14ac:dyDescent="0.2">
      <c r="A23" s="8">
        <v>12</v>
      </c>
      <c r="B23" s="17" t="s">
        <v>510</v>
      </c>
      <c r="C23" s="388">
        <v>0</v>
      </c>
      <c r="D23" s="390">
        <v>0</v>
      </c>
      <c r="E23" s="388">
        <v>0</v>
      </c>
      <c r="F23" s="390">
        <v>0</v>
      </c>
      <c r="G23" s="559">
        <v>0</v>
      </c>
      <c r="H23" s="560">
        <v>0</v>
      </c>
      <c r="I23" s="388">
        <f t="shared" si="0"/>
        <v>0</v>
      </c>
      <c r="J23" s="389">
        <f t="shared" si="0"/>
        <v>0</v>
      </c>
      <c r="K23" s="9"/>
    </row>
    <row r="24" spans="1:11" s="12" customFormat="1" ht="15.75" customHeight="1" x14ac:dyDescent="0.2">
      <c r="A24" s="8">
        <v>13</v>
      </c>
      <c r="B24" s="17" t="s">
        <v>689</v>
      </c>
      <c r="C24" s="8">
        <v>267</v>
      </c>
      <c r="D24" s="391">
        <v>669.59</v>
      </c>
      <c r="E24" s="8">
        <v>0</v>
      </c>
      <c r="F24" s="390">
        <v>0</v>
      </c>
      <c r="G24" s="8">
        <v>0</v>
      </c>
      <c r="H24" s="390">
        <v>0</v>
      </c>
      <c r="I24" s="8">
        <f t="shared" si="0"/>
        <v>267</v>
      </c>
      <c r="J24" s="389">
        <f t="shared" si="0"/>
        <v>669.59</v>
      </c>
      <c r="K24" s="9"/>
    </row>
    <row r="25" spans="1:11" s="29" customFormat="1" ht="15.75" customHeight="1" x14ac:dyDescent="0.2">
      <c r="A25" s="586" t="s">
        <v>17</v>
      </c>
      <c r="B25" s="587"/>
      <c r="C25" s="341">
        <f t="shared" ref="C25:J25" si="1">SUM(C12:C24)</f>
        <v>9758</v>
      </c>
      <c r="D25" s="369">
        <f t="shared" si="1"/>
        <v>15346.670000000002</v>
      </c>
      <c r="E25" s="341">
        <f t="shared" si="1"/>
        <v>9491</v>
      </c>
      <c r="F25" s="369">
        <f t="shared" si="1"/>
        <v>14677.080000000002</v>
      </c>
      <c r="G25" s="341">
        <f t="shared" si="1"/>
        <v>0</v>
      </c>
      <c r="H25" s="364">
        <f t="shared" si="1"/>
        <v>0</v>
      </c>
      <c r="I25" s="341">
        <f t="shared" si="1"/>
        <v>267</v>
      </c>
      <c r="J25" s="369">
        <f t="shared" si="1"/>
        <v>669.59</v>
      </c>
      <c r="K25" s="28"/>
    </row>
    <row r="26" spans="1:11" s="12" customFormat="1" x14ac:dyDescent="0.2">
      <c r="A26" s="10"/>
    </row>
    <row r="27" spans="1:11" s="12" customFormat="1" x14ac:dyDescent="0.2">
      <c r="A27" s="10"/>
    </row>
    <row r="28" spans="1:11" s="12" customFormat="1" x14ac:dyDescent="0.2">
      <c r="A28" s="10"/>
    </row>
    <row r="29" spans="1:11" s="12" customFormat="1" x14ac:dyDescent="0.2">
      <c r="A29" s="10"/>
    </row>
    <row r="30" spans="1:11" s="12" customFormat="1" x14ac:dyDescent="0.2">
      <c r="A30" s="10"/>
    </row>
    <row r="31" spans="1:11" s="12" customFormat="1" x14ac:dyDescent="0.2">
      <c r="A31" s="10"/>
    </row>
    <row r="32" spans="1:11" s="12" customFormat="1" x14ac:dyDescent="0.2">
      <c r="A32" s="10"/>
    </row>
    <row r="33" spans="1:16" s="15" customFormat="1" ht="13.9" customHeight="1" x14ac:dyDescent="0.2">
      <c r="A33" s="355"/>
      <c r="B33" s="351"/>
      <c r="C33" s="351"/>
      <c r="D33" s="351"/>
      <c r="E33" s="351"/>
      <c r="F33" s="351"/>
      <c r="G33" s="351"/>
      <c r="H33" s="351"/>
      <c r="I33" s="351"/>
      <c r="J33" s="351"/>
      <c r="K33" s="367" t="s">
        <v>12</v>
      </c>
      <c r="L33" s="81"/>
      <c r="M33" s="81"/>
      <c r="N33" s="81"/>
      <c r="O33" s="81"/>
      <c r="P33" s="81"/>
    </row>
    <row r="34" spans="1:16" s="15" customFormat="1" ht="13.15" customHeight="1" x14ac:dyDescent="0.2">
      <c r="A34" s="351"/>
      <c r="B34" s="351"/>
      <c r="C34" s="351"/>
      <c r="D34" s="351"/>
      <c r="E34" s="351"/>
      <c r="F34" s="351"/>
      <c r="G34" s="351"/>
      <c r="H34" s="351"/>
      <c r="I34" s="351"/>
      <c r="J34" s="351"/>
      <c r="K34" s="367" t="s">
        <v>902</v>
      </c>
      <c r="L34" s="81"/>
      <c r="M34" s="81"/>
      <c r="N34" s="81"/>
      <c r="O34" s="81"/>
      <c r="P34" s="81"/>
    </row>
    <row r="35" spans="1:16" s="15" customFormat="1" ht="13.15" customHeight="1" x14ac:dyDescent="0.2">
      <c r="A35" s="351"/>
      <c r="B35" s="351"/>
      <c r="C35" s="351"/>
      <c r="D35" s="351"/>
      <c r="E35" s="351"/>
      <c r="F35" s="351"/>
      <c r="G35" s="351"/>
      <c r="H35" s="351"/>
      <c r="I35" s="351"/>
      <c r="J35" s="351"/>
      <c r="K35" s="367" t="s">
        <v>903</v>
      </c>
      <c r="L35" s="81"/>
      <c r="M35" s="81"/>
      <c r="N35" s="81"/>
      <c r="O35" s="81"/>
      <c r="P35" s="81"/>
    </row>
    <row r="36" spans="1:16" s="15" customFormat="1" x14ac:dyDescent="0.2">
      <c r="A36" s="14" t="s">
        <v>20</v>
      </c>
      <c r="B36" s="14"/>
      <c r="C36" s="14"/>
      <c r="D36" s="14"/>
      <c r="E36" s="14"/>
      <c r="F36" s="14"/>
      <c r="H36" s="624" t="s">
        <v>21</v>
      </c>
      <c r="I36" s="624"/>
    </row>
    <row r="37" spans="1:16" s="15" customFormat="1" x14ac:dyDescent="0.2">
      <c r="A37" s="14"/>
    </row>
    <row r="38" spans="1:16" x14ac:dyDescent="0.2">
      <c r="A38" s="690"/>
      <c r="B38" s="690"/>
      <c r="C38" s="690"/>
      <c r="D38" s="690"/>
      <c r="E38" s="690"/>
      <c r="F38" s="690"/>
      <c r="G38" s="690"/>
      <c r="H38" s="690"/>
      <c r="I38" s="690"/>
      <c r="J38" s="690"/>
    </row>
  </sheetData>
  <mergeCells count="19">
    <mergeCell ref="A38:J38"/>
    <mergeCell ref="A7:B7"/>
    <mergeCell ref="E7:H7"/>
    <mergeCell ref="I7:K7"/>
    <mergeCell ref="C8:J8"/>
    <mergeCell ref="A9:A10"/>
    <mergeCell ref="B9:B10"/>
    <mergeCell ref="C9:D9"/>
    <mergeCell ref="E9:F9"/>
    <mergeCell ref="G9:H9"/>
    <mergeCell ref="I9:J9"/>
    <mergeCell ref="K9:K10"/>
    <mergeCell ref="A25:B25"/>
    <mergeCell ref="H36:I36"/>
    <mergeCell ref="D1:E1"/>
    <mergeCell ref="I1:J1"/>
    <mergeCell ref="A2:J2"/>
    <mergeCell ref="A3:J3"/>
    <mergeCell ref="A5:K5"/>
  </mergeCells>
  <printOptions horizontalCentered="1" verticalCentered="1"/>
  <pageMargins left="0.70866141732283505" right="0.70866141732283505" top="0.196850393700787" bottom="0.196850393700787" header="0.31496062992126" footer="0.31496062992126"/>
  <pageSetup paperSize="9" scale="86" orientation="landscape" r:id="rId1"/>
  <headerFooter>
    <oddFooter>&amp;C- 73 -</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5"/>
  <sheetViews>
    <sheetView view="pageBreakPreview" topLeftCell="A7" zoomScaleSheetLayoutView="100" workbookViewId="0">
      <selection activeCell="B25" sqref="B25:K25"/>
    </sheetView>
  </sheetViews>
  <sheetFormatPr defaultRowHeight="12.75" x14ac:dyDescent="0.2"/>
  <cols>
    <col min="2" max="2" width="21.42578125" bestFit="1" customWidth="1"/>
    <col min="3" max="3" width="16.28515625" customWidth="1"/>
    <col min="4" max="4" width="15.85546875" customWidth="1"/>
    <col min="5" max="5" width="11.5703125" customWidth="1"/>
    <col min="6" max="6" width="15" customWidth="1"/>
    <col min="7" max="7" width="9.7109375" customWidth="1"/>
    <col min="8" max="8" width="15.140625" customWidth="1"/>
    <col min="9" max="9" width="16.5703125" customWidth="1"/>
    <col min="10" max="10" width="18.28515625" customWidth="1"/>
    <col min="11" max="11" width="14.140625" customWidth="1"/>
  </cols>
  <sheetData>
    <row r="1" spans="1:19" ht="15" x14ac:dyDescent="0.2">
      <c r="D1" s="624"/>
      <c r="E1" s="624"/>
      <c r="H1" s="40"/>
      <c r="I1" s="689" t="s">
        <v>380</v>
      </c>
      <c r="J1" s="689"/>
    </row>
    <row r="2" spans="1:19" ht="15" x14ac:dyDescent="0.2">
      <c r="A2" s="695" t="s">
        <v>0</v>
      </c>
      <c r="B2" s="695"/>
      <c r="C2" s="695"/>
      <c r="D2" s="695"/>
      <c r="E2" s="695"/>
      <c r="F2" s="695"/>
      <c r="G2" s="695"/>
      <c r="H2" s="695"/>
      <c r="I2" s="695"/>
      <c r="J2" s="695"/>
    </row>
    <row r="3" spans="1:19" ht="20.25" x14ac:dyDescent="0.3">
      <c r="A3" s="622" t="s">
        <v>704</v>
      </c>
      <c r="B3" s="622"/>
      <c r="C3" s="622"/>
      <c r="D3" s="622"/>
      <c r="E3" s="622"/>
      <c r="F3" s="622"/>
      <c r="G3" s="622"/>
      <c r="H3" s="622"/>
      <c r="I3" s="622"/>
      <c r="J3" s="622"/>
    </row>
    <row r="4" spans="1:19" ht="10.5" customHeight="1" x14ac:dyDescent="0.2"/>
    <row r="5" spans="1:19" s="15" customFormat="1" ht="18.75" customHeight="1" x14ac:dyDescent="0.25">
      <c r="A5" s="779" t="s">
        <v>435</v>
      </c>
      <c r="B5" s="779"/>
      <c r="C5" s="779"/>
      <c r="D5" s="779"/>
      <c r="E5" s="779"/>
      <c r="F5" s="779"/>
      <c r="G5" s="779"/>
      <c r="H5" s="779"/>
      <c r="I5" s="779"/>
      <c r="J5" s="779"/>
      <c r="K5" s="779"/>
    </row>
    <row r="6" spans="1:19" s="15" customFormat="1" ht="15.75" customHeight="1" x14ac:dyDescent="0.25">
      <c r="A6" s="43"/>
      <c r="B6" s="43"/>
      <c r="C6" s="43"/>
      <c r="D6" s="43"/>
      <c r="E6" s="43"/>
      <c r="F6" s="43"/>
      <c r="G6" s="43"/>
      <c r="H6" s="43"/>
      <c r="I6" s="43"/>
      <c r="J6" s="43"/>
    </row>
    <row r="7" spans="1:19" s="15" customFormat="1" x14ac:dyDescent="0.2">
      <c r="A7" s="626" t="s">
        <v>883</v>
      </c>
      <c r="B7" s="626"/>
      <c r="E7" s="731"/>
      <c r="F7" s="731"/>
      <c r="G7" s="731"/>
      <c r="H7" s="731"/>
      <c r="I7" s="731" t="s">
        <v>782</v>
      </c>
      <c r="J7" s="731"/>
      <c r="K7" s="731"/>
    </row>
    <row r="8" spans="1:19" s="13" customFormat="1" ht="15.75" hidden="1" x14ac:dyDescent="0.25">
      <c r="C8" s="695" t="s">
        <v>14</v>
      </c>
      <c r="D8" s="695"/>
      <c r="E8" s="695"/>
      <c r="F8" s="695"/>
      <c r="G8" s="695"/>
      <c r="H8" s="695"/>
      <c r="I8" s="695"/>
      <c r="J8" s="695"/>
    </row>
    <row r="9" spans="1:19" ht="30" customHeight="1" x14ac:dyDescent="0.2">
      <c r="A9" s="687" t="s">
        <v>23</v>
      </c>
      <c r="B9" s="687" t="s">
        <v>36</v>
      </c>
      <c r="C9" s="612" t="s">
        <v>767</v>
      </c>
      <c r="D9" s="613"/>
      <c r="E9" s="612" t="s">
        <v>37</v>
      </c>
      <c r="F9" s="613"/>
      <c r="G9" s="612" t="s">
        <v>38</v>
      </c>
      <c r="H9" s="613"/>
      <c r="I9" s="611" t="s">
        <v>105</v>
      </c>
      <c r="J9" s="611"/>
      <c r="K9" s="687" t="s">
        <v>236</v>
      </c>
      <c r="R9" s="9"/>
      <c r="S9" s="12"/>
    </row>
    <row r="10" spans="1:19" s="14" customFormat="1" ht="42.6" customHeight="1" x14ac:dyDescent="0.2">
      <c r="A10" s="688"/>
      <c r="B10" s="688"/>
      <c r="C10" s="5" t="s">
        <v>39</v>
      </c>
      <c r="D10" s="5" t="s">
        <v>104</v>
      </c>
      <c r="E10" s="5" t="s">
        <v>39</v>
      </c>
      <c r="F10" s="5" t="s">
        <v>104</v>
      </c>
      <c r="G10" s="5" t="s">
        <v>39</v>
      </c>
      <c r="H10" s="5" t="s">
        <v>104</v>
      </c>
      <c r="I10" s="5" t="s">
        <v>134</v>
      </c>
      <c r="J10" s="5" t="s">
        <v>135</v>
      </c>
      <c r="K10" s="688"/>
    </row>
    <row r="11" spans="1:19" x14ac:dyDescent="0.2">
      <c r="A11" s="148">
        <v>1</v>
      </c>
      <c r="B11" s="148">
        <v>2</v>
      </c>
      <c r="C11" s="148">
        <v>3</v>
      </c>
      <c r="D11" s="148">
        <v>4</v>
      </c>
      <c r="E11" s="148">
        <v>5</v>
      </c>
      <c r="F11" s="148">
        <v>6</v>
      </c>
      <c r="G11" s="148">
        <v>7</v>
      </c>
      <c r="H11" s="148">
        <v>8</v>
      </c>
      <c r="I11" s="148">
        <v>9</v>
      </c>
      <c r="J11" s="148">
        <v>10</v>
      </c>
      <c r="K11" s="3">
        <v>11</v>
      </c>
    </row>
    <row r="12" spans="1:19" x14ac:dyDescent="0.2">
      <c r="A12" s="8">
        <v>1</v>
      </c>
      <c r="B12" s="9" t="s">
        <v>884</v>
      </c>
      <c r="C12" s="439">
        <v>1520</v>
      </c>
      <c r="D12" s="445">
        <v>2890.6900000000005</v>
      </c>
      <c r="E12" s="439">
        <v>1520</v>
      </c>
      <c r="F12" s="445">
        <v>2890.6900000000005</v>
      </c>
      <c r="G12" s="439">
        <v>0</v>
      </c>
      <c r="H12" s="445">
        <v>0</v>
      </c>
      <c r="I12" s="439">
        <f>C11:C12-E12</f>
        <v>0</v>
      </c>
      <c r="J12" s="445">
        <f>D11:D12-F12</f>
        <v>0</v>
      </c>
      <c r="K12" s="3"/>
    </row>
    <row r="13" spans="1:19" x14ac:dyDescent="0.2">
      <c r="A13" s="8">
        <v>2</v>
      </c>
      <c r="B13" s="9" t="s">
        <v>885</v>
      </c>
      <c r="C13" s="439">
        <v>821</v>
      </c>
      <c r="D13" s="445">
        <v>1506.01</v>
      </c>
      <c r="E13" s="439">
        <v>802</v>
      </c>
      <c r="F13" s="445">
        <v>1453.59</v>
      </c>
      <c r="G13" s="439">
        <v>0</v>
      </c>
      <c r="H13" s="445">
        <v>0</v>
      </c>
      <c r="I13" s="439">
        <f t="shared" ref="I13:I22" si="0">C12:C13-E13</f>
        <v>19</v>
      </c>
      <c r="J13" s="445">
        <f t="shared" ref="J13:J22" si="1">D12:D13-F13</f>
        <v>52.420000000000073</v>
      </c>
      <c r="K13" s="3"/>
    </row>
    <row r="14" spans="1:19" x14ac:dyDescent="0.2">
      <c r="A14" s="8">
        <v>3</v>
      </c>
      <c r="B14" s="9" t="s">
        <v>886</v>
      </c>
      <c r="C14" s="439">
        <v>1208</v>
      </c>
      <c r="D14" s="445">
        <v>2347.9087199999999</v>
      </c>
      <c r="E14" s="439">
        <v>1180</v>
      </c>
      <c r="F14" s="445">
        <v>2269.2787199999998</v>
      </c>
      <c r="G14" s="439">
        <v>0</v>
      </c>
      <c r="H14" s="445">
        <v>0</v>
      </c>
      <c r="I14" s="439">
        <f t="shared" si="0"/>
        <v>28</v>
      </c>
      <c r="J14" s="445">
        <f t="shared" si="1"/>
        <v>78.630000000000109</v>
      </c>
      <c r="K14" s="3"/>
    </row>
    <row r="15" spans="1:19" x14ac:dyDescent="0.2">
      <c r="A15" s="8">
        <v>4</v>
      </c>
      <c r="B15" s="9" t="s">
        <v>887</v>
      </c>
      <c r="C15" s="439">
        <v>696</v>
      </c>
      <c r="D15" s="445">
        <v>1388.71</v>
      </c>
      <c r="E15" s="439">
        <v>648</v>
      </c>
      <c r="F15" s="445">
        <v>1258.73</v>
      </c>
      <c r="G15" s="439">
        <v>0</v>
      </c>
      <c r="H15" s="445">
        <v>0</v>
      </c>
      <c r="I15" s="439">
        <f t="shared" si="0"/>
        <v>48</v>
      </c>
      <c r="J15" s="445">
        <f t="shared" si="1"/>
        <v>129.98000000000002</v>
      </c>
      <c r="K15" s="3"/>
    </row>
    <row r="16" spans="1:19" x14ac:dyDescent="0.2">
      <c r="A16" s="8">
        <v>5</v>
      </c>
      <c r="B16" s="9" t="s">
        <v>888</v>
      </c>
      <c r="C16" s="439">
        <v>814</v>
      </c>
      <c r="D16" s="445">
        <v>1383.8200000000002</v>
      </c>
      <c r="E16" s="439">
        <v>757</v>
      </c>
      <c r="F16" s="445">
        <v>1228.3300000000002</v>
      </c>
      <c r="G16" s="439">
        <v>0</v>
      </c>
      <c r="H16" s="445">
        <v>0</v>
      </c>
      <c r="I16" s="439">
        <f t="shared" si="0"/>
        <v>57</v>
      </c>
      <c r="J16" s="445">
        <f t="shared" si="1"/>
        <v>155.49</v>
      </c>
      <c r="K16" s="3"/>
    </row>
    <row r="17" spans="1:16" x14ac:dyDescent="0.2">
      <c r="A17" s="336">
        <v>6</v>
      </c>
      <c r="B17" s="205" t="s">
        <v>889</v>
      </c>
      <c r="C17" s="439">
        <v>450</v>
      </c>
      <c r="D17" s="445">
        <v>800.39</v>
      </c>
      <c r="E17" s="439">
        <v>443</v>
      </c>
      <c r="F17" s="445">
        <v>780.49</v>
      </c>
      <c r="G17" s="439">
        <v>0</v>
      </c>
      <c r="H17" s="445">
        <v>0</v>
      </c>
      <c r="I17" s="439">
        <f t="shared" si="0"/>
        <v>7</v>
      </c>
      <c r="J17" s="445">
        <f t="shared" si="1"/>
        <v>19.899999999999977</v>
      </c>
      <c r="K17" s="3"/>
    </row>
    <row r="18" spans="1:16" x14ac:dyDescent="0.2">
      <c r="A18" s="8">
        <v>7</v>
      </c>
      <c r="B18" s="9" t="s">
        <v>890</v>
      </c>
      <c r="C18" s="439">
        <v>661</v>
      </c>
      <c r="D18" s="445">
        <v>955.71999999999991</v>
      </c>
      <c r="E18" s="439">
        <v>657</v>
      </c>
      <c r="F18" s="445">
        <v>944.61999999999989</v>
      </c>
      <c r="G18" s="439">
        <v>0</v>
      </c>
      <c r="H18" s="445">
        <v>0</v>
      </c>
      <c r="I18" s="439">
        <f t="shared" si="0"/>
        <v>4</v>
      </c>
      <c r="J18" s="445">
        <f t="shared" si="1"/>
        <v>11.100000000000023</v>
      </c>
      <c r="K18" s="3"/>
    </row>
    <row r="19" spans="1:16" x14ac:dyDescent="0.2">
      <c r="A19" s="8">
        <v>8</v>
      </c>
      <c r="B19" s="9" t="s">
        <v>891</v>
      </c>
      <c r="C19" s="439">
        <v>621</v>
      </c>
      <c r="D19" s="445">
        <v>950.77</v>
      </c>
      <c r="E19" s="439">
        <v>612</v>
      </c>
      <c r="F19" s="445">
        <v>918.56999999999994</v>
      </c>
      <c r="G19" s="439">
        <v>0</v>
      </c>
      <c r="H19" s="445">
        <v>0</v>
      </c>
      <c r="I19" s="439">
        <f t="shared" si="0"/>
        <v>9</v>
      </c>
      <c r="J19" s="445">
        <f t="shared" si="1"/>
        <v>32.200000000000045</v>
      </c>
      <c r="K19" s="9"/>
    </row>
    <row r="20" spans="1:16" x14ac:dyDescent="0.2">
      <c r="A20" s="337">
        <v>9</v>
      </c>
      <c r="B20" s="9" t="s">
        <v>892</v>
      </c>
      <c r="C20" s="439">
        <v>1550</v>
      </c>
      <c r="D20" s="445">
        <v>2317.89</v>
      </c>
      <c r="E20" s="439">
        <v>1540</v>
      </c>
      <c r="F20" s="445">
        <v>2290.14</v>
      </c>
      <c r="G20" s="439">
        <v>0</v>
      </c>
      <c r="H20" s="445">
        <v>0</v>
      </c>
      <c r="I20" s="439">
        <f t="shared" si="0"/>
        <v>10</v>
      </c>
      <c r="J20" s="445">
        <f t="shared" si="1"/>
        <v>27.75</v>
      </c>
      <c r="K20" s="9"/>
    </row>
    <row r="21" spans="1:16" x14ac:dyDescent="0.2">
      <c r="A21" s="8">
        <v>10</v>
      </c>
      <c r="B21" s="9" t="s">
        <v>893</v>
      </c>
      <c r="C21" s="439">
        <v>558</v>
      </c>
      <c r="D21" s="445">
        <v>782.62</v>
      </c>
      <c r="E21" s="439">
        <v>547</v>
      </c>
      <c r="F21" s="445">
        <v>752.09</v>
      </c>
      <c r="G21" s="439">
        <v>0</v>
      </c>
      <c r="H21" s="445">
        <v>0</v>
      </c>
      <c r="I21" s="439">
        <f t="shared" si="0"/>
        <v>11</v>
      </c>
      <c r="J21" s="445">
        <f t="shared" si="1"/>
        <v>30.529999999999973</v>
      </c>
      <c r="K21" s="9"/>
    </row>
    <row r="22" spans="1:16" x14ac:dyDescent="0.2">
      <c r="A22" s="8">
        <v>11</v>
      </c>
      <c r="B22" s="9" t="s">
        <v>894</v>
      </c>
      <c r="C22" s="439">
        <v>859</v>
      </c>
      <c r="D22" s="445">
        <v>1437.63</v>
      </c>
      <c r="E22" s="439">
        <v>785</v>
      </c>
      <c r="F22" s="445">
        <v>1230.6000000000001</v>
      </c>
      <c r="G22" s="439">
        <v>0</v>
      </c>
      <c r="H22" s="445">
        <v>0</v>
      </c>
      <c r="I22" s="439">
        <f t="shared" si="0"/>
        <v>74</v>
      </c>
      <c r="J22" s="445">
        <f t="shared" si="1"/>
        <v>207.02999999999997</v>
      </c>
      <c r="K22" s="9"/>
    </row>
    <row r="23" spans="1:16" x14ac:dyDescent="0.2">
      <c r="A23" s="586" t="s">
        <v>17</v>
      </c>
      <c r="B23" s="587"/>
      <c r="C23" s="440">
        <f>SUM(C12:C22)</f>
        <v>9758</v>
      </c>
      <c r="D23" s="364">
        <f t="shared" ref="D23:J23" si="2">SUM(D12:D22)</f>
        <v>16762.158719999999</v>
      </c>
      <c r="E23" s="440">
        <f>SUM(E12:E22)</f>
        <v>9491</v>
      </c>
      <c r="F23" s="364">
        <f t="shared" si="2"/>
        <v>16017.128719999999</v>
      </c>
      <c r="G23" s="440">
        <f>SUM(G12:G22)</f>
        <v>0</v>
      </c>
      <c r="H23" s="364">
        <f t="shared" si="2"/>
        <v>0</v>
      </c>
      <c r="I23" s="440">
        <f>SUM(I12:I22)</f>
        <v>267</v>
      </c>
      <c r="J23" s="364">
        <f t="shared" si="2"/>
        <v>745.0300000000002</v>
      </c>
      <c r="K23" s="9"/>
    </row>
    <row r="24" spans="1:16" s="12" customFormat="1" ht="14.25" customHeight="1" x14ac:dyDescent="0.2">
      <c r="A24" s="10" t="s">
        <v>40</v>
      </c>
    </row>
    <row r="25" spans="1:16" s="12" customFormat="1" ht="25.5" customHeight="1" x14ac:dyDescent="0.2">
      <c r="A25" s="446" t="s">
        <v>936</v>
      </c>
      <c r="B25" s="780" t="s">
        <v>937</v>
      </c>
      <c r="C25" s="780"/>
      <c r="D25" s="780"/>
      <c r="E25" s="780"/>
      <c r="F25" s="780"/>
      <c r="G25" s="780"/>
      <c r="H25" s="780"/>
      <c r="I25" s="780"/>
      <c r="J25" s="780"/>
      <c r="K25" s="780"/>
    </row>
    <row r="26" spans="1:16" s="12" customFormat="1" x14ac:dyDescent="0.2">
      <c r="A26" s="10"/>
    </row>
    <row r="27" spans="1:16" s="12" customFormat="1" x14ac:dyDescent="0.2">
      <c r="A27" s="10"/>
    </row>
    <row r="28" spans="1:16" s="12" customFormat="1" x14ac:dyDescent="0.2">
      <c r="A28" s="10"/>
    </row>
    <row r="29" spans="1:16" s="12" customFormat="1" x14ac:dyDescent="0.2">
      <c r="A29" s="10"/>
    </row>
    <row r="30" spans="1:16" s="15" customFormat="1" ht="13.9" customHeight="1" x14ac:dyDescent="0.2">
      <c r="A30" s="355"/>
      <c r="B30" s="351"/>
      <c r="C30" s="351"/>
      <c r="D30" s="351"/>
      <c r="E30" s="351"/>
      <c r="F30" s="351"/>
      <c r="G30" s="351"/>
      <c r="H30" s="351"/>
      <c r="I30" s="351"/>
      <c r="J30" s="351"/>
      <c r="K30" s="367" t="s">
        <v>12</v>
      </c>
      <c r="L30" s="81"/>
      <c r="M30" s="81"/>
      <c r="N30" s="81"/>
      <c r="O30" s="81"/>
      <c r="P30" s="81"/>
    </row>
    <row r="31" spans="1:16" s="15" customFormat="1" ht="13.15" customHeight="1" x14ac:dyDescent="0.2">
      <c r="A31" s="351"/>
      <c r="B31" s="351"/>
      <c r="C31" s="351"/>
      <c r="D31" s="351"/>
      <c r="E31" s="351"/>
      <c r="F31" s="351"/>
      <c r="G31" s="351"/>
      <c r="H31" s="351"/>
      <c r="I31" s="351"/>
      <c r="J31" s="351"/>
      <c r="K31" s="367" t="s">
        <v>902</v>
      </c>
      <c r="L31" s="81"/>
      <c r="M31" s="81"/>
      <c r="N31" s="81"/>
      <c r="O31" s="81"/>
      <c r="P31" s="81"/>
    </row>
    <row r="32" spans="1:16" s="15" customFormat="1" ht="13.15" customHeight="1" x14ac:dyDescent="0.2">
      <c r="A32" s="351"/>
      <c r="B32" s="351"/>
      <c r="C32" s="351"/>
      <c r="D32" s="351"/>
      <c r="E32" s="351"/>
      <c r="F32" s="351"/>
      <c r="G32" s="351"/>
      <c r="H32" s="351"/>
      <c r="I32" s="351"/>
      <c r="J32" s="351"/>
      <c r="K32" s="367" t="s">
        <v>903</v>
      </c>
      <c r="L32" s="81"/>
      <c r="M32" s="81"/>
      <c r="N32" s="81"/>
      <c r="O32" s="81"/>
      <c r="P32" s="81"/>
    </row>
    <row r="33" spans="1:10" s="15" customFormat="1" x14ac:dyDescent="0.2">
      <c r="A33" s="14" t="s">
        <v>20</v>
      </c>
      <c r="B33" s="14"/>
      <c r="C33" s="14"/>
      <c r="D33" s="14"/>
      <c r="E33" s="14"/>
      <c r="F33" s="14"/>
      <c r="H33" s="624" t="s">
        <v>21</v>
      </c>
      <c r="I33" s="624"/>
    </row>
    <row r="34" spans="1:10" s="15" customFormat="1" x14ac:dyDescent="0.2">
      <c r="A34" s="14"/>
    </row>
    <row r="35" spans="1:10" x14ac:dyDescent="0.2">
      <c r="A35" s="690"/>
      <c r="B35" s="690"/>
      <c r="C35" s="690"/>
      <c r="D35" s="690"/>
      <c r="E35" s="690"/>
      <c r="F35" s="690"/>
      <c r="G35" s="690"/>
      <c r="H35" s="690"/>
      <c r="I35" s="690"/>
      <c r="J35" s="690"/>
    </row>
  </sheetData>
  <mergeCells count="20">
    <mergeCell ref="I1:J1"/>
    <mergeCell ref="G9:H9"/>
    <mergeCell ref="I9:J9"/>
    <mergeCell ref="D1:E1"/>
    <mergeCell ref="A9:A10"/>
    <mergeCell ref="A35:J35"/>
    <mergeCell ref="E9:F9"/>
    <mergeCell ref="C9:D9"/>
    <mergeCell ref="H33:I33"/>
    <mergeCell ref="A2:J2"/>
    <mergeCell ref="A23:B23"/>
    <mergeCell ref="B25:K25"/>
    <mergeCell ref="K9:K10"/>
    <mergeCell ref="C8:J8"/>
    <mergeCell ref="E7:H7"/>
    <mergeCell ref="A3:J3"/>
    <mergeCell ref="I7:K7"/>
    <mergeCell ref="A7:B7"/>
    <mergeCell ref="A5:K5"/>
    <mergeCell ref="B9:B10"/>
  </mergeCells>
  <phoneticPr fontId="0" type="noConversion"/>
  <printOptions horizontalCentered="1" verticalCentered="1"/>
  <pageMargins left="0.70866141732283505" right="0.70866141732283505" top="0.196850393700787" bottom="0.196850393700787" header="0.31496062992126" footer="0.31496062992126"/>
  <pageSetup paperSize="9" scale="82" orientation="landscape" r:id="rId1"/>
  <headerFooter>
    <oddFooter>&amp;C- 74 -</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4"/>
  <sheetViews>
    <sheetView view="pageBreakPreview" zoomScaleSheetLayoutView="100" workbookViewId="0">
      <selection activeCell="N22" sqref="N22"/>
    </sheetView>
  </sheetViews>
  <sheetFormatPr defaultRowHeight="12.75" x14ac:dyDescent="0.2"/>
  <cols>
    <col min="2" max="2" width="20.5703125" bestFit="1" customWidth="1"/>
    <col min="3" max="3" width="15.140625" customWidth="1"/>
    <col min="4" max="4" width="15.85546875" customWidth="1"/>
    <col min="5" max="5" width="9.85546875" customWidth="1"/>
    <col min="6" max="6" width="13.5703125" customWidth="1"/>
    <col min="7" max="7" width="9.7109375" customWidth="1"/>
    <col min="8" max="8" width="10.42578125" customWidth="1"/>
    <col min="9" max="9" width="15.28515625" customWidth="1"/>
    <col min="10" max="10" width="19.28515625" customWidth="1"/>
    <col min="11" max="11" width="15" customWidth="1"/>
  </cols>
  <sheetData>
    <row r="1" spans="1:19" ht="22.9" customHeight="1" x14ac:dyDescent="0.2">
      <c r="D1" s="624"/>
      <c r="E1" s="624"/>
      <c r="H1" s="40"/>
      <c r="J1" s="689" t="s">
        <v>68</v>
      </c>
      <c r="K1" s="689"/>
    </row>
    <row r="2" spans="1:19" ht="15" x14ac:dyDescent="0.2">
      <c r="A2" s="695" t="s">
        <v>0</v>
      </c>
      <c r="B2" s="695"/>
      <c r="C2" s="695"/>
      <c r="D2" s="695"/>
      <c r="E2" s="695"/>
      <c r="F2" s="695"/>
      <c r="G2" s="695"/>
      <c r="H2" s="695"/>
      <c r="I2" s="695"/>
      <c r="J2" s="695"/>
    </row>
    <row r="3" spans="1:19" ht="18" x14ac:dyDescent="0.25">
      <c r="A3" s="709" t="s">
        <v>701</v>
      </c>
      <c r="B3" s="709"/>
      <c r="C3" s="709"/>
      <c r="D3" s="709"/>
      <c r="E3" s="709"/>
      <c r="F3" s="709"/>
      <c r="G3" s="709"/>
      <c r="H3" s="709"/>
      <c r="I3" s="709"/>
      <c r="J3" s="709"/>
    </row>
    <row r="4" spans="1:19" ht="10.5" customHeight="1" x14ac:dyDescent="0.2"/>
    <row r="5" spans="1:19" s="15" customFormat="1" ht="15.75" customHeight="1" x14ac:dyDescent="0.2">
      <c r="A5" s="781" t="s">
        <v>436</v>
      </c>
      <c r="B5" s="781"/>
      <c r="C5" s="781"/>
      <c r="D5" s="781"/>
      <c r="E5" s="781"/>
      <c r="F5" s="781"/>
      <c r="G5" s="781"/>
      <c r="H5" s="781"/>
      <c r="I5" s="781"/>
      <c r="J5" s="781"/>
      <c r="K5" s="781"/>
      <c r="L5" s="781"/>
    </row>
    <row r="6" spans="1:19" s="15" customFormat="1" ht="15.75" customHeight="1" x14ac:dyDescent="0.25">
      <c r="A6" s="43"/>
      <c r="B6" s="43"/>
      <c r="C6" s="43"/>
      <c r="D6" s="43"/>
      <c r="E6" s="43"/>
      <c r="F6" s="43"/>
      <c r="G6" s="43"/>
      <c r="H6" s="43"/>
      <c r="I6" s="43"/>
      <c r="J6" s="43"/>
    </row>
    <row r="7" spans="1:19" s="15" customFormat="1" x14ac:dyDescent="0.2">
      <c r="A7" s="626" t="s">
        <v>883</v>
      </c>
      <c r="B7" s="626"/>
      <c r="I7" s="731" t="s">
        <v>782</v>
      </c>
      <c r="J7" s="731"/>
      <c r="K7" s="731"/>
    </row>
    <row r="8" spans="1:19" s="13" customFormat="1" ht="15.75" hidden="1" x14ac:dyDescent="0.25">
      <c r="C8" s="695" t="s">
        <v>14</v>
      </c>
      <c r="D8" s="695"/>
      <c r="E8" s="695"/>
      <c r="F8" s="695"/>
      <c r="G8" s="695"/>
      <c r="H8" s="695"/>
      <c r="I8" s="695"/>
      <c r="J8" s="695"/>
    </row>
    <row r="9" spans="1:19" ht="30" customHeight="1" x14ac:dyDescent="0.2">
      <c r="A9" s="687" t="s">
        <v>23</v>
      </c>
      <c r="B9" s="687" t="s">
        <v>36</v>
      </c>
      <c r="C9" s="612" t="s">
        <v>768</v>
      </c>
      <c r="D9" s="613"/>
      <c r="E9" s="612" t="s">
        <v>475</v>
      </c>
      <c r="F9" s="613"/>
      <c r="G9" s="612" t="s">
        <v>38</v>
      </c>
      <c r="H9" s="613"/>
      <c r="I9" s="611" t="s">
        <v>105</v>
      </c>
      <c r="J9" s="611"/>
      <c r="K9" s="687" t="s">
        <v>513</v>
      </c>
      <c r="R9" s="9"/>
      <c r="S9" s="12"/>
    </row>
    <row r="10" spans="1:19" s="14" customFormat="1" ht="46.5" customHeight="1" x14ac:dyDescent="0.2">
      <c r="A10" s="688"/>
      <c r="B10" s="688"/>
      <c r="C10" s="5" t="s">
        <v>39</v>
      </c>
      <c r="D10" s="5" t="s">
        <v>104</v>
      </c>
      <c r="E10" s="5" t="s">
        <v>39</v>
      </c>
      <c r="F10" s="5" t="s">
        <v>104</v>
      </c>
      <c r="G10" s="5" t="s">
        <v>39</v>
      </c>
      <c r="H10" s="5" t="s">
        <v>104</v>
      </c>
      <c r="I10" s="5" t="s">
        <v>134</v>
      </c>
      <c r="J10" s="5" t="s">
        <v>135</v>
      </c>
      <c r="K10" s="688"/>
    </row>
    <row r="11" spans="1:19" x14ac:dyDescent="0.2">
      <c r="A11" s="148">
        <v>1</v>
      </c>
      <c r="B11" s="148">
        <v>2</v>
      </c>
      <c r="C11" s="148">
        <v>3</v>
      </c>
      <c r="D11" s="148">
        <v>4</v>
      </c>
      <c r="E11" s="148">
        <v>5</v>
      </c>
      <c r="F11" s="148">
        <v>6</v>
      </c>
      <c r="G11" s="148">
        <v>7</v>
      </c>
      <c r="H11" s="148">
        <v>8</v>
      </c>
      <c r="I11" s="148">
        <v>9</v>
      </c>
      <c r="J11" s="148">
        <v>10</v>
      </c>
      <c r="K11" s="148">
        <v>11</v>
      </c>
    </row>
    <row r="12" spans="1:19" x14ac:dyDescent="0.2">
      <c r="A12" s="8">
        <v>1</v>
      </c>
      <c r="B12" s="9" t="s">
        <v>884</v>
      </c>
      <c r="C12" s="8">
        <v>2045</v>
      </c>
      <c r="D12" s="362">
        <f t="shared" ref="D12:D22" si="0">C12*0.05</f>
        <v>102.25</v>
      </c>
      <c r="E12" s="8">
        <v>2045</v>
      </c>
      <c r="F12" s="362">
        <f t="shared" ref="F12:F22" si="1">E12*0.05</f>
        <v>102.25</v>
      </c>
      <c r="G12" s="8">
        <v>0</v>
      </c>
      <c r="H12" s="363">
        <v>0</v>
      </c>
      <c r="I12" s="8">
        <f t="shared" ref="I12:J22" si="2">C12-E12-G12</f>
        <v>0</v>
      </c>
      <c r="J12" s="363">
        <f t="shared" si="2"/>
        <v>0</v>
      </c>
      <c r="K12" s="8"/>
    </row>
    <row r="13" spans="1:19" x14ac:dyDescent="0.2">
      <c r="A13" s="8">
        <v>2</v>
      </c>
      <c r="B13" s="9" t="s">
        <v>885</v>
      </c>
      <c r="C13" s="8">
        <v>959</v>
      </c>
      <c r="D13" s="362">
        <f t="shared" si="0"/>
        <v>47.95</v>
      </c>
      <c r="E13" s="8">
        <v>959</v>
      </c>
      <c r="F13" s="362">
        <f t="shared" si="1"/>
        <v>47.95</v>
      </c>
      <c r="G13" s="8">
        <v>0</v>
      </c>
      <c r="H13" s="363">
        <v>0</v>
      </c>
      <c r="I13" s="8">
        <f t="shared" si="2"/>
        <v>0</v>
      </c>
      <c r="J13" s="363">
        <f t="shared" si="2"/>
        <v>0</v>
      </c>
      <c r="K13" s="8"/>
    </row>
    <row r="14" spans="1:19" x14ac:dyDescent="0.2">
      <c r="A14" s="8">
        <v>3</v>
      </c>
      <c r="B14" s="9" t="s">
        <v>886</v>
      </c>
      <c r="C14" s="8">
        <v>1625</v>
      </c>
      <c r="D14" s="362">
        <f t="shared" si="0"/>
        <v>81.25</v>
      </c>
      <c r="E14" s="8">
        <v>1625</v>
      </c>
      <c r="F14" s="362">
        <f t="shared" si="1"/>
        <v>81.25</v>
      </c>
      <c r="G14" s="8">
        <v>0</v>
      </c>
      <c r="H14" s="363">
        <v>0</v>
      </c>
      <c r="I14" s="8">
        <f t="shared" si="2"/>
        <v>0</v>
      </c>
      <c r="J14" s="363">
        <f t="shared" si="2"/>
        <v>0</v>
      </c>
      <c r="K14" s="8"/>
    </row>
    <row r="15" spans="1:19" x14ac:dyDescent="0.2">
      <c r="A15" s="8">
        <v>4</v>
      </c>
      <c r="B15" s="9" t="s">
        <v>887</v>
      </c>
      <c r="C15" s="8">
        <v>855</v>
      </c>
      <c r="D15" s="362">
        <f t="shared" si="0"/>
        <v>42.75</v>
      </c>
      <c r="E15" s="8">
        <v>855</v>
      </c>
      <c r="F15" s="362">
        <f t="shared" si="1"/>
        <v>42.75</v>
      </c>
      <c r="G15" s="8">
        <v>0</v>
      </c>
      <c r="H15" s="363">
        <v>0</v>
      </c>
      <c r="I15" s="8">
        <f t="shared" si="2"/>
        <v>0</v>
      </c>
      <c r="J15" s="363">
        <f t="shared" si="2"/>
        <v>0</v>
      </c>
      <c r="K15" s="8"/>
    </row>
    <row r="16" spans="1:19" x14ac:dyDescent="0.2">
      <c r="A16" s="8">
        <v>5</v>
      </c>
      <c r="B16" s="9" t="s">
        <v>888</v>
      </c>
      <c r="C16" s="8">
        <v>1038</v>
      </c>
      <c r="D16" s="362">
        <f t="shared" si="0"/>
        <v>51.900000000000006</v>
      </c>
      <c r="E16" s="8">
        <v>1038</v>
      </c>
      <c r="F16" s="362">
        <f t="shared" si="1"/>
        <v>51.900000000000006</v>
      </c>
      <c r="G16" s="8">
        <v>0</v>
      </c>
      <c r="H16" s="363">
        <v>0</v>
      </c>
      <c r="I16" s="8">
        <f t="shared" si="2"/>
        <v>0</v>
      </c>
      <c r="J16" s="363">
        <f t="shared" si="2"/>
        <v>0</v>
      </c>
      <c r="K16" s="8"/>
    </row>
    <row r="17" spans="1:16" x14ac:dyDescent="0.2">
      <c r="A17" s="336">
        <v>6</v>
      </c>
      <c r="B17" s="205" t="s">
        <v>889</v>
      </c>
      <c r="C17" s="8">
        <v>557</v>
      </c>
      <c r="D17" s="362">
        <f t="shared" si="0"/>
        <v>27.85</v>
      </c>
      <c r="E17" s="8">
        <v>557</v>
      </c>
      <c r="F17" s="362">
        <f t="shared" si="1"/>
        <v>27.85</v>
      </c>
      <c r="G17" s="8">
        <v>0</v>
      </c>
      <c r="H17" s="363">
        <v>0</v>
      </c>
      <c r="I17" s="8">
        <f t="shared" si="2"/>
        <v>0</v>
      </c>
      <c r="J17" s="363">
        <f t="shared" si="2"/>
        <v>0</v>
      </c>
      <c r="K17" s="8"/>
    </row>
    <row r="18" spans="1:16" x14ac:dyDescent="0.2">
      <c r="A18" s="8">
        <v>7</v>
      </c>
      <c r="B18" s="9" t="s">
        <v>890</v>
      </c>
      <c r="C18" s="8">
        <v>742</v>
      </c>
      <c r="D18" s="362">
        <f t="shared" si="0"/>
        <v>37.1</v>
      </c>
      <c r="E18" s="8">
        <v>742</v>
      </c>
      <c r="F18" s="362">
        <f t="shared" si="1"/>
        <v>37.1</v>
      </c>
      <c r="G18" s="8">
        <v>0</v>
      </c>
      <c r="H18" s="363">
        <v>0</v>
      </c>
      <c r="I18" s="8">
        <f t="shared" si="2"/>
        <v>0</v>
      </c>
      <c r="J18" s="363">
        <f t="shared" si="2"/>
        <v>0</v>
      </c>
      <c r="K18" s="8"/>
    </row>
    <row r="19" spans="1:16" x14ac:dyDescent="0.2">
      <c r="A19" s="8">
        <v>8</v>
      </c>
      <c r="B19" s="9" t="s">
        <v>891</v>
      </c>
      <c r="C19" s="8">
        <v>700</v>
      </c>
      <c r="D19" s="362">
        <f t="shared" si="0"/>
        <v>35</v>
      </c>
      <c r="E19" s="8">
        <v>700</v>
      </c>
      <c r="F19" s="362">
        <f t="shared" si="1"/>
        <v>35</v>
      </c>
      <c r="G19" s="8">
        <v>0</v>
      </c>
      <c r="H19" s="363">
        <v>0</v>
      </c>
      <c r="I19" s="8">
        <f t="shared" si="2"/>
        <v>0</v>
      </c>
      <c r="J19" s="363">
        <f t="shared" si="2"/>
        <v>0</v>
      </c>
      <c r="K19" s="9"/>
    </row>
    <row r="20" spans="1:16" x14ac:dyDescent="0.2">
      <c r="A20" s="337">
        <v>9</v>
      </c>
      <c r="B20" s="9" t="s">
        <v>892</v>
      </c>
      <c r="C20" s="8">
        <v>1897</v>
      </c>
      <c r="D20" s="362">
        <f t="shared" si="0"/>
        <v>94.850000000000009</v>
      </c>
      <c r="E20" s="8">
        <v>1897</v>
      </c>
      <c r="F20" s="362">
        <f t="shared" si="1"/>
        <v>94.850000000000009</v>
      </c>
      <c r="G20" s="8">
        <v>0</v>
      </c>
      <c r="H20" s="363">
        <v>0</v>
      </c>
      <c r="I20" s="8">
        <f t="shared" si="2"/>
        <v>0</v>
      </c>
      <c r="J20" s="363">
        <f t="shared" si="2"/>
        <v>0</v>
      </c>
      <c r="K20" s="9"/>
    </row>
    <row r="21" spans="1:16" x14ac:dyDescent="0.2">
      <c r="A21" s="8">
        <v>10</v>
      </c>
      <c r="B21" s="9" t="s">
        <v>893</v>
      </c>
      <c r="C21" s="8">
        <v>704</v>
      </c>
      <c r="D21" s="362">
        <f t="shared" si="0"/>
        <v>35.200000000000003</v>
      </c>
      <c r="E21" s="8">
        <v>704</v>
      </c>
      <c r="F21" s="362">
        <f t="shared" si="1"/>
        <v>35.200000000000003</v>
      </c>
      <c r="G21" s="8">
        <v>0</v>
      </c>
      <c r="H21" s="363">
        <v>0</v>
      </c>
      <c r="I21" s="8">
        <f t="shared" si="2"/>
        <v>0</v>
      </c>
      <c r="J21" s="363">
        <f t="shared" si="2"/>
        <v>0</v>
      </c>
      <c r="K21" s="9"/>
    </row>
    <row r="22" spans="1:16" x14ac:dyDescent="0.2">
      <c r="A22" s="8">
        <v>11</v>
      </c>
      <c r="B22" s="9" t="s">
        <v>894</v>
      </c>
      <c r="C22" s="8">
        <v>967</v>
      </c>
      <c r="D22" s="362">
        <f t="shared" si="0"/>
        <v>48.35</v>
      </c>
      <c r="E22" s="8">
        <v>967</v>
      </c>
      <c r="F22" s="362">
        <f t="shared" si="1"/>
        <v>48.35</v>
      </c>
      <c r="G22" s="8">
        <v>0</v>
      </c>
      <c r="H22" s="363">
        <v>0</v>
      </c>
      <c r="I22" s="8">
        <f t="shared" si="2"/>
        <v>0</v>
      </c>
      <c r="J22" s="363">
        <f t="shared" si="2"/>
        <v>0</v>
      </c>
      <c r="K22" s="9"/>
    </row>
    <row r="23" spans="1:16" x14ac:dyDescent="0.2">
      <c r="A23" s="586" t="s">
        <v>17</v>
      </c>
      <c r="B23" s="587"/>
      <c r="C23" s="341">
        <f t="shared" ref="C23:J23" si="3">SUM(C12:C22)</f>
        <v>12089</v>
      </c>
      <c r="D23" s="369">
        <f t="shared" si="3"/>
        <v>604.45000000000016</v>
      </c>
      <c r="E23" s="341">
        <f t="shared" si="3"/>
        <v>12089</v>
      </c>
      <c r="F23" s="369">
        <f t="shared" si="3"/>
        <v>604.45000000000016</v>
      </c>
      <c r="G23" s="341">
        <f t="shared" si="3"/>
        <v>0</v>
      </c>
      <c r="H23" s="364">
        <f t="shared" si="3"/>
        <v>0</v>
      </c>
      <c r="I23" s="341">
        <f t="shared" si="3"/>
        <v>0</v>
      </c>
      <c r="J23" s="364">
        <f t="shared" si="3"/>
        <v>0</v>
      </c>
      <c r="K23" s="9"/>
    </row>
    <row r="24" spans="1:16" s="12" customFormat="1" x14ac:dyDescent="0.2"/>
    <row r="25" spans="1:16" s="12" customFormat="1" x14ac:dyDescent="0.2">
      <c r="A25" s="10" t="s">
        <v>40</v>
      </c>
    </row>
    <row r="26" spans="1:16" s="12" customFormat="1" x14ac:dyDescent="0.2">
      <c r="A26" s="10"/>
    </row>
    <row r="27" spans="1:16" s="12" customFormat="1" x14ac:dyDescent="0.2">
      <c r="A27" s="10"/>
    </row>
    <row r="28" spans="1:16" s="12" customFormat="1" x14ac:dyDescent="0.2">
      <c r="A28" s="10"/>
    </row>
    <row r="29" spans="1:16" ht="15.75" x14ac:dyDescent="0.2">
      <c r="C29" s="782"/>
      <c r="D29" s="782"/>
      <c r="E29" s="782"/>
      <c r="F29" s="782"/>
    </row>
    <row r="30" spans="1:16" s="15" customFormat="1" ht="13.9" customHeight="1" x14ac:dyDescent="0.2">
      <c r="A30" s="355"/>
      <c r="B30" s="351"/>
      <c r="C30" s="351"/>
      <c r="D30" s="351"/>
      <c r="E30" s="351"/>
      <c r="F30" s="351"/>
      <c r="G30" s="351"/>
      <c r="H30" s="351"/>
      <c r="I30" s="351"/>
      <c r="J30" s="351"/>
      <c r="K30" s="367" t="s">
        <v>12</v>
      </c>
      <c r="L30" s="81"/>
      <c r="M30" s="81"/>
      <c r="N30" s="81"/>
      <c r="O30" s="81"/>
      <c r="P30" s="81"/>
    </row>
    <row r="31" spans="1:16" s="15" customFormat="1" ht="13.15" customHeight="1" x14ac:dyDescent="0.2">
      <c r="A31" s="351"/>
      <c r="B31" s="351"/>
      <c r="C31" s="351"/>
      <c r="D31" s="351"/>
      <c r="E31" s="351"/>
      <c r="F31" s="351"/>
      <c r="G31" s="351"/>
      <c r="H31" s="351"/>
      <c r="I31" s="351"/>
      <c r="J31" s="351"/>
      <c r="K31" s="367" t="s">
        <v>902</v>
      </c>
      <c r="L31" s="81"/>
      <c r="M31" s="81"/>
      <c r="N31" s="81"/>
      <c r="O31" s="81"/>
      <c r="P31" s="81"/>
    </row>
    <row r="32" spans="1:16" s="15" customFormat="1" ht="13.15" customHeight="1" x14ac:dyDescent="0.2">
      <c r="A32" s="351"/>
      <c r="B32" s="351"/>
      <c r="C32" s="351"/>
      <c r="D32" s="351"/>
      <c r="E32" s="351"/>
      <c r="F32" s="351"/>
      <c r="G32" s="351"/>
      <c r="H32" s="351"/>
      <c r="I32" s="351"/>
      <c r="J32" s="351"/>
      <c r="K32" s="367" t="s">
        <v>903</v>
      </c>
      <c r="L32" s="81"/>
      <c r="M32" s="81"/>
      <c r="N32" s="81"/>
      <c r="O32" s="81"/>
      <c r="P32" s="81"/>
    </row>
    <row r="33" spans="1:10" s="15" customFormat="1" x14ac:dyDescent="0.2">
      <c r="A33" s="14" t="s">
        <v>20</v>
      </c>
      <c r="B33" s="14"/>
      <c r="C33" s="14"/>
      <c r="D33" s="14"/>
      <c r="E33" s="14"/>
      <c r="F33" s="14"/>
      <c r="H33" s="624" t="s">
        <v>21</v>
      </c>
      <c r="I33" s="624"/>
    </row>
    <row r="34" spans="1:10" x14ac:dyDescent="0.2">
      <c r="A34" s="690"/>
      <c r="B34" s="690"/>
      <c r="C34" s="690"/>
      <c r="D34" s="690"/>
      <c r="E34" s="690"/>
      <c r="F34" s="690"/>
      <c r="G34" s="690"/>
      <c r="H34" s="690"/>
      <c r="I34" s="690"/>
      <c r="J34" s="690"/>
    </row>
  </sheetData>
  <mergeCells count="19">
    <mergeCell ref="A34:J34"/>
    <mergeCell ref="I7:K7"/>
    <mergeCell ref="H33:I33"/>
    <mergeCell ref="C8:J8"/>
    <mergeCell ref="C9:D9"/>
    <mergeCell ref="K9:K10"/>
    <mergeCell ref="C29:F29"/>
    <mergeCell ref="A7:B7"/>
    <mergeCell ref="A9:A10"/>
    <mergeCell ref="B9:B10"/>
    <mergeCell ref="E9:F9"/>
    <mergeCell ref="A23:B23"/>
    <mergeCell ref="G9:H9"/>
    <mergeCell ref="J1:K1"/>
    <mergeCell ref="I9:J9"/>
    <mergeCell ref="D1:E1"/>
    <mergeCell ref="A2:J2"/>
    <mergeCell ref="A3:J3"/>
    <mergeCell ref="A5:L5"/>
  </mergeCells>
  <phoneticPr fontId="0" type="noConversion"/>
  <printOptions horizontalCentered="1" verticalCentered="1"/>
  <pageMargins left="0.70866141732283505" right="0.70866141732283505" top="0.196850393700787" bottom="0.196850393700787" header="0.31496062992126" footer="0.31496062992126"/>
  <pageSetup paperSize="9" scale="87" orientation="landscape" r:id="rId1"/>
  <headerFooter>
    <oddFooter>&amp;C- 75 -</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4"/>
  <sheetViews>
    <sheetView view="pageBreakPreview" topLeftCell="A7" zoomScaleSheetLayoutView="100" workbookViewId="0">
      <selection activeCell="N22" sqref="N22"/>
    </sheetView>
  </sheetViews>
  <sheetFormatPr defaultRowHeight="12.75" x14ac:dyDescent="0.2"/>
  <cols>
    <col min="2" max="2" width="20.5703125" bestFit="1" customWidth="1"/>
    <col min="3" max="3" width="16.28515625" customWidth="1"/>
    <col min="4" max="4" width="15.85546875" customWidth="1"/>
    <col min="5" max="5" width="9.28515625" customWidth="1"/>
    <col min="6" max="6" width="13.5703125" customWidth="1"/>
    <col min="7" max="7" width="9.7109375" customWidth="1"/>
    <col min="8" max="8" width="10.42578125" customWidth="1"/>
    <col min="9" max="9" width="15.28515625" customWidth="1"/>
    <col min="10" max="10" width="19.28515625" customWidth="1"/>
    <col min="11" max="11" width="15" customWidth="1"/>
  </cols>
  <sheetData>
    <row r="1" spans="1:19" ht="22.9" customHeight="1" x14ac:dyDescent="0.2">
      <c r="D1" s="624"/>
      <c r="E1" s="624"/>
      <c r="H1" s="40"/>
      <c r="J1" s="689" t="s">
        <v>476</v>
      </c>
      <c r="K1" s="689"/>
    </row>
    <row r="2" spans="1:19" ht="15" x14ac:dyDescent="0.2">
      <c r="A2" s="695" t="s">
        <v>0</v>
      </c>
      <c r="B2" s="695"/>
      <c r="C2" s="695"/>
      <c r="D2" s="695"/>
      <c r="E2" s="695"/>
      <c r="F2" s="695"/>
      <c r="G2" s="695"/>
      <c r="H2" s="695"/>
      <c r="I2" s="695"/>
      <c r="J2" s="695"/>
    </row>
    <row r="3" spans="1:19" ht="18" x14ac:dyDescent="0.25">
      <c r="A3" s="709" t="s">
        <v>701</v>
      </c>
      <c r="B3" s="709"/>
      <c r="C3" s="709"/>
      <c r="D3" s="709"/>
      <c r="E3" s="709"/>
      <c r="F3" s="709"/>
      <c r="G3" s="709"/>
      <c r="H3" s="709"/>
      <c r="I3" s="709"/>
      <c r="J3" s="709"/>
    </row>
    <row r="4" spans="1:19" ht="10.5" customHeight="1" x14ac:dyDescent="0.2"/>
    <row r="5" spans="1:19" s="15" customFormat="1" ht="15.75" customHeight="1" x14ac:dyDescent="0.2">
      <c r="A5" s="783" t="s">
        <v>486</v>
      </c>
      <c r="B5" s="783"/>
      <c r="C5" s="783"/>
      <c r="D5" s="783"/>
      <c r="E5" s="783"/>
      <c r="F5" s="783"/>
      <c r="G5" s="783"/>
      <c r="H5" s="783"/>
      <c r="I5" s="783"/>
      <c r="J5" s="783"/>
      <c r="K5" s="783"/>
      <c r="L5" s="783"/>
    </row>
    <row r="6" spans="1:19" s="15" customFormat="1" ht="15.75" customHeight="1" x14ac:dyDescent="0.25">
      <c r="A6" s="43"/>
      <c r="B6" s="43"/>
      <c r="C6" s="43"/>
      <c r="D6" s="43"/>
      <c r="E6" s="43"/>
      <c r="F6" s="43"/>
      <c r="G6" s="43"/>
      <c r="H6" s="43"/>
      <c r="I6" s="43"/>
      <c r="J6" s="43"/>
    </row>
    <row r="7" spans="1:19" s="15" customFormat="1" x14ac:dyDescent="0.2">
      <c r="A7" s="626" t="s">
        <v>883</v>
      </c>
      <c r="B7" s="626"/>
      <c r="I7" s="731" t="s">
        <v>783</v>
      </c>
      <c r="J7" s="731"/>
      <c r="K7" s="731"/>
    </row>
    <row r="8" spans="1:19" s="13" customFormat="1" ht="15.75" hidden="1" x14ac:dyDescent="0.25">
      <c r="C8" s="695" t="s">
        <v>14</v>
      </c>
      <c r="D8" s="695"/>
      <c r="E8" s="695"/>
      <c r="F8" s="695"/>
      <c r="G8" s="695"/>
      <c r="H8" s="695"/>
      <c r="I8" s="695"/>
      <c r="J8" s="695"/>
    </row>
    <row r="9" spans="1:19" ht="31.5" customHeight="1" x14ac:dyDescent="0.2">
      <c r="A9" s="687" t="s">
        <v>23</v>
      </c>
      <c r="B9" s="687" t="s">
        <v>36</v>
      </c>
      <c r="C9" s="612" t="s">
        <v>769</v>
      </c>
      <c r="D9" s="613"/>
      <c r="E9" s="612" t="s">
        <v>475</v>
      </c>
      <c r="F9" s="613"/>
      <c r="G9" s="612" t="s">
        <v>38</v>
      </c>
      <c r="H9" s="613"/>
      <c r="I9" s="611" t="s">
        <v>105</v>
      </c>
      <c r="J9" s="611"/>
      <c r="K9" s="687" t="s">
        <v>513</v>
      </c>
      <c r="R9" s="9"/>
      <c r="S9" s="12"/>
    </row>
    <row r="10" spans="1:19" s="14" customFormat="1" ht="46.5" customHeight="1" x14ac:dyDescent="0.2">
      <c r="A10" s="688"/>
      <c r="B10" s="688"/>
      <c r="C10" s="5" t="s">
        <v>39</v>
      </c>
      <c r="D10" s="5" t="s">
        <v>104</v>
      </c>
      <c r="E10" s="5" t="s">
        <v>39</v>
      </c>
      <c r="F10" s="5" t="s">
        <v>104</v>
      </c>
      <c r="G10" s="5" t="s">
        <v>39</v>
      </c>
      <c r="H10" s="5" t="s">
        <v>104</v>
      </c>
      <c r="I10" s="5" t="s">
        <v>134</v>
      </c>
      <c r="J10" s="5" t="s">
        <v>135</v>
      </c>
      <c r="K10" s="688"/>
    </row>
    <row r="11" spans="1:19" x14ac:dyDescent="0.2">
      <c r="A11" s="278">
        <v>1</v>
      </c>
      <c r="B11" s="278">
        <v>2</v>
      </c>
      <c r="C11" s="278">
        <v>3</v>
      </c>
      <c r="D11" s="278">
        <v>4</v>
      </c>
      <c r="E11" s="278">
        <v>5</v>
      </c>
      <c r="F11" s="278">
        <v>6</v>
      </c>
      <c r="G11" s="278">
        <v>7</v>
      </c>
      <c r="H11" s="278">
        <v>8</v>
      </c>
      <c r="I11" s="278">
        <v>9</v>
      </c>
      <c r="J11" s="278">
        <v>10</v>
      </c>
      <c r="K11" s="278">
        <v>11</v>
      </c>
    </row>
    <row r="12" spans="1:19" x14ac:dyDescent="0.2">
      <c r="A12" s="8">
        <v>1</v>
      </c>
      <c r="B12" s="9" t="s">
        <v>884</v>
      </c>
      <c r="C12" s="8">
        <v>1860</v>
      </c>
      <c r="D12" s="363">
        <v>93</v>
      </c>
      <c r="E12" s="8">
        <v>1860</v>
      </c>
      <c r="F12" s="363">
        <v>93</v>
      </c>
      <c r="G12" s="8">
        <v>0</v>
      </c>
      <c r="H12" s="365">
        <v>0</v>
      </c>
      <c r="I12" s="8">
        <f>C12-E12</f>
        <v>0</v>
      </c>
      <c r="J12" s="368">
        <f>D12-F12</f>
        <v>0</v>
      </c>
      <c r="K12" s="8"/>
    </row>
    <row r="13" spans="1:19" x14ac:dyDescent="0.2">
      <c r="A13" s="8">
        <v>2</v>
      </c>
      <c r="B13" s="9" t="s">
        <v>885</v>
      </c>
      <c r="C13" s="8">
        <v>600</v>
      </c>
      <c r="D13" s="363">
        <v>30.000000000000004</v>
      </c>
      <c r="E13" s="8">
        <v>600</v>
      </c>
      <c r="F13" s="363">
        <v>30.000000000000004</v>
      </c>
      <c r="G13" s="8">
        <v>0</v>
      </c>
      <c r="H13" s="365">
        <v>0</v>
      </c>
      <c r="I13" s="8">
        <f t="shared" ref="I13:J22" si="0">C13-E13</f>
        <v>0</v>
      </c>
      <c r="J13" s="368">
        <f t="shared" si="0"/>
        <v>0</v>
      </c>
      <c r="K13" s="8"/>
    </row>
    <row r="14" spans="1:19" x14ac:dyDescent="0.2">
      <c r="A14" s="8">
        <v>3</v>
      </c>
      <c r="B14" s="9" t="s">
        <v>886</v>
      </c>
      <c r="C14" s="8">
        <v>1085</v>
      </c>
      <c r="D14" s="363">
        <v>54.250000000000007</v>
      </c>
      <c r="E14" s="8">
        <v>1085</v>
      </c>
      <c r="F14" s="363">
        <v>54.250000000000007</v>
      </c>
      <c r="G14" s="8">
        <v>0</v>
      </c>
      <c r="H14" s="365">
        <v>0</v>
      </c>
      <c r="I14" s="8">
        <f t="shared" si="0"/>
        <v>0</v>
      </c>
      <c r="J14" s="368">
        <f t="shared" si="0"/>
        <v>0</v>
      </c>
      <c r="K14" s="8"/>
    </row>
    <row r="15" spans="1:19" x14ac:dyDescent="0.2">
      <c r="A15" s="8">
        <v>4</v>
      </c>
      <c r="B15" s="9" t="s">
        <v>887</v>
      </c>
      <c r="C15" s="8">
        <v>517</v>
      </c>
      <c r="D15" s="363">
        <v>25.85</v>
      </c>
      <c r="E15" s="8">
        <v>517</v>
      </c>
      <c r="F15" s="363">
        <v>25.85</v>
      </c>
      <c r="G15" s="8">
        <v>0</v>
      </c>
      <c r="H15" s="365">
        <v>0</v>
      </c>
      <c r="I15" s="8">
        <f t="shared" si="0"/>
        <v>0</v>
      </c>
      <c r="J15" s="368">
        <f t="shared" si="0"/>
        <v>0</v>
      </c>
      <c r="K15" s="8"/>
    </row>
    <row r="16" spans="1:19" x14ac:dyDescent="0.2">
      <c r="A16" s="8">
        <v>5</v>
      </c>
      <c r="B16" s="9" t="s">
        <v>888</v>
      </c>
      <c r="C16" s="8">
        <v>700</v>
      </c>
      <c r="D16" s="363">
        <v>35</v>
      </c>
      <c r="E16" s="8">
        <v>700</v>
      </c>
      <c r="F16" s="363">
        <v>35</v>
      </c>
      <c r="G16" s="8">
        <v>0</v>
      </c>
      <c r="H16" s="365">
        <v>0</v>
      </c>
      <c r="I16" s="8">
        <f t="shared" si="0"/>
        <v>0</v>
      </c>
      <c r="J16" s="368">
        <f t="shared" si="0"/>
        <v>0</v>
      </c>
      <c r="K16" s="8"/>
    </row>
    <row r="17" spans="1:16" x14ac:dyDescent="0.2">
      <c r="A17" s="336">
        <v>6</v>
      </c>
      <c r="B17" s="205" t="s">
        <v>889</v>
      </c>
      <c r="C17" s="8">
        <v>497</v>
      </c>
      <c r="D17" s="363">
        <v>24.85</v>
      </c>
      <c r="E17" s="8">
        <v>497</v>
      </c>
      <c r="F17" s="363">
        <v>24.85</v>
      </c>
      <c r="G17" s="8">
        <v>0</v>
      </c>
      <c r="H17" s="365">
        <v>0</v>
      </c>
      <c r="I17" s="8">
        <f t="shared" si="0"/>
        <v>0</v>
      </c>
      <c r="J17" s="368">
        <f t="shared" si="0"/>
        <v>0</v>
      </c>
      <c r="K17" s="8"/>
    </row>
    <row r="18" spans="1:16" x14ac:dyDescent="0.2">
      <c r="A18" s="8">
        <v>7</v>
      </c>
      <c r="B18" s="9" t="s">
        <v>890</v>
      </c>
      <c r="C18" s="8">
        <v>663</v>
      </c>
      <c r="D18" s="363">
        <v>33.15</v>
      </c>
      <c r="E18" s="8">
        <v>663</v>
      </c>
      <c r="F18" s="363">
        <v>33.15</v>
      </c>
      <c r="G18" s="8">
        <v>0</v>
      </c>
      <c r="H18" s="365">
        <v>0</v>
      </c>
      <c r="I18" s="8">
        <f t="shared" si="0"/>
        <v>0</v>
      </c>
      <c r="J18" s="368">
        <f t="shared" si="0"/>
        <v>0</v>
      </c>
      <c r="K18" s="8"/>
    </row>
    <row r="19" spans="1:16" x14ac:dyDescent="0.2">
      <c r="A19" s="8">
        <v>8</v>
      </c>
      <c r="B19" s="9" t="s">
        <v>891</v>
      </c>
      <c r="C19" s="8">
        <v>709</v>
      </c>
      <c r="D19" s="363">
        <v>35.450000000000003</v>
      </c>
      <c r="E19" s="8">
        <v>709</v>
      </c>
      <c r="F19" s="363">
        <v>35.450000000000003</v>
      </c>
      <c r="G19" s="8">
        <v>0</v>
      </c>
      <c r="H19" s="365">
        <v>0</v>
      </c>
      <c r="I19" s="8">
        <f t="shared" si="0"/>
        <v>0</v>
      </c>
      <c r="J19" s="368">
        <f t="shared" si="0"/>
        <v>0</v>
      </c>
      <c r="K19" s="9"/>
    </row>
    <row r="20" spans="1:16" x14ac:dyDescent="0.2">
      <c r="A20" s="337">
        <v>9</v>
      </c>
      <c r="B20" s="9" t="s">
        <v>892</v>
      </c>
      <c r="C20" s="8">
        <v>1464</v>
      </c>
      <c r="D20" s="363">
        <v>73.2</v>
      </c>
      <c r="E20" s="8">
        <v>1464</v>
      </c>
      <c r="F20" s="363">
        <v>73.2</v>
      </c>
      <c r="G20" s="8">
        <v>0</v>
      </c>
      <c r="H20" s="365">
        <v>0</v>
      </c>
      <c r="I20" s="8">
        <f t="shared" si="0"/>
        <v>0</v>
      </c>
      <c r="J20" s="368">
        <f t="shared" si="0"/>
        <v>0</v>
      </c>
      <c r="K20" s="9"/>
    </row>
    <row r="21" spans="1:16" x14ac:dyDescent="0.2">
      <c r="A21" s="8">
        <v>10</v>
      </c>
      <c r="B21" s="9" t="s">
        <v>893</v>
      </c>
      <c r="C21" s="8">
        <v>876</v>
      </c>
      <c r="D21" s="363">
        <v>43.800000000000004</v>
      </c>
      <c r="E21" s="8">
        <v>876</v>
      </c>
      <c r="F21" s="363">
        <v>43.800000000000004</v>
      </c>
      <c r="G21" s="8">
        <v>0</v>
      </c>
      <c r="H21" s="365">
        <v>0</v>
      </c>
      <c r="I21" s="8">
        <f t="shared" si="0"/>
        <v>0</v>
      </c>
      <c r="J21" s="368">
        <f t="shared" si="0"/>
        <v>0</v>
      </c>
      <c r="K21" s="9"/>
    </row>
    <row r="22" spans="1:16" x14ac:dyDescent="0.2">
      <c r="A22" s="8">
        <v>11</v>
      </c>
      <c r="B22" s="9" t="s">
        <v>894</v>
      </c>
      <c r="C22" s="8">
        <v>1103</v>
      </c>
      <c r="D22" s="363">
        <v>55.150000000000006</v>
      </c>
      <c r="E22" s="8">
        <v>1103</v>
      </c>
      <c r="F22" s="363">
        <v>55.150000000000006</v>
      </c>
      <c r="G22" s="8">
        <v>0</v>
      </c>
      <c r="H22" s="365">
        <v>0</v>
      </c>
      <c r="I22" s="8">
        <f t="shared" si="0"/>
        <v>0</v>
      </c>
      <c r="J22" s="368">
        <f t="shared" si="0"/>
        <v>0</v>
      </c>
      <c r="K22" s="9"/>
    </row>
    <row r="23" spans="1:16" s="14" customFormat="1" x14ac:dyDescent="0.2">
      <c r="A23" s="586" t="s">
        <v>17</v>
      </c>
      <c r="B23" s="587"/>
      <c r="C23" s="341">
        <f>SUM(C12:C22)</f>
        <v>10074</v>
      </c>
      <c r="D23" s="364">
        <f t="shared" ref="D23:J23" si="1">SUM(D12:D22)</f>
        <v>503.69999999999993</v>
      </c>
      <c r="E23" s="341">
        <f t="shared" si="1"/>
        <v>10074</v>
      </c>
      <c r="F23" s="364">
        <f t="shared" si="1"/>
        <v>503.69999999999993</v>
      </c>
      <c r="G23" s="341">
        <f t="shared" si="1"/>
        <v>0</v>
      </c>
      <c r="H23" s="369">
        <f t="shared" si="1"/>
        <v>0</v>
      </c>
      <c r="I23" s="341">
        <f t="shared" si="1"/>
        <v>0</v>
      </c>
      <c r="J23" s="392">
        <f t="shared" si="1"/>
        <v>0</v>
      </c>
      <c r="K23" s="28"/>
    </row>
    <row r="24" spans="1:16" s="12" customFormat="1" x14ac:dyDescent="0.2"/>
    <row r="25" spans="1:16" s="12" customFormat="1" x14ac:dyDescent="0.2">
      <c r="A25" s="10" t="s">
        <v>40</v>
      </c>
    </row>
    <row r="26" spans="1:16" s="12" customFormat="1" x14ac:dyDescent="0.2">
      <c r="A26" s="10"/>
    </row>
    <row r="27" spans="1:16" s="12" customFormat="1" x14ac:dyDescent="0.2">
      <c r="A27" s="10"/>
    </row>
    <row r="28" spans="1:16" s="12" customFormat="1" x14ac:dyDescent="0.2">
      <c r="A28" s="10"/>
    </row>
    <row r="29" spans="1:16" ht="15.75" customHeight="1" x14ac:dyDescent="0.2">
      <c r="C29" s="782"/>
      <c r="D29" s="782"/>
      <c r="E29" s="782"/>
      <c r="F29" s="782"/>
    </row>
    <row r="30" spans="1:16" s="15" customFormat="1" ht="13.9" customHeight="1" x14ac:dyDescent="0.2">
      <c r="A30" s="355"/>
      <c r="B30" s="351"/>
      <c r="C30" s="351"/>
      <c r="D30" s="351"/>
      <c r="E30" s="351"/>
      <c r="F30" s="351"/>
      <c r="G30" s="351"/>
      <c r="H30" s="351"/>
      <c r="I30" s="351"/>
      <c r="J30" s="351"/>
      <c r="K30" s="367" t="s">
        <v>12</v>
      </c>
      <c r="L30" s="81"/>
      <c r="M30" s="81"/>
      <c r="N30" s="81"/>
      <c r="O30" s="81"/>
      <c r="P30" s="81"/>
    </row>
    <row r="31" spans="1:16" s="15" customFormat="1" ht="13.15" customHeight="1" x14ac:dyDescent="0.2">
      <c r="A31" s="351"/>
      <c r="B31" s="351"/>
      <c r="C31" s="351"/>
      <c r="D31" s="351"/>
      <c r="E31" s="351"/>
      <c r="F31" s="351"/>
      <c r="G31" s="351"/>
      <c r="H31" s="351"/>
      <c r="I31" s="351"/>
      <c r="J31" s="351"/>
      <c r="K31" s="367" t="s">
        <v>902</v>
      </c>
      <c r="L31" s="81"/>
      <c r="M31" s="81"/>
      <c r="N31" s="81"/>
      <c r="O31" s="81"/>
      <c r="P31" s="81"/>
    </row>
    <row r="32" spans="1:16" s="15" customFormat="1" ht="13.15" customHeight="1" x14ac:dyDescent="0.2">
      <c r="A32" s="351"/>
      <c r="B32" s="351"/>
      <c r="C32" s="351"/>
      <c r="D32" s="351"/>
      <c r="E32" s="351"/>
      <c r="F32" s="351"/>
      <c r="G32" s="351"/>
      <c r="H32" s="351"/>
      <c r="I32" s="351"/>
      <c r="J32" s="351"/>
      <c r="K32" s="367" t="s">
        <v>903</v>
      </c>
      <c r="L32" s="81"/>
      <c r="M32" s="81"/>
      <c r="N32" s="81"/>
      <c r="O32" s="81"/>
      <c r="P32" s="81"/>
    </row>
    <row r="33" spans="1:10" s="15" customFormat="1" x14ac:dyDescent="0.2">
      <c r="A33" s="14" t="s">
        <v>20</v>
      </c>
      <c r="B33" s="14"/>
      <c r="C33" s="14"/>
      <c r="D33" s="14"/>
      <c r="E33" s="14"/>
      <c r="F33" s="14"/>
      <c r="H33" s="624" t="s">
        <v>21</v>
      </c>
      <c r="I33" s="624"/>
    </row>
    <row r="34" spans="1:10" x14ac:dyDescent="0.2">
      <c r="A34" s="690"/>
      <c r="B34" s="690"/>
      <c r="C34" s="690"/>
      <c r="D34" s="690"/>
      <c r="E34" s="690"/>
      <c r="F34" s="690"/>
      <c r="G34" s="690"/>
      <c r="H34" s="690"/>
      <c r="I34" s="690"/>
      <c r="J34" s="690"/>
    </row>
  </sheetData>
  <mergeCells count="19">
    <mergeCell ref="A34:J34"/>
    <mergeCell ref="K9:K10"/>
    <mergeCell ref="C29:F29"/>
    <mergeCell ref="H33:I33"/>
    <mergeCell ref="A23:B23"/>
    <mergeCell ref="A7:B7"/>
    <mergeCell ref="I7:K7"/>
    <mergeCell ref="C8:J8"/>
    <mergeCell ref="A9:A10"/>
    <mergeCell ref="B9:B10"/>
    <mergeCell ref="C9:D9"/>
    <mergeCell ref="E9:F9"/>
    <mergeCell ref="G9:H9"/>
    <mergeCell ref="I9:J9"/>
    <mergeCell ref="D1:E1"/>
    <mergeCell ref="J1:K1"/>
    <mergeCell ref="A2:J2"/>
    <mergeCell ref="A3:J3"/>
    <mergeCell ref="A5:L5"/>
  </mergeCells>
  <printOptions horizontalCentered="1" verticalCentered="1"/>
  <pageMargins left="0.70866141732283505" right="0.70866141732283505" top="0.196850393700787" bottom="0.196850393700787" header="0.31496062992126" footer="0.31496062992126"/>
  <pageSetup paperSize="9" scale="86" orientation="landscape" r:id="rId1"/>
  <headerFooter>
    <oddFooter>&amp;C- 76 -</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view="pageBreakPreview" zoomScaleSheetLayoutView="100" workbookViewId="0">
      <selection activeCell="E12" sqref="E12"/>
    </sheetView>
  </sheetViews>
  <sheetFormatPr defaultRowHeight="12.75" x14ac:dyDescent="0.2"/>
  <cols>
    <col min="1" max="1" width="7.140625" customWidth="1"/>
    <col min="2" max="2" width="20.5703125" bestFit="1" customWidth="1"/>
    <col min="3" max="3" width="14.5703125" customWidth="1"/>
    <col min="4" max="4" width="16.5703125" style="284" customWidth="1"/>
    <col min="5" max="8" width="18.42578125" style="284" customWidth="1"/>
  </cols>
  <sheetData>
    <row r="1" spans="1:15" x14ac:dyDescent="0.2">
      <c r="H1" s="288" t="s">
        <v>515</v>
      </c>
    </row>
    <row r="2" spans="1:15" ht="18" x14ac:dyDescent="0.35">
      <c r="A2" s="682" t="s">
        <v>0</v>
      </c>
      <c r="B2" s="682"/>
      <c r="C2" s="682"/>
      <c r="D2" s="682"/>
      <c r="E2" s="682"/>
      <c r="F2" s="682"/>
      <c r="G2" s="682"/>
      <c r="H2" s="682"/>
      <c r="I2" s="228"/>
      <c r="J2" s="228"/>
      <c r="K2" s="228"/>
      <c r="L2" s="228"/>
      <c r="M2" s="228"/>
      <c r="N2" s="228"/>
      <c r="O2" s="228"/>
    </row>
    <row r="3" spans="1:15" ht="21" x14ac:dyDescent="0.35">
      <c r="A3" s="683" t="s">
        <v>701</v>
      </c>
      <c r="B3" s="683"/>
      <c r="C3" s="683"/>
      <c r="D3" s="683"/>
      <c r="E3" s="683"/>
      <c r="F3" s="683"/>
      <c r="G3" s="683"/>
      <c r="H3" s="683"/>
      <c r="I3" s="229"/>
      <c r="J3" s="229"/>
      <c r="K3" s="229"/>
      <c r="L3" s="229"/>
      <c r="M3" s="229"/>
      <c r="N3" s="229"/>
      <c r="O3" s="229"/>
    </row>
    <row r="4" spans="1:15" ht="15" x14ac:dyDescent="0.3">
      <c r="A4" s="201"/>
      <c r="B4" s="201"/>
      <c r="C4" s="201"/>
      <c r="D4" s="281"/>
      <c r="E4" s="281"/>
      <c r="F4" s="281"/>
      <c r="G4" s="281"/>
      <c r="H4" s="281"/>
      <c r="I4" s="201"/>
      <c r="J4" s="201"/>
      <c r="K4" s="201"/>
      <c r="L4" s="201"/>
      <c r="M4" s="201"/>
      <c r="N4" s="201"/>
      <c r="O4" s="201"/>
    </row>
    <row r="5" spans="1:15" ht="18" x14ac:dyDescent="0.35">
      <c r="A5" s="682" t="s">
        <v>514</v>
      </c>
      <c r="B5" s="682"/>
      <c r="C5" s="682"/>
      <c r="D5" s="682"/>
      <c r="E5" s="682"/>
      <c r="F5" s="682"/>
      <c r="G5" s="682"/>
      <c r="H5" s="682"/>
      <c r="I5" s="228"/>
      <c r="J5" s="228"/>
      <c r="K5" s="228"/>
      <c r="L5" s="228"/>
      <c r="M5" s="228"/>
      <c r="N5" s="228"/>
      <c r="O5" s="228"/>
    </row>
    <row r="6" spans="1:15" ht="15" x14ac:dyDescent="0.3">
      <c r="A6" s="202" t="s">
        <v>883</v>
      </c>
      <c r="B6" s="202"/>
      <c r="C6" s="201"/>
      <c r="D6" s="281"/>
      <c r="E6" s="281"/>
      <c r="F6" s="786" t="s">
        <v>780</v>
      </c>
      <c r="G6" s="786"/>
      <c r="H6" s="786"/>
      <c r="I6" s="201"/>
      <c r="J6" s="201"/>
      <c r="K6" s="201"/>
      <c r="L6" s="230"/>
      <c r="M6" s="230"/>
      <c r="N6" s="784"/>
      <c r="O6" s="784"/>
    </row>
    <row r="7" spans="1:15" ht="31.5" customHeight="1" x14ac:dyDescent="0.2">
      <c r="A7" s="763" t="s">
        <v>2</v>
      </c>
      <c r="B7" s="763" t="s">
        <v>3</v>
      </c>
      <c r="C7" s="785" t="s">
        <v>388</v>
      </c>
      <c r="D7" s="788" t="s">
        <v>492</v>
      </c>
      <c r="E7" s="789"/>
      <c r="F7" s="789"/>
      <c r="G7" s="789"/>
      <c r="H7" s="790"/>
    </row>
    <row r="8" spans="1:15" ht="34.5" customHeight="1" x14ac:dyDescent="0.2">
      <c r="A8" s="763"/>
      <c r="B8" s="763"/>
      <c r="C8" s="785"/>
      <c r="D8" s="282" t="s">
        <v>493</v>
      </c>
      <c r="E8" s="282" t="s">
        <v>494</v>
      </c>
      <c r="F8" s="282" t="s">
        <v>495</v>
      </c>
      <c r="G8" s="282" t="s">
        <v>651</v>
      </c>
      <c r="H8" s="282" t="s">
        <v>46</v>
      </c>
    </row>
    <row r="9" spans="1:15" ht="15" x14ac:dyDescent="0.2">
      <c r="A9" s="218">
        <v>1</v>
      </c>
      <c r="B9" s="218">
        <v>2</v>
      </c>
      <c r="C9" s="218">
        <v>3</v>
      </c>
      <c r="D9" s="218">
        <v>4</v>
      </c>
      <c r="E9" s="218">
        <v>5</v>
      </c>
      <c r="F9" s="218">
        <v>6</v>
      </c>
      <c r="G9" s="218">
        <v>7</v>
      </c>
      <c r="H9" s="218">
        <v>8</v>
      </c>
    </row>
    <row r="10" spans="1:15" x14ac:dyDescent="0.2">
      <c r="A10" s="8">
        <v>1</v>
      </c>
      <c r="B10" s="9" t="s">
        <v>884</v>
      </c>
      <c r="C10" s="8">
        <f>'AT-3'!G9</f>
        <v>1981</v>
      </c>
      <c r="D10" s="336">
        <v>301</v>
      </c>
      <c r="E10" s="336">
        <v>0</v>
      </c>
      <c r="F10" s="336">
        <v>1680</v>
      </c>
      <c r="G10" s="336">
        <v>0</v>
      </c>
      <c r="H10" s="336">
        <v>0</v>
      </c>
    </row>
    <row r="11" spans="1:15" x14ac:dyDescent="0.2">
      <c r="A11" s="8">
        <v>2</v>
      </c>
      <c r="B11" s="9" t="s">
        <v>885</v>
      </c>
      <c r="C11" s="8">
        <f>'AT-3'!G10</f>
        <v>937</v>
      </c>
      <c r="D11" s="336">
        <v>0</v>
      </c>
      <c r="E11" s="336">
        <v>0</v>
      </c>
      <c r="F11" s="336">
        <v>937</v>
      </c>
      <c r="G11" s="336">
        <v>0</v>
      </c>
      <c r="H11" s="336">
        <v>0</v>
      </c>
    </row>
    <row r="12" spans="1:15" x14ac:dyDescent="0.2">
      <c r="A12" s="8">
        <v>3</v>
      </c>
      <c r="B12" s="9" t="s">
        <v>886</v>
      </c>
      <c r="C12" s="8">
        <f>'AT-3'!G11</f>
        <v>1394</v>
      </c>
      <c r="D12" s="336">
        <v>0</v>
      </c>
      <c r="E12" s="336">
        <v>0</v>
      </c>
      <c r="F12" s="336">
        <v>1394</v>
      </c>
      <c r="G12" s="336">
        <v>0</v>
      </c>
      <c r="H12" s="336">
        <v>0</v>
      </c>
    </row>
    <row r="13" spans="1:15" x14ac:dyDescent="0.2">
      <c r="A13" s="8">
        <v>4</v>
      </c>
      <c r="B13" s="9" t="s">
        <v>887</v>
      </c>
      <c r="C13" s="8">
        <f>'AT-3'!G12</f>
        <v>815</v>
      </c>
      <c r="D13" s="336">
        <v>0</v>
      </c>
      <c r="E13" s="336">
        <v>0</v>
      </c>
      <c r="F13" s="336">
        <v>815</v>
      </c>
      <c r="G13" s="336">
        <v>0</v>
      </c>
      <c r="H13" s="336">
        <v>0</v>
      </c>
    </row>
    <row r="14" spans="1:15" x14ac:dyDescent="0.2">
      <c r="A14" s="8">
        <v>5</v>
      </c>
      <c r="B14" s="9" t="s">
        <v>888</v>
      </c>
      <c r="C14" s="8">
        <f>'AT-3'!G13</f>
        <v>1011</v>
      </c>
      <c r="D14" s="336">
        <v>60</v>
      </c>
      <c r="E14" s="336">
        <v>0</v>
      </c>
      <c r="F14" s="336">
        <v>951</v>
      </c>
      <c r="G14" s="336">
        <v>0</v>
      </c>
      <c r="H14" s="336">
        <v>0</v>
      </c>
    </row>
    <row r="15" spans="1:15" x14ac:dyDescent="0.2">
      <c r="A15" s="336">
        <v>6</v>
      </c>
      <c r="B15" s="205" t="s">
        <v>889</v>
      </c>
      <c r="C15" s="8">
        <f>'AT-3'!G14</f>
        <v>567</v>
      </c>
      <c r="D15" s="336">
        <v>0</v>
      </c>
      <c r="E15" s="336">
        <v>0</v>
      </c>
      <c r="F15" s="336">
        <v>567</v>
      </c>
      <c r="G15" s="336">
        <v>0</v>
      </c>
      <c r="H15" s="336">
        <v>0</v>
      </c>
    </row>
    <row r="16" spans="1:15" x14ac:dyDescent="0.2">
      <c r="A16" s="8">
        <v>7</v>
      </c>
      <c r="B16" s="9" t="s">
        <v>890</v>
      </c>
      <c r="C16" s="8">
        <f>'AT-3'!G15</f>
        <v>626</v>
      </c>
      <c r="D16" s="336">
        <v>0</v>
      </c>
      <c r="E16" s="336">
        <v>0</v>
      </c>
      <c r="F16" s="336">
        <v>626</v>
      </c>
      <c r="G16" s="336">
        <v>0</v>
      </c>
      <c r="H16" s="336">
        <v>0</v>
      </c>
    </row>
    <row r="17" spans="1:9" x14ac:dyDescent="0.2">
      <c r="A17" s="8">
        <v>8</v>
      </c>
      <c r="B17" s="9" t="s">
        <v>891</v>
      </c>
      <c r="C17" s="8">
        <f>'AT-3'!G16</f>
        <v>811</v>
      </c>
      <c r="D17" s="336">
        <v>0</v>
      </c>
      <c r="E17" s="336">
        <v>0</v>
      </c>
      <c r="F17" s="336">
        <v>811</v>
      </c>
      <c r="G17" s="336">
        <v>0</v>
      </c>
      <c r="H17" s="336">
        <v>0</v>
      </c>
    </row>
    <row r="18" spans="1:9" x14ac:dyDescent="0.2">
      <c r="A18" s="337">
        <v>9</v>
      </c>
      <c r="B18" s="9" t="s">
        <v>892</v>
      </c>
      <c r="C18" s="8">
        <f>'AT-3'!G17</f>
        <v>1892</v>
      </c>
      <c r="D18" s="336">
        <v>0</v>
      </c>
      <c r="E18" s="336">
        <v>0</v>
      </c>
      <c r="F18" s="336">
        <v>1892</v>
      </c>
      <c r="G18" s="336">
        <v>0</v>
      </c>
      <c r="H18" s="336">
        <v>0</v>
      </c>
    </row>
    <row r="19" spans="1:9" x14ac:dyDescent="0.2">
      <c r="A19" s="8">
        <v>10</v>
      </c>
      <c r="B19" s="9" t="s">
        <v>893</v>
      </c>
      <c r="C19" s="8">
        <f>'AT-3'!G18</f>
        <v>707</v>
      </c>
      <c r="D19" s="336">
        <v>24</v>
      </c>
      <c r="E19" s="336">
        <v>0</v>
      </c>
      <c r="F19" s="336">
        <v>683</v>
      </c>
      <c r="G19" s="336">
        <v>0</v>
      </c>
      <c r="H19" s="336">
        <v>0</v>
      </c>
    </row>
    <row r="20" spans="1:9" x14ac:dyDescent="0.2">
      <c r="A20" s="8">
        <v>11</v>
      </c>
      <c r="B20" s="9" t="s">
        <v>894</v>
      </c>
      <c r="C20" s="8">
        <f>'AT-3'!G19</f>
        <v>974</v>
      </c>
      <c r="D20" s="336">
        <v>195</v>
      </c>
      <c r="E20" s="336">
        <v>0</v>
      </c>
      <c r="F20" s="336">
        <v>779</v>
      </c>
      <c r="G20" s="336">
        <v>0</v>
      </c>
      <c r="H20" s="336">
        <v>0</v>
      </c>
    </row>
    <row r="21" spans="1:9" x14ac:dyDescent="0.2">
      <c r="A21" s="586" t="s">
        <v>17</v>
      </c>
      <c r="B21" s="587"/>
      <c r="C21" s="472">
        <f>SUM(C10:C20)</f>
        <v>11715</v>
      </c>
      <c r="D21" s="472">
        <f t="shared" ref="D21:H21" si="0">SUM(D10:D20)</f>
        <v>580</v>
      </c>
      <c r="E21" s="472">
        <f t="shared" si="0"/>
        <v>0</v>
      </c>
      <c r="F21" s="472">
        <f t="shared" si="0"/>
        <v>11135</v>
      </c>
      <c r="G21" s="472">
        <f t="shared" si="0"/>
        <v>0</v>
      </c>
      <c r="H21" s="472">
        <f t="shared" si="0"/>
        <v>0</v>
      </c>
    </row>
    <row r="22" spans="1:9" x14ac:dyDescent="0.2">
      <c r="A22" s="29"/>
      <c r="B22" s="12"/>
      <c r="C22" s="12"/>
      <c r="D22" s="411"/>
      <c r="E22" s="411"/>
      <c r="F22" s="411"/>
      <c r="G22" s="411"/>
      <c r="H22" s="411"/>
    </row>
    <row r="23" spans="1:9" x14ac:dyDescent="0.2">
      <c r="A23" s="29"/>
      <c r="B23" s="12"/>
      <c r="C23" s="12"/>
      <c r="D23" s="411"/>
      <c r="E23" s="411"/>
      <c r="F23" s="411"/>
      <c r="G23" s="411"/>
      <c r="H23" s="411"/>
    </row>
    <row r="24" spans="1:9" x14ac:dyDescent="0.2">
      <c r="A24" s="29"/>
      <c r="B24" s="12"/>
      <c r="C24" s="12"/>
      <c r="D24" s="411"/>
      <c r="E24" s="411"/>
      <c r="F24" s="411"/>
      <c r="G24" s="411"/>
      <c r="H24" s="411"/>
    </row>
    <row r="25" spans="1:9" x14ac:dyDescent="0.2">
      <c r="A25" s="29"/>
      <c r="B25" s="12"/>
      <c r="C25" s="12"/>
      <c r="D25" s="411"/>
      <c r="E25" s="411"/>
      <c r="F25" s="411"/>
      <c r="G25" s="411"/>
      <c r="H25" s="411"/>
    </row>
    <row r="26" spans="1:9" ht="15" customHeight="1" x14ac:dyDescent="0.2">
      <c r="A26" s="207"/>
      <c r="B26" s="207"/>
      <c r="C26" s="207"/>
      <c r="D26" s="208"/>
      <c r="E26" s="208"/>
      <c r="F26" s="208"/>
      <c r="G26" s="208"/>
      <c r="H26" s="208"/>
    </row>
    <row r="27" spans="1:9" ht="15" customHeight="1" x14ac:dyDescent="0.2">
      <c r="A27" s="207"/>
      <c r="B27" s="207"/>
      <c r="C27" s="207"/>
      <c r="D27" s="208"/>
      <c r="E27" s="208"/>
      <c r="F27" s="208"/>
      <c r="G27" s="208"/>
      <c r="H27" s="208"/>
    </row>
    <row r="28" spans="1:9" ht="15" customHeight="1" x14ac:dyDescent="0.2">
      <c r="A28" s="207"/>
      <c r="B28" s="207"/>
      <c r="C28" s="207"/>
      <c r="D28" s="222"/>
      <c r="E28" s="222"/>
      <c r="F28" s="222"/>
      <c r="G28" s="222"/>
      <c r="H28" s="367" t="s">
        <v>12</v>
      </c>
      <c r="I28" s="222"/>
    </row>
    <row r="29" spans="1:9" x14ac:dyDescent="0.2">
      <c r="A29" s="207" t="s">
        <v>11</v>
      </c>
      <c r="C29" s="207"/>
      <c r="D29" s="222"/>
      <c r="E29" s="222"/>
      <c r="F29" s="222"/>
      <c r="G29" s="222"/>
      <c r="H29" s="367" t="s">
        <v>902</v>
      </c>
      <c r="I29" s="222"/>
    </row>
    <row r="30" spans="1:9" x14ac:dyDescent="0.2">
      <c r="D30" s="222"/>
      <c r="E30" s="222"/>
      <c r="F30" s="222"/>
      <c r="G30" s="222"/>
      <c r="H30" s="367" t="s">
        <v>903</v>
      </c>
      <c r="I30" s="222"/>
    </row>
    <row r="31" spans="1:9" x14ac:dyDescent="0.2">
      <c r="D31" s="787" t="s">
        <v>83</v>
      </c>
      <c r="E31" s="787"/>
      <c r="F31" s="787"/>
      <c r="G31" s="787"/>
      <c r="H31" s="787"/>
      <c r="I31" s="207"/>
    </row>
  </sheetData>
  <mergeCells count="11">
    <mergeCell ref="D31:H31"/>
    <mergeCell ref="A2:H2"/>
    <mergeCell ref="A3:H3"/>
    <mergeCell ref="A5:H5"/>
    <mergeCell ref="D7:H7"/>
    <mergeCell ref="A21:B21"/>
    <mergeCell ref="N6:O6"/>
    <mergeCell ref="A7:A8"/>
    <mergeCell ref="B7:B8"/>
    <mergeCell ref="C7:C8"/>
    <mergeCell ref="F6:H6"/>
  </mergeCells>
  <printOptions horizontalCentered="1" verticalCentered="1"/>
  <pageMargins left="0.70866141732283505" right="0.70866141732283505" top="0.196850393700787" bottom="0.196850393700787" header="0.31496062992126" footer="0.31496062992126"/>
  <pageSetup paperSize="9" orientation="landscape" r:id="rId1"/>
  <headerFooter>
    <oddFooter>&amp;C- 77 -</oddFooter>
  </headerFooter>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9"/>
  <sheetViews>
    <sheetView view="pageBreakPreview" topLeftCell="A31" zoomScaleSheetLayoutView="100" workbookViewId="0">
      <selection activeCell="E48" sqref="E48:F48"/>
    </sheetView>
  </sheetViews>
  <sheetFormatPr defaultRowHeight="12.75" x14ac:dyDescent="0.2"/>
  <cols>
    <col min="1" max="1" width="9.28515625" style="14" customWidth="1"/>
    <col min="2" max="3" width="8.5703125" style="14" customWidth="1"/>
    <col min="4" max="4" width="12" style="14" customWidth="1"/>
    <col min="5" max="5" width="8.5703125" style="14" customWidth="1"/>
    <col min="6" max="6" width="9.5703125" style="14" customWidth="1"/>
    <col min="7" max="7" width="8.5703125" style="14" customWidth="1"/>
    <col min="8" max="8" width="11.7109375" style="14" customWidth="1"/>
    <col min="9" max="15" width="8.5703125" style="14" customWidth="1"/>
    <col min="16" max="16" width="8.42578125" style="14" customWidth="1"/>
    <col min="17" max="19" width="8.5703125" style="14" customWidth="1"/>
    <col min="20" max="16384" width="9.140625" style="14"/>
  </cols>
  <sheetData>
    <row r="1" spans="1:19" x14ac:dyDescent="0.2">
      <c r="A1" s="14" t="s">
        <v>10</v>
      </c>
      <c r="H1" s="624"/>
      <c r="I1" s="624"/>
      <c r="R1" s="620" t="s">
        <v>55</v>
      </c>
      <c r="S1" s="620"/>
    </row>
    <row r="2" spans="1:19" s="13" customFormat="1" ht="15.75" x14ac:dyDescent="0.25">
      <c r="A2" s="621" t="s">
        <v>0</v>
      </c>
      <c r="B2" s="621"/>
      <c r="C2" s="621"/>
      <c r="D2" s="621"/>
      <c r="E2" s="621"/>
      <c r="F2" s="621"/>
      <c r="G2" s="621"/>
      <c r="H2" s="621"/>
      <c r="I2" s="621"/>
      <c r="J2" s="621"/>
      <c r="K2" s="621"/>
      <c r="L2" s="621"/>
      <c r="M2" s="621"/>
      <c r="N2" s="621"/>
      <c r="O2" s="621"/>
      <c r="P2" s="621"/>
      <c r="Q2" s="621"/>
      <c r="R2" s="621"/>
      <c r="S2" s="621"/>
    </row>
    <row r="3" spans="1:19" s="13" customFormat="1" ht="20.25" customHeight="1" x14ac:dyDescent="0.3">
      <c r="A3" s="622" t="s">
        <v>701</v>
      </c>
      <c r="B3" s="622"/>
      <c r="C3" s="622"/>
      <c r="D3" s="622"/>
      <c r="E3" s="622"/>
      <c r="F3" s="622"/>
      <c r="G3" s="622"/>
      <c r="H3" s="622"/>
      <c r="I3" s="622"/>
      <c r="J3" s="622"/>
      <c r="K3" s="622"/>
      <c r="L3" s="622"/>
      <c r="M3" s="622"/>
      <c r="N3" s="622"/>
      <c r="O3" s="622"/>
      <c r="P3" s="622"/>
      <c r="Q3" s="622"/>
      <c r="R3" s="622"/>
      <c r="S3" s="622"/>
    </row>
    <row r="5" spans="1:19" s="13" customFormat="1" ht="15.75" x14ac:dyDescent="0.25">
      <c r="A5" s="623" t="s">
        <v>740</v>
      </c>
      <c r="B5" s="623"/>
      <c r="C5" s="623"/>
      <c r="D5" s="623"/>
      <c r="E5" s="623"/>
      <c r="F5" s="623"/>
      <c r="G5" s="623"/>
      <c r="H5" s="623"/>
      <c r="I5" s="623"/>
      <c r="J5" s="623"/>
      <c r="K5" s="623"/>
      <c r="L5" s="623"/>
      <c r="M5" s="623"/>
      <c r="N5" s="623"/>
      <c r="O5" s="623"/>
      <c r="P5" s="623"/>
      <c r="Q5" s="623"/>
      <c r="R5" s="623"/>
      <c r="S5" s="623"/>
    </row>
    <row r="6" spans="1:19" x14ac:dyDescent="0.2">
      <c r="A6" s="34" t="s">
        <v>883</v>
      </c>
      <c r="B6" s="34"/>
    </row>
    <row r="7" spans="1:19" x14ac:dyDescent="0.2">
      <c r="A7" s="626" t="s">
        <v>167</v>
      </c>
      <c r="B7" s="626"/>
      <c r="C7" s="626"/>
      <c r="D7" s="626"/>
      <c r="E7" s="626"/>
      <c r="F7" s="626"/>
      <c r="G7" s="626"/>
      <c r="H7" s="626"/>
      <c r="I7" s="626"/>
      <c r="R7" s="29"/>
      <c r="S7" s="29"/>
    </row>
    <row r="9" spans="1:19" ht="18" customHeight="1" x14ac:dyDescent="0.2">
      <c r="A9" s="5"/>
      <c r="B9" s="611" t="s">
        <v>42</v>
      </c>
      <c r="C9" s="611"/>
      <c r="D9" s="611" t="s">
        <v>43</v>
      </c>
      <c r="E9" s="611"/>
      <c r="F9" s="611" t="s">
        <v>44</v>
      </c>
      <c r="G9" s="611"/>
      <c r="H9" s="625" t="s">
        <v>45</v>
      </c>
      <c r="I9" s="625"/>
      <c r="J9" s="611" t="s">
        <v>46</v>
      </c>
      <c r="K9" s="611"/>
      <c r="L9" s="25" t="s">
        <v>17</v>
      </c>
    </row>
    <row r="10" spans="1:19" s="67" customFormat="1" ht="13.5" customHeight="1" x14ac:dyDescent="0.2">
      <c r="A10" s="68">
        <v>1</v>
      </c>
      <c r="B10" s="607">
        <v>2</v>
      </c>
      <c r="C10" s="607"/>
      <c r="D10" s="607">
        <v>3</v>
      </c>
      <c r="E10" s="607"/>
      <c r="F10" s="607">
        <v>4</v>
      </c>
      <c r="G10" s="607"/>
      <c r="H10" s="607">
        <v>5</v>
      </c>
      <c r="I10" s="607"/>
      <c r="J10" s="607">
        <v>6</v>
      </c>
      <c r="K10" s="607"/>
      <c r="L10" s="68">
        <v>7</v>
      </c>
    </row>
    <row r="11" spans="1:19" x14ac:dyDescent="0.2">
      <c r="A11" s="3" t="s">
        <v>47</v>
      </c>
      <c r="B11" s="614">
        <v>80</v>
      </c>
      <c r="C11" s="615"/>
      <c r="D11" s="614">
        <v>6282</v>
      </c>
      <c r="E11" s="615"/>
      <c r="F11" s="614">
        <v>26</v>
      </c>
      <c r="G11" s="615"/>
      <c r="H11" s="614">
        <v>26</v>
      </c>
      <c r="I11" s="615"/>
      <c r="J11" s="614">
        <v>20</v>
      </c>
      <c r="K11" s="615"/>
      <c r="L11" s="17">
        <f>SUM(B11:K11)</f>
        <v>6434</v>
      </c>
    </row>
    <row r="12" spans="1:19" x14ac:dyDescent="0.2">
      <c r="A12" s="3" t="s">
        <v>48</v>
      </c>
      <c r="B12" s="614">
        <v>299</v>
      </c>
      <c r="C12" s="615"/>
      <c r="D12" s="614">
        <v>10908</v>
      </c>
      <c r="E12" s="615"/>
      <c r="F12" s="614">
        <v>52</v>
      </c>
      <c r="G12" s="615"/>
      <c r="H12" s="614">
        <v>231</v>
      </c>
      <c r="I12" s="615"/>
      <c r="J12" s="614">
        <v>73</v>
      </c>
      <c r="K12" s="615"/>
      <c r="L12" s="475">
        <f>SUM(B12:K12)</f>
        <v>11563</v>
      </c>
    </row>
    <row r="13" spans="1:19" x14ac:dyDescent="0.2">
      <c r="A13" s="3" t="s">
        <v>17</v>
      </c>
      <c r="B13" s="592">
        <f>SUM(B11:B12)</f>
        <v>379</v>
      </c>
      <c r="C13" s="592"/>
      <c r="D13" s="592">
        <f t="shared" ref="D13" si="0">SUM(D11:D12)</f>
        <v>17190</v>
      </c>
      <c r="E13" s="592"/>
      <c r="F13" s="592">
        <f t="shared" ref="F13" si="1">SUM(F11:F12)</f>
        <v>78</v>
      </c>
      <c r="G13" s="592"/>
      <c r="H13" s="592">
        <f t="shared" ref="H13" si="2">SUM(H11:H12)</f>
        <v>257</v>
      </c>
      <c r="I13" s="592"/>
      <c r="J13" s="592">
        <f t="shared" ref="J13" si="3">SUM(J11:J12)</f>
        <v>93</v>
      </c>
      <c r="K13" s="592"/>
      <c r="L13" s="3">
        <f>SUM(L11:L12)</f>
        <v>17997</v>
      </c>
    </row>
    <row r="14" spans="1:19" x14ac:dyDescent="0.2">
      <c r="A14" s="11"/>
      <c r="B14" s="11"/>
      <c r="C14" s="11"/>
      <c r="D14" s="11"/>
      <c r="E14" s="11"/>
      <c r="F14" s="11"/>
      <c r="G14" s="11"/>
      <c r="H14" s="11"/>
      <c r="I14" s="11"/>
      <c r="J14" s="11"/>
      <c r="K14" s="11"/>
      <c r="L14" s="11"/>
    </row>
    <row r="15" spans="1:19" x14ac:dyDescent="0.2">
      <c r="A15" s="616" t="s">
        <v>427</v>
      </c>
      <c r="B15" s="616"/>
      <c r="C15" s="616"/>
      <c r="D15" s="616"/>
      <c r="E15" s="616"/>
      <c r="F15" s="616"/>
      <c r="G15" s="616"/>
      <c r="H15" s="11"/>
      <c r="I15" s="11"/>
      <c r="J15" s="11"/>
      <c r="K15" s="11"/>
      <c r="L15" s="11"/>
    </row>
    <row r="16" spans="1:19" ht="12.75" customHeight="1" x14ac:dyDescent="0.2">
      <c r="A16" s="618" t="s">
        <v>176</v>
      </c>
      <c r="B16" s="619"/>
      <c r="C16" s="617" t="s">
        <v>202</v>
      </c>
      <c r="D16" s="617"/>
      <c r="E16" s="3" t="s">
        <v>17</v>
      </c>
      <c r="I16" s="11"/>
      <c r="J16" s="11"/>
      <c r="K16" s="11"/>
      <c r="L16" s="11"/>
    </row>
    <row r="17" spans="1:20" x14ac:dyDescent="0.2">
      <c r="A17" s="586">
        <v>900</v>
      </c>
      <c r="B17" s="587"/>
      <c r="C17" s="586">
        <v>100</v>
      </c>
      <c r="D17" s="587"/>
      <c r="E17" s="3">
        <v>1000</v>
      </c>
      <c r="F17" s="14" t="s">
        <v>689</v>
      </c>
      <c r="I17" s="11"/>
      <c r="J17" s="11"/>
      <c r="K17" s="11"/>
      <c r="L17" s="11"/>
    </row>
    <row r="18" spans="1:20" x14ac:dyDescent="0.2">
      <c r="A18" s="632">
        <v>2700</v>
      </c>
      <c r="B18" s="633"/>
      <c r="C18" s="632">
        <v>300</v>
      </c>
      <c r="D18" s="633"/>
      <c r="E18" s="550">
        <v>3000</v>
      </c>
      <c r="F18" s="551" t="s">
        <v>173</v>
      </c>
      <c r="G18" s="551" t="s">
        <v>702</v>
      </c>
      <c r="I18" s="11"/>
      <c r="J18" s="11"/>
      <c r="K18" s="11"/>
      <c r="L18" s="11"/>
    </row>
    <row r="19" spans="1:20" x14ac:dyDescent="0.2">
      <c r="A19" s="257"/>
      <c r="B19" s="257"/>
      <c r="C19" s="257"/>
      <c r="D19" s="257"/>
      <c r="E19" s="257"/>
      <c r="F19" s="257"/>
      <c r="G19" s="257"/>
      <c r="H19" s="11"/>
      <c r="I19" s="11"/>
      <c r="J19" s="11"/>
      <c r="K19" s="11"/>
      <c r="L19" s="11"/>
    </row>
    <row r="21" spans="1:20" ht="19.149999999999999" customHeight="1" x14ac:dyDescent="0.2">
      <c r="A21" s="608" t="s">
        <v>168</v>
      </c>
      <c r="B21" s="608"/>
      <c r="C21" s="608"/>
      <c r="D21" s="608"/>
      <c r="E21" s="608"/>
      <c r="F21" s="608"/>
      <c r="G21" s="608"/>
      <c r="H21" s="608"/>
      <c r="I21" s="608"/>
      <c r="J21" s="608"/>
      <c r="K21" s="608"/>
      <c r="L21" s="608"/>
      <c r="M21" s="608"/>
      <c r="N21" s="608"/>
      <c r="O21" s="608"/>
      <c r="P21" s="608"/>
      <c r="Q21" s="608"/>
      <c r="R21" s="608"/>
      <c r="S21" s="608"/>
    </row>
    <row r="22" spans="1:20" x14ac:dyDescent="0.2">
      <c r="A22" s="611" t="s">
        <v>23</v>
      </c>
      <c r="B22" s="611" t="s">
        <v>49</v>
      </c>
      <c r="C22" s="611"/>
      <c r="D22" s="611"/>
      <c r="E22" s="628" t="s">
        <v>24</v>
      </c>
      <c r="F22" s="628"/>
      <c r="G22" s="628"/>
      <c r="H22" s="628"/>
      <c r="I22" s="628"/>
      <c r="J22" s="628"/>
      <c r="K22" s="628"/>
      <c r="L22" s="628"/>
      <c r="M22" s="592" t="s">
        <v>25</v>
      </c>
      <c r="N22" s="592"/>
      <c r="O22" s="592"/>
      <c r="P22" s="592"/>
      <c r="Q22" s="592"/>
      <c r="R22" s="592"/>
      <c r="S22" s="592"/>
      <c r="T22" s="592"/>
    </row>
    <row r="23" spans="1:20" ht="33.75" customHeight="1" x14ac:dyDescent="0.2">
      <c r="A23" s="611"/>
      <c r="B23" s="611"/>
      <c r="C23" s="611"/>
      <c r="D23" s="611"/>
      <c r="E23" s="612" t="s">
        <v>131</v>
      </c>
      <c r="F23" s="613"/>
      <c r="G23" s="612" t="s">
        <v>169</v>
      </c>
      <c r="H23" s="613"/>
      <c r="I23" s="611" t="s">
        <v>50</v>
      </c>
      <c r="J23" s="611"/>
      <c r="K23" s="612" t="s">
        <v>94</v>
      </c>
      <c r="L23" s="613"/>
      <c r="M23" s="612" t="s">
        <v>95</v>
      </c>
      <c r="N23" s="613"/>
      <c r="O23" s="612" t="s">
        <v>169</v>
      </c>
      <c r="P23" s="613"/>
      <c r="Q23" s="611" t="s">
        <v>50</v>
      </c>
      <c r="R23" s="611"/>
      <c r="S23" s="611" t="s">
        <v>94</v>
      </c>
      <c r="T23" s="611"/>
    </row>
    <row r="24" spans="1:20" s="67" customFormat="1" ht="15.75" customHeight="1" x14ac:dyDescent="0.2">
      <c r="A24" s="68">
        <v>1</v>
      </c>
      <c r="B24" s="609">
        <v>2</v>
      </c>
      <c r="C24" s="627"/>
      <c r="D24" s="610"/>
      <c r="E24" s="609">
        <v>3</v>
      </c>
      <c r="F24" s="610"/>
      <c r="G24" s="609">
        <v>4</v>
      </c>
      <c r="H24" s="610"/>
      <c r="I24" s="607">
        <v>5</v>
      </c>
      <c r="J24" s="607"/>
      <c r="K24" s="607">
        <v>6</v>
      </c>
      <c r="L24" s="607"/>
      <c r="M24" s="609">
        <v>3</v>
      </c>
      <c r="N24" s="610"/>
      <c r="O24" s="609">
        <v>4</v>
      </c>
      <c r="P24" s="610"/>
      <c r="Q24" s="607">
        <v>5</v>
      </c>
      <c r="R24" s="607"/>
      <c r="S24" s="607">
        <v>6</v>
      </c>
      <c r="T24" s="607"/>
    </row>
    <row r="25" spans="1:20" ht="27.75" customHeight="1" x14ac:dyDescent="0.2">
      <c r="A25" s="66">
        <v>1</v>
      </c>
      <c r="B25" s="629" t="s">
        <v>485</v>
      </c>
      <c r="C25" s="630"/>
      <c r="D25" s="631"/>
      <c r="E25" s="588">
        <v>100</v>
      </c>
      <c r="F25" s="588"/>
      <c r="G25" s="588" t="s">
        <v>930</v>
      </c>
      <c r="H25" s="588"/>
      <c r="I25" s="588">
        <v>340</v>
      </c>
      <c r="J25" s="588"/>
      <c r="K25" s="590">
        <v>8</v>
      </c>
      <c r="L25" s="591"/>
      <c r="M25" s="590">
        <v>150</v>
      </c>
      <c r="N25" s="591"/>
      <c r="O25" s="156" t="s">
        <v>930</v>
      </c>
      <c r="P25" s="440"/>
      <c r="Q25" s="590">
        <v>510</v>
      </c>
      <c r="R25" s="591"/>
      <c r="S25" s="603">
        <v>12</v>
      </c>
      <c r="T25" s="604"/>
    </row>
    <row r="26" spans="1:20" ht="15.75" x14ac:dyDescent="0.2">
      <c r="A26" s="66">
        <v>2</v>
      </c>
      <c r="B26" s="600" t="s">
        <v>51</v>
      </c>
      <c r="C26" s="601"/>
      <c r="D26" s="602"/>
      <c r="E26" s="588">
        <v>20</v>
      </c>
      <c r="F26" s="588"/>
      <c r="G26" s="589">
        <v>1.55</v>
      </c>
      <c r="H26" s="589"/>
      <c r="I26" s="588">
        <v>70</v>
      </c>
      <c r="J26" s="588"/>
      <c r="K26" s="590">
        <v>5</v>
      </c>
      <c r="L26" s="591"/>
      <c r="M26" s="590">
        <v>30</v>
      </c>
      <c r="N26" s="591"/>
      <c r="O26" s="605">
        <v>2.11</v>
      </c>
      <c r="P26" s="606"/>
      <c r="Q26" s="590">
        <v>90</v>
      </c>
      <c r="R26" s="591"/>
      <c r="S26" s="603">
        <v>8</v>
      </c>
      <c r="T26" s="604"/>
    </row>
    <row r="27" spans="1:20" ht="15.75" x14ac:dyDescent="0.2">
      <c r="A27" s="66">
        <v>3</v>
      </c>
      <c r="B27" s="600" t="s">
        <v>170</v>
      </c>
      <c r="C27" s="601"/>
      <c r="D27" s="602"/>
      <c r="E27" s="588">
        <v>50</v>
      </c>
      <c r="F27" s="588"/>
      <c r="G27" s="589">
        <v>0.9</v>
      </c>
      <c r="H27" s="589"/>
      <c r="I27" s="588">
        <v>25</v>
      </c>
      <c r="J27" s="588"/>
      <c r="K27" s="590">
        <v>0</v>
      </c>
      <c r="L27" s="591"/>
      <c r="M27" s="590">
        <v>75</v>
      </c>
      <c r="N27" s="591"/>
      <c r="O27" s="605">
        <v>1.25</v>
      </c>
      <c r="P27" s="606"/>
      <c r="Q27" s="590">
        <v>40</v>
      </c>
      <c r="R27" s="591"/>
      <c r="S27" s="603">
        <v>0</v>
      </c>
      <c r="T27" s="604"/>
    </row>
    <row r="28" spans="1:20" ht="15.75" x14ac:dyDescent="0.2">
      <c r="A28" s="66">
        <v>4</v>
      </c>
      <c r="B28" s="600" t="s">
        <v>52</v>
      </c>
      <c r="C28" s="601"/>
      <c r="D28" s="602"/>
      <c r="E28" s="588">
        <v>5</v>
      </c>
      <c r="F28" s="588"/>
      <c r="G28" s="589">
        <v>0.5</v>
      </c>
      <c r="H28" s="589"/>
      <c r="I28" s="588">
        <v>45</v>
      </c>
      <c r="J28" s="588"/>
      <c r="K28" s="590">
        <v>0</v>
      </c>
      <c r="L28" s="591"/>
      <c r="M28" s="590">
        <v>8</v>
      </c>
      <c r="N28" s="591"/>
      <c r="O28" s="605">
        <v>0.85</v>
      </c>
      <c r="P28" s="606"/>
      <c r="Q28" s="590">
        <v>60</v>
      </c>
      <c r="R28" s="591"/>
      <c r="S28" s="603">
        <v>0</v>
      </c>
      <c r="T28" s="604"/>
    </row>
    <row r="29" spans="1:20" ht="15.75" x14ac:dyDescent="0.2">
      <c r="A29" s="66">
        <v>5</v>
      </c>
      <c r="B29" s="600" t="s">
        <v>53</v>
      </c>
      <c r="C29" s="601"/>
      <c r="D29" s="602"/>
      <c r="E29" s="588">
        <v>0</v>
      </c>
      <c r="F29" s="588"/>
      <c r="G29" s="589">
        <v>0.5</v>
      </c>
      <c r="H29" s="589"/>
      <c r="I29" s="588">
        <v>0</v>
      </c>
      <c r="J29" s="588"/>
      <c r="K29" s="590">
        <v>0</v>
      </c>
      <c r="L29" s="591"/>
      <c r="M29" s="590">
        <v>0</v>
      </c>
      <c r="N29" s="591"/>
      <c r="O29" s="605">
        <v>0.85</v>
      </c>
      <c r="P29" s="606"/>
      <c r="Q29" s="590">
        <v>0</v>
      </c>
      <c r="R29" s="591"/>
      <c r="S29" s="603">
        <v>0</v>
      </c>
      <c r="T29" s="604"/>
    </row>
    <row r="30" spans="1:20" ht="15.75" x14ac:dyDescent="0.2">
      <c r="A30" s="66">
        <v>6</v>
      </c>
      <c r="B30" s="600" t="s">
        <v>54</v>
      </c>
      <c r="C30" s="601"/>
      <c r="D30" s="602"/>
      <c r="E30" s="588">
        <v>0</v>
      </c>
      <c r="F30" s="588"/>
      <c r="G30" s="589">
        <v>0.9</v>
      </c>
      <c r="H30" s="589"/>
      <c r="I30" s="588">
        <v>0</v>
      </c>
      <c r="J30" s="588"/>
      <c r="K30" s="590">
        <v>0</v>
      </c>
      <c r="L30" s="591"/>
      <c r="M30" s="590">
        <v>0</v>
      </c>
      <c r="N30" s="591"/>
      <c r="O30" s="605">
        <v>1.45</v>
      </c>
      <c r="P30" s="606"/>
      <c r="Q30" s="590">
        <v>0</v>
      </c>
      <c r="R30" s="591"/>
      <c r="S30" s="603">
        <v>0</v>
      </c>
      <c r="T30" s="604"/>
    </row>
    <row r="31" spans="1:20" ht="15.75" x14ac:dyDescent="0.2">
      <c r="A31" s="66">
        <v>7</v>
      </c>
      <c r="B31" s="639" t="s">
        <v>171</v>
      </c>
      <c r="C31" s="639"/>
      <c r="D31" s="639"/>
      <c r="E31" s="588">
        <v>0</v>
      </c>
      <c r="F31" s="588"/>
      <c r="G31" s="589">
        <v>0</v>
      </c>
      <c r="H31" s="589"/>
      <c r="I31" s="588">
        <v>0</v>
      </c>
      <c r="J31" s="588"/>
      <c r="K31" s="590">
        <v>0</v>
      </c>
      <c r="L31" s="591"/>
      <c r="M31" s="590">
        <v>0</v>
      </c>
      <c r="N31" s="591"/>
      <c r="O31" s="605">
        <v>0</v>
      </c>
      <c r="P31" s="606"/>
      <c r="Q31" s="590">
        <v>0</v>
      </c>
      <c r="R31" s="591"/>
      <c r="S31" s="603">
        <v>0</v>
      </c>
      <c r="T31" s="604"/>
    </row>
    <row r="32" spans="1:20" x14ac:dyDescent="0.2">
      <c r="A32" s="66"/>
      <c r="B32" s="611" t="s">
        <v>17</v>
      </c>
      <c r="C32" s="611"/>
      <c r="D32" s="611"/>
      <c r="E32" s="592">
        <f>SUM(E25:F31)</f>
        <v>175</v>
      </c>
      <c r="F32" s="592"/>
      <c r="G32" s="642">
        <f>SUM(G26:H31)</f>
        <v>4.3500000000000005</v>
      </c>
      <c r="H32" s="592"/>
      <c r="I32" s="592">
        <f t="shared" ref="I32" si="4">SUM(I25:J31)</f>
        <v>480</v>
      </c>
      <c r="J32" s="592"/>
      <c r="K32" s="592">
        <f t="shared" ref="K32" si="5">SUM(K25:L31)</f>
        <v>13</v>
      </c>
      <c r="L32" s="592"/>
      <c r="M32" s="592">
        <f>SUM(M25:M31)</f>
        <v>263</v>
      </c>
      <c r="N32" s="592"/>
      <c r="O32" s="642">
        <f>SUM(O26:P31)</f>
        <v>6.51</v>
      </c>
      <c r="P32" s="592"/>
      <c r="Q32" s="592">
        <f>SUM(Q25:R31)</f>
        <v>700</v>
      </c>
      <c r="R32" s="592"/>
      <c r="S32" s="592">
        <f>SUM(S25:T31)</f>
        <v>20</v>
      </c>
      <c r="T32" s="592"/>
    </row>
    <row r="33" spans="1:20" x14ac:dyDescent="0.2">
      <c r="A33" s="116"/>
      <c r="B33" s="117"/>
      <c r="C33" s="117"/>
      <c r="D33" s="117"/>
      <c r="E33" s="11"/>
      <c r="F33" s="11"/>
      <c r="G33" s="11"/>
      <c r="H33" s="11"/>
      <c r="I33" s="11"/>
      <c r="J33" s="11"/>
      <c r="K33" s="11"/>
      <c r="L33" s="11"/>
      <c r="M33" s="11"/>
      <c r="N33" s="11"/>
      <c r="O33" s="11"/>
      <c r="P33" s="11"/>
      <c r="Q33" s="11"/>
      <c r="R33" s="11"/>
      <c r="S33" s="11"/>
      <c r="T33" s="11"/>
    </row>
    <row r="34" spans="1:20" ht="12.75" customHeight="1" x14ac:dyDescent="0.2">
      <c r="A34" s="260" t="s">
        <v>407</v>
      </c>
      <c r="B34" s="635" t="s">
        <v>461</v>
      </c>
      <c r="C34" s="635"/>
      <c r="D34" s="635"/>
      <c r="E34" s="635"/>
      <c r="F34" s="635"/>
      <c r="G34" s="635"/>
      <c r="H34" s="635"/>
      <c r="I34" s="11"/>
      <c r="J34" s="11"/>
      <c r="K34" s="11"/>
      <c r="L34" s="11"/>
      <c r="M34" s="11"/>
      <c r="N34" s="11"/>
      <c r="O34" s="11"/>
      <c r="P34" s="11"/>
      <c r="Q34" s="11"/>
      <c r="R34" s="11"/>
      <c r="S34" s="11"/>
      <c r="T34" s="11"/>
    </row>
    <row r="35" spans="1:20" x14ac:dyDescent="0.2">
      <c r="A35" s="260"/>
      <c r="B35" s="117"/>
      <c r="C35" s="117"/>
      <c r="D35" s="117"/>
      <c r="E35" s="11"/>
      <c r="F35" s="11"/>
      <c r="G35" s="11"/>
      <c r="H35" s="11"/>
      <c r="I35" s="11"/>
      <c r="J35" s="11"/>
      <c r="K35" s="11"/>
      <c r="L35" s="11"/>
      <c r="M35" s="11"/>
      <c r="N35" s="11"/>
      <c r="O35" s="11"/>
      <c r="P35" s="11"/>
      <c r="Q35" s="11"/>
      <c r="R35" s="11"/>
      <c r="S35" s="11"/>
      <c r="T35" s="11"/>
    </row>
    <row r="36" spans="1:20" s="29" customFormat="1" ht="17.25" customHeight="1" x14ac:dyDescent="0.2">
      <c r="A36" s="2" t="s">
        <v>23</v>
      </c>
      <c r="B36" s="594" t="s">
        <v>408</v>
      </c>
      <c r="C36" s="595"/>
      <c r="D36" s="596"/>
      <c r="E36" s="612" t="s">
        <v>24</v>
      </c>
      <c r="F36" s="643"/>
      <c r="G36" s="643"/>
      <c r="H36" s="643"/>
      <c r="I36" s="643"/>
      <c r="J36" s="613"/>
      <c r="K36" s="592" t="s">
        <v>25</v>
      </c>
      <c r="L36" s="592"/>
      <c r="M36" s="592"/>
      <c r="N36" s="592"/>
      <c r="O36" s="592"/>
      <c r="P36" s="592"/>
      <c r="Q36" s="636"/>
      <c r="R36" s="636"/>
      <c r="S36" s="636"/>
      <c r="T36" s="636"/>
    </row>
    <row r="37" spans="1:20" x14ac:dyDescent="0.2">
      <c r="A37" s="4"/>
      <c r="B37" s="597"/>
      <c r="C37" s="598"/>
      <c r="D37" s="599"/>
      <c r="E37" s="586" t="s">
        <v>424</v>
      </c>
      <c r="F37" s="587"/>
      <c r="G37" s="586" t="s">
        <v>425</v>
      </c>
      <c r="H37" s="587"/>
      <c r="I37" s="586" t="s">
        <v>426</v>
      </c>
      <c r="J37" s="587"/>
      <c r="K37" s="592" t="s">
        <v>424</v>
      </c>
      <c r="L37" s="592"/>
      <c r="M37" s="592" t="s">
        <v>425</v>
      </c>
      <c r="N37" s="592"/>
      <c r="O37" s="592" t="s">
        <v>426</v>
      </c>
      <c r="P37" s="592"/>
      <c r="Q37" s="11"/>
      <c r="R37" s="11"/>
      <c r="S37" s="11"/>
      <c r="T37" s="11"/>
    </row>
    <row r="38" spans="1:20" x14ac:dyDescent="0.2">
      <c r="A38" s="66">
        <v>1</v>
      </c>
      <c r="B38" s="586">
        <v>0</v>
      </c>
      <c r="C38" s="593"/>
      <c r="D38" s="587"/>
      <c r="E38" s="586">
        <v>0</v>
      </c>
      <c r="F38" s="587"/>
      <c r="G38" s="586">
        <v>0</v>
      </c>
      <c r="H38" s="587"/>
      <c r="I38" s="586">
        <v>0</v>
      </c>
      <c r="J38" s="587"/>
      <c r="K38" s="592">
        <v>0</v>
      </c>
      <c r="L38" s="592"/>
      <c r="M38" s="592">
        <v>0</v>
      </c>
      <c r="N38" s="592"/>
      <c r="O38" s="592">
        <v>0</v>
      </c>
      <c r="P38" s="592"/>
      <c r="Q38" s="11"/>
      <c r="R38" s="11"/>
      <c r="S38" s="11"/>
      <c r="T38" s="11"/>
    </row>
    <row r="39" spans="1:20" x14ac:dyDescent="0.2">
      <c r="A39" s="66">
        <v>2</v>
      </c>
      <c r="B39" s="586">
        <v>0</v>
      </c>
      <c r="C39" s="593"/>
      <c r="D39" s="587"/>
      <c r="E39" s="586">
        <v>0</v>
      </c>
      <c r="F39" s="587"/>
      <c r="G39" s="586">
        <v>0</v>
      </c>
      <c r="H39" s="587"/>
      <c r="I39" s="586">
        <v>0</v>
      </c>
      <c r="J39" s="587"/>
      <c r="K39" s="592">
        <v>0</v>
      </c>
      <c r="L39" s="592"/>
      <c r="M39" s="592">
        <v>0</v>
      </c>
      <c r="N39" s="592"/>
      <c r="O39" s="592">
        <v>0</v>
      </c>
      <c r="P39" s="592"/>
      <c r="Q39" s="11"/>
      <c r="R39" s="11"/>
      <c r="S39" s="11"/>
      <c r="T39" s="11"/>
    </row>
    <row r="40" spans="1:20" x14ac:dyDescent="0.2">
      <c r="A40" s="66">
        <v>3</v>
      </c>
      <c r="B40" s="586">
        <v>0</v>
      </c>
      <c r="C40" s="593"/>
      <c r="D40" s="587"/>
      <c r="E40" s="586">
        <v>0</v>
      </c>
      <c r="F40" s="587"/>
      <c r="G40" s="586">
        <v>0</v>
      </c>
      <c r="H40" s="587"/>
      <c r="I40" s="586">
        <v>0</v>
      </c>
      <c r="J40" s="587"/>
      <c r="K40" s="592">
        <v>0</v>
      </c>
      <c r="L40" s="592"/>
      <c r="M40" s="592">
        <v>0</v>
      </c>
      <c r="N40" s="592"/>
      <c r="O40" s="592">
        <v>0</v>
      </c>
      <c r="P40" s="592"/>
      <c r="Q40" s="11"/>
      <c r="R40" s="11"/>
      <c r="S40" s="11"/>
      <c r="T40" s="11"/>
    </row>
    <row r="41" spans="1:20" x14ac:dyDescent="0.2">
      <c r="A41" s="66">
        <v>4</v>
      </c>
      <c r="B41" s="586">
        <v>0</v>
      </c>
      <c r="C41" s="593"/>
      <c r="D41" s="587"/>
      <c r="E41" s="586">
        <v>0</v>
      </c>
      <c r="F41" s="587"/>
      <c r="G41" s="586">
        <v>0</v>
      </c>
      <c r="H41" s="587"/>
      <c r="I41" s="586">
        <v>0</v>
      </c>
      <c r="J41" s="587"/>
      <c r="K41" s="592">
        <v>0</v>
      </c>
      <c r="L41" s="592"/>
      <c r="M41" s="592">
        <v>0</v>
      </c>
      <c r="N41" s="592"/>
      <c r="O41" s="592">
        <v>0</v>
      </c>
      <c r="P41" s="592"/>
      <c r="Q41" s="11"/>
      <c r="R41" s="11"/>
      <c r="S41" s="11"/>
      <c r="T41" s="11"/>
    </row>
    <row r="44" spans="1:20" ht="13.9" customHeight="1" x14ac:dyDescent="0.25">
      <c r="A44" s="585" t="s">
        <v>181</v>
      </c>
      <c r="B44" s="585"/>
      <c r="C44" s="585"/>
      <c r="D44" s="585"/>
      <c r="E44" s="585"/>
      <c r="F44" s="585"/>
      <c r="G44" s="585"/>
      <c r="H44" s="585"/>
      <c r="I44" s="585"/>
    </row>
    <row r="45" spans="1:20" ht="13.9" customHeight="1" x14ac:dyDescent="0.25">
      <c r="A45" s="640" t="s">
        <v>57</v>
      </c>
      <c r="B45" s="640" t="s">
        <v>24</v>
      </c>
      <c r="C45" s="640"/>
      <c r="D45" s="640"/>
      <c r="E45" s="641" t="s">
        <v>25</v>
      </c>
      <c r="F45" s="641"/>
      <c r="G45" s="641"/>
      <c r="H45" s="637" t="s">
        <v>144</v>
      </c>
      <c r="I45"/>
    </row>
    <row r="46" spans="1:20" ht="15" x14ac:dyDescent="0.25">
      <c r="A46" s="640"/>
      <c r="B46" s="47" t="s">
        <v>172</v>
      </c>
      <c r="C46" s="69" t="s">
        <v>101</v>
      </c>
      <c r="D46" s="47" t="s">
        <v>17</v>
      </c>
      <c r="E46" s="47" t="s">
        <v>172</v>
      </c>
      <c r="F46" s="69" t="s">
        <v>101</v>
      </c>
      <c r="G46" s="47" t="s">
        <v>17</v>
      </c>
      <c r="H46" s="638"/>
      <c r="I46"/>
    </row>
    <row r="47" spans="1:20" ht="14.25" x14ac:dyDescent="0.2">
      <c r="A47" s="28" t="s">
        <v>689</v>
      </c>
      <c r="B47" s="567">
        <v>3.91</v>
      </c>
      <c r="C47" s="567">
        <v>0.44</v>
      </c>
      <c r="D47" s="388">
        <f>B47+C47</f>
        <v>4.3500000000000005</v>
      </c>
      <c r="E47" s="388">
        <v>5.86</v>
      </c>
      <c r="F47" s="567">
        <v>0.65</v>
      </c>
      <c r="G47" s="567">
        <f>F47+E47</f>
        <v>6.5100000000000007</v>
      </c>
      <c r="H47" s="50"/>
      <c r="I47"/>
    </row>
    <row r="48" spans="1:20" ht="14.25" x14ac:dyDescent="0.2">
      <c r="A48" s="564" t="s">
        <v>702</v>
      </c>
      <c r="B48" s="568">
        <v>4.9800000000000004</v>
      </c>
      <c r="C48" s="568">
        <v>0.55000000000000004</v>
      </c>
      <c r="D48" s="569">
        <f>B48+C48</f>
        <v>5.53</v>
      </c>
      <c r="E48" s="577">
        <v>6.7</v>
      </c>
      <c r="F48" s="578">
        <v>0.74</v>
      </c>
      <c r="G48" s="568">
        <f>F48+E48</f>
        <v>7.44</v>
      </c>
      <c r="H48" s="570" t="s">
        <v>173</v>
      </c>
      <c r="I48"/>
    </row>
    <row r="49" spans="1:20" ht="18.75" customHeight="1" x14ac:dyDescent="0.2">
      <c r="A49" s="576" t="s">
        <v>955</v>
      </c>
      <c r="B49" s="571"/>
      <c r="C49" s="571"/>
      <c r="D49" s="572"/>
      <c r="E49" s="573"/>
      <c r="F49" s="571"/>
      <c r="G49" s="571"/>
      <c r="H49" s="574"/>
      <c r="I49" s="575"/>
      <c r="J49" s="551"/>
      <c r="K49" s="551"/>
      <c r="L49" s="551"/>
      <c r="M49" s="551"/>
      <c r="N49" s="551"/>
      <c r="O49" s="551"/>
      <c r="P49" s="551"/>
      <c r="Q49" s="551"/>
      <c r="R49" s="551"/>
      <c r="S49" s="551"/>
      <c r="T49" s="551"/>
    </row>
    <row r="50" spans="1:20" ht="15" customHeight="1" x14ac:dyDescent="0.2">
      <c r="A50" s="634" t="s">
        <v>229</v>
      </c>
      <c r="B50" s="634"/>
      <c r="C50" s="634"/>
      <c r="D50" s="634"/>
      <c r="E50" s="634"/>
      <c r="F50" s="634"/>
      <c r="G50" s="634"/>
      <c r="H50" s="634"/>
      <c r="I50" s="634"/>
      <c r="J50" s="634"/>
      <c r="K50" s="634"/>
      <c r="L50" s="634"/>
      <c r="M50" s="634"/>
      <c r="N50" s="634"/>
      <c r="O50" s="634"/>
      <c r="P50" s="634"/>
      <c r="Q50" s="634"/>
      <c r="R50" s="634"/>
      <c r="S50" s="634"/>
      <c r="T50" s="634"/>
    </row>
    <row r="51" spans="1:20" ht="15" x14ac:dyDescent="0.25">
      <c r="A51" s="115"/>
      <c r="B51" s="258"/>
      <c r="C51" s="258"/>
      <c r="D51" s="12"/>
      <c r="E51" s="12"/>
      <c r="F51" s="259"/>
      <c r="G51" s="259"/>
      <c r="H51" s="259"/>
      <c r="I51"/>
    </row>
    <row r="52" spans="1:20" ht="15" x14ac:dyDescent="0.25">
      <c r="A52" s="29"/>
      <c r="B52" s="261"/>
      <c r="C52" s="261"/>
      <c r="D52" s="236"/>
      <c r="E52" s="236"/>
      <c r="F52" s="259"/>
      <c r="G52" s="259"/>
      <c r="H52" s="259"/>
      <c r="I52"/>
    </row>
    <row r="55" spans="1:20" s="15" customFormat="1" ht="12.75" customHeight="1" x14ac:dyDescent="0.2">
      <c r="A55" s="378" t="s">
        <v>11</v>
      </c>
      <c r="B55" s="378"/>
      <c r="C55" s="378"/>
      <c r="D55" s="378"/>
      <c r="E55" s="378"/>
      <c r="F55" s="378"/>
      <c r="G55" s="378"/>
      <c r="H55" s="379"/>
      <c r="I55" s="378"/>
      <c r="J55" s="379"/>
      <c r="K55" s="379"/>
      <c r="L55" s="379"/>
      <c r="M55" s="379"/>
      <c r="N55" s="379"/>
      <c r="O55" s="14"/>
      <c r="P55"/>
      <c r="Q55" s="339"/>
      <c r="R55" s="339"/>
      <c r="S55" s="367" t="s">
        <v>12</v>
      </c>
    </row>
    <row r="56" spans="1:20" s="15" customFormat="1" ht="12.75" customHeight="1" x14ac:dyDescent="0.2">
      <c r="A56" s="339"/>
      <c r="B56" s="339"/>
      <c r="C56" s="339"/>
      <c r="D56" s="339"/>
      <c r="E56" s="339"/>
      <c r="F56" s="339"/>
      <c r="G56" s="339"/>
      <c r="H56" s="339"/>
      <c r="I56" s="339"/>
      <c r="J56" s="339"/>
      <c r="K56" s="339"/>
      <c r="L56" s="339"/>
      <c r="M56" s="339"/>
      <c r="N56" s="339"/>
      <c r="O56" s="339"/>
      <c r="P56" s="339"/>
      <c r="Q56" s="339"/>
      <c r="R56" s="339"/>
      <c r="S56" s="367" t="s">
        <v>902</v>
      </c>
    </row>
    <row r="57" spans="1:20" s="15" customFormat="1" ht="13.15" customHeight="1" x14ac:dyDescent="0.2">
      <c r="A57" s="339"/>
      <c r="B57" s="339"/>
      <c r="C57" s="339"/>
      <c r="D57" s="339"/>
      <c r="E57" s="339"/>
      <c r="F57" s="339"/>
      <c r="G57" s="339"/>
      <c r="H57" s="339"/>
      <c r="I57" s="339"/>
      <c r="J57" s="339"/>
      <c r="K57" s="339"/>
      <c r="L57" s="339"/>
      <c r="M57" s="339"/>
      <c r="N57" s="339"/>
      <c r="O57" s="366"/>
      <c r="P57" s="366"/>
      <c r="Q57" s="338"/>
      <c r="R57" s="338"/>
      <c r="S57" s="367" t="s">
        <v>903</v>
      </c>
    </row>
    <row r="58" spans="1:20" ht="12.75" customHeight="1" x14ac:dyDescent="0.2">
      <c r="A58" s="378"/>
      <c r="B58" s="378"/>
      <c r="C58" s="378"/>
      <c r="D58" s="378"/>
      <c r="E58" s="378"/>
      <c r="F58" s="378"/>
      <c r="G58" s="378"/>
      <c r="H58" s="378"/>
      <c r="I58" s="378"/>
      <c r="J58" s="378"/>
      <c r="K58" s="378"/>
      <c r="L58" s="378"/>
      <c r="M58" s="378"/>
      <c r="N58" s="378"/>
      <c r="P58" s="343" t="s">
        <v>83</v>
      </c>
      <c r="Q58" s="343"/>
      <c r="R58" s="343"/>
      <c r="S58" s="343"/>
    </row>
    <row r="59" spans="1:20" x14ac:dyDescent="0.2">
      <c r="A59" s="378"/>
      <c r="B59" s="378"/>
      <c r="C59" s="378"/>
      <c r="D59" s="378"/>
      <c r="E59" s="378"/>
      <c r="F59" s="378"/>
      <c r="G59" s="378"/>
      <c r="H59" s="378"/>
      <c r="I59" s="378"/>
      <c r="J59" s="378"/>
      <c r="K59" s="378"/>
      <c r="L59" s="378"/>
      <c r="M59" s="378"/>
      <c r="N59" s="378"/>
      <c r="O59" s="378"/>
      <c r="P59" s="378"/>
      <c r="Q59" s="378"/>
      <c r="R59" s="378"/>
      <c r="S59" s="378"/>
    </row>
  </sheetData>
  <mergeCells count="177">
    <mergeCell ref="E30:F30"/>
    <mergeCell ref="I39:J39"/>
    <mergeCell ref="Q36:R36"/>
    <mergeCell ref="I31:J31"/>
    <mergeCell ref="G32:H32"/>
    <mergeCell ref="G31:H31"/>
    <mergeCell ref="A45:A46"/>
    <mergeCell ref="B30:D30"/>
    <mergeCell ref="I30:J30"/>
    <mergeCell ref="M30:N30"/>
    <mergeCell ref="O30:P30"/>
    <mergeCell ref="Q30:R30"/>
    <mergeCell ref="K30:L30"/>
    <mergeCell ref="K39:L39"/>
    <mergeCell ref="M39:N39"/>
    <mergeCell ref="K37:L37"/>
    <mergeCell ref="E37:F37"/>
    <mergeCell ref="O38:P38"/>
    <mergeCell ref="M40:N40"/>
    <mergeCell ref="O39:P39"/>
    <mergeCell ref="M38:N38"/>
    <mergeCell ref="E36:J36"/>
    <mergeCell ref="G30:H30"/>
    <mergeCell ref="G39:H39"/>
    <mergeCell ref="A50:T50"/>
    <mergeCell ref="E31:F31"/>
    <mergeCell ref="B34:H34"/>
    <mergeCell ref="K40:L40"/>
    <mergeCell ref="S36:T36"/>
    <mergeCell ref="I37:J37"/>
    <mergeCell ref="I32:J32"/>
    <mergeCell ref="H45:H46"/>
    <mergeCell ref="B31:D31"/>
    <mergeCell ref="B45:D45"/>
    <mergeCell ref="E45:G45"/>
    <mergeCell ref="E39:F39"/>
    <mergeCell ref="E40:F40"/>
    <mergeCell ref="S32:T32"/>
    <mergeCell ref="M31:N31"/>
    <mergeCell ref="Q31:R31"/>
    <mergeCell ref="S31:T31"/>
    <mergeCell ref="O31:P31"/>
    <mergeCell ref="K31:L31"/>
    <mergeCell ref="M32:N32"/>
    <mergeCell ref="O32:P32"/>
    <mergeCell ref="Q32:R32"/>
    <mergeCell ref="K36:P36"/>
    <mergeCell ref="O40:P40"/>
    <mergeCell ref="F10:G10"/>
    <mergeCell ref="H10:I10"/>
    <mergeCell ref="B10:C10"/>
    <mergeCell ref="B24:D24"/>
    <mergeCell ref="E28:F28"/>
    <mergeCell ref="G28:H28"/>
    <mergeCell ref="B22:D23"/>
    <mergeCell ref="E22:L22"/>
    <mergeCell ref="B28:D28"/>
    <mergeCell ref="B25:D25"/>
    <mergeCell ref="E24:F24"/>
    <mergeCell ref="K24:L24"/>
    <mergeCell ref="J10:K10"/>
    <mergeCell ref="C18:D18"/>
    <mergeCell ref="B11:C11"/>
    <mergeCell ref="G23:H23"/>
    <mergeCell ref="J13:K13"/>
    <mergeCell ref="J11:K11"/>
    <mergeCell ref="A18:B18"/>
    <mergeCell ref="E26:F26"/>
    <mergeCell ref="G26:H26"/>
    <mergeCell ref="K25:L25"/>
    <mergeCell ref="B12:C12"/>
    <mergeCell ref="B13:C13"/>
    <mergeCell ref="R1:S1"/>
    <mergeCell ref="A2:S2"/>
    <mergeCell ref="A3:S3"/>
    <mergeCell ref="A5:S5"/>
    <mergeCell ref="B9:C9"/>
    <mergeCell ref="E38:F38"/>
    <mergeCell ref="F9:G9"/>
    <mergeCell ref="H1:I1"/>
    <mergeCell ref="J9:K9"/>
    <mergeCell ref="H9:I9"/>
    <mergeCell ref="I25:J25"/>
    <mergeCell ref="I23:J23"/>
    <mergeCell ref="O23:P23"/>
    <mergeCell ref="J12:K12"/>
    <mergeCell ref="E32:F32"/>
    <mergeCell ref="B32:D32"/>
    <mergeCell ref="A7:I7"/>
    <mergeCell ref="D9:E9"/>
    <mergeCell ref="Q27:R27"/>
    <mergeCell ref="E23:F23"/>
    <mergeCell ref="I24:J24"/>
    <mergeCell ref="E27:F27"/>
    <mergeCell ref="G27:H27"/>
    <mergeCell ref="D10:E10"/>
    <mergeCell ref="D13:E13"/>
    <mergeCell ref="F11:G11"/>
    <mergeCell ref="H11:I11"/>
    <mergeCell ref="M22:T22"/>
    <mergeCell ref="M25:N25"/>
    <mergeCell ref="Q23:R23"/>
    <mergeCell ref="G24:H24"/>
    <mergeCell ref="D11:E11"/>
    <mergeCell ref="H13:I13"/>
    <mergeCell ref="H12:I12"/>
    <mergeCell ref="D12:E12"/>
    <mergeCell ref="F12:G12"/>
    <mergeCell ref="A15:G15"/>
    <mergeCell ref="C16:D16"/>
    <mergeCell ref="A16:B16"/>
    <mergeCell ref="A17:B17"/>
    <mergeCell ref="C17:D17"/>
    <mergeCell ref="F13:G13"/>
    <mergeCell ref="B27:D27"/>
    <mergeCell ref="K28:L28"/>
    <mergeCell ref="M28:N28"/>
    <mergeCell ref="O27:P27"/>
    <mergeCell ref="S27:T27"/>
    <mergeCell ref="G25:H25"/>
    <mergeCell ref="A21:S21"/>
    <mergeCell ref="S25:T25"/>
    <mergeCell ref="M24:N24"/>
    <mergeCell ref="O24:P24"/>
    <mergeCell ref="E25:F25"/>
    <mergeCell ref="S26:T26"/>
    <mergeCell ref="A22:A23"/>
    <mergeCell ref="B26:D26"/>
    <mergeCell ref="I26:J26"/>
    <mergeCell ref="S23:T23"/>
    <mergeCell ref="M23:N23"/>
    <mergeCell ref="K23:L23"/>
    <mergeCell ref="G38:H38"/>
    <mergeCell ref="Q29:R29"/>
    <mergeCell ref="S29:T29"/>
    <mergeCell ref="M29:N29"/>
    <mergeCell ref="O29:P29"/>
    <mergeCell ref="Q24:R24"/>
    <mergeCell ref="K29:L29"/>
    <mergeCell ref="S24:T24"/>
    <mergeCell ref="M26:N26"/>
    <mergeCell ref="I27:J27"/>
    <mergeCell ref="K27:L27"/>
    <mergeCell ref="S28:T28"/>
    <mergeCell ref="O26:P26"/>
    <mergeCell ref="K26:L26"/>
    <mergeCell ref="O28:P28"/>
    <mergeCell ref="Q28:R28"/>
    <mergeCell ref="M27:N27"/>
    <mergeCell ref="Q25:R25"/>
    <mergeCell ref="S30:T30"/>
    <mergeCell ref="K32:L32"/>
    <mergeCell ref="I38:J38"/>
    <mergeCell ref="A44:I44"/>
    <mergeCell ref="G40:H40"/>
    <mergeCell ref="I29:J29"/>
    <mergeCell ref="G29:H29"/>
    <mergeCell ref="Q26:R26"/>
    <mergeCell ref="I28:J28"/>
    <mergeCell ref="M37:N37"/>
    <mergeCell ref="K41:L41"/>
    <mergeCell ref="O37:P37"/>
    <mergeCell ref="K38:L38"/>
    <mergeCell ref="B40:D40"/>
    <mergeCell ref="B41:D41"/>
    <mergeCell ref="I40:J40"/>
    <mergeCell ref="I41:J41"/>
    <mergeCell ref="G41:H41"/>
    <mergeCell ref="E41:F41"/>
    <mergeCell ref="M41:N41"/>
    <mergeCell ref="O41:P41"/>
    <mergeCell ref="B38:D38"/>
    <mergeCell ref="B36:D37"/>
    <mergeCell ref="B39:D39"/>
    <mergeCell ref="B29:D29"/>
    <mergeCell ref="E29:F29"/>
    <mergeCell ref="G37:H37"/>
  </mergeCells>
  <phoneticPr fontId="0" type="noConversion"/>
  <printOptions horizontalCentered="1" verticalCentered="1"/>
  <pageMargins left="0.70866141732283505" right="0.70866141732283505" top="0.196850393700787" bottom="0.196850393700787" header="0.31496062992126" footer="0.31496062992126"/>
  <pageSetup paperSize="9" scale="68" orientation="landscape" r:id="rId1"/>
  <headerFooter>
    <oddFooter>&amp;C- 42 -</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view="pageBreakPreview" zoomScaleSheetLayoutView="100" workbookViewId="0">
      <selection activeCell="N22" sqref="N22"/>
    </sheetView>
  </sheetViews>
  <sheetFormatPr defaultRowHeight="12.75" x14ac:dyDescent="0.2"/>
  <cols>
    <col min="2" max="2" width="20.5703125" bestFit="1" customWidth="1"/>
    <col min="3" max="3" width="16.7109375" customWidth="1"/>
    <col min="4" max="4" width="9.42578125" customWidth="1"/>
    <col min="5" max="5" width="9" customWidth="1"/>
    <col min="6" max="6" width="11.5703125" customWidth="1"/>
    <col min="7" max="8" width="10.42578125" customWidth="1"/>
    <col min="9" max="10" width="10.42578125" style="284" customWidth="1"/>
    <col min="11" max="11" width="10.5703125" customWidth="1"/>
    <col min="12" max="12" width="10.42578125" customWidth="1"/>
    <col min="13" max="13" width="11.5703125" customWidth="1"/>
    <col min="14" max="14" width="13" customWidth="1"/>
  </cols>
  <sheetData>
    <row r="1" spans="1:14" ht="18" x14ac:dyDescent="0.35">
      <c r="A1" s="682" t="s">
        <v>0</v>
      </c>
      <c r="B1" s="682"/>
      <c r="C1" s="682"/>
      <c r="D1" s="682"/>
      <c r="E1" s="682"/>
      <c r="F1" s="682"/>
      <c r="G1" s="682"/>
      <c r="H1" s="682"/>
      <c r="I1" s="682"/>
      <c r="J1" s="682"/>
      <c r="K1" s="682"/>
      <c r="N1" s="237" t="s">
        <v>517</v>
      </c>
    </row>
    <row r="2" spans="1:14" ht="21" x14ac:dyDescent="0.35">
      <c r="A2" s="683" t="s">
        <v>701</v>
      </c>
      <c r="B2" s="683"/>
      <c r="C2" s="683"/>
      <c r="D2" s="683"/>
      <c r="E2" s="683"/>
      <c r="F2" s="683"/>
      <c r="G2" s="683"/>
      <c r="H2" s="683"/>
      <c r="I2" s="683"/>
      <c r="J2" s="683"/>
      <c r="K2" s="683"/>
    </row>
    <row r="3" spans="1:14" ht="15" x14ac:dyDescent="0.3">
      <c r="A3" s="201"/>
      <c r="B3" s="201"/>
      <c r="C3" s="201"/>
      <c r="D3" s="201"/>
      <c r="E3" s="201"/>
      <c r="F3" s="201"/>
      <c r="G3" s="201"/>
      <c r="H3" s="201"/>
      <c r="I3" s="281"/>
      <c r="J3" s="281"/>
    </row>
    <row r="4" spans="1:14" ht="18" x14ac:dyDescent="0.35">
      <c r="A4" s="682" t="s">
        <v>516</v>
      </c>
      <c r="B4" s="682"/>
      <c r="C4" s="682"/>
      <c r="D4" s="682"/>
      <c r="E4" s="682"/>
      <c r="F4" s="682"/>
      <c r="G4" s="682"/>
      <c r="H4" s="682"/>
      <c r="I4" s="305"/>
      <c r="J4" s="305"/>
    </row>
    <row r="5" spans="1:14" ht="15" x14ac:dyDescent="0.3">
      <c r="A5" s="202" t="s">
        <v>883</v>
      </c>
      <c r="B5" s="202"/>
      <c r="C5" s="202"/>
      <c r="D5" s="202"/>
      <c r="E5" s="202"/>
      <c r="F5" s="202"/>
      <c r="G5" s="202"/>
      <c r="H5" s="201"/>
      <c r="I5" s="281"/>
      <c r="J5" s="281"/>
      <c r="L5" s="791" t="s">
        <v>780</v>
      </c>
      <c r="M5" s="791"/>
      <c r="N5" s="791"/>
    </row>
    <row r="6" spans="1:14" ht="28.5" customHeight="1" x14ac:dyDescent="0.2">
      <c r="A6" s="763" t="s">
        <v>2</v>
      </c>
      <c r="B6" s="763" t="s">
        <v>3</v>
      </c>
      <c r="C6" s="611" t="s">
        <v>400</v>
      </c>
      <c r="D6" s="643" t="s">
        <v>450</v>
      </c>
      <c r="E6" s="643"/>
      <c r="F6" s="643"/>
      <c r="G6" s="643"/>
      <c r="H6" s="613"/>
      <c r="I6" s="792" t="s">
        <v>542</v>
      </c>
      <c r="J6" s="792" t="s">
        <v>543</v>
      </c>
      <c r="K6" s="763" t="s">
        <v>496</v>
      </c>
      <c r="L6" s="763"/>
      <c r="M6" s="763"/>
      <c r="N6" s="763"/>
    </row>
    <row r="7" spans="1:14" ht="39" customHeight="1" x14ac:dyDescent="0.2">
      <c r="A7" s="763"/>
      <c r="B7" s="763"/>
      <c r="C7" s="611"/>
      <c r="D7" s="5" t="s">
        <v>449</v>
      </c>
      <c r="E7" s="5" t="s">
        <v>401</v>
      </c>
      <c r="F7" s="66" t="s">
        <v>402</v>
      </c>
      <c r="G7" s="5" t="s">
        <v>403</v>
      </c>
      <c r="H7" s="5" t="s">
        <v>46</v>
      </c>
      <c r="I7" s="792"/>
      <c r="J7" s="792"/>
      <c r="K7" s="231" t="s">
        <v>404</v>
      </c>
      <c r="L7" s="25" t="s">
        <v>497</v>
      </c>
      <c r="M7" s="5" t="s">
        <v>405</v>
      </c>
      <c r="N7" s="25" t="s">
        <v>406</v>
      </c>
    </row>
    <row r="8" spans="1:14" ht="15" x14ac:dyDescent="0.2">
      <c r="A8" s="218">
        <v>1</v>
      </c>
      <c r="B8" s="218">
        <v>2</v>
      </c>
      <c r="C8" s="204" t="s">
        <v>262</v>
      </c>
      <c r="D8" s="204" t="s">
        <v>263</v>
      </c>
      <c r="E8" s="204" t="s">
        <v>264</v>
      </c>
      <c r="F8" s="204" t="s">
        <v>265</v>
      </c>
      <c r="G8" s="204" t="s">
        <v>266</v>
      </c>
      <c r="H8" s="204" t="s">
        <v>267</v>
      </c>
      <c r="I8" s="306" t="s">
        <v>286</v>
      </c>
      <c r="J8" s="306" t="s">
        <v>287</v>
      </c>
      <c r="K8" s="204" t="s">
        <v>288</v>
      </c>
      <c r="L8" s="204" t="s">
        <v>316</v>
      </c>
      <c r="M8" s="204" t="s">
        <v>317</v>
      </c>
      <c r="N8" s="204" t="s">
        <v>318</v>
      </c>
    </row>
    <row r="9" spans="1:14" x14ac:dyDescent="0.2">
      <c r="A9" s="8">
        <v>1</v>
      </c>
      <c r="B9" s="9" t="s">
        <v>884</v>
      </c>
      <c r="C9" s="517">
        <v>1976</v>
      </c>
      <c r="D9" s="517">
        <v>0</v>
      </c>
      <c r="E9" s="517">
        <v>0</v>
      </c>
      <c r="F9" s="517">
        <v>0</v>
      </c>
      <c r="G9" s="517">
        <v>0</v>
      </c>
      <c r="H9" s="517">
        <v>0</v>
      </c>
      <c r="I9" s="517">
        <v>0</v>
      </c>
      <c r="J9" s="517">
        <v>1975</v>
      </c>
      <c r="K9" s="515">
        <v>1975</v>
      </c>
      <c r="L9" s="515">
        <v>0</v>
      </c>
      <c r="M9" s="515">
        <v>0</v>
      </c>
      <c r="N9" s="515">
        <v>3002</v>
      </c>
    </row>
    <row r="10" spans="1:14" x14ac:dyDescent="0.2">
      <c r="A10" s="8">
        <v>2</v>
      </c>
      <c r="B10" s="9" t="s">
        <v>885</v>
      </c>
      <c r="C10" s="517">
        <v>488</v>
      </c>
      <c r="D10" s="517">
        <v>108</v>
      </c>
      <c r="E10" s="517">
        <v>114</v>
      </c>
      <c r="F10" s="517">
        <v>55</v>
      </c>
      <c r="G10" s="517">
        <v>205</v>
      </c>
      <c r="H10" s="517">
        <v>6</v>
      </c>
      <c r="I10" s="517">
        <v>0</v>
      </c>
      <c r="J10" s="517">
        <v>937</v>
      </c>
      <c r="K10" s="515">
        <v>937</v>
      </c>
      <c r="L10" s="515">
        <v>0</v>
      </c>
      <c r="M10" s="515">
        <v>0</v>
      </c>
      <c r="N10" s="515">
        <v>1618</v>
      </c>
    </row>
    <row r="11" spans="1:14" x14ac:dyDescent="0.2">
      <c r="A11" s="8">
        <v>3</v>
      </c>
      <c r="B11" s="9" t="s">
        <v>886</v>
      </c>
      <c r="C11" s="517">
        <v>1199</v>
      </c>
      <c r="D11" s="517">
        <v>50</v>
      </c>
      <c r="E11" s="517">
        <v>752</v>
      </c>
      <c r="F11" s="517">
        <v>13</v>
      </c>
      <c r="G11" s="517">
        <v>142</v>
      </c>
      <c r="H11" s="517">
        <v>242</v>
      </c>
      <c r="I11" s="517">
        <v>0</v>
      </c>
      <c r="J11" s="517">
        <v>1397</v>
      </c>
      <c r="K11" s="515">
        <v>1397</v>
      </c>
      <c r="L11" s="515">
        <v>0</v>
      </c>
      <c r="M11" s="515">
        <v>0</v>
      </c>
      <c r="N11" s="515">
        <v>2134</v>
      </c>
    </row>
    <row r="12" spans="1:14" x14ac:dyDescent="0.2">
      <c r="A12" s="8">
        <v>4</v>
      </c>
      <c r="B12" s="9" t="s">
        <v>887</v>
      </c>
      <c r="C12" s="517">
        <v>727</v>
      </c>
      <c r="D12" s="517">
        <v>0</v>
      </c>
      <c r="E12" s="517">
        <v>239</v>
      </c>
      <c r="F12" s="517">
        <v>0</v>
      </c>
      <c r="G12" s="517">
        <v>488</v>
      </c>
      <c r="H12" s="517">
        <v>727</v>
      </c>
      <c r="I12" s="517">
        <v>0</v>
      </c>
      <c r="J12" s="517">
        <v>727</v>
      </c>
      <c r="K12" s="515">
        <v>727</v>
      </c>
      <c r="L12" s="515">
        <v>0</v>
      </c>
      <c r="M12" s="515">
        <v>0</v>
      </c>
      <c r="N12" s="515">
        <v>1002</v>
      </c>
    </row>
    <row r="13" spans="1:14" x14ac:dyDescent="0.2">
      <c r="A13" s="8">
        <v>5</v>
      </c>
      <c r="B13" s="9" t="s">
        <v>888</v>
      </c>
      <c r="C13" s="517">
        <v>0</v>
      </c>
      <c r="D13" s="517">
        <v>173</v>
      </c>
      <c r="E13" s="517">
        <v>134</v>
      </c>
      <c r="F13" s="517">
        <v>25</v>
      </c>
      <c r="G13" s="517">
        <v>297</v>
      </c>
      <c r="H13" s="517"/>
      <c r="I13" s="517">
        <v>0</v>
      </c>
      <c r="J13" s="517">
        <v>892</v>
      </c>
      <c r="K13" s="515">
        <v>892</v>
      </c>
      <c r="L13" s="515">
        <v>143</v>
      </c>
      <c r="M13" s="515">
        <v>0</v>
      </c>
      <c r="N13" s="515">
        <v>1556</v>
      </c>
    </row>
    <row r="14" spans="1:14" ht="15" x14ac:dyDescent="0.2">
      <c r="A14" s="336">
        <v>6</v>
      </c>
      <c r="B14" s="205" t="s">
        <v>889</v>
      </c>
      <c r="C14" s="519">
        <f t="shared" ref="C14" si="0">D14+E14+F14+G14+H14</f>
        <v>8</v>
      </c>
      <c r="D14" s="519">
        <v>0</v>
      </c>
      <c r="E14" s="519">
        <v>4</v>
      </c>
      <c r="F14" s="519">
        <v>0</v>
      </c>
      <c r="G14" s="519">
        <v>2</v>
      </c>
      <c r="H14" s="520">
        <v>2</v>
      </c>
      <c r="I14" s="519">
        <v>0</v>
      </c>
      <c r="J14" s="518">
        <f t="shared" ref="J14:M14" si="1">SUM(J12:J13)</f>
        <v>1619</v>
      </c>
      <c r="K14" s="518">
        <f t="shared" si="1"/>
        <v>1619</v>
      </c>
      <c r="L14" s="518">
        <f t="shared" si="1"/>
        <v>143</v>
      </c>
      <c r="M14" s="518">
        <f t="shared" si="1"/>
        <v>0</v>
      </c>
      <c r="N14" s="518">
        <v>722</v>
      </c>
    </row>
    <row r="15" spans="1:14" x14ac:dyDescent="0.2">
      <c r="A15" s="8">
        <v>7</v>
      </c>
      <c r="B15" s="9" t="s">
        <v>890</v>
      </c>
      <c r="C15" s="517">
        <v>621</v>
      </c>
      <c r="D15" s="517">
        <v>8</v>
      </c>
      <c r="E15" s="517">
        <v>109</v>
      </c>
      <c r="F15" s="517">
        <v>0</v>
      </c>
      <c r="G15" s="517">
        <v>504</v>
      </c>
      <c r="H15" s="517">
        <v>0</v>
      </c>
      <c r="I15" s="517">
        <v>0</v>
      </c>
      <c r="J15" s="517">
        <v>0</v>
      </c>
      <c r="K15" s="515">
        <v>324</v>
      </c>
      <c r="L15" s="515">
        <v>0</v>
      </c>
      <c r="M15" s="515">
        <v>0</v>
      </c>
      <c r="N15" s="515">
        <v>1236</v>
      </c>
    </row>
    <row r="16" spans="1:14" ht="15" x14ac:dyDescent="0.2">
      <c r="A16" s="8">
        <v>8</v>
      </c>
      <c r="B16" s="9" t="s">
        <v>891</v>
      </c>
      <c r="C16" s="519">
        <f t="shared" ref="C16" si="2">D16+E16+F16+G16+H16</f>
        <v>146</v>
      </c>
      <c r="D16" s="519">
        <v>0</v>
      </c>
      <c r="E16" s="519">
        <v>7</v>
      </c>
      <c r="F16" s="519">
        <v>0</v>
      </c>
      <c r="G16" s="519">
        <v>91</v>
      </c>
      <c r="H16" s="520">
        <v>48</v>
      </c>
      <c r="I16" s="519">
        <v>0</v>
      </c>
      <c r="J16" s="517">
        <v>1894</v>
      </c>
      <c r="K16" s="515">
        <v>1894</v>
      </c>
      <c r="L16" s="515">
        <v>0</v>
      </c>
      <c r="M16" s="515">
        <v>0</v>
      </c>
      <c r="N16" s="515">
        <v>1344</v>
      </c>
    </row>
    <row r="17" spans="1:14" ht="15" x14ac:dyDescent="0.2">
      <c r="A17" s="337">
        <v>9</v>
      </c>
      <c r="B17" s="9" t="s">
        <v>892</v>
      </c>
      <c r="C17" s="519">
        <f t="shared" ref="C17" si="3">D17+E17+F17+G17+H17</f>
        <v>533</v>
      </c>
      <c r="D17" s="269">
        <v>0</v>
      </c>
      <c r="E17" s="269">
        <v>96</v>
      </c>
      <c r="F17" s="269">
        <v>0</v>
      </c>
      <c r="G17" s="269">
        <v>290</v>
      </c>
      <c r="H17" s="520">
        <v>147</v>
      </c>
      <c r="I17" s="269">
        <v>0</v>
      </c>
      <c r="J17" s="269">
        <v>1892</v>
      </c>
      <c r="K17" s="269">
        <v>1892</v>
      </c>
      <c r="L17" s="475">
        <v>0</v>
      </c>
      <c r="M17" s="475">
        <v>0</v>
      </c>
      <c r="N17" s="475">
        <v>2773</v>
      </c>
    </row>
    <row r="18" spans="1:14" x14ac:dyDescent="0.2">
      <c r="A18" s="8">
        <v>10</v>
      </c>
      <c r="B18" s="9" t="s">
        <v>893</v>
      </c>
      <c r="C18" s="269">
        <v>0</v>
      </c>
      <c r="D18" s="269">
        <v>6</v>
      </c>
      <c r="E18" s="269">
        <v>270</v>
      </c>
      <c r="F18" s="269">
        <v>149</v>
      </c>
      <c r="G18" s="269">
        <v>226</v>
      </c>
      <c r="H18" s="269">
        <v>0</v>
      </c>
      <c r="I18" s="269">
        <v>458</v>
      </c>
      <c r="J18" s="269">
        <v>0</v>
      </c>
      <c r="K18" s="475">
        <v>651</v>
      </c>
      <c r="L18" s="475">
        <v>0</v>
      </c>
      <c r="M18" s="475">
        <v>0</v>
      </c>
      <c r="N18" s="475">
        <v>1101</v>
      </c>
    </row>
    <row r="19" spans="1:14" x14ac:dyDescent="0.2">
      <c r="A19" s="8">
        <v>11</v>
      </c>
      <c r="B19" s="9" t="s">
        <v>894</v>
      </c>
      <c r="C19" s="269">
        <v>942</v>
      </c>
      <c r="D19" s="269">
        <v>4</v>
      </c>
      <c r="E19" s="269">
        <v>182</v>
      </c>
      <c r="F19" s="269">
        <v>24</v>
      </c>
      <c r="G19" s="269">
        <v>571</v>
      </c>
      <c r="H19" s="269">
        <v>161</v>
      </c>
      <c r="I19" s="269">
        <v>0</v>
      </c>
      <c r="J19" s="269">
        <v>968</v>
      </c>
      <c r="K19" s="475">
        <v>968</v>
      </c>
      <c r="L19" s="475">
        <v>0</v>
      </c>
      <c r="M19" s="475">
        <v>0</v>
      </c>
      <c r="N19" s="475">
        <v>1505</v>
      </c>
    </row>
    <row r="20" spans="1:14" x14ac:dyDescent="0.2">
      <c r="A20" s="586" t="s">
        <v>17</v>
      </c>
      <c r="B20" s="587"/>
      <c r="C20" s="327">
        <f>SUM(C9:C19)</f>
        <v>6640</v>
      </c>
      <c r="D20" s="327">
        <f t="shared" ref="D20:N20" si="4">SUM(D9:D19)</f>
        <v>349</v>
      </c>
      <c r="E20" s="327">
        <f t="shared" si="4"/>
        <v>1907</v>
      </c>
      <c r="F20" s="327">
        <f t="shared" si="4"/>
        <v>266</v>
      </c>
      <c r="G20" s="327">
        <f t="shared" si="4"/>
        <v>2816</v>
      </c>
      <c r="H20" s="327">
        <f t="shared" si="4"/>
        <v>1333</v>
      </c>
      <c r="I20" s="327">
        <f t="shared" si="4"/>
        <v>458</v>
      </c>
      <c r="J20" s="472">
        <f t="shared" si="4"/>
        <v>12301</v>
      </c>
      <c r="K20" s="472">
        <f t="shared" si="4"/>
        <v>13276</v>
      </c>
      <c r="L20" s="472">
        <f t="shared" si="4"/>
        <v>286</v>
      </c>
      <c r="M20" s="472">
        <f t="shared" si="4"/>
        <v>0</v>
      </c>
      <c r="N20" s="472">
        <f t="shared" si="4"/>
        <v>17993</v>
      </c>
    </row>
    <row r="29" spans="1:14" ht="12.75" customHeight="1" x14ac:dyDescent="0.2">
      <c r="A29" s="207"/>
      <c r="B29" s="207"/>
      <c r="C29" s="207"/>
      <c r="D29" s="207"/>
      <c r="H29" s="222"/>
      <c r="I29" s="222"/>
      <c r="J29" s="222"/>
      <c r="K29" s="222"/>
      <c r="L29" s="222"/>
      <c r="N29" s="367" t="s">
        <v>12</v>
      </c>
    </row>
    <row r="30" spans="1:14" ht="12.75" customHeight="1" x14ac:dyDescent="0.2">
      <c r="A30" s="207"/>
      <c r="B30" s="207"/>
      <c r="C30" s="207"/>
      <c r="D30" s="207"/>
      <c r="H30" s="222"/>
      <c r="I30" s="222"/>
      <c r="J30" s="222"/>
      <c r="K30" s="222"/>
      <c r="L30" s="222"/>
      <c r="N30" s="367" t="s">
        <v>902</v>
      </c>
    </row>
    <row r="31" spans="1:14" ht="12.75" customHeight="1" x14ac:dyDescent="0.2">
      <c r="A31" s="207"/>
      <c r="B31" s="207"/>
      <c r="C31" s="207"/>
      <c r="D31" s="207"/>
      <c r="K31" s="352"/>
      <c r="N31" s="367" t="s">
        <v>903</v>
      </c>
    </row>
    <row r="32" spans="1:14" x14ac:dyDescent="0.2">
      <c r="A32" s="207" t="s">
        <v>11</v>
      </c>
      <c r="C32" s="207"/>
      <c r="D32" s="207"/>
      <c r="K32" s="209" t="s">
        <v>83</v>
      </c>
    </row>
  </sheetData>
  <mergeCells count="12">
    <mergeCell ref="A20:B20"/>
    <mergeCell ref="D6:H6"/>
    <mergeCell ref="C6:C7"/>
    <mergeCell ref="A1:K1"/>
    <mergeCell ref="A2:K2"/>
    <mergeCell ref="A4:H4"/>
    <mergeCell ref="A6:A7"/>
    <mergeCell ref="B6:B7"/>
    <mergeCell ref="K6:N6"/>
    <mergeCell ref="L5:N5"/>
    <mergeCell ref="I6:I7"/>
    <mergeCell ref="J6:J7"/>
  </mergeCells>
  <printOptions horizontalCentered="1" verticalCentered="1"/>
  <pageMargins left="0.70866141732283505" right="0.70866141732283505" top="0.196850393700787" bottom="0.196850393700787" header="0.31496062992126" footer="0.31496062992126"/>
  <pageSetup paperSize="9" scale="81" orientation="landscape" r:id="rId1"/>
  <headerFooter>
    <oddFooter>&amp;C- 78 -</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view="pageBreakPreview" zoomScaleSheetLayoutView="100" workbookViewId="0">
      <selection activeCell="L14" sqref="L14"/>
    </sheetView>
  </sheetViews>
  <sheetFormatPr defaultRowHeight="12.75" x14ac:dyDescent="0.2"/>
  <cols>
    <col min="1" max="1" width="8.28515625" customWidth="1"/>
    <col min="2" max="2" width="23.5703125" customWidth="1"/>
    <col min="3" max="3" width="20.5703125" bestFit="1" customWidth="1"/>
    <col min="4" max="4" width="12.5703125" customWidth="1"/>
    <col min="5" max="5" width="13" customWidth="1"/>
    <col min="6" max="6" width="14.7109375" customWidth="1"/>
    <col min="7" max="7" width="13.5703125" customWidth="1"/>
    <col min="8" max="8" width="15.5703125" customWidth="1"/>
  </cols>
  <sheetData>
    <row r="1" spans="1:8" ht="18" x14ac:dyDescent="0.35">
      <c r="A1" s="682" t="s">
        <v>0</v>
      </c>
      <c r="B1" s="682"/>
      <c r="C1" s="682"/>
      <c r="D1" s="682"/>
      <c r="E1" s="682"/>
      <c r="F1" s="682"/>
      <c r="G1" s="682"/>
      <c r="H1" s="237" t="s">
        <v>519</v>
      </c>
    </row>
    <row r="2" spans="1:8" ht="21" x14ac:dyDescent="0.35">
      <c r="A2" s="683" t="s">
        <v>701</v>
      </c>
      <c r="B2" s="683"/>
      <c r="C2" s="683"/>
      <c r="D2" s="683"/>
      <c r="E2" s="683"/>
      <c r="F2" s="683"/>
      <c r="G2" s="683"/>
    </row>
    <row r="3" spans="1:8" ht="15" x14ac:dyDescent="0.3">
      <c r="A3" s="201"/>
      <c r="B3" s="201"/>
      <c r="C3" s="201"/>
      <c r="D3" s="201"/>
      <c r="E3" s="201"/>
      <c r="F3" s="201"/>
      <c r="G3" s="201"/>
    </row>
    <row r="4" spans="1:8" ht="18" x14ac:dyDescent="0.35">
      <c r="A4" s="682" t="s">
        <v>518</v>
      </c>
      <c r="B4" s="682"/>
      <c r="C4" s="682"/>
      <c r="D4" s="682"/>
      <c r="E4" s="682"/>
      <c r="F4" s="682"/>
      <c r="G4" s="682"/>
    </row>
    <row r="5" spans="1:8" ht="15" x14ac:dyDescent="0.3">
      <c r="A5" s="202" t="s">
        <v>253</v>
      </c>
      <c r="B5" s="202"/>
      <c r="C5" s="202"/>
      <c r="D5" s="202"/>
      <c r="E5" s="202"/>
      <c r="F5" s="202"/>
      <c r="G5" s="802" t="s">
        <v>780</v>
      </c>
      <c r="H5" s="802"/>
    </row>
    <row r="6" spans="1:8" ht="21.75" customHeight="1" x14ac:dyDescent="0.2">
      <c r="A6" s="761" t="s">
        <v>2</v>
      </c>
      <c r="B6" s="761" t="s">
        <v>498</v>
      </c>
      <c r="C6" s="611" t="s">
        <v>36</v>
      </c>
      <c r="D6" s="611" t="s">
        <v>503</v>
      </c>
      <c r="E6" s="611"/>
      <c r="F6" s="643" t="s">
        <v>504</v>
      </c>
      <c r="G6" s="643"/>
      <c r="H6" s="761" t="s">
        <v>225</v>
      </c>
    </row>
    <row r="7" spans="1:8" ht="25.5" customHeight="1" x14ac:dyDescent="0.2">
      <c r="A7" s="762"/>
      <c r="B7" s="762"/>
      <c r="C7" s="611"/>
      <c r="D7" s="5" t="s">
        <v>499</v>
      </c>
      <c r="E7" s="5" t="s">
        <v>500</v>
      </c>
      <c r="F7" s="66" t="s">
        <v>501</v>
      </c>
      <c r="G7" s="5" t="s">
        <v>502</v>
      </c>
      <c r="H7" s="762"/>
    </row>
    <row r="8" spans="1:8" ht="15" x14ac:dyDescent="0.2">
      <c r="A8" s="204" t="s">
        <v>260</v>
      </c>
      <c r="B8" s="204" t="s">
        <v>261</v>
      </c>
      <c r="C8" s="204" t="s">
        <v>262</v>
      </c>
      <c r="D8" s="204" t="s">
        <v>263</v>
      </c>
      <c r="E8" s="204" t="s">
        <v>264</v>
      </c>
      <c r="F8" s="204" t="s">
        <v>265</v>
      </c>
      <c r="G8" s="204" t="s">
        <v>266</v>
      </c>
      <c r="H8" s="204">
        <v>8</v>
      </c>
    </row>
    <row r="9" spans="1:8" ht="15" x14ac:dyDescent="0.2">
      <c r="A9" s="286">
        <v>1</v>
      </c>
      <c r="B9" s="204"/>
      <c r="C9" s="9" t="s">
        <v>884</v>
      </c>
      <c r="D9" s="793" t="s">
        <v>954</v>
      </c>
      <c r="E9" s="794"/>
      <c r="F9" s="794"/>
      <c r="G9" s="794"/>
      <c r="H9" s="795"/>
    </row>
    <row r="10" spans="1:8" ht="15" x14ac:dyDescent="0.2">
      <c r="A10" s="286">
        <v>2</v>
      </c>
      <c r="B10" s="204"/>
      <c r="C10" s="9" t="s">
        <v>885</v>
      </c>
      <c r="D10" s="796"/>
      <c r="E10" s="797"/>
      <c r="F10" s="797"/>
      <c r="G10" s="797"/>
      <c r="H10" s="798"/>
    </row>
    <row r="11" spans="1:8" ht="15" x14ac:dyDescent="0.2">
      <c r="A11" s="286">
        <v>3</v>
      </c>
      <c r="B11" s="204"/>
      <c r="C11" s="9" t="s">
        <v>886</v>
      </c>
      <c r="D11" s="796"/>
      <c r="E11" s="797"/>
      <c r="F11" s="797"/>
      <c r="G11" s="797"/>
      <c r="H11" s="798"/>
    </row>
    <row r="12" spans="1:8" ht="15" x14ac:dyDescent="0.2">
      <c r="A12" s="286">
        <v>4</v>
      </c>
      <c r="B12" s="204"/>
      <c r="C12" s="9" t="s">
        <v>887</v>
      </c>
      <c r="D12" s="796"/>
      <c r="E12" s="797"/>
      <c r="F12" s="797"/>
      <c r="G12" s="797"/>
      <c r="H12" s="798"/>
    </row>
    <row r="13" spans="1:8" ht="15" x14ac:dyDescent="0.2">
      <c r="A13" s="286">
        <v>5</v>
      </c>
      <c r="B13" s="204"/>
      <c r="C13" s="9" t="s">
        <v>888</v>
      </c>
      <c r="D13" s="796"/>
      <c r="E13" s="797"/>
      <c r="F13" s="797"/>
      <c r="G13" s="797"/>
      <c r="H13" s="798"/>
    </row>
    <row r="14" spans="1:8" ht="15" x14ac:dyDescent="0.2">
      <c r="A14" s="286">
        <v>6</v>
      </c>
      <c r="B14" s="204"/>
      <c r="C14" s="205" t="s">
        <v>889</v>
      </c>
      <c r="D14" s="796"/>
      <c r="E14" s="797"/>
      <c r="F14" s="797"/>
      <c r="G14" s="797"/>
      <c r="H14" s="798"/>
    </row>
    <row r="15" spans="1:8" ht="15" x14ac:dyDescent="0.2">
      <c r="A15" s="286">
        <v>7</v>
      </c>
      <c r="B15" s="204"/>
      <c r="C15" s="9" t="s">
        <v>890</v>
      </c>
      <c r="D15" s="796"/>
      <c r="E15" s="797"/>
      <c r="F15" s="797"/>
      <c r="G15" s="797"/>
      <c r="H15" s="798"/>
    </row>
    <row r="16" spans="1:8" ht="15" x14ac:dyDescent="0.2">
      <c r="A16" s="286">
        <v>8</v>
      </c>
      <c r="B16" s="204"/>
      <c r="C16" s="9" t="s">
        <v>891</v>
      </c>
      <c r="D16" s="796"/>
      <c r="E16" s="797"/>
      <c r="F16" s="797"/>
      <c r="G16" s="797"/>
      <c r="H16" s="798"/>
    </row>
    <row r="17" spans="1:8" ht="15" x14ac:dyDescent="0.2">
      <c r="A17" s="286">
        <v>9</v>
      </c>
      <c r="B17" s="9"/>
      <c r="C17" s="9" t="s">
        <v>892</v>
      </c>
      <c r="D17" s="796"/>
      <c r="E17" s="797"/>
      <c r="F17" s="797"/>
      <c r="G17" s="797"/>
      <c r="H17" s="798"/>
    </row>
    <row r="18" spans="1:8" ht="15" x14ac:dyDescent="0.2">
      <c r="A18" s="286">
        <v>10</v>
      </c>
      <c r="B18" s="9"/>
      <c r="C18" s="9" t="s">
        <v>893</v>
      </c>
      <c r="D18" s="796"/>
      <c r="E18" s="797"/>
      <c r="F18" s="797"/>
      <c r="G18" s="797"/>
      <c r="H18" s="798"/>
    </row>
    <row r="19" spans="1:8" ht="15" x14ac:dyDescent="0.2">
      <c r="A19" s="286">
        <v>11</v>
      </c>
      <c r="B19" s="9"/>
      <c r="C19" s="9" t="s">
        <v>894</v>
      </c>
      <c r="D19" s="799"/>
      <c r="E19" s="800"/>
      <c r="F19" s="800"/>
      <c r="G19" s="800"/>
      <c r="H19" s="801"/>
    </row>
    <row r="20" spans="1:8" x14ac:dyDescent="0.2">
      <c r="A20" s="28" t="s">
        <v>17</v>
      </c>
      <c r="B20" s="9"/>
      <c r="C20" s="9"/>
      <c r="D20" s="9"/>
      <c r="E20" s="9"/>
      <c r="F20" s="9"/>
      <c r="G20" s="9"/>
      <c r="H20" s="9"/>
    </row>
    <row r="21" spans="1:8" x14ac:dyDescent="0.2">
      <c r="A21" s="29"/>
      <c r="B21" s="12"/>
      <c r="C21" s="12"/>
      <c r="D21" s="12"/>
      <c r="E21" s="12"/>
      <c r="F21" s="12"/>
      <c r="G21" s="12"/>
      <c r="H21" s="12"/>
    </row>
    <row r="22" spans="1:8" x14ac:dyDescent="0.2">
      <c r="A22" s="29"/>
      <c r="B22" s="12"/>
      <c r="C22" s="12"/>
      <c r="D22" s="12"/>
      <c r="E22" s="12"/>
      <c r="F22" s="12"/>
      <c r="G22" s="12"/>
      <c r="H22" s="12"/>
    </row>
    <row r="23" spans="1:8" x14ac:dyDescent="0.2">
      <c r="A23" s="29"/>
      <c r="B23" s="12"/>
      <c r="C23" s="12"/>
      <c r="D23" s="12"/>
      <c r="E23" s="12"/>
      <c r="F23" s="12"/>
      <c r="G23" s="12"/>
      <c r="H23" s="12"/>
    </row>
    <row r="24" spans="1:8" x14ac:dyDescent="0.2">
      <c r="A24" s="29"/>
      <c r="B24" s="12"/>
      <c r="C24" s="12"/>
      <c r="D24" s="12"/>
      <c r="E24" s="12"/>
      <c r="F24" s="12"/>
      <c r="G24" s="12"/>
      <c r="H24" s="12"/>
    </row>
    <row r="25" spans="1:8" x14ac:dyDescent="0.2">
      <c r="A25" s="29"/>
      <c r="B25" s="12"/>
      <c r="C25" s="12"/>
      <c r="D25" s="12"/>
      <c r="E25" s="12"/>
      <c r="F25" s="12"/>
      <c r="G25" s="12"/>
      <c r="H25" s="12"/>
    </row>
    <row r="28" spans="1:8" ht="12.75" customHeight="1" x14ac:dyDescent="0.2">
      <c r="A28" s="207"/>
      <c r="B28" s="207"/>
      <c r="C28" s="207"/>
      <c r="D28" s="207"/>
      <c r="F28" s="222"/>
      <c r="G28" s="222"/>
      <c r="H28" s="367" t="s">
        <v>12</v>
      </c>
    </row>
    <row r="29" spans="1:8" ht="12.75" customHeight="1" x14ac:dyDescent="0.2">
      <c r="A29" s="207"/>
      <c r="B29" s="207"/>
      <c r="C29" s="207"/>
      <c r="D29" s="207"/>
      <c r="F29" s="222"/>
      <c r="G29" s="222"/>
      <c r="H29" s="367" t="s">
        <v>902</v>
      </c>
    </row>
    <row r="30" spans="1:8" ht="12.75" customHeight="1" x14ac:dyDescent="0.2">
      <c r="A30" s="207"/>
      <c r="B30" s="207"/>
      <c r="C30" s="207"/>
      <c r="D30" s="207"/>
      <c r="F30" s="222"/>
      <c r="G30" s="222"/>
      <c r="H30" s="367" t="s">
        <v>903</v>
      </c>
    </row>
    <row r="31" spans="1:8" x14ac:dyDescent="0.2">
      <c r="A31" s="207" t="s">
        <v>11</v>
      </c>
      <c r="C31" s="207"/>
      <c r="D31" s="207"/>
      <c r="G31" s="209" t="s">
        <v>83</v>
      </c>
    </row>
  </sheetData>
  <mergeCells count="11">
    <mergeCell ref="D9:H19"/>
    <mergeCell ref="H6:H7"/>
    <mergeCell ref="A1:G1"/>
    <mergeCell ref="A2:G2"/>
    <mergeCell ref="A4:G4"/>
    <mergeCell ref="A6:A7"/>
    <mergeCell ref="B6:B7"/>
    <mergeCell ref="G5:H5"/>
    <mergeCell ref="C6:C7"/>
    <mergeCell ref="F6:G6"/>
    <mergeCell ref="D6:E6"/>
  </mergeCells>
  <printOptions horizontalCentered="1" verticalCentered="1"/>
  <pageMargins left="0.70866141732283505" right="0.70866141732283505" top="0.196850393700787" bottom="0.196850393700787" header="0.31496062992126" footer="0.31496062992126"/>
  <pageSetup paperSize="9" orientation="landscape" r:id="rId1"/>
  <headerFooter>
    <oddFooter>&amp;C- 79 -</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view="pageBreakPreview" zoomScaleSheetLayoutView="100" workbookViewId="0">
      <selection activeCell="N22" sqref="N22"/>
    </sheetView>
  </sheetViews>
  <sheetFormatPr defaultRowHeight="12.75" x14ac:dyDescent="0.2"/>
  <cols>
    <col min="1" max="1" width="6.42578125" customWidth="1"/>
    <col min="2" max="2" width="20.5703125" bestFit="1" customWidth="1"/>
    <col min="3" max="3" width="15.28515625" customWidth="1"/>
    <col min="4" max="5" width="15.42578125" customWidth="1"/>
    <col min="6" max="9" width="15.7109375" customWidth="1"/>
    <col min="10" max="10" width="15.42578125" customWidth="1"/>
    <col min="11" max="11" width="20" customWidth="1"/>
    <col min="12" max="12" width="14.28515625" customWidth="1"/>
  </cols>
  <sheetData>
    <row r="1" spans="1:12" ht="18" x14ac:dyDescent="0.35">
      <c r="A1" s="682" t="s">
        <v>0</v>
      </c>
      <c r="B1" s="682"/>
      <c r="C1" s="682"/>
      <c r="D1" s="682"/>
      <c r="E1" s="682"/>
      <c r="F1" s="682"/>
      <c r="G1" s="682"/>
      <c r="H1" s="682"/>
      <c r="I1" s="682"/>
      <c r="J1" s="682"/>
      <c r="K1" s="682"/>
      <c r="L1" s="237" t="s">
        <v>521</v>
      </c>
    </row>
    <row r="2" spans="1:12" ht="21" x14ac:dyDescent="0.35">
      <c r="A2" s="683" t="s">
        <v>701</v>
      </c>
      <c r="B2" s="683"/>
      <c r="C2" s="683"/>
      <c r="D2" s="683"/>
      <c r="E2" s="683"/>
      <c r="F2" s="683"/>
      <c r="G2" s="683"/>
      <c r="H2" s="683"/>
      <c r="I2" s="683"/>
      <c r="J2" s="683"/>
      <c r="K2" s="683"/>
    </row>
    <row r="3" spans="1:12" ht="15" x14ac:dyDescent="0.3">
      <c r="A3" s="201"/>
      <c r="B3" s="201"/>
      <c r="C3" s="201"/>
      <c r="D3" s="201"/>
      <c r="E3" s="201"/>
      <c r="F3" s="201"/>
      <c r="G3" s="201"/>
      <c r="H3" s="201"/>
      <c r="I3" s="201"/>
      <c r="J3" s="201"/>
      <c r="K3" s="201"/>
    </row>
    <row r="4" spans="1:12" ht="18" x14ac:dyDescent="0.35">
      <c r="A4" s="682" t="s">
        <v>520</v>
      </c>
      <c r="B4" s="682"/>
      <c r="C4" s="682"/>
      <c r="D4" s="682"/>
      <c r="E4" s="682"/>
      <c r="F4" s="682"/>
      <c r="G4" s="682"/>
      <c r="H4" s="682"/>
      <c r="I4" s="682"/>
      <c r="J4" s="682"/>
      <c r="K4" s="682"/>
    </row>
    <row r="5" spans="1:12" ht="15" x14ac:dyDescent="0.3">
      <c r="A5" s="202" t="s">
        <v>883</v>
      </c>
      <c r="B5" s="202"/>
      <c r="C5" s="202"/>
      <c r="D5" s="202"/>
      <c r="E5" s="202"/>
      <c r="F5" s="202"/>
      <c r="G5" s="202"/>
      <c r="H5" s="202"/>
      <c r="I5" s="202"/>
      <c r="J5" s="760" t="s">
        <v>780</v>
      </c>
      <c r="K5" s="760"/>
      <c r="L5" s="760"/>
    </row>
    <row r="6" spans="1:12" ht="21.75" customHeight="1" x14ac:dyDescent="0.2">
      <c r="A6" s="761" t="s">
        <v>2</v>
      </c>
      <c r="B6" s="761" t="s">
        <v>36</v>
      </c>
      <c r="C6" s="612" t="s">
        <v>463</v>
      </c>
      <c r="D6" s="643"/>
      <c r="E6" s="613"/>
      <c r="F6" s="612" t="s">
        <v>469</v>
      </c>
      <c r="G6" s="643"/>
      <c r="H6" s="643"/>
      <c r="I6" s="613"/>
      <c r="J6" s="611" t="s">
        <v>471</v>
      </c>
      <c r="K6" s="611"/>
      <c r="L6" s="611"/>
    </row>
    <row r="7" spans="1:12" ht="29.25" customHeight="1" x14ac:dyDescent="0.2">
      <c r="A7" s="762"/>
      <c r="B7" s="762"/>
      <c r="C7" s="231" t="s">
        <v>215</v>
      </c>
      <c r="D7" s="231" t="s">
        <v>465</v>
      </c>
      <c r="E7" s="231" t="s">
        <v>470</v>
      </c>
      <c r="F7" s="231" t="s">
        <v>215</v>
      </c>
      <c r="G7" s="231" t="s">
        <v>464</v>
      </c>
      <c r="H7" s="231" t="s">
        <v>466</v>
      </c>
      <c r="I7" s="231" t="s">
        <v>470</v>
      </c>
      <c r="J7" s="5" t="s">
        <v>467</v>
      </c>
      <c r="K7" s="5" t="s">
        <v>468</v>
      </c>
      <c r="L7" s="231" t="s">
        <v>470</v>
      </c>
    </row>
    <row r="8" spans="1:12" ht="15" x14ac:dyDescent="0.2">
      <c r="A8" s="204" t="s">
        <v>260</v>
      </c>
      <c r="B8" s="204" t="s">
        <v>261</v>
      </c>
      <c r="C8" s="204" t="s">
        <v>262</v>
      </c>
      <c r="D8" s="204" t="s">
        <v>263</v>
      </c>
      <c r="E8" s="204" t="s">
        <v>264</v>
      </c>
      <c r="F8" s="204" t="s">
        <v>265</v>
      </c>
      <c r="G8" s="204" t="s">
        <v>266</v>
      </c>
      <c r="H8" s="204" t="s">
        <v>267</v>
      </c>
      <c r="I8" s="204" t="s">
        <v>286</v>
      </c>
      <c r="J8" s="204" t="s">
        <v>287</v>
      </c>
      <c r="K8" s="204" t="s">
        <v>288</v>
      </c>
      <c r="L8" s="204" t="s">
        <v>316</v>
      </c>
    </row>
    <row r="9" spans="1:12" ht="15" x14ac:dyDescent="0.2">
      <c r="A9" s="8">
        <v>1</v>
      </c>
      <c r="B9" s="9" t="s">
        <v>884</v>
      </c>
      <c r="C9" s="286">
        <v>0</v>
      </c>
      <c r="D9" s="286">
        <v>0</v>
      </c>
      <c r="E9" s="286">
        <v>0</v>
      </c>
      <c r="F9" s="286">
        <v>0</v>
      </c>
      <c r="G9" s="286">
        <v>0</v>
      </c>
      <c r="H9" s="286">
        <v>0</v>
      </c>
      <c r="I9" s="286">
        <v>0</v>
      </c>
      <c r="J9" s="286">
        <v>0</v>
      </c>
      <c r="K9" s="286">
        <v>0</v>
      </c>
      <c r="L9" s="286">
        <v>0</v>
      </c>
    </row>
    <row r="10" spans="1:12" ht="15" x14ac:dyDescent="0.2">
      <c r="A10" s="8">
        <v>2</v>
      </c>
      <c r="B10" s="9" t="s">
        <v>885</v>
      </c>
      <c r="C10" s="286">
        <v>0</v>
      </c>
      <c r="D10" s="286">
        <v>0</v>
      </c>
      <c r="E10" s="286">
        <v>0</v>
      </c>
      <c r="F10" s="286">
        <v>0</v>
      </c>
      <c r="G10" s="286">
        <v>0</v>
      </c>
      <c r="H10" s="286">
        <v>0</v>
      </c>
      <c r="I10" s="286">
        <v>0</v>
      </c>
      <c r="J10" s="286">
        <v>0</v>
      </c>
      <c r="K10" s="286">
        <v>0</v>
      </c>
      <c r="L10" s="286">
        <v>0</v>
      </c>
    </row>
    <row r="11" spans="1:12" ht="15" x14ac:dyDescent="0.2">
      <c r="A11" s="8">
        <v>3</v>
      </c>
      <c r="B11" s="9" t="s">
        <v>886</v>
      </c>
      <c r="C11" s="286">
        <v>0</v>
      </c>
      <c r="D11" s="286">
        <v>0</v>
      </c>
      <c r="E11" s="286">
        <v>0</v>
      </c>
      <c r="F11" s="286">
        <v>0</v>
      </c>
      <c r="G11" s="286">
        <v>0</v>
      </c>
      <c r="H11" s="286">
        <v>0</v>
      </c>
      <c r="I11" s="286">
        <v>0</v>
      </c>
      <c r="J11" s="286">
        <v>0</v>
      </c>
      <c r="K11" s="286">
        <v>0</v>
      </c>
      <c r="L11" s="286">
        <v>0</v>
      </c>
    </row>
    <row r="12" spans="1:12" ht="15" x14ac:dyDescent="0.2">
      <c r="A12" s="8">
        <v>4</v>
      </c>
      <c r="B12" s="9" t="s">
        <v>887</v>
      </c>
      <c r="C12" s="286">
        <v>0</v>
      </c>
      <c r="D12" s="286">
        <v>0</v>
      </c>
      <c r="E12" s="286">
        <v>0</v>
      </c>
      <c r="F12" s="286">
        <v>0</v>
      </c>
      <c r="G12" s="286">
        <v>0</v>
      </c>
      <c r="H12" s="286">
        <v>0</v>
      </c>
      <c r="I12" s="286">
        <v>0</v>
      </c>
      <c r="J12" s="286">
        <v>0</v>
      </c>
      <c r="K12" s="286">
        <v>0</v>
      </c>
      <c r="L12" s="286">
        <v>0</v>
      </c>
    </row>
    <row r="13" spans="1:12" ht="15" x14ac:dyDescent="0.2">
      <c r="A13" s="8">
        <v>5</v>
      </c>
      <c r="B13" s="9" t="s">
        <v>888</v>
      </c>
      <c r="C13" s="286">
        <v>0</v>
      </c>
      <c r="D13" s="286">
        <v>0</v>
      </c>
      <c r="E13" s="286">
        <v>0</v>
      </c>
      <c r="F13" s="286">
        <v>0</v>
      </c>
      <c r="G13" s="286">
        <v>0</v>
      </c>
      <c r="H13" s="286">
        <v>0</v>
      </c>
      <c r="I13" s="286">
        <v>0</v>
      </c>
      <c r="J13" s="286">
        <v>0</v>
      </c>
      <c r="K13" s="286">
        <v>0</v>
      </c>
      <c r="L13" s="286">
        <v>0</v>
      </c>
    </row>
    <row r="14" spans="1:12" ht="15" x14ac:dyDescent="0.2">
      <c r="A14" s="336">
        <v>6</v>
      </c>
      <c r="B14" s="205" t="s">
        <v>889</v>
      </c>
      <c r="C14" s="286">
        <v>0</v>
      </c>
      <c r="D14" s="286">
        <v>0</v>
      </c>
      <c r="E14" s="286">
        <v>0</v>
      </c>
      <c r="F14" s="286">
        <v>0</v>
      </c>
      <c r="G14" s="286">
        <v>0</v>
      </c>
      <c r="H14" s="286">
        <v>0</v>
      </c>
      <c r="I14" s="286">
        <v>0</v>
      </c>
      <c r="J14" s="286">
        <v>0</v>
      </c>
      <c r="K14" s="286">
        <v>0</v>
      </c>
      <c r="L14" s="286">
        <v>0</v>
      </c>
    </row>
    <row r="15" spans="1:12" ht="15" x14ac:dyDescent="0.2">
      <c r="A15" s="8">
        <v>7</v>
      </c>
      <c r="B15" s="9" t="s">
        <v>890</v>
      </c>
      <c r="C15" s="286">
        <v>0</v>
      </c>
      <c r="D15" s="286">
        <v>0</v>
      </c>
      <c r="E15" s="286">
        <v>0</v>
      </c>
      <c r="F15" s="286">
        <v>0</v>
      </c>
      <c r="G15" s="286">
        <v>0</v>
      </c>
      <c r="H15" s="286">
        <v>0</v>
      </c>
      <c r="I15" s="286">
        <v>0</v>
      </c>
      <c r="J15" s="286">
        <v>0</v>
      </c>
      <c r="K15" s="286">
        <v>0</v>
      </c>
      <c r="L15" s="286">
        <v>0</v>
      </c>
    </row>
    <row r="16" spans="1:12" ht="15" x14ac:dyDescent="0.2">
      <c r="A16" s="8">
        <v>8</v>
      </c>
      <c r="B16" s="9" t="s">
        <v>891</v>
      </c>
      <c r="C16" s="286">
        <v>0</v>
      </c>
      <c r="D16" s="286">
        <v>0</v>
      </c>
      <c r="E16" s="286">
        <v>0</v>
      </c>
      <c r="F16" s="286">
        <v>0</v>
      </c>
      <c r="G16" s="286">
        <v>0</v>
      </c>
      <c r="H16" s="286">
        <v>0</v>
      </c>
      <c r="I16" s="286">
        <v>0</v>
      </c>
      <c r="J16" s="286">
        <v>0</v>
      </c>
      <c r="K16" s="286">
        <v>0</v>
      </c>
      <c r="L16" s="286">
        <v>0</v>
      </c>
    </row>
    <row r="17" spans="1:14" ht="15" x14ac:dyDescent="0.2">
      <c r="A17" s="337">
        <v>9</v>
      </c>
      <c r="B17" s="9" t="s">
        <v>892</v>
      </c>
      <c r="C17" s="286">
        <v>0</v>
      </c>
      <c r="D17" s="286">
        <v>0</v>
      </c>
      <c r="E17" s="286">
        <v>0</v>
      </c>
      <c r="F17" s="286">
        <v>0</v>
      </c>
      <c r="G17" s="286">
        <v>0</v>
      </c>
      <c r="H17" s="286">
        <v>0</v>
      </c>
      <c r="I17" s="286">
        <v>0</v>
      </c>
      <c r="J17" s="286">
        <v>0</v>
      </c>
      <c r="K17" s="286">
        <v>0</v>
      </c>
      <c r="L17" s="286">
        <v>0</v>
      </c>
    </row>
    <row r="18" spans="1:14" ht="15" x14ac:dyDescent="0.2">
      <c r="A18" s="8">
        <v>10</v>
      </c>
      <c r="B18" s="9" t="s">
        <v>893</v>
      </c>
      <c r="C18" s="286">
        <v>0</v>
      </c>
      <c r="D18" s="286">
        <v>0</v>
      </c>
      <c r="E18" s="286">
        <v>0</v>
      </c>
      <c r="F18" s="286">
        <v>0</v>
      </c>
      <c r="G18" s="286">
        <v>0</v>
      </c>
      <c r="H18" s="286">
        <v>0</v>
      </c>
      <c r="I18" s="286">
        <v>0</v>
      </c>
      <c r="J18" s="286">
        <v>0</v>
      </c>
      <c r="K18" s="286">
        <v>0</v>
      </c>
      <c r="L18" s="286">
        <v>0</v>
      </c>
      <c r="N18" t="s">
        <v>10</v>
      </c>
    </row>
    <row r="19" spans="1:14" ht="15" x14ac:dyDescent="0.2">
      <c r="A19" s="8">
        <v>11</v>
      </c>
      <c r="B19" s="9" t="s">
        <v>894</v>
      </c>
      <c r="C19" s="286">
        <v>0</v>
      </c>
      <c r="D19" s="286">
        <v>0</v>
      </c>
      <c r="E19" s="286">
        <v>0</v>
      </c>
      <c r="F19" s="286">
        <v>0</v>
      </c>
      <c r="G19" s="286">
        <v>0</v>
      </c>
      <c r="H19" s="286">
        <v>0</v>
      </c>
      <c r="I19" s="286">
        <v>0</v>
      </c>
      <c r="J19" s="286">
        <v>0</v>
      </c>
      <c r="K19" s="286">
        <v>0</v>
      </c>
      <c r="L19" s="286">
        <v>0</v>
      </c>
    </row>
    <row r="20" spans="1:14" s="14" customFormat="1" ht="15" x14ac:dyDescent="0.2">
      <c r="A20" s="586" t="s">
        <v>17</v>
      </c>
      <c r="B20" s="587"/>
      <c r="C20" s="393">
        <v>0</v>
      </c>
      <c r="D20" s="393">
        <v>0</v>
      </c>
      <c r="E20" s="393">
        <v>0</v>
      </c>
      <c r="F20" s="393">
        <v>0</v>
      </c>
      <c r="G20" s="393">
        <v>0</v>
      </c>
      <c r="H20" s="393">
        <v>0</v>
      </c>
      <c r="I20" s="393">
        <v>0</v>
      </c>
      <c r="J20" s="393">
        <v>0</v>
      </c>
      <c r="K20" s="393">
        <v>0</v>
      </c>
      <c r="L20" s="393">
        <v>0</v>
      </c>
    </row>
    <row r="21" spans="1:14" s="14" customFormat="1" ht="15" x14ac:dyDescent="0.2">
      <c r="A21" s="11"/>
      <c r="B21" s="11"/>
      <c r="C21" s="412"/>
      <c r="D21" s="412"/>
      <c r="E21" s="412"/>
      <c r="F21" s="412"/>
      <c r="G21" s="412"/>
      <c r="H21" s="412"/>
      <c r="I21" s="412"/>
      <c r="J21" s="412"/>
      <c r="K21" s="412"/>
      <c r="L21" s="412"/>
    </row>
    <row r="22" spans="1:14" s="14" customFormat="1" ht="15" x14ac:dyDescent="0.2">
      <c r="A22" s="11"/>
      <c r="B22" s="11"/>
      <c r="C22" s="412"/>
      <c r="D22" s="412"/>
      <c r="E22" s="412"/>
      <c r="F22" s="412"/>
      <c r="G22" s="412"/>
      <c r="H22" s="412"/>
      <c r="I22" s="412"/>
      <c r="J22" s="412"/>
      <c r="K22" s="412"/>
      <c r="L22" s="412"/>
    </row>
    <row r="23" spans="1:14" s="14" customFormat="1" ht="15" x14ac:dyDescent="0.2">
      <c r="A23" s="11"/>
      <c r="B23" s="11"/>
      <c r="C23" s="412"/>
      <c r="D23" s="412"/>
      <c r="E23" s="412"/>
      <c r="F23" s="412"/>
      <c r="G23" s="412"/>
      <c r="H23" s="412"/>
      <c r="I23" s="412"/>
      <c r="J23" s="412"/>
      <c r="K23" s="412"/>
      <c r="L23" s="412"/>
    </row>
    <row r="24" spans="1:14" s="14" customFormat="1" ht="15" x14ac:dyDescent="0.2">
      <c r="A24" s="11"/>
      <c r="B24" s="11"/>
      <c r="C24" s="412"/>
      <c r="D24" s="412"/>
      <c r="E24" s="412"/>
      <c r="F24" s="412"/>
      <c r="G24" s="412"/>
      <c r="H24" s="412"/>
      <c r="I24" s="412"/>
      <c r="J24" s="412"/>
      <c r="K24" s="412"/>
      <c r="L24" s="412"/>
    </row>
    <row r="25" spans="1:14" s="14" customFormat="1" ht="15" x14ac:dyDescent="0.2">
      <c r="A25" s="11"/>
      <c r="B25" s="11"/>
      <c r="C25" s="412"/>
      <c r="D25" s="412"/>
      <c r="E25" s="412"/>
      <c r="F25" s="412"/>
      <c r="G25" s="412"/>
      <c r="H25" s="412"/>
      <c r="I25" s="412"/>
      <c r="J25" s="412"/>
      <c r="K25" s="412"/>
      <c r="L25" s="412"/>
    </row>
    <row r="28" spans="1:14" ht="12.75" customHeight="1" x14ac:dyDescent="0.2">
      <c r="A28" s="207"/>
      <c r="B28" s="207"/>
      <c r="C28" s="207"/>
      <c r="D28" s="207"/>
      <c r="E28" s="207"/>
      <c r="F28" s="207"/>
      <c r="K28" s="352"/>
      <c r="L28" s="367" t="s">
        <v>12</v>
      </c>
    </row>
    <row r="29" spans="1:14" ht="12.75" customHeight="1" x14ac:dyDescent="0.2">
      <c r="A29" s="207"/>
      <c r="B29" s="207"/>
      <c r="C29" s="207"/>
      <c r="D29" s="207"/>
      <c r="E29" s="207" t="s">
        <v>10</v>
      </c>
      <c r="F29" s="207"/>
      <c r="J29" s="222"/>
      <c r="K29" s="222"/>
      <c r="L29" s="367" t="s">
        <v>902</v>
      </c>
    </row>
    <row r="30" spans="1:14" ht="12.75" customHeight="1" x14ac:dyDescent="0.2">
      <c r="A30" s="207"/>
      <c r="B30" s="207"/>
      <c r="C30" s="207"/>
      <c r="D30" s="207"/>
      <c r="E30" s="207"/>
      <c r="F30" s="207"/>
      <c r="J30" s="222"/>
      <c r="K30" s="222"/>
      <c r="L30" s="367" t="s">
        <v>903</v>
      </c>
    </row>
    <row r="31" spans="1:14" x14ac:dyDescent="0.2">
      <c r="A31" s="207" t="s">
        <v>11</v>
      </c>
      <c r="F31" s="207"/>
      <c r="K31" s="209" t="s">
        <v>83</v>
      </c>
    </row>
  </sheetData>
  <mergeCells count="10">
    <mergeCell ref="A20:B20"/>
    <mergeCell ref="A1:K1"/>
    <mergeCell ref="C6:E6"/>
    <mergeCell ref="F6:I6"/>
    <mergeCell ref="J6:L6"/>
    <mergeCell ref="A6:A7"/>
    <mergeCell ref="B6:B7"/>
    <mergeCell ref="A2:K2"/>
    <mergeCell ref="A4:K4"/>
    <mergeCell ref="J5:L5"/>
  </mergeCells>
  <printOptions horizontalCentered="1" verticalCentered="1"/>
  <pageMargins left="0.70866141732283505" right="0.70866141732283505" top="0.196850393700787" bottom="0.196850393700787" header="0.31496062992126" footer="0.31496062992126"/>
  <pageSetup paperSize="9" scale="72" orientation="landscape" r:id="rId1"/>
  <headerFooter>
    <oddFooter>&amp;C- 80 -</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view="pageBreakPreview" topLeftCell="A13" zoomScaleSheetLayoutView="100" workbookViewId="0">
      <selection activeCell="N22" sqref="N22"/>
    </sheetView>
  </sheetViews>
  <sheetFormatPr defaultRowHeight="12.75" x14ac:dyDescent="0.2"/>
  <cols>
    <col min="1" max="1" width="7.7109375" customWidth="1"/>
    <col min="2" max="2" width="20.5703125" bestFit="1" customWidth="1"/>
    <col min="3" max="4" width="12.7109375" customWidth="1"/>
    <col min="5" max="5" width="12.85546875" customWidth="1"/>
    <col min="6" max="6" width="13.28515625" customWidth="1"/>
    <col min="7" max="7" width="13.7109375" customWidth="1"/>
    <col min="8" max="8" width="12.42578125" customWidth="1"/>
    <col min="9" max="9" width="15.5703125" customWidth="1"/>
    <col min="10" max="10" width="12.42578125" customWidth="1"/>
    <col min="11" max="11" width="14.28515625" customWidth="1"/>
  </cols>
  <sheetData>
    <row r="1" spans="1:11" ht="18" x14ac:dyDescent="0.35">
      <c r="A1" s="682" t="s">
        <v>0</v>
      </c>
      <c r="B1" s="682"/>
      <c r="C1" s="682"/>
      <c r="D1" s="682"/>
      <c r="E1" s="682"/>
      <c r="F1" s="682"/>
      <c r="G1" s="682"/>
      <c r="H1" s="682"/>
      <c r="I1" s="294"/>
      <c r="J1" s="294"/>
      <c r="K1" s="237" t="s">
        <v>523</v>
      </c>
    </row>
    <row r="2" spans="1:11" ht="21" x14ac:dyDescent="0.35">
      <c r="A2" s="683" t="s">
        <v>701</v>
      </c>
      <c r="B2" s="683"/>
      <c r="C2" s="683"/>
      <c r="D2" s="683"/>
      <c r="E2" s="683"/>
      <c r="F2" s="683"/>
      <c r="G2" s="683"/>
      <c r="H2" s="683"/>
      <c r="I2" s="200"/>
      <c r="J2" s="200"/>
    </row>
    <row r="3" spans="1:11" ht="15" x14ac:dyDescent="0.3">
      <c r="A3" s="201"/>
      <c r="B3" s="201"/>
      <c r="C3" s="201"/>
      <c r="D3" s="201"/>
      <c r="E3" s="201"/>
      <c r="F3" s="201"/>
      <c r="G3" s="201"/>
      <c r="H3" s="201"/>
      <c r="I3" s="201"/>
      <c r="J3" s="201"/>
    </row>
    <row r="4" spans="1:11" ht="18" x14ac:dyDescent="0.35">
      <c r="A4" s="682" t="s">
        <v>522</v>
      </c>
      <c r="B4" s="682"/>
      <c r="C4" s="682"/>
      <c r="D4" s="682"/>
      <c r="E4" s="682"/>
      <c r="F4" s="682"/>
      <c r="G4" s="682"/>
      <c r="H4" s="682"/>
      <c r="I4" s="294"/>
      <c r="J4" s="294"/>
    </row>
    <row r="5" spans="1:11" ht="15" x14ac:dyDescent="0.3">
      <c r="A5" s="202" t="s">
        <v>883</v>
      </c>
      <c r="B5" s="202"/>
      <c r="C5" s="202"/>
      <c r="D5" s="202"/>
      <c r="E5" s="202"/>
      <c r="F5" s="202"/>
      <c r="G5" s="760" t="s">
        <v>780</v>
      </c>
      <c r="H5" s="760"/>
      <c r="I5" s="760"/>
      <c r="J5" s="760"/>
      <c r="K5" s="760"/>
    </row>
    <row r="6" spans="1:11" ht="21.75" customHeight="1" x14ac:dyDescent="0.2">
      <c r="A6" s="761" t="s">
        <v>2</v>
      </c>
      <c r="B6" s="761" t="s">
        <v>36</v>
      </c>
      <c r="C6" s="612" t="s">
        <v>481</v>
      </c>
      <c r="D6" s="643"/>
      <c r="E6" s="613"/>
      <c r="F6" s="612" t="s">
        <v>484</v>
      </c>
      <c r="G6" s="643"/>
      <c r="H6" s="613"/>
      <c r="I6" s="687" t="s">
        <v>650</v>
      </c>
      <c r="J6" s="687" t="s">
        <v>649</v>
      </c>
      <c r="K6" s="687" t="s">
        <v>77</v>
      </c>
    </row>
    <row r="7" spans="1:11" ht="29.25" customHeight="1" x14ac:dyDescent="0.2">
      <c r="A7" s="762"/>
      <c r="B7" s="762"/>
      <c r="C7" s="5" t="s">
        <v>480</v>
      </c>
      <c r="D7" s="5" t="s">
        <v>482</v>
      </c>
      <c r="E7" s="5" t="s">
        <v>483</v>
      </c>
      <c r="F7" s="5" t="s">
        <v>480</v>
      </c>
      <c r="G7" s="5" t="s">
        <v>482</v>
      </c>
      <c r="H7" s="5" t="s">
        <v>483</v>
      </c>
      <c r="I7" s="688"/>
      <c r="J7" s="688"/>
      <c r="K7" s="688"/>
    </row>
    <row r="8" spans="1:11" ht="15" x14ac:dyDescent="0.2">
      <c r="A8" s="204" t="s">
        <v>260</v>
      </c>
      <c r="B8" s="204" t="s">
        <v>261</v>
      </c>
      <c r="C8" s="287">
        <v>3</v>
      </c>
      <c r="D8" s="287">
        <v>4</v>
      </c>
      <c r="E8" s="287">
        <v>5</v>
      </c>
      <c r="F8" s="287">
        <v>6</v>
      </c>
      <c r="G8" s="287">
        <v>7</v>
      </c>
      <c r="H8" s="287">
        <v>8</v>
      </c>
      <c r="I8" s="287">
        <v>9</v>
      </c>
      <c r="J8" s="287">
        <v>10</v>
      </c>
      <c r="K8" s="287">
        <v>11</v>
      </c>
    </row>
    <row r="9" spans="1:11" x14ac:dyDescent="0.2">
      <c r="A9" s="8">
        <v>1</v>
      </c>
      <c r="B9" s="9" t="s">
        <v>884</v>
      </c>
      <c r="C9" s="348">
        <v>0</v>
      </c>
      <c r="D9" s="348">
        <v>0</v>
      </c>
      <c r="E9" s="348">
        <v>0</v>
      </c>
      <c r="F9" s="348">
        <v>0</v>
      </c>
      <c r="G9" s="348">
        <v>0</v>
      </c>
      <c r="H9" s="348">
        <v>0</v>
      </c>
      <c r="I9" s="348">
        <v>0</v>
      </c>
      <c r="J9" s="348">
        <v>0</v>
      </c>
      <c r="K9" s="348">
        <v>0</v>
      </c>
    </row>
    <row r="10" spans="1:11" x14ac:dyDescent="0.2">
      <c r="A10" s="8">
        <v>2</v>
      </c>
      <c r="B10" s="9" t="s">
        <v>885</v>
      </c>
      <c r="C10" s="348">
        <v>0</v>
      </c>
      <c r="D10" s="348">
        <v>0</v>
      </c>
      <c r="E10" s="348">
        <v>0</v>
      </c>
      <c r="F10" s="348">
        <v>0</v>
      </c>
      <c r="G10" s="348">
        <v>0</v>
      </c>
      <c r="H10" s="348">
        <v>0</v>
      </c>
      <c r="I10" s="348">
        <v>0</v>
      </c>
      <c r="J10" s="348">
        <v>0</v>
      </c>
      <c r="K10" s="348">
        <v>0</v>
      </c>
    </row>
    <row r="11" spans="1:11" x14ac:dyDescent="0.2">
      <c r="A11" s="8">
        <v>3</v>
      </c>
      <c r="B11" s="9" t="s">
        <v>886</v>
      </c>
      <c r="C11" s="348">
        <v>0</v>
      </c>
      <c r="D11" s="348">
        <v>0</v>
      </c>
      <c r="E11" s="348">
        <v>0</v>
      </c>
      <c r="F11" s="348">
        <v>0</v>
      </c>
      <c r="G11" s="348">
        <v>0</v>
      </c>
      <c r="H11" s="348">
        <v>0</v>
      </c>
      <c r="I11" s="348">
        <v>0</v>
      </c>
      <c r="J11" s="348">
        <v>0</v>
      </c>
      <c r="K11" s="348">
        <v>0</v>
      </c>
    </row>
    <row r="12" spans="1:11" x14ac:dyDescent="0.2">
      <c r="A12" s="8">
        <v>4</v>
      </c>
      <c r="B12" s="9" t="s">
        <v>887</v>
      </c>
      <c r="C12" s="348">
        <v>0</v>
      </c>
      <c r="D12" s="348">
        <v>0</v>
      </c>
      <c r="E12" s="348">
        <v>0</v>
      </c>
      <c r="F12" s="348">
        <v>0</v>
      </c>
      <c r="G12" s="348">
        <v>0</v>
      </c>
      <c r="H12" s="348">
        <v>0</v>
      </c>
      <c r="I12" s="348">
        <v>0</v>
      </c>
      <c r="J12" s="348">
        <v>0</v>
      </c>
      <c r="K12" s="348">
        <v>0</v>
      </c>
    </row>
    <row r="13" spans="1:11" x14ac:dyDescent="0.2">
      <c r="A13" s="8">
        <v>5</v>
      </c>
      <c r="B13" s="9" t="s">
        <v>888</v>
      </c>
      <c r="C13" s="348">
        <v>0</v>
      </c>
      <c r="D13" s="348">
        <v>0</v>
      </c>
      <c r="E13" s="348">
        <v>0</v>
      </c>
      <c r="F13" s="348">
        <v>0</v>
      </c>
      <c r="G13" s="348">
        <v>0</v>
      </c>
      <c r="H13" s="348">
        <v>0</v>
      </c>
      <c r="I13" s="348">
        <v>0</v>
      </c>
      <c r="J13" s="348">
        <v>0</v>
      </c>
      <c r="K13" s="348">
        <v>0</v>
      </c>
    </row>
    <row r="14" spans="1:11" x14ac:dyDescent="0.2">
      <c r="A14" s="336">
        <v>6</v>
      </c>
      <c r="B14" s="205" t="s">
        <v>889</v>
      </c>
      <c r="C14" s="348">
        <v>0</v>
      </c>
      <c r="D14" s="348">
        <v>0</v>
      </c>
      <c r="E14" s="348">
        <v>0</v>
      </c>
      <c r="F14" s="348">
        <v>0</v>
      </c>
      <c r="G14" s="348">
        <v>0</v>
      </c>
      <c r="H14" s="348">
        <v>0</v>
      </c>
      <c r="I14" s="348">
        <v>0</v>
      </c>
      <c r="J14" s="348">
        <v>0</v>
      </c>
      <c r="K14" s="348">
        <v>0</v>
      </c>
    </row>
    <row r="15" spans="1:11" x14ac:dyDescent="0.2">
      <c r="A15" s="8">
        <v>7</v>
      </c>
      <c r="B15" s="9" t="s">
        <v>890</v>
      </c>
      <c r="C15" s="348">
        <v>0</v>
      </c>
      <c r="D15" s="348">
        <v>0</v>
      </c>
      <c r="E15" s="348">
        <v>0</v>
      </c>
      <c r="F15" s="348">
        <v>0</v>
      </c>
      <c r="G15" s="348">
        <v>0</v>
      </c>
      <c r="H15" s="348">
        <v>0</v>
      </c>
      <c r="I15" s="348">
        <v>0</v>
      </c>
      <c r="J15" s="348">
        <v>0</v>
      </c>
      <c r="K15" s="348">
        <v>0</v>
      </c>
    </row>
    <row r="16" spans="1:11" x14ac:dyDescent="0.2">
      <c r="A16" s="8">
        <v>8</v>
      </c>
      <c r="B16" s="9" t="s">
        <v>891</v>
      </c>
      <c r="C16" s="348">
        <v>0</v>
      </c>
      <c r="D16" s="348">
        <v>0</v>
      </c>
      <c r="E16" s="348">
        <v>0</v>
      </c>
      <c r="F16" s="348">
        <v>0</v>
      </c>
      <c r="G16" s="348">
        <v>0</v>
      </c>
      <c r="H16" s="348">
        <v>0</v>
      </c>
      <c r="I16" s="348">
        <v>0</v>
      </c>
      <c r="J16" s="348">
        <v>0</v>
      </c>
      <c r="K16" s="348">
        <v>0</v>
      </c>
    </row>
    <row r="17" spans="1:13" x14ac:dyDescent="0.2">
      <c r="A17" s="337">
        <v>9</v>
      </c>
      <c r="B17" s="9" t="s">
        <v>892</v>
      </c>
      <c r="C17" s="348">
        <v>0</v>
      </c>
      <c r="D17" s="348">
        <v>0</v>
      </c>
      <c r="E17" s="348">
        <v>0</v>
      </c>
      <c r="F17" s="348">
        <v>0</v>
      </c>
      <c r="G17" s="348">
        <v>0</v>
      </c>
      <c r="H17" s="348">
        <v>0</v>
      </c>
      <c r="I17" s="348">
        <v>0</v>
      </c>
      <c r="J17" s="348">
        <v>0</v>
      </c>
      <c r="K17" s="348">
        <v>0</v>
      </c>
      <c r="M17" t="s">
        <v>10</v>
      </c>
    </row>
    <row r="18" spans="1:13" x14ac:dyDescent="0.2">
      <c r="A18" s="8">
        <v>10</v>
      </c>
      <c r="B18" s="9" t="s">
        <v>893</v>
      </c>
      <c r="C18" s="348">
        <v>0</v>
      </c>
      <c r="D18" s="348">
        <v>0</v>
      </c>
      <c r="E18" s="348">
        <v>0</v>
      </c>
      <c r="F18" s="348">
        <v>0</v>
      </c>
      <c r="G18" s="348">
        <v>0</v>
      </c>
      <c r="H18" s="348">
        <v>0</v>
      </c>
      <c r="I18" s="348">
        <v>0</v>
      </c>
      <c r="J18" s="348">
        <v>0</v>
      </c>
      <c r="K18" s="348">
        <v>0</v>
      </c>
    </row>
    <row r="19" spans="1:13" x14ac:dyDescent="0.2">
      <c r="A19" s="8">
        <v>11</v>
      </c>
      <c r="B19" s="9" t="s">
        <v>894</v>
      </c>
      <c r="C19" s="348">
        <v>0</v>
      </c>
      <c r="D19" s="348">
        <v>0</v>
      </c>
      <c r="E19" s="348">
        <v>0</v>
      </c>
      <c r="F19" s="348">
        <v>0</v>
      </c>
      <c r="G19" s="348">
        <v>0</v>
      </c>
      <c r="H19" s="348">
        <v>0</v>
      </c>
      <c r="I19" s="348">
        <v>0</v>
      </c>
      <c r="J19" s="348">
        <v>0</v>
      </c>
      <c r="K19" s="348">
        <v>0</v>
      </c>
    </row>
    <row r="20" spans="1:13" s="14" customFormat="1" x14ac:dyDescent="0.2">
      <c r="A20" s="586" t="s">
        <v>17</v>
      </c>
      <c r="B20" s="587"/>
      <c r="C20" s="342">
        <v>0</v>
      </c>
      <c r="D20" s="342">
        <v>0</v>
      </c>
      <c r="E20" s="342">
        <v>0</v>
      </c>
      <c r="F20" s="342">
        <v>0</v>
      </c>
      <c r="G20" s="342">
        <v>0</v>
      </c>
      <c r="H20" s="342">
        <v>0</v>
      </c>
      <c r="I20" s="342">
        <v>0</v>
      </c>
      <c r="J20" s="342">
        <v>0</v>
      </c>
      <c r="K20" s="342">
        <v>0</v>
      </c>
    </row>
    <row r="21" spans="1:13" s="14" customFormat="1" x14ac:dyDescent="0.2">
      <c r="A21" s="11"/>
      <c r="B21" s="11"/>
      <c r="C21" s="117"/>
      <c r="D21" s="117"/>
      <c r="E21" s="117"/>
      <c r="F21" s="117"/>
      <c r="G21" s="117"/>
      <c r="H21" s="117"/>
      <c r="I21" s="117"/>
      <c r="J21" s="117"/>
      <c r="K21" s="117"/>
    </row>
    <row r="22" spans="1:13" s="14" customFormat="1" x14ac:dyDescent="0.2">
      <c r="A22" s="11"/>
      <c r="B22" s="11"/>
      <c r="C22" s="117"/>
      <c r="D22" s="117"/>
      <c r="E22" s="117"/>
      <c r="F22" s="117"/>
      <c r="G22" s="117"/>
      <c r="H22" s="117"/>
      <c r="I22" s="117"/>
      <c r="J22" s="117"/>
      <c r="K22" s="117"/>
    </row>
    <row r="23" spans="1:13" s="14" customFormat="1" x14ac:dyDescent="0.2">
      <c r="A23" s="11"/>
      <c r="B23" s="11"/>
      <c r="C23" s="117"/>
      <c r="D23" s="117"/>
      <c r="E23" s="117"/>
      <c r="F23" s="117"/>
      <c r="G23" s="117"/>
      <c r="H23" s="117"/>
      <c r="I23" s="117"/>
      <c r="J23" s="117"/>
      <c r="K23" s="117"/>
    </row>
    <row r="24" spans="1:13" s="14" customFormat="1" x14ac:dyDescent="0.2">
      <c r="A24" s="11"/>
      <c r="B24" s="11"/>
      <c r="C24" s="117"/>
      <c r="D24" s="117"/>
      <c r="E24" s="117"/>
      <c r="F24" s="117"/>
      <c r="G24" s="117"/>
      <c r="H24" s="117"/>
      <c r="I24" s="117"/>
      <c r="J24" s="117"/>
      <c r="K24" s="117"/>
    </row>
    <row r="25" spans="1:13" s="14" customFormat="1" x14ac:dyDescent="0.2">
      <c r="A25" s="11"/>
      <c r="B25" s="11"/>
      <c r="C25" s="117"/>
      <c r="D25" s="117"/>
      <c r="E25" s="117"/>
      <c r="F25" s="117"/>
      <c r="G25" s="117"/>
      <c r="H25" s="117"/>
      <c r="I25" s="117"/>
      <c r="J25" s="117"/>
      <c r="K25" s="117"/>
    </row>
    <row r="28" spans="1:13" ht="12.75" customHeight="1" x14ac:dyDescent="0.2">
      <c r="A28" s="207"/>
      <c r="B28" s="207"/>
      <c r="C28" s="207"/>
      <c r="D28" s="207"/>
      <c r="E28" s="207"/>
      <c r="F28" s="207"/>
    </row>
    <row r="29" spans="1:13" ht="12.75" customHeight="1" x14ac:dyDescent="0.2">
      <c r="A29" s="207" t="s">
        <v>11</v>
      </c>
      <c r="B29" s="207"/>
      <c r="C29" s="207"/>
      <c r="D29" s="207"/>
      <c r="E29" s="207"/>
      <c r="F29" s="207"/>
      <c r="G29" s="222"/>
      <c r="H29" s="222"/>
      <c r="I29" s="222"/>
      <c r="J29" s="222"/>
      <c r="K29" s="367" t="s">
        <v>12</v>
      </c>
    </row>
    <row r="30" spans="1:13" ht="12.75" customHeight="1" x14ac:dyDescent="0.2">
      <c r="A30" s="207"/>
      <c r="B30" s="207"/>
      <c r="C30" s="207"/>
      <c r="D30" s="207"/>
      <c r="E30" s="207"/>
      <c r="F30" s="207"/>
      <c r="G30" s="222"/>
      <c r="H30" s="222"/>
      <c r="I30" s="222"/>
      <c r="J30" s="222"/>
      <c r="K30" s="367" t="s">
        <v>902</v>
      </c>
    </row>
    <row r="31" spans="1:13" ht="12.75" customHeight="1" x14ac:dyDescent="0.2">
      <c r="F31" s="207"/>
      <c r="H31" s="208" t="s">
        <v>86</v>
      </c>
      <c r="I31" s="208"/>
      <c r="J31" s="208"/>
      <c r="K31" s="367" t="s">
        <v>903</v>
      </c>
    </row>
    <row r="32" spans="1:13" x14ac:dyDescent="0.2">
      <c r="H32" s="209" t="s">
        <v>83</v>
      </c>
      <c r="I32" s="209"/>
      <c r="J32" s="209"/>
    </row>
  </sheetData>
  <mergeCells count="12">
    <mergeCell ref="A20:B20"/>
    <mergeCell ref="A1:H1"/>
    <mergeCell ref="A2:H2"/>
    <mergeCell ref="A4:H4"/>
    <mergeCell ref="K6:K7"/>
    <mergeCell ref="I6:I7"/>
    <mergeCell ref="J6:J7"/>
    <mergeCell ref="G5:K5"/>
    <mergeCell ref="A6:A7"/>
    <mergeCell ref="B6:B7"/>
    <mergeCell ref="C6:E6"/>
    <mergeCell ref="F6:H6"/>
  </mergeCells>
  <printOptions horizontalCentered="1" verticalCentered="1"/>
  <pageMargins left="0.70866141732283505" right="0.70866141732283505" top="0.196850393700787" bottom="0.196850393700787" header="0.31496062992126" footer="0.31496062992126"/>
  <pageSetup paperSize="9" scale="90" orientation="landscape" r:id="rId1"/>
  <headerFooter>
    <oddFooter>&amp;C- 81 -</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view="pageBreakPreview" topLeftCell="A7" zoomScaleSheetLayoutView="100" workbookViewId="0">
      <selection activeCell="N22" sqref="N22"/>
    </sheetView>
  </sheetViews>
  <sheetFormatPr defaultRowHeight="12.75" x14ac:dyDescent="0.2"/>
  <cols>
    <col min="1" max="1" width="6.5703125" customWidth="1"/>
    <col min="2" max="2" width="20.5703125" bestFit="1" customWidth="1"/>
    <col min="3" max="4" width="12.7109375" customWidth="1"/>
    <col min="5" max="5" width="14.42578125" customWidth="1"/>
    <col min="6" max="6" width="17" customWidth="1"/>
    <col min="7" max="7" width="14.140625" customWidth="1"/>
    <col min="8" max="8" width="17" customWidth="1"/>
    <col min="9" max="9" width="13" customWidth="1"/>
    <col min="10" max="10" width="17" customWidth="1"/>
    <col min="11" max="11" width="15.5703125" customWidth="1"/>
    <col min="12" max="12" width="17.7109375" customWidth="1"/>
  </cols>
  <sheetData>
    <row r="1" spans="1:12" ht="15" x14ac:dyDescent="0.2">
      <c r="A1" s="85"/>
      <c r="B1" s="85"/>
      <c r="C1" s="85"/>
      <c r="D1" s="85"/>
      <c r="E1" s="85"/>
      <c r="F1" s="85"/>
      <c r="G1" s="85"/>
      <c r="H1" s="85"/>
      <c r="K1" s="689" t="s">
        <v>87</v>
      </c>
      <c r="L1" s="689"/>
    </row>
    <row r="2" spans="1:12" ht="15.75" x14ac:dyDescent="0.25">
      <c r="A2" s="803" t="s">
        <v>0</v>
      </c>
      <c r="B2" s="803"/>
      <c r="C2" s="803"/>
      <c r="D2" s="803"/>
      <c r="E2" s="803"/>
      <c r="F2" s="803"/>
      <c r="G2" s="803"/>
      <c r="H2" s="803"/>
      <c r="I2" s="85"/>
      <c r="J2" s="85"/>
      <c r="K2" s="85"/>
      <c r="L2" s="85"/>
    </row>
    <row r="3" spans="1:12" ht="20.25" x14ac:dyDescent="0.3">
      <c r="A3" s="661" t="s">
        <v>701</v>
      </c>
      <c r="B3" s="661"/>
      <c r="C3" s="661"/>
      <c r="D3" s="661"/>
      <c r="E3" s="661"/>
      <c r="F3" s="661"/>
      <c r="G3" s="661"/>
      <c r="H3" s="661"/>
      <c r="I3" s="85"/>
      <c r="J3" s="85"/>
      <c r="K3" s="85"/>
      <c r="L3" s="85"/>
    </row>
    <row r="4" spans="1:12" x14ac:dyDescent="0.2">
      <c r="A4" s="85"/>
      <c r="B4" s="85"/>
      <c r="C4" s="85"/>
      <c r="D4" s="85"/>
      <c r="E4" s="85"/>
      <c r="F4" s="85"/>
      <c r="G4" s="85"/>
      <c r="H4" s="85"/>
      <c r="I4" s="85"/>
      <c r="J4" s="85"/>
      <c r="K4" s="85"/>
      <c r="L4" s="85"/>
    </row>
    <row r="5" spans="1:12" ht="15.75" x14ac:dyDescent="0.25">
      <c r="A5" s="662" t="s">
        <v>770</v>
      </c>
      <c r="B5" s="662"/>
      <c r="C5" s="662"/>
      <c r="D5" s="662"/>
      <c r="E5" s="662"/>
      <c r="F5" s="662"/>
      <c r="G5" s="662"/>
      <c r="H5" s="662"/>
      <c r="I5" s="662"/>
      <c r="J5" s="662"/>
      <c r="K5" s="662"/>
      <c r="L5" s="662"/>
    </row>
    <row r="6" spans="1:12" x14ac:dyDescent="0.2">
      <c r="A6" s="85"/>
      <c r="B6" s="85"/>
      <c r="C6" s="85"/>
      <c r="D6" s="85"/>
      <c r="E6" s="85"/>
      <c r="F6" s="85"/>
      <c r="G6" s="85"/>
      <c r="H6" s="85"/>
      <c r="I6" s="85"/>
      <c r="J6" s="85"/>
      <c r="K6" s="85"/>
      <c r="L6" s="85"/>
    </row>
    <row r="7" spans="1:12" x14ac:dyDescent="0.2">
      <c r="A7" s="626" t="s">
        <v>883</v>
      </c>
      <c r="B7" s="626"/>
      <c r="C7" s="85"/>
      <c r="D7" s="85"/>
      <c r="E7" s="85"/>
      <c r="F7" s="85"/>
      <c r="G7" s="85"/>
      <c r="H7" s="289"/>
      <c r="I7" s="85"/>
      <c r="J7" s="85"/>
      <c r="K7" s="85"/>
      <c r="L7" s="85"/>
    </row>
    <row r="8" spans="1:12" ht="18" x14ac:dyDescent="0.25">
      <c r="A8" s="88"/>
      <c r="B8" s="88"/>
      <c r="C8" s="85"/>
      <c r="D8" s="85"/>
      <c r="E8" s="85"/>
      <c r="F8" s="85"/>
      <c r="G8" s="85"/>
      <c r="H8" s="85"/>
      <c r="I8" s="110"/>
      <c r="J8" s="133"/>
      <c r="K8" s="685" t="s">
        <v>778</v>
      </c>
      <c r="L8" s="685"/>
    </row>
    <row r="9" spans="1:12" ht="27.75" customHeight="1" x14ac:dyDescent="0.2">
      <c r="A9" s="807" t="s">
        <v>217</v>
      </c>
      <c r="B9" s="807" t="s">
        <v>216</v>
      </c>
      <c r="C9" s="611" t="s">
        <v>489</v>
      </c>
      <c r="D9" s="611" t="s">
        <v>490</v>
      </c>
      <c r="E9" s="804" t="s">
        <v>491</v>
      </c>
      <c r="F9" s="804"/>
      <c r="G9" s="804" t="s">
        <v>446</v>
      </c>
      <c r="H9" s="804"/>
      <c r="I9" s="804" t="s">
        <v>227</v>
      </c>
      <c r="J9" s="804"/>
      <c r="K9" s="805" t="s">
        <v>228</v>
      </c>
      <c r="L9" s="805"/>
    </row>
    <row r="10" spans="1:12" ht="51" customHeight="1" x14ac:dyDescent="0.2">
      <c r="A10" s="808"/>
      <c r="B10" s="808"/>
      <c r="C10" s="611"/>
      <c r="D10" s="611"/>
      <c r="E10" s="5" t="s">
        <v>215</v>
      </c>
      <c r="F10" s="5" t="s">
        <v>198</v>
      </c>
      <c r="G10" s="5" t="s">
        <v>215</v>
      </c>
      <c r="H10" s="5" t="s">
        <v>198</v>
      </c>
      <c r="I10" s="5" t="s">
        <v>215</v>
      </c>
      <c r="J10" s="441" t="s">
        <v>938</v>
      </c>
      <c r="K10" s="5" t="s">
        <v>870</v>
      </c>
      <c r="L10" s="5" t="s">
        <v>869</v>
      </c>
    </row>
    <row r="11" spans="1:12" s="14" customFormat="1" x14ac:dyDescent="0.2">
      <c r="A11" s="90">
        <v>1</v>
      </c>
      <c r="B11" s="90">
        <v>2</v>
      </c>
      <c r="C11" s="90">
        <v>3</v>
      </c>
      <c r="D11" s="90">
        <v>4</v>
      </c>
      <c r="E11" s="90">
        <v>5</v>
      </c>
      <c r="F11" s="90">
        <v>6</v>
      </c>
      <c r="G11" s="90">
        <v>7</v>
      </c>
      <c r="H11" s="90">
        <v>8</v>
      </c>
      <c r="I11" s="90">
        <v>9</v>
      </c>
      <c r="J11" s="90">
        <v>10</v>
      </c>
      <c r="K11" s="90">
        <v>11</v>
      </c>
      <c r="L11" s="90">
        <v>12</v>
      </c>
    </row>
    <row r="12" spans="1:12" ht="15.75" x14ac:dyDescent="0.25">
      <c r="A12" s="8">
        <v>1</v>
      </c>
      <c r="B12" s="9" t="s">
        <v>884</v>
      </c>
      <c r="C12" s="92">
        <v>1432</v>
      </c>
      <c r="D12" s="92">
        <v>121771</v>
      </c>
      <c r="E12" s="92">
        <v>1432</v>
      </c>
      <c r="F12" s="92">
        <v>121771</v>
      </c>
      <c r="G12" s="92">
        <v>821</v>
      </c>
      <c r="H12" s="92">
        <v>87349</v>
      </c>
      <c r="I12" s="92">
        <v>1432</v>
      </c>
      <c r="J12" s="809">
        <v>994143</v>
      </c>
      <c r="K12" s="457">
        <v>118</v>
      </c>
      <c r="L12" s="457">
        <v>2310</v>
      </c>
    </row>
    <row r="13" spans="1:12" ht="15.75" x14ac:dyDescent="0.25">
      <c r="A13" s="8">
        <v>2</v>
      </c>
      <c r="B13" s="9" t="s">
        <v>885</v>
      </c>
      <c r="C13" s="92">
        <v>709</v>
      </c>
      <c r="D13" s="92">
        <v>40541</v>
      </c>
      <c r="E13" s="92">
        <v>709</v>
      </c>
      <c r="F13" s="92">
        <v>40541</v>
      </c>
      <c r="G13" s="92">
        <v>305</v>
      </c>
      <c r="H13" s="92">
        <v>114639</v>
      </c>
      <c r="I13" s="92">
        <v>709</v>
      </c>
      <c r="J13" s="810"/>
      <c r="K13" s="457">
        <v>35</v>
      </c>
      <c r="L13" s="457">
        <v>54</v>
      </c>
    </row>
    <row r="14" spans="1:12" ht="15.75" x14ac:dyDescent="0.2">
      <c r="A14" s="8">
        <v>3</v>
      </c>
      <c r="B14" s="9" t="s">
        <v>886</v>
      </c>
      <c r="C14" s="92">
        <v>969</v>
      </c>
      <c r="D14" s="92">
        <v>64744</v>
      </c>
      <c r="E14" s="92">
        <v>969</v>
      </c>
      <c r="F14" s="92">
        <v>64744</v>
      </c>
      <c r="G14" s="92">
        <v>455</v>
      </c>
      <c r="H14" s="92">
        <v>32662</v>
      </c>
      <c r="I14" s="92">
        <v>969</v>
      </c>
      <c r="J14" s="810"/>
      <c r="K14" s="458">
        <v>8</v>
      </c>
      <c r="L14" s="458">
        <v>102</v>
      </c>
    </row>
    <row r="15" spans="1:12" ht="15.75" x14ac:dyDescent="0.2">
      <c r="A15" s="8">
        <v>4</v>
      </c>
      <c r="B15" s="9" t="s">
        <v>887</v>
      </c>
      <c r="C15" s="92">
        <v>617</v>
      </c>
      <c r="D15" s="92">
        <v>17063</v>
      </c>
      <c r="E15" s="92">
        <v>617</v>
      </c>
      <c r="F15" s="92">
        <v>17063</v>
      </c>
      <c r="G15" s="92">
        <v>283</v>
      </c>
      <c r="H15" s="92">
        <v>484</v>
      </c>
      <c r="I15" s="92">
        <v>617</v>
      </c>
      <c r="J15" s="810"/>
      <c r="K15" s="458">
        <v>0</v>
      </c>
      <c r="L15" s="458">
        <v>0</v>
      </c>
    </row>
    <row r="16" spans="1:12" ht="15.75" x14ac:dyDescent="0.2">
      <c r="A16" s="8">
        <v>5</v>
      </c>
      <c r="B16" s="9" t="s">
        <v>888</v>
      </c>
      <c r="C16" s="92">
        <v>911</v>
      </c>
      <c r="D16" s="92">
        <v>61857</v>
      </c>
      <c r="E16" s="92">
        <v>911</v>
      </c>
      <c r="F16" s="92">
        <v>61857</v>
      </c>
      <c r="G16" s="92">
        <v>279</v>
      </c>
      <c r="H16" s="92">
        <v>23273</v>
      </c>
      <c r="I16" s="92">
        <v>911</v>
      </c>
      <c r="J16" s="810"/>
      <c r="K16" s="458">
        <v>0</v>
      </c>
      <c r="L16" s="458">
        <v>0</v>
      </c>
    </row>
    <row r="17" spans="1:12" ht="15.75" x14ac:dyDescent="0.2">
      <c r="A17" s="336">
        <v>6</v>
      </c>
      <c r="B17" s="205" t="s">
        <v>889</v>
      </c>
      <c r="C17" s="92">
        <v>585</v>
      </c>
      <c r="D17" s="92">
        <v>27179</v>
      </c>
      <c r="E17" s="92">
        <v>585</v>
      </c>
      <c r="F17" s="92">
        <v>27179</v>
      </c>
      <c r="G17" s="92">
        <v>143</v>
      </c>
      <c r="H17" s="92">
        <v>2686</v>
      </c>
      <c r="I17" s="92">
        <v>585</v>
      </c>
      <c r="J17" s="810"/>
      <c r="K17" s="458">
        <v>0</v>
      </c>
      <c r="L17" s="458">
        <v>0</v>
      </c>
    </row>
    <row r="18" spans="1:12" ht="15.75" x14ac:dyDescent="0.2">
      <c r="A18" s="8">
        <v>7</v>
      </c>
      <c r="B18" s="9" t="s">
        <v>890</v>
      </c>
      <c r="C18" s="92">
        <v>453</v>
      </c>
      <c r="D18" s="92">
        <v>31207</v>
      </c>
      <c r="E18" s="92">
        <v>453</v>
      </c>
      <c r="F18" s="92">
        <v>31207</v>
      </c>
      <c r="G18" s="92">
        <v>216</v>
      </c>
      <c r="H18" s="92">
        <v>48117</v>
      </c>
      <c r="I18" s="92">
        <v>453</v>
      </c>
      <c r="J18" s="810"/>
      <c r="K18" s="458">
        <v>0</v>
      </c>
      <c r="L18" s="458">
        <v>0</v>
      </c>
    </row>
    <row r="19" spans="1:12" ht="15.75" x14ac:dyDescent="0.2">
      <c r="A19" s="8">
        <v>8</v>
      </c>
      <c r="B19" s="9" t="s">
        <v>891</v>
      </c>
      <c r="C19" s="92">
        <v>281</v>
      </c>
      <c r="D19" s="92">
        <v>20334</v>
      </c>
      <c r="E19" s="92">
        <v>281</v>
      </c>
      <c r="F19" s="92">
        <v>20334</v>
      </c>
      <c r="G19" s="92">
        <v>206</v>
      </c>
      <c r="H19" s="92">
        <v>0</v>
      </c>
      <c r="I19" s="92">
        <v>281</v>
      </c>
      <c r="J19" s="810"/>
      <c r="K19" s="458">
        <v>0</v>
      </c>
      <c r="L19" s="458">
        <v>0</v>
      </c>
    </row>
    <row r="20" spans="1:12" ht="15.75" x14ac:dyDescent="0.2">
      <c r="A20" s="337">
        <v>9</v>
      </c>
      <c r="B20" s="9" t="s">
        <v>892</v>
      </c>
      <c r="C20" s="92">
        <v>1443</v>
      </c>
      <c r="D20" s="92">
        <v>91732</v>
      </c>
      <c r="E20" s="92">
        <v>1443</v>
      </c>
      <c r="F20" s="92">
        <v>91732</v>
      </c>
      <c r="G20" s="92">
        <v>622</v>
      </c>
      <c r="H20" s="92">
        <v>263535</v>
      </c>
      <c r="I20" s="92">
        <v>1443</v>
      </c>
      <c r="J20" s="810"/>
      <c r="K20" s="458">
        <v>7</v>
      </c>
      <c r="L20" s="458">
        <v>17</v>
      </c>
    </row>
    <row r="21" spans="1:12" ht="15.75" x14ac:dyDescent="0.2">
      <c r="A21" s="8">
        <v>10</v>
      </c>
      <c r="B21" s="9" t="s">
        <v>893</v>
      </c>
      <c r="C21" s="92">
        <v>678</v>
      </c>
      <c r="D21" s="92">
        <v>30312</v>
      </c>
      <c r="E21" s="92">
        <v>678</v>
      </c>
      <c r="F21" s="92">
        <v>30312</v>
      </c>
      <c r="G21" s="92">
        <v>210</v>
      </c>
      <c r="H21" s="92">
        <v>115352</v>
      </c>
      <c r="I21" s="92">
        <v>678</v>
      </c>
      <c r="J21" s="810"/>
      <c r="K21" s="458">
        <v>0</v>
      </c>
      <c r="L21" s="458">
        <v>0</v>
      </c>
    </row>
    <row r="22" spans="1:12" ht="15.75" x14ac:dyDescent="0.25">
      <c r="A22" s="8">
        <v>11</v>
      </c>
      <c r="B22" s="9" t="s">
        <v>894</v>
      </c>
      <c r="C22" s="92">
        <v>876</v>
      </c>
      <c r="D22" s="92">
        <v>33859</v>
      </c>
      <c r="E22" s="92">
        <v>876</v>
      </c>
      <c r="F22" s="92">
        <v>33859</v>
      </c>
      <c r="G22" s="92">
        <v>324</v>
      </c>
      <c r="H22" s="92">
        <v>21615</v>
      </c>
      <c r="I22" s="92">
        <v>876</v>
      </c>
      <c r="J22" s="811"/>
      <c r="K22" s="457">
        <v>5</v>
      </c>
      <c r="L22" s="457">
        <v>14</v>
      </c>
    </row>
    <row r="23" spans="1:12" x14ac:dyDescent="0.2">
      <c r="A23" s="586" t="s">
        <v>17</v>
      </c>
      <c r="B23" s="587"/>
      <c r="C23" s="89">
        <f>SUM(C12:C22)</f>
        <v>8954</v>
      </c>
      <c r="D23" s="89">
        <f t="shared" ref="D23:L23" si="0">SUM(D12:D22)</f>
        <v>540599</v>
      </c>
      <c r="E23" s="89">
        <f t="shared" si="0"/>
        <v>8954</v>
      </c>
      <c r="F23" s="89">
        <f t="shared" si="0"/>
        <v>540599</v>
      </c>
      <c r="G23" s="89">
        <f t="shared" si="0"/>
        <v>3864</v>
      </c>
      <c r="H23" s="89">
        <f t="shared" si="0"/>
        <v>709712</v>
      </c>
      <c r="I23" s="89">
        <f t="shared" si="0"/>
        <v>8954</v>
      </c>
      <c r="J23" s="89">
        <f>SUM(J12:J22)</f>
        <v>994143</v>
      </c>
      <c r="K23" s="89">
        <f t="shared" si="0"/>
        <v>173</v>
      </c>
      <c r="L23" s="89">
        <f t="shared" si="0"/>
        <v>2497</v>
      </c>
    </row>
    <row r="24" spans="1:12" x14ac:dyDescent="0.2">
      <c r="A24" s="93"/>
      <c r="B24" s="93"/>
      <c r="C24" s="85"/>
      <c r="D24" s="85"/>
      <c r="E24" s="85"/>
      <c r="F24" s="85"/>
      <c r="G24" s="85"/>
      <c r="H24" s="85"/>
      <c r="I24" s="85"/>
      <c r="J24" s="85"/>
      <c r="K24" s="85"/>
      <c r="L24" s="85"/>
    </row>
    <row r="25" spans="1:12" x14ac:dyDescent="0.2">
      <c r="A25" s="85"/>
      <c r="B25" s="85"/>
      <c r="C25" s="85"/>
      <c r="D25" s="85"/>
      <c r="E25" s="85"/>
      <c r="F25" s="85"/>
      <c r="G25" s="85"/>
      <c r="H25" s="85"/>
      <c r="I25" s="85"/>
      <c r="J25" s="85"/>
      <c r="K25" s="85"/>
      <c r="L25" s="85"/>
    </row>
    <row r="26" spans="1:12" x14ac:dyDescent="0.2">
      <c r="A26" s="85"/>
      <c r="B26" s="85"/>
      <c r="C26" s="85"/>
      <c r="D26" s="85"/>
      <c r="E26" s="85"/>
      <c r="F26" s="85"/>
      <c r="G26" s="85"/>
      <c r="H26" s="85"/>
      <c r="I26" s="85"/>
      <c r="J26" s="85"/>
      <c r="K26" s="85"/>
      <c r="L26" s="85"/>
    </row>
    <row r="28" spans="1:12" x14ac:dyDescent="0.2">
      <c r="A28" s="806"/>
      <c r="B28" s="806"/>
      <c r="C28" s="806"/>
      <c r="D28" s="806"/>
      <c r="E28" s="806"/>
      <c r="F28" s="806"/>
      <c r="G28" s="806"/>
      <c r="H28" s="806"/>
      <c r="I28" s="806"/>
      <c r="J28" s="806"/>
      <c r="K28" s="806"/>
      <c r="L28" s="806"/>
    </row>
    <row r="29" spans="1:12" x14ac:dyDescent="0.2">
      <c r="A29" s="85"/>
      <c r="B29" s="85"/>
      <c r="C29" s="85"/>
      <c r="D29" s="85"/>
      <c r="E29" s="85"/>
      <c r="F29" s="85"/>
      <c r="G29" s="85"/>
      <c r="H29" s="85"/>
      <c r="I29" s="85"/>
      <c r="J29" s="85"/>
      <c r="K29" s="85"/>
      <c r="L29" s="85"/>
    </row>
    <row r="30" spans="1:12" ht="15.75" x14ac:dyDescent="0.25">
      <c r="A30" s="96" t="s">
        <v>11</v>
      </c>
      <c r="B30" s="96"/>
      <c r="C30" s="96"/>
      <c r="D30" s="96"/>
      <c r="E30" s="96"/>
      <c r="F30" s="96"/>
      <c r="G30" s="96"/>
      <c r="H30" s="96"/>
      <c r="I30" s="137"/>
      <c r="J30" s="137"/>
      <c r="K30" s="85"/>
      <c r="L30" s="367" t="s">
        <v>12</v>
      </c>
    </row>
    <row r="31" spans="1:12" ht="15.75" customHeight="1" x14ac:dyDescent="0.2">
      <c r="A31" s="137"/>
      <c r="B31" s="137"/>
      <c r="C31" s="137"/>
      <c r="D31" s="137"/>
      <c r="E31" s="137"/>
      <c r="F31" s="137"/>
      <c r="G31" s="137"/>
      <c r="H31" s="137"/>
      <c r="I31" s="137"/>
      <c r="J31" s="137"/>
      <c r="K31" s="85"/>
      <c r="L31" s="367" t="s">
        <v>902</v>
      </c>
    </row>
    <row r="32" spans="1:12" ht="15.6" customHeight="1" x14ac:dyDescent="0.2">
      <c r="A32" s="137"/>
      <c r="B32" s="137"/>
      <c r="C32" s="137"/>
      <c r="D32" s="137"/>
      <c r="E32" s="137"/>
      <c r="F32" s="137"/>
      <c r="G32" s="137"/>
      <c r="H32" s="137"/>
      <c r="I32" s="137"/>
      <c r="J32" s="137"/>
      <c r="K32" s="85"/>
      <c r="L32" s="367" t="s">
        <v>903</v>
      </c>
    </row>
    <row r="33" spans="1:12" x14ac:dyDescent="0.2">
      <c r="A33" s="85"/>
      <c r="B33" s="85"/>
      <c r="C33" s="85"/>
      <c r="D33" s="85"/>
      <c r="E33" s="85"/>
      <c r="F33" s="85"/>
      <c r="I33" s="34" t="s">
        <v>83</v>
      </c>
      <c r="J33" s="34"/>
      <c r="K33" s="34"/>
      <c r="L33" s="34"/>
    </row>
  </sheetData>
  <mergeCells count="18">
    <mergeCell ref="A28:H28"/>
    <mergeCell ref="I28:L28"/>
    <mergeCell ref="A7:B7"/>
    <mergeCell ref="A5:L5"/>
    <mergeCell ref="B9:B10"/>
    <mergeCell ref="A9:A10"/>
    <mergeCell ref="C9:C10"/>
    <mergeCell ref="A23:B23"/>
    <mergeCell ref="J12:J22"/>
    <mergeCell ref="A2:H2"/>
    <mergeCell ref="A3:H3"/>
    <mergeCell ref="K1:L1"/>
    <mergeCell ref="G9:H9"/>
    <mergeCell ref="D9:D10"/>
    <mergeCell ref="E9:F9"/>
    <mergeCell ref="I9:J9"/>
    <mergeCell ref="K9:L9"/>
    <mergeCell ref="K8:L8"/>
  </mergeCells>
  <printOptions horizontalCentered="1" verticalCentered="1"/>
  <pageMargins left="0.70866141732283505" right="0.70866141732283505" top="0.196850393700787" bottom="0.196850393700787" header="0.31496062992126" footer="0.31496062992126"/>
  <pageSetup paperSize="9" scale="74" orientation="landscape" r:id="rId1"/>
  <headerFooter>
    <oddFooter>&amp;C- 82 -</oddFooter>
  </headerFooter>
  <colBreaks count="1" manualBreakCount="1">
    <brk id="12" max="37"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view="pageBreakPreview" zoomScaleSheetLayoutView="100" workbookViewId="0">
      <selection activeCell="N22" sqref="N22"/>
    </sheetView>
  </sheetViews>
  <sheetFormatPr defaultColWidth="8.85546875" defaultRowHeight="12.75" x14ac:dyDescent="0.2"/>
  <cols>
    <col min="1" max="1" width="9.42578125" style="85" customWidth="1"/>
    <col min="2" max="2" width="20.5703125" style="85" bestFit="1" customWidth="1"/>
    <col min="3" max="3" width="20.5703125" style="85" customWidth="1"/>
    <col min="4" max="4" width="22.28515625" style="85" customWidth="1"/>
    <col min="5" max="5" width="25.42578125" style="85" customWidth="1"/>
    <col min="6" max="6" width="27.42578125" style="85" customWidth="1"/>
    <col min="7" max="16384" width="8.85546875" style="85"/>
  </cols>
  <sheetData>
    <row r="1" spans="1:7" ht="12.75" customHeight="1" x14ac:dyDescent="0.2">
      <c r="D1" s="276"/>
      <c r="E1" s="276"/>
      <c r="F1" s="277" t="s">
        <v>99</v>
      </c>
    </row>
    <row r="2" spans="1:7" ht="15" customHeight="1" x14ac:dyDescent="0.25">
      <c r="B2" s="803" t="s">
        <v>0</v>
      </c>
      <c r="C2" s="803"/>
      <c r="D2" s="803"/>
      <c r="E2" s="803"/>
      <c r="F2" s="803"/>
    </row>
    <row r="3" spans="1:7" ht="20.25" x14ac:dyDescent="0.3">
      <c r="B3" s="661" t="s">
        <v>701</v>
      </c>
      <c r="C3" s="661"/>
      <c r="D3" s="661"/>
      <c r="E3" s="661"/>
      <c r="F3" s="661"/>
    </row>
    <row r="4" spans="1:7" ht="11.25" customHeight="1" x14ac:dyDescent="0.2"/>
    <row r="5" spans="1:7" x14ac:dyDescent="0.2">
      <c r="A5" s="813" t="s">
        <v>443</v>
      </c>
      <c r="B5" s="813"/>
      <c r="C5" s="813"/>
      <c r="D5" s="813"/>
      <c r="E5" s="813"/>
      <c r="F5" s="813"/>
    </row>
    <row r="6" spans="1:7" ht="8.4499999999999993" customHeight="1" x14ac:dyDescent="0.25">
      <c r="A6" s="87"/>
      <c r="B6" s="87"/>
      <c r="C6" s="87"/>
      <c r="D6" s="87"/>
      <c r="E6" s="87"/>
      <c r="F6" s="87"/>
    </row>
    <row r="7" spans="1:7" ht="18" customHeight="1" x14ac:dyDescent="0.2">
      <c r="A7" s="626" t="s">
        <v>883</v>
      </c>
      <c r="B7" s="626"/>
    </row>
    <row r="8" spans="1:7" ht="18" hidden="1" customHeight="1" x14ac:dyDescent="0.25">
      <c r="A8" s="88" t="s">
        <v>1</v>
      </c>
    </row>
    <row r="9" spans="1:7" ht="30.6" customHeight="1" x14ac:dyDescent="0.2">
      <c r="A9" s="807" t="s">
        <v>2</v>
      </c>
      <c r="B9" s="807" t="s">
        <v>3</v>
      </c>
      <c r="C9" s="814" t="s">
        <v>439</v>
      </c>
      <c r="D9" s="815"/>
      <c r="E9" s="816" t="s">
        <v>442</v>
      </c>
      <c r="F9" s="816"/>
    </row>
    <row r="10" spans="1:7" s="97" customFormat="1" ht="25.5" x14ac:dyDescent="0.2">
      <c r="A10" s="807"/>
      <c r="B10" s="807"/>
      <c r="C10" s="90" t="s">
        <v>440</v>
      </c>
      <c r="D10" s="90" t="s">
        <v>441</v>
      </c>
      <c r="E10" s="90" t="s">
        <v>440</v>
      </c>
      <c r="F10" s="90" t="s">
        <v>441</v>
      </c>
      <c r="G10" s="119"/>
    </row>
    <row r="11" spans="1:7" s="164" customFormat="1" x14ac:dyDescent="0.2">
      <c r="A11" s="322">
        <v>1</v>
      </c>
      <c r="B11" s="322">
        <v>2</v>
      </c>
      <c r="C11" s="322">
        <v>3</v>
      </c>
      <c r="D11" s="322">
        <v>4</v>
      </c>
      <c r="E11" s="322">
        <v>5</v>
      </c>
      <c r="F11" s="322">
        <v>6</v>
      </c>
    </row>
    <row r="12" spans="1:7" x14ac:dyDescent="0.2">
      <c r="A12" s="8">
        <v>1</v>
      </c>
      <c r="B12" s="9" t="s">
        <v>884</v>
      </c>
      <c r="C12" s="92">
        <f>'AT3A_cvrg(Insti)_PY'!L12</f>
        <v>1318</v>
      </c>
      <c r="D12" s="92">
        <f>C12</f>
        <v>1318</v>
      </c>
      <c r="E12" s="92">
        <f>'AT3B_cvrg(Insti)_UPY '!L11+'AT3C_cvrg(Insti)_UPY '!L11</f>
        <v>663</v>
      </c>
      <c r="F12" s="92">
        <f>E12</f>
        <v>663</v>
      </c>
    </row>
    <row r="13" spans="1:7" x14ac:dyDescent="0.2">
      <c r="A13" s="8">
        <v>2</v>
      </c>
      <c r="B13" s="9" t="s">
        <v>885</v>
      </c>
      <c r="C13" s="92">
        <f>'AT3A_cvrg(Insti)_PY'!L13</f>
        <v>659</v>
      </c>
      <c r="D13" s="92">
        <f t="shared" ref="D13:D22" si="0">C13</f>
        <v>659</v>
      </c>
      <c r="E13" s="92">
        <f>'AT3B_cvrg(Insti)_UPY '!L12+'AT3C_cvrg(Insti)_UPY '!L12</f>
        <v>278</v>
      </c>
      <c r="F13" s="92">
        <f t="shared" ref="F13:F22" si="1">E13</f>
        <v>278</v>
      </c>
    </row>
    <row r="14" spans="1:7" x14ac:dyDescent="0.2">
      <c r="A14" s="8">
        <v>3</v>
      </c>
      <c r="B14" s="9" t="s">
        <v>886</v>
      </c>
      <c r="C14" s="92">
        <f>'AT3A_cvrg(Insti)_PY'!L14</f>
        <v>1001</v>
      </c>
      <c r="D14" s="92">
        <f t="shared" si="0"/>
        <v>1001</v>
      </c>
      <c r="E14" s="92">
        <f>'AT3B_cvrg(Insti)_UPY '!L13+'AT3C_cvrg(Insti)_UPY '!L13</f>
        <v>393</v>
      </c>
      <c r="F14" s="92">
        <f t="shared" si="1"/>
        <v>393</v>
      </c>
    </row>
    <row r="15" spans="1:7" x14ac:dyDescent="0.2">
      <c r="A15" s="8">
        <v>4</v>
      </c>
      <c r="B15" s="9" t="s">
        <v>887</v>
      </c>
      <c r="C15" s="92">
        <f>'AT3A_cvrg(Insti)_PY'!L15</f>
        <v>533</v>
      </c>
      <c r="D15" s="92">
        <f t="shared" si="0"/>
        <v>533</v>
      </c>
      <c r="E15" s="92">
        <f>'AT3B_cvrg(Insti)_UPY '!L14+'AT3C_cvrg(Insti)_UPY '!L14</f>
        <v>282</v>
      </c>
      <c r="F15" s="92">
        <f t="shared" si="1"/>
        <v>282</v>
      </c>
    </row>
    <row r="16" spans="1:7" x14ac:dyDescent="0.2">
      <c r="A16" s="8">
        <v>5</v>
      </c>
      <c r="B16" s="9" t="s">
        <v>888</v>
      </c>
      <c r="C16" s="92">
        <f>'AT3A_cvrg(Insti)_PY'!L16</f>
        <v>753</v>
      </c>
      <c r="D16" s="92">
        <f t="shared" si="0"/>
        <v>753</v>
      </c>
      <c r="E16" s="92">
        <f>'AT3B_cvrg(Insti)_UPY '!L15+'AT3C_cvrg(Insti)_UPY '!L15</f>
        <v>258</v>
      </c>
      <c r="F16" s="92">
        <f t="shared" si="1"/>
        <v>258</v>
      </c>
    </row>
    <row r="17" spans="1:6" x14ac:dyDescent="0.2">
      <c r="A17" s="336">
        <v>6</v>
      </c>
      <c r="B17" s="205" t="s">
        <v>889</v>
      </c>
      <c r="C17" s="92">
        <f>'AT3A_cvrg(Insti)_PY'!L17</f>
        <v>442</v>
      </c>
      <c r="D17" s="92">
        <f t="shared" si="0"/>
        <v>442</v>
      </c>
      <c r="E17" s="92">
        <f>'AT3B_cvrg(Insti)_UPY '!L16+'AT3C_cvrg(Insti)_UPY '!L16</f>
        <v>125</v>
      </c>
      <c r="F17" s="92">
        <f t="shared" si="1"/>
        <v>125</v>
      </c>
    </row>
    <row r="18" spans="1:6" x14ac:dyDescent="0.2">
      <c r="A18" s="8">
        <v>7</v>
      </c>
      <c r="B18" s="9" t="s">
        <v>890</v>
      </c>
      <c r="C18" s="92">
        <f>'AT3A_cvrg(Insti)_PY'!L18</f>
        <v>452</v>
      </c>
      <c r="D18" s="92">
        <f t="shared" si="0"/>
        <v>452</v>
      </c>
      <c r="E18" s="92">
        <f>'AT3B_cvrg(Insti)_UPY '!L17+'AT3C_cvrg(Insti)_UPY '!L17</f>
        <v>174</v>
      </c>
      <c r="F18" s="92">
        <f t="shared" si="1"/>
        <v>174</v>
      </c>
    </row>
    <row r="19" spans="1:6" x14ac:dyDescent="0.2">
      <c r="A19" s="8">
        <v>8</v>
      </c>
      <c r="B19" s="9" t="s">
        <v>891</v>
      </c>
      <c r="C19" s="92">
        <f>'AT3A_cvrg(Insti)_PY'!L19</f>
        <v>602</v>
      </c>
      <c r="D19" s="92">
        <f t="shared" si="0"/>
        <v>602</v>
      </c>
      <c r="E19" s="92">
        <f>'AT3B_cvrg(Insti)_UPY '!L18+'AT3C_cvrg(Insti)_UPY '!L18</f>
        <v>209</v>
      </c>
      <c r="F19" s="92">
        <f t="shared" si="1"/>
        <v>209</v>
      </c>
    </row>
    <row r="20" spans="1:6" x14ac:dyDescent="0.2">
      <c r="A20" s="337">
        <v>9</v>
      </c>
      <c r="B20" s="9" t="s">
        <v>892</v>
      </c>
      <c r="C20" s="92">
        <f>'AT3A_cvrg(Insti)_PY'!L20</f>
        <v>1360</v>
      </c>
      <c r="D20" s="92">
        <f t="shared" si="0"/>
        <v>1360</v>
      </c>
      <c r="E20" s="92">
        <f>'AT3B_cvrg(Insti)_UPY '!L19+'AT3C_cvrg(Insti)_UPY '!L19</f>
        <v>532</v>
      </c>
      <c r="F20" s="92">
        <f t="shared" si="1"/>
        <v>532</v>
      </c>
    </row>
    <row r="21" spans="1:6" x14ac:dyDescent="0.2">
      <c r="A21" s="8">
        <v>10</v>
      </c>
      <c r="B21" s="9" t="s">
        <v>893</v>
      </c>
      <c r="C21" s="92">
        <f>'AT3A_cvrg(Insti)_PY'!L21</f>
        <v>525</v>
      </c>
      <c r="D21" s="92">
        <f t="shared" si="0"/>
        <v>525</v>
      </c>
      <c r="E21" s="92">
        <f>'AT3B_cvrg(Insti)_UPY '!L20+'AT3C_cvrg(Insti)_UPY '!L20</f>
        <v>182</v>
      </c>
      <c r="F21" s="92">
        <f t="shared" si="1"/>
        <v>182</v>
      </c>
    </row>
    <row r="22" spans="1:6" x14ac:dyDescent="0.2">
      <c r="A22" s="8">
        <v>11</v>
      </c>
      <c r="B22" s="9" t="s">
        <v>894</v>
      </c>
      <c r="C22" s="92">
        <f>'AT3A_cvrg(Insti)_PY'!L22</f>
        <v>667</v>
      </c>
      <c r="D22" s="92">
        <f t="shared" si="0"/>
        <v>667</v>
      </c>
      <c r="E22" s="92">
        <f>'AT3B_cvrg(Insti)_UPY '!L21+'AT3C_cvrg(Insti)_UPY '!L21</f>
        <v>307</v>
      </c>
      <c r="F22" s="92">
        <f t="shared" si="1"/>
        <v>307</v>
      </c>
    </row>
    <row r="23" spans="1:6" x14ac:dyDescent="0.2">
      <c r="A23" s="586" t="s">
        <v>17</v>
      </c>
      <c r="B23" s="587"/>
      <c r="C23" s="89">
        <f>SUM(C12:C22)</f>
        <v>8312</v>
      </c>
      <c r="D23" s="89">
        <f t="shared" ref="D23:F23" si="2">SUM(D12:D22)</f>
        <v>8312</v>
      </c>
      <c r="E23" s="89">
        <f t="shared" si="2"/>
        <v>3403</v>
      </c>
      <c r="F23" s="89">
        <f t="shared" si="2"/>
        <v>3403</v>
      </c>
    </row>
    <row r="24" spans="1:6" x14ac:dyDescent="0.2">
      <c r="A24" s="94"/>
      <c r="B24" s="95"/>
      <c r="C24" s="95"/>
      <c r="D24" s="95"/>
      <c r="E24" s="95"/>
      <c r="F24" s="95"/>
    </row>
    <row r="25" spans="1:6" x14ac:dyDescent="0.2">
      <c r="C25" s="85" t="s">
        <v>10</v>
      </c>
    </row>
    <row r="26" spans="1:6" ht="15.75" customHeight="1" x14ac:dyDescent="0.25">
      <c r="A26" s="96" t="s">
        <v>11</v>
      </c>
      <c r="B26" s="96"/>
      <c r="C26" s="96"/>
      <c r="D26" s="96"/>
      <c r="E26" s="96"/>
      <c r="F26" s="367" t="s">
        <v>12</v>
      </c>
    </row>
    <row r="27" spans="1:6" ht="15.6" customHeight="1" x14ac:dyDescent="0.2">
      <c r="A27" s="137"/>
      <c r="B27" s="137"/>
      <c r="C27" s="137"/>
      <c r="D27" s="137"/>
      <c r="E27" s="137"/>
      <c r="F27" s="367" t="s">
        <v>902</v>
      </c>
    </row>
    <row r="28" spans="1:6" ht="15.75" x14ac:dyDescent="0.2">
      <c r="A28" s="137"/>
      <c r="B28" s="137"/>
      <c r="C28" s="137"/>
      <c r="D28" s="137"/>
      <c r="E28" s="137"/>
      <c r="F28" s="367" t="s">
        <v>903</v>
      </c>
    </row>
    <row r="29" spans="1:6" x14ac:dyDescent="0.2">
      <c r="E29" s="97" t="s">
        <v>83</v>
      </c>
    </row>
    <row r="30" spans="1:6" x14ac:dyDescent="0.2">
      <c r="A30" s="812"/>
      <c r="B30" s="812"/>
      <c r="C30" s="812"/>
      <c r="D30" s="812"/>
      <c r="E30" s="812"/>
      <c r="F30" s="812"/>
    </row>
  </sheetData>
  <mergeCells count="10">
    <mergeCell ref="A30:F30"/>
    <mergeCell ref="B3:F3"/>
    <mergeCell ref="B2:F2"/>
    <mergeCell ref="A5:F5"/>
    <mergeCell ref="C9:D9"/>
    <mergeCell ref="E9:F9"/>
    <mergeCell ref="A9:A10"/>
    <mergeCell ref="B9:B10"/>
    <mergeCell ref="A7:B7"/>
    <mergeCell ref="A23:B23"/>
  </mergeCells>
  <phoneticPr fontId="0" type="noConversion"/>
  <printOptions horizontalCentered="1" verticalCentered="1"/>
  <pageMargins left="0.70866141732283505" right="0.70866141732283505" top="0.196850393700787" bottom="0.196850393700787" header="0.31496062992126" footer="0.31496062992126"/>
  <pageSetup paperSize="9" orientation="landscape" r:id="rId1"/>
  <headerFooter>
    <oddFooter>&amp;C- 83 -</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view="pageBreakPreview" zoomScaleSheetLayoutView="100" workbookViewId="0">
      <selection activeCell="N22" sqref="N22"/>
    </sheetView>
  </sheetViews>
  <sheetFormatPr defaultRowHeight="12.75" x14ac:dyDescent="0.2"/>
  <cols>
    <col min="2" max="2" width="20.5703125" bestFit="1" customWidth="1"/>
    <col min="3" max="3" width="16.42578125" customWidth="1"/>
    <col min="4" max="4" width="10.85546875" customWidth="1"/>
    <col min="5" max="5" width="13.7109375" customWidth="1"/>
    <col min="6" max="6" width="14.28515625" customWidth="1"/>
    <col min="7" max="7" width="11.42578125" customWidth="1"/>
    <col min="8" max="8" width="12.28515625" customWidth="1"/>
    <col min="9" max="9" width="16.28515625" customWidth="1"/>
    <col min="10" max="10" width="19.28515625" customWidth="1"/>
  </cols>
  <sheetData>
    <row r="1" spans="1:13" ht="15" x14ac:dyDescent="0.2">
      <c r="A1" s="85"/>
      <c r="B1" s="85"/>
      <c r="C1" s="85"/>
      <c r="D1" s="729"/>
      <c r="E1" s="729"/>
      <c r="F1" s="38"/>
      <c r="G1" s="729" t="s">
        <v>445</v>
      </c>
      <c r="H1" s="729"/>
      <c r="I1" s="729"/>
      <c r="J1" s="729"/>
      <c r="K1" s="98"/>
      <c r="L1" s="85"/>
      <c r="M1" s="85"/>
    </row>
    <row r="2" spans="1:13" ht="15.75" x14ac:dyDescent="0.25">
      <c r="A2" s="803" t="s">
        <v>0</v>
      </c>
      <c r="B2" s="803"/>
      <c r="C2" s="803"/>
      <c r="D2" s="803"/>
      <c r="E2" s="803"/>
      <c r="F2" s="803"/>
      <c r="G2" s="803"/>
      <c r="H2" s="803"/>
      <c r="I2" s="803"/>
      <c r="J2" s="803"/>
      <c r="K2" s="85"/>
      <c r="L2" s="85"/>
      <c r="M2" s="85"/>
    </row>
    <row r="3" spans="1:13" ht="18" x14ac:dyDescent="0.25">
      <c r="A3" s="128"/>
      <c r="B3" s="128"/>
      <c r="C3" s="817" t="s">
        <v>701</v>
      </c>
      <c r="D3" s="817"/>
      <c r="E3" s="817"/>
      <c r="F3" s="817"/>
      <c r="G3" s="817"/>
      <c r="H3" s="817"/>
      <c r="I3" s="817"/>
      <c r="J3" s="128"/>
      <c r="K3" s="85"/>
      <c r="L3" s="85"/>
      <c r="M3" s="85"/>
    </row>
    <row r="4" spans="1:13" ht="15.75" x14ac:dyDescent="0.25">
      <c r="A4" s="662" t="s">
        <v>444</v>
      </c>
      <c r="B4" s="662"/>
      <c r="C4" s="662"/>
      <c r="D4" s="662"/>
      <c r="E4" s="662"/>
      <c r="F4" s="662"/>
      <c r="G4" s="662"/>
      <c r="H4" s="662"/>
      <c r="I4" s="662"/>
      <c r="J4" s="662"/>
      <c r="K4" s="85"/>
      <c r="L4" s="85"/>
      <c r="M4" s="85"/>
    </row>
    <row r="5" spans="1:13" ht="15.75" x14ac:dyDescent="0.25">
      <c r="A5" s="626" t="s">
        <v>883</v>
      </c>
      <c r="B5" s="626"/>
      <c r="C5" s="87"/>
      <c r="D5" s="87"/>
      <c r="E5" s="87"/>
      <c r="F5" s="87"/>
      <c r="G5" s="87"/>
      <c r="H5" s="87"/>
      <c r="I5" s="87"/>
      <c r="J5" s="87"/>
      <c r="K5" s="85"/>
      <c r="L5" s="85"/>
      <c r="M5" s="85"/>
    </row>
    <row r="6" spans="1:13" x14ac:dyDescent="0.2">
      <c r="A6" s="85"/>
      <c r="B6" s="85"/>
      <c r="C6" s="85"/>
      <c r="D6" s="85"/>
      <c r="E6" s="85"/>
      <c r="F6" s="85"/>
      <c r="G6" s="85"/>
      <c r="H6" s="85"/>
      <c r="I6" s="85"/>
      <c r="J6" s="85"/>
      <c r="K6" s="85"/>
      <c r="L6" s="85"/>
      <c r="M6" s="85"/>
    </row>
    <row r="7" spans="1:13" ht="18" x14ac:dyDescent="0.25">
      <c r="A7" s="88"/>
      <c r="B7" s="85"/>
      <c r="C7" s="85"/>
      <c r="D7" s="85"/>
      <c r="E7" s="85"/>
      <c r="F7" s="85"/>
      <c r="G7" s="85"/>
      <c r="H7" s="85"/>
      <c r="I7" s="85"/>
      <c r="J7" s="85"/>
      <c r="K7" s="85"/>
      <c r="L7" s="85"/>
      <c r="M7" s="85"/>
    </row>
    <row r="8" spans="1:13" ht="21.75" customHeight="1" x14ac:dyDescent="0.2">
      <c r="A8" s="819" t="s">
        <v>2</v>
      </c>
      <c r="B8" s="819" t="s">
        <v>3</v>
      </c>
      <c r="C8" s="821" t="s">
        <v>138</v>
      </c>
      <c r="D8" s="822"/>
      <c r="E8" s="822"/>
      <c r="F8" s="822"/>
      <c r="G8" s="822"/>
      <c r="H8" s="822"/>
      <c r="I8" s="822"/>
      <c r="J8" s="823"/>
      <c r="K8" s="85"/>
      <c r="L8" s="85"/>
      <c r="M8" s="85"/>
    </row>
    <row r="9" spans="1:13" ht="39.75" customHeight="1" x14ac:dyDescent="0.2">
      <c r="A9" s="820"/>
      <c r="B9" s="820"/>
      <c r="C9" s="90" t="s">
        <v>196</v>
      </c>
      <c r="D9" s="90" t="s">
        <v>118</v>
      </c>
      <c r="E9" s="90" t="s">
        <v>385</v>
      </c>
      <c r="F9" s="135" t="s">
        <v>165</v>
      </c>
      <c r="G9" s="135" t="s">
        <v>119</v>
      </c>
      <c r="H9" s="155" t="s">
        <v>195</v>
      </c>
      <c r="I9" s="155" t="s">
        <v>943</v>
      </c>
      <c r="J9" s="91" t="s">
        <v>17</v>
      </c>
      <c r="K9" s="97"/>
      <c r="L9" s="97"/>
      <c r="M9" s="97"/>
    </row>
    <row r="10" spans="1:13" s="14" customFormat="1" x14ac:dyDescent="0.2">
      <c r="A10" s="323">
        <v>1</v>
      </c>
      <c r="B10" s="323">
        <v>2</v>
      </c>
      <c r="C10" s="323">
        <v>3</v>
      </c>
      <c r="D10" s="323">
        <v>4</v>
      </c>
      <c r="E10" s="323">
        <v>5</v>
      </c>
      <c r="F10" s="323">
        <v>6</v>
      </c>
      <c r="G10" s="323">
        <v>7</v>
      </c>
      <c r="H10" s="324">
        <v>8</v>
      </c>
      <c r="I10" s="324">
        <v>9</v>
      </c>
      <c r="J10" s="325">
        <v>10</v>
      </c>
      <c r="K10" s="97"/>
      <c r="L10" s="97"/>
      <c r="M10" s="97"/>
    </row>
    <row r="11" spans="1:13" x14ac:dyDescent="0.2">
      <c r="A11" s="8">
        <v>1</v>
      </c>
      <c r="B11" s="9" t="s">
        <v>884</v>
      </c>
      <c r="C11" s="92">
        <v>0</v>
      </c>
      <c r="D11" s="92">
        <v>0</v>
      </c>
      <c r="E11" s="92">
        <v>1976</v>
      </c>
      <c r="F11" s="92">
        <v>0</v>
      </c>
      <c r="G11" s="92">
        <v>0</v>
      </c>
      <c r="H11" s="521">
        <v>0</v>
      </c>
      <c r="I11" s="521">
        <v>3002</v>
      </c>
      <c r="J11" s="522">
        <f>SUM(C11:I11)</f>
        <v>4978</v>
      </c>
      <c r="K11" s="85"/>
      <c r="L11" s="85"/>
      <c r="M11" s="85"/>
    </row>
    <row r="12" spans="1:13" x14ac:dyDescent="0.2">
      <c r="A12" s="8">
        <v>2</v>
      </c>
      <c r="B12" s="9" t="s">
        <v>885</v>
      </c>
      <c r="C12" s="92">
        <v>0</v>
      </c>
      <c r="D12" s="92">
        <v>0</v>
      </c>
      <c r="E12" s="92">
        <v>939</v>
      </c>
      <c r="F12" s="92">
        <v>0</v>
      </c>
      <c r="G12" s="92">
        <v>0</v>
      </c>
      <c r="H12" s="521">
        <v>0</v>
      </c>
      <c r="I12" s="521">
        <v>1618</v>
      </c>
      <c r="J12" s="522">
        <f t="shared" ref="J12:J21" si="0">SUM(C12:I12)</f>
        <v>2557</v>
      </c>
      <c r="K12" s="85"/>
      <c r="L12" s="85"/>
      <c r="M12" s="85"/>
    </row>
    <row r="13" spans="1:13" x14ac:dyDescent="0.2">
      <c r="A13" s="8">
        <v>3</v>
      </c>
      <c r="B13" s="9" t="s">
        <v>886</v>
      </c>
      <c r="C13" s="92">
        <v>0</v>
      </c>
      <c r="D13" s="92">
        <v>0</v>
      </c>
      <c r="E13" s="92">
        <v>1388</v>
      </c>
      <c r="F13" s="92">
        <v>0</v>
      </c>
      <c r="G13" s="92">
        <v>0</v>
      </c>
      <c r="H13" s="521">
        <v>0</v>
      </c>
      <c r="I13" s="521">
        <v>2134</v>
      </c>
      <c r="J13" s="522">
        <f t="shared" si="0"/>
        <v>3522</v>
      </c>
      <c r="K13" s="85"/>
      <c r="L13" s="85"/>
      <c r="M13" s="85"/>
    </row>
    <row r="14" spans="1:13" x14ac:dyDescent="0.2">
      <c r="A14" s="8">
        <v>4</v>
      </c>
      <c r="B14" s="9" t="s">
        <v>887</v>
      </c>
      <c r="C14" s="92">
        <v>0</v>
      </c>
      <c r="D14" s="92">
        <v>0</v>
      </c>
      <c r="E14" s="92">
        <v>727</v>
      </c>
      <c r="F14" s="92">
        <v>0</v>
      </c>
      <c r="G14" s="92">
        <v>0</v>
      </c>
      <c r="H14" s="521">
        <v>0</v>
      </c>
      <c r="I14" s="521">
        <v>1002</v>
      </c>
      <c r="J14" s="522">
        <f t="shared" si="0"/>
        <v>1729</v>
      </c>
      <c r="K14" s="85"/>
      <c r="L14" s="85"/>
      <c r="M14" s="85"/>
    </row>
    <row r="15" spans="1:13" x14ac:dyDescent="0.2">
      <c r="A15" s="8">
        <v>5</v>
      </c>
      <c r="B15" s="9" t="s">
        <v>888</v>
      </c>
      <c r="C15" s="92">
        <v>0</v>
      </c>
      <c r="D15" s="92">
        <v>0</v>
      </c>
      <c r="E15" s="92">
        <v>816</v>
      </c>
      <c r="F15" s="92">
        <v>0</v>
      </c>
      <c r="G15" s="92">
        <v>0</v>
      </c>
      <c r="H15" s="521">
        <v>0</v>
      </c>
      <c r="I15" s="521">
        <v>1556</v>
      </c>
      <c r="J15" s="522">
        <f t="shared" si="0"/>
        <v>2372</v>
      </c>
      <c r="K15" s="85"/>
      <c r="L15" s="85"/>
      <c r="M15" s="85"/>
    </row>
    <row r="16" spans="1:13" x14ac:dyDescent="0.2">
      <c r="A16" s="336">
        <v>6</v>
      </c>
      <c r="B16" s="205" t="s">
        <v>889</v>
      </c>
      <c r="C16" s="92">
        <v>0</v>
      </c>
      <c r="D16" s="92">
        <v>0</v>
      </c>
      <c r="E16" s="92">
        <v>567</v>
      </c>
      <c r="F16" s="92">
        <v>0</v>
      </c>
      <c r="G16" s="92">
        <v>0</v>
      </c>
      <c r="H16" s="521">
        <v>0</v>
      </c>
      <c r="I16" s="521">
        <v>722</v>
      </c>
      <c r="J16" s="522">
        <f t="shared" si="0"/>
        <v>1289</v>
      </c>
      <c r="K16" s="85"/>
      <c r="L16" s="85"/>
      <c r="M16" s="85"/>
    </row>
    <row r="17" spans="1:13" x14ac:dyDescent="0.2">
      <c r="A17" s="8">
        <v>7</v>
      </c>
      <c r="B17" s="9" t="s">
        <v>890</v>
      </c>
      <c r="C17" s="92">
        <v>0</v>
      </c>
      <c r="D17" s="92">
        <v>0</v>
      </c>
      <c r="E17" s="92">
        <v>621</v>
      </c>
      <c r="F17" s="92">
        <v>0</v>
      </c>
      <c r="G17" s="92">
        <v>0</v>
      </c>
      <c r="H17" s="521">
        <v>0</v>
      </c>
      <c r="I17" s="521">
        <v>1236</v>
      </c>
      <c r="J17" s="522">
        <f t="shared" si="0"/>
        <v>1857</v>
      </c>
      <c r="K17" s="85"/>
      <c r="L17" s="85"/>
      <c r="M17" s="85"/>
    </row>
    <row r="18" spans="1:13" x14ac:dyDescent="0.2">
      <c r="A18" s="8">
        <v>8</v>
      </c>
      <c r="B18" s="9" t="s">
        <v>891</v>
      </c>
      <c r="C18" s="92">
        <v>0</v>
      </c>
      <c r="D18" s="92">
        <v>0</v>
      </c>
      <c r="E18" s="92">
        <v>811</v>
      </c>
      <c r="F18" s="92">
        <v>0</v>
      </c>
      <c r="G18" s="92">
        <v>0</v>
      </c>
      <c r="H18" s="521">
        <v>0</v>
      </c>
      <c r="I18" s="521">
        <v>1344</v>
      </c>
      <c r="J18" s="522">
        <f t="shared" si="0"/>
        <v>2155</v>
      </c>
      <c r="K18" s="85"/>
      <c r="L18" s="85"/>
      <c r="M18" s="85"/>
    </row>
    <row r="19" spans="1:13" x14ac:dyDescent="0.2">
      <c r="A19" s="337">
        <v>9</v>
      </c>
      <c r="B19" s="9" t="s">
        <v>892</v>
      </c>
      <c r="C19" s="92">
        <v>0</v>
      </c>
      <c r="D19" s="92">
        <v>0</v>
      </c>
      <c r="E19" s="92">
        <v>1894</v>
      </c>
      <c r="F19" s="92">
        <v>0</v>
      </c>
      <c r="G19" s="92">
        <v>0</v>
      </c>
      <c r="H19" s="521">
        <v>0</v>
      </c>
      <c r="I19" s="521">
        <v>2773</v>
      </c>
      <c r="J19" s="522">
        <f t="shared" si="0"/>
        <v>4667</v>
      </c>
      <c r="K19" s="85"/>
      <c r="L19" s="85"/>
      <c r="M19" s="85"/>
    </row>
    <row r="20" spans="1:13" x14ac:dyDescent="0.2">
      <c r="A20" s="8">
        <v>10</v>
      </c>
      <c r="B20" s="9" t="s">
        <v>893</v>
      </c>
      <c r="C20" s="92">
        <v>0</v>
      </c>
      <c r="D20" s="92">
        <v>0</v>
      </c>
      <c r="E20" s="92">
        <v>704</v>
      </c>
      <c r="F20" s="92">
        <v>0</v>
      </c>
      <c r="G20" s="92">
        <v>0</v>
      </c>
      <c r="H20" s="521">
        <v>0</v>
      </c>
      <c r="I20" s="521">
        <v>1101</v>
      </c>
      <c r="J20" s="522">
        <f t="shared" si="0"/>
        <v>1805</v>
      </c>
      <c r="K20" s="85"/>
      <c r="L20" s="85"/>
      <c r="M20" s="85"/>
    </row>
    <row r="21" spans="1:13" x14ac:dyDescent="0.2">
      <c r="A21" s="8">
        <v>11</v>
      </c>
      <c r="B21" s="9" t="s">
        <v>894</v>
      </c>
      <c r="C21" s="92">
        <v>0</v>
      </c>
      <c r="D21" s="92">
        <v>0</v>
      </c>
      <c r="E21" s="92">
        <v>973</v>
      </c>
      <c r="F21" s="92">
        <v>0</v>
      </c>
      <c r="G21" s="92">
        <v>0</v>
      </c>
      <c r="H21" s="521">
        <v>0</v>
      </c>
      <c r="I21" s="521">
        <v>1505</v>
      </c>
      <c r="J21" s="522">
        <f t="shared" si="0"/>
        <v>2478</v>
      </c>
      <c r="K21" s="85"/>
      <c r="L21" s="85"/>
      <c r="M21" s="85"/>
    </row>
    <row r="22" spans="1:13" s="14" customFormat="1" x14ac:dyDescent="0.2">
      <c r="A22" s="586" t="s">
        <v>17</v>
      </c>
      <c r="B22" s="587"/>
      <c r="C22" s="89">
        <f>SUM(C11:C21)</f>
        <v>0</v>
      </c>
      <c r="D22" s="89">
        <f t="shared" ref="D22:J22" si="1">SUM(D11:D21)</f>
        <v>0</v>
      </c>
      <c r="E22" s="89">
        <f t="shared" si="1"/>
        <v>11416</v>
      </c>
      <c r="F22" s="89">
        <f t="shared" si="1"/>
        <v>0</v>
      </c>
      <c r="G22" s="89">
        <f t="shared" si="1"/>
        <v>0</v>
      </c>
      <c r="H22" s="89">
        <f t="shared" si="1"/>
        <v>0</v>
      </c>
      <c r="I22" s="89">
        <f t="shared" si="1"/>
        <v>17993</v>
      </c>
      <c r="J22" s="89">
        <f t="shared" si="1"/>
        <v>29409</v>
      </c>
      <c r="K22" s="97"/>
      <c r="L22" s="97"/>
      <c r="M22" s="97"/>
    </row>
    <row r="23" spans="1:13" x14ac:dyDescent="0.2">
      <c r="A23" s="93"/>
      <c r="B23" s="85"/>
      <c r="C23" s="85"/>
      <c r="D23" s="85"/>
      <c r="E23" s="85"/>
      <c r="F23" s="85"/>
      <c r="G23" s="85"/>
      <c r="H23" s="85"/>
      <c r="I23" s="85"/>
      <c r="J23" s="85"/>
      <c r="K23" s="85"/>
      <c r="L23" s="85"/>
      <c r="M23" s="85"/>
    </row>
    <row r="24" spans="1:13" x14ac:dyDescent="0.2">
      <c r="A24" s="85"/>
      <c r="B24" s="85"/>
      <c r="C24" s="85"/>
      <c r="D24" s="85"/>
      <c r="E24" s="85"/>
      <c r="F24" s="85"/>
      <c r="G24" s="85"/>
      <c r="H24" s="85"/>
      <c r="I24" s="85"/>
      <c r="J24" s="85"/>
      <c r="K24" s="85"/>
      <c r="L24" s="85"/>
      <c r="M24" s="85"/>
    </row>
    <row r="25" spans="1:13" x14ac:dyDescent="0.2">
      <c r="A25" s="85" t="s">
        <v>120</v>
      </c>
      <c r="B25" s="85"/>
      <c r="C25" s="85"/>
      <c r="D25" s="85"/>
      <c r="E25" s="85"/>
      <c r="F25" s="85"/>
      <c r="G25" s="85"/>
      <c r="H25" s="85"/>
      <c r="I25" s="85"/>
      <c r="J25" s="85"/>
      <c r="K25" s="85"/>
      <c r="L25" s="85"/>
      <c r="M25" s="85"/>
    </row>
    <row r="26" spans="1:13" x14ac:dyDescent="0.2">
      <c r="A26" s="85" t="s">
        <v>197</v>
      </c>
      <c r="B26" s="85"/>
      <c r="C26" s="85"/>
      <c r="D26" s="85"/>
      <c r="E26" s="85"/>
      <c r="F26" s="85"/>
      <c r="G26" s="85"/>
      <c r="H26" s="85"/>
      <c r="I26" s="85"/>
      <c r="J26" s="85"/>
      <c r="K26" s="85"/>
      <c r="L26" s="85"/>
      <c r="M26" s="85"/>
    </row>
    <row r="27" spans="1:13" x14ac:dyDescent="0.2">
      <c r="A27" t="s">
        <v>121</v>
      </c>
    </row>
    <row r="28" spans="1:13" x14ac:dyDescent="0.2">
      <c r="A28" s="806" t="s">
        <v>122</v>
      </c>
      <c r="B28" s="806"/>
      <c r="C28" s="806"/>
      <c r="D28" s="806"/>
      <c r="E28" s="806"/>
      <c r="F28" s="806"/>
      <c r="G28" s="806"/>
      <c r="H28" s="806"/>
      <c r="I28" s="806"/>
      <c r="J28" s="806"/>
      <c r="K28" s="806"/>
      <c r="L28" s="806"/>
      <c r="M28" s="806"/>
    </row>
    <row r="29" spans="1:13" x14ac:dyDescent="0.2">
      <c r="A29" s="818" t="s">
        <v>123</v>
      </c>
      <c r="B29" s="818"/>
      <c r="C29" s="818"/>
      <c r="D29" s="818"/>
      <c r="E29" s="85"/>
      <c r="F29" s="85"/>
      <c r="G29" s="85"/>
      <c r="H29" s="85"/>
      <c r="I29" s="85"/>
      <c r="J29" s="85"/>
      <c r="K29" s="85"/>
      <c r="L29" s="85"/>
      <c r="M29" s="85"/>
    </row>
    <row r="30" spans="1:13" x14ac:dyDescent="0.2">
      <c r="A30" s="136" t="s">
        <v>166</v>
      </c>
      <c r="B30" s="136"/>
      <c r="C30" s="136"/>
      <c r="D30" s="136"/>
      <c r="E30" s="85"/>
      <c r="F30" s="85"/>
      <c r="G30" s="85"/>
      <c r="H30" s="85"/>
      <c r="I30" s="85"/>
      <c r="J30" s="85"/>
      <c r="K30" s="85"/>
      <c r="L30" s="85"/>
      <c r="M30" s="85"/>
    </row>
    <row r="31" spans="1:13" x14ac:dyDescent="0.2">
      <c r="A31" s="136"/>
      <c r="B31" s="136"/>
      <c r="C31" s="136"/>
      <c r="D31" s="136"/>
      <c r="E31" s="85"/>
      <c r="F31" s="85"/>
      <c r="G31" s="85"/>
      <c r="H31" s="85"/>
      <c r="I31" s="85"/>
      <c r="J31" s="85"/>
      <c r="K31" s="85"/>
      <c r="L31" s="85"/>
      <c r="M31" s="85"/>
    </row>
    <row r="32" spans="1:13" ht="15.75" x14ac:dyDescent="0.25">
      <c r="A32" s="96" t="s">
        <v>11</v>
      </c>
      <c r="B32" s="96"/>
      <c r="C32" s="96"/>
      <c r="D32" s="96"/>
      <c r="E32" s="96"/>
      <c r="F32" s="96"/>
      <c r="G32" s="96"/>
      <c r="H32" s="96"/>
      <c r="I32" s="96"/>
      <c r="J32" s="367" t="s">
        <v>12</v>
      </c>
      <c r="K32" s="137"/>
      <c r="L32" s="85"/>
      <c r="M32" s="85"/>
    </row>
    <row r="33" spans="1:13" ht="15.75" x14ac:dyDescent="0.2">
      <c r="A33" s="137"/>
      <c r="B33" s="137"/>
      <c r="C33" s="137"/>
      <c r="D33" s="137"/>
      <c r="E33" s="137"/>
      <c r="F33" s="137"/>
      <c r="G33" s="137"/>
      <c r="H33" s="137"/>
      <c r="I33" s="137"/>
      <c r="J33" s="367" t="s">
        <v>902</v>
      </c>
      <c r="K33" s="85"/>
      <c r="L33" s="85"/>
      <c r="M33" s="85"/>
    </row>
    <row r="34" spans="1:13" ht="15.75" customHeight="1" x14ac:dyDescent="0.2">
      <c r="A34" s="137"/>
      <c r="B34" s="137"/>
      <c r="C34" s="137"/>
      <c r="D34" s="137"/>
      <c r="E34" s="137"/>
      <c r="F34" s="137"/>
      <c r="G34" s="137"/>
      <c r="H34" s="137"/>
      <c r="I34" s="137"/>
      <c r="J34" s="367" t="s">
        <v>903</v>
      </c>
      <c r="K34" s="137"/>
      <c r="L34" s="85"/>
      <c r="M34" s="85"/>
    </row>
    <row r="35" spans="1:13" x14ac:dyDescent="0.2">
      <c r="A35" s="85"/>
      <c r="B35" s="85"/>
      <c r="C35" s="85"/>
      <c r="D35" s="85"/>
      <c r="E35" s="85"/>
      <c r="F35" s="85"/>
      <c r="G35" s="34" t="s">
        <v>83</v>
      </c>
      <c r="H35" s="34"/>
      <c r="I35" s="34"/>
      <c r="J35" s="34"/>
      <c r="K35" s="34"/>
      <c r="L35" s="34"/>
      <c r="M35" s="85"/>
    </row>
    <row r="36" spans="1:13" x14ac:dyDescent="0.2">
      <c r="A36" s="413"/>
      <c r="B36" s="413"/>
      <c r="C36" s="413"/>
      <c r="D36" s="413"/>
      <c r="E36" s="413"/>
      <c r="F36" s="413"/>
      <c r="G36" s="413"/>
      <c r="H36" s="413"/>
      <c r="I36" s="413"/>
      <c r="J36" s="413"/>
      <c r="K36" s="85"/>
      <c r="L36" s="85"/>
      <c r="M36" s="85"/>
    </row>
  </sheetData>
  <mergeCells count="14">
    <mergeCell ref="A29:D29"/>
    <mergeCell ref="K28:M28"/>
    <mergeCell ref="A8:A9"/>
    <mergeCell ref="B8:B9"/>
    <mergeCell ref="C8:J8"/>
    <mergeCell ref="C3:I3"/>
    <mergeCell ref="A28:D28"/>
    <mergeCell ref="E28:J28"/>
    <mergeCell ref="D1:E1"/>
    <mergeCell ref="G1:J1"/>
    <mergeCell ref="A2:J2"/>
    <mergeCell ref="A4:J4"/>
    <mergeCell ref="A5:B5"/>
    <mergeCell ref="A22:B22"/>
  </mergeCells>
  <phoneticPr fontId="0" type="noConversion"/>
  <printOptions horizontalCentered="1" verticalCentered="1"/>
  <pageMargins left="0.70866141732283505" right="0.70866141732283505" top="0.196850393700787" bottom="0.196850393700787" header="0.31496062992126" footer="0.31496062992126"/>
  <pageSetup paperSize="9" scale="92" orientation="landscape" r:id="rId1"/>
  <headerFooter>
    <oddFooter>&amp;C- 84 -</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3"/>
  <sheetViews>
    <sheetView view="pageBreakPreview" zoomScale="85" zoomScaleSheetLayoutView="85" workbookViewId="0">
      <selection activeCell="N22" sqref="N22"/>
    </sheetView>
  </sheetViews>
  <sheetFormatPr defaultRowHeight="12.75" x14ac:dyDescent="0.2"/>
  <cols>
    <col min="1" max="1" width="6.140625" customWidth="1"/>
    <col min="2" max="2" width="20.5703125" bestFit="1" customWidth="1"/>
    <col min="3" max="3" width="10.85546875" bestFit="1" customWidth="1"/>
    <col min="4" max="4" width="16.42578125" bestFit="1" customWidth="1"/>
    <col min="5" max="5" width="14.5703125" bestFit="1" customWidth="1"/>
    <col min="6" max="6" width="13.42578125" bestFit="1" customWidth="1"/>
    <col min="7" max="7" width="15.140625" bestFit="1" customWidth="1"/>
    <col min="8" max="8" width="16.42578125" bestFit="1" customWidth="1"/>
    <col min="9" max="9" width="14.5703125" bestFit="1" customWidth="1"/>
    <col min="10" max="10" width="14.42578125" bestFit="1" customWidth="1"/>
    <col min="11" max="11" width="15.140625" bestFit="1" customWidth="1"/>
    <col min="12" max="12" width="16.42578125" bestFit="1" customWidth="1"/>
    <col min="13" max="13" width="18.7109375" customWidth="1"/>
    <col min="14" max="14" width="12.28515625" customWidth="1"/>
    <col min="15" max="15" width="12.7109375" customWidth="1"/>
    <col min="16" max="16" width="16.140625" customWidth="1"/>
  </cols>
  <sheetData>
    <row r="1" spans="1:26" ht="15" x14ac:dyDescent="0.2">
      <c r="A1" s="85"/>
      <c r="B1" s="85"/>
      <c r="C1" s="85"/>
      <c r="D1" s="85"/>
      <c r="E1" s="85"/>
      <c r="F1" s="85"/>
      <c r="G1" s="85"/>
      <c r="H1" s="85"/>
      <c r="I1" s="85"/>
      <c r="J1" s="85"/>
      <c r="K1" s="85"/>
      <c r="L1" s="729" t="s">
        <v>545</v>
      </c>
      <c r="M1" s="729"/>
      <c r="N1" s="98"/>
      <c r="O1" s="85"/>
      <c r="P1" s="85"/>
    </row>
    <row r="2" spans="1:26" ht="15.75" x14ac:dyDescent="0.25">
      <c r="A2" s="803" t="s">
        <v>0</v>
      </c>
      <c r="B2" s="803"/>
      <c r="C2" s="803"/>
      <c r="D2" s="803"/>
      <c r="E2" s="803"/>
      <c r="F2" s="803"/>
      <c r="G2" s="803"/>
      <c r="H2" s="803"/>
      <c r="I2" s="803"/>
      <c r="J2" s="803"/>
      <c r="K2" s="803"/>
      <c r="L2" s="803"/>
      <c r="M2" s="803"/>
      <c r="N2" s="85"/>
      <c r="O2" s="85"/>
      <c r="P2" s="85"/>
    </row>
    <row r="3" spans="1:26" ht="20.25" x14ac:dyDescent="0.3">
      <c r="A3" s="661" t="s">
        <v>701</v>
      </c>
      <c r="B3" s="661"/>
      <c r="C3" s="661"/>
      <c r="D3" s="661"/>
      <c r="E3" s="661"/>
      <c r="F3" s="661"/>
      <c r="G3" s="661"/>
      <c r="H3" s="661"/>
      <c r="I3" s="661"/>
      <c r="J3" s="661"/>
      <c r="K3" s="661"/>
      <c r="L3" s="661"/>
      <c r="M3" s="661"/>
      <c r="N3" s="85"/>
      <c r="O3" s="85"/>
      <c r="P3" s="85"/>
    </row>
    <row r="4" spans="1:26" x14ac:dyDescent="0.2">
      <c r="A4" s="85"/>
      <c r="B4" s="85"/>
      <c r="C4" s="85"/>
      <c r="D4" s="85"/>
      <c r="E4" s="85"/>
      <c r="F4" s="85"/>
      <c r="G4" s="85"/>
      <c r="H4" s="85"/>
      <c r="I4" s="85"/>
      <c r="J4" s="85"/>
      <c r="K4" s="85"/>
      <c r="L4" s="85"/>
      <c r="M4" s="85"/>
      <c r="N4" s="85"/>
      <c r="O4" s="85"/>
      <c r="P4" s="85"/>
    </row>
    <row r="5" spans="1:26" ht="15.75" x14ac:dyDescent="0.25">
      <c r="A5" s="662" t="s">
        <v>544</v>
      </c>
      <c r="B5" s="662"/>
      <c r="C5" s="662"/>
      <c r="D5" s="662"/>
      <c r="E5" s="662"/>
      <c r="F5" s="662"/>
      <c r="G5" s="662"/>
      <c r="H5" s="662"/>
      <c r="I5" s="662"/>
      <c r="J5" s="662"/>
      <c r="K5" s="662"/>
      <c r="L5" s="662"/>
      <c r="M5" s="662"/>
      <c r="N5" s="85"/>
      <c r="O5" s="85"/>
      <c r="P5" s="85"/>
    </row>
    <row r="6" spans="1:26" x14ac:dyDescent="0.2">
      <c r="A6" s="85"/>
      <c r="B6" s="85"/>
      <c r="C6" s="85"/>
      <c r="D6" s="85"/>
      <c r="E6" s="85"/>
      <c r="F6" s="85"/>
      <c r="G6" s="85"/>
      <c r="H6" s="85"/>
      <c r="I6" s="85"/>
      <c r="J6" s="85"/>
      <c r="K6" s="85"/>
      <c r="L6" s="85"/>
      <c r="M6" s="85"/>
      <c r="N6" s="85"/>
      <c r="O6" s="85"/>
      <c r="P6" s="85"/>
    </row>
    <row r="7" spans="1:26" x14ac:dyDescent="0.2">
      <c r="A7" s="626" t="s">
        <v>900</v>
      </c>
      <c r="B7" s="626"/>
      <c r="C7" s="30"/>
      <c r="D7" s="30"/>
      <c r="E7" s="30"/>
      <c r="F7" s="85"/>
      <c r="G7" s="85"/>
      <c r="H7" s="85"/>
      <c r="I7" s="85"/>
      <c r="J7" s="85"/>
      <c r="K7" s="85"/>
      <c r="L7" s="85"/>
      <c r="M7" s="85"/>
      <c r="N7" s="85"/>
      <c r="O7" s="85"/>
      <c r="P7" s="85"/>
    </row>
    <row r="8" spans="1:26" ht="18" x14ac:dyDescent="0.25">
      <c r="A8" s="88"/>
      <c r="B8" s="88"/>
      <c r="C8" s="88"/>
      <c r="D8" s="88"/>
      <c r="E8" s="88"/>
      <c r="F8" s="85"/>
      <c r="G8" s="85"/>
      <c r="H8" s="85"/>
      <c r="I8" s="85"/>
      <c r="J8" s="85"/>
      <c r="K8" s="85"/>
      <c r="L8" s="85"/>
      <c r="M8" s="85"/>
      <c r="N8" s="85"/>
      <c r="O8" s="85"/>
      <c r="P8" s="85"/>
    </row>
    <row r="9" spans="1:26" ht="19.899999999999999" customHeight="1" x14ac:dyDescent="0.2">
      <c r="A9" s="807" t="s">
        <v>2</v>
      </c>
      <c r="B9" s="807" t="s">
        <v>3</v>
      </c>
      <c r="C9" s="824" t="s">
        <v>118</v>
      </c>
      <c r="D9" s="824"/>
      <c r="E9" s="825"/>
      <c r="F9" s="826" t="s">
        <v>119</v>
      </c>
      <c r="G9" s="824"/>
      <c r="H9" s="824"/>
      <c r="I9" s="825"/>
      <c r="J9" s="826" t="s">
        <v>195</v>
      </c>
      <c r="K9" s="824"/>
      <c r="L9" s="824"/>
      <c r="M9" s="825"/>
      <c r="Y9" s="9"/>
      <c r="Z9" s="12"/>
    </row>
    <row r="10" spans="1:26" ht="45.75" customHeight="1" x14ac:dyDescent="0.2">
      <c r="A10" s="807"/>
      <c r="B10" s="807"/>
      <c r="C10" s="139" t="s">
        <v>387</v>
      </c>
      <c r="D10" s="4" t="s">
        <v>384</v>
      </c>
      <c r="E10" s="139" t="s">
        <v>198</v>
      </c>
      <c r="F10" s="4" t="s">
        <v>382</v>
      </c>
      <c r="G10" s="139" t="s">
        <v>383</v>
      </c>
      <c r="H10" s="4" t="s">
        <v>384</v>
      </c>
      <c r="I10" s="139" t="s">
        <v>198</v>
      </c>
      <c r="J10" s="4" t="s">
        <v>386</v>
      </c>
      <c r="K10" s="139" t="s">
        <v>383</v>
      </c>
      <c r="L10" s="4" t="s">
        <v>384</v>
      </c>
      <c r="M10" s="5" t="s">
        <v>198</v>
      </c>
    </row>
    <row r="11" spans="1:26" s="14" customFormat="1" x14ac:dyDescent="0.2">
      <c r="A11" s="323">
        <v>1</v>
      </c>
      <c r="B11" s="323">
        <v>2</v>
      </c>
      <c r="C11" s="323">
        <v>3</v>
      </c>
      <c r="D11" s="323">
        <v>4</v>
      </c>
      <c r="E11" s="323">
        <v>5</v>
      </c>
      <c r="F11" s="323">
        <v>6</v>
      </c>
      <c r="G11" s="323">
        <v>7</v>
      </c>
      <c r="H11" s="323">
        <v>8</v>
      </c>
      <c r="I11" s="323">
        <v>9</v>
      </c>
      <c r="J11" s="323">
        <v>10</v>
      </c>
      <c r="K11" s="323">
        <v>11</v>
      </c>
      <c r="L11" s="323">
        <v>12</v>
      </c>
      <c r="M11" s="323">
        <v>13</v>
      </c>
    </row>
    <row r="12" spans="1:26" x14ac:dyDescent="0.2">
      <c r="A12" s="92">
        <v>1</v>
      </c>
      <c r="B12" s="9" t="s">
        <v>884</v>
      </c>
      <c r="C12" s="92">
        <v>0</v>
      </c>
      <c r="D12" s="92">
        <v>0</v>
      </c>
      <c r="E12" s="92">
        <v>0</v>
      </c>
      <c r="F12" s="92">
        <v>0</v>
      </c>
      <c r="G12" s="92">
        <v>0</v>
      </c>
      <c r="H12" s="92">
        <v>0</v>
      </c>
      <c r="I12" s="92">
        <v>0</v>
      </c>
      <c r="J12" s="92">
        <v>0</v>
      </c>
      <c r="K12" s="92">
        <v>0</v>
      </c>
      <c r="L12" s="92">
        <v>0</v>
      </c>
      <c r="M12" s="92">
        <v>0</v>
      </c>
    </row>
    <row r="13" spans="1:26" x14ac:dyDescent="0.2">
      <c r="A13" s="92">
        <v>2</v>
      </c>
      <c r="B13" s="9" t="s">
        <v>885</v>
      </c>
      <c r="C13" s="92">
        <v>0</v>
      </c>
      <c r="D13" s="92">
        <v>0</v>
      </c>
      <c r="E13" s="92">
        <v>0</v>
      </c>
      <c r="F13" s="92">
        <v>0</v>
      </c>
      <c r="G13" s="92">
        <v>0</v>
      </c>
      <c r="H13" s="92">
        <v>0</v>
      </c>
      <c r="I13" s="92">
        <v>0</v>
      </c>
      <c r="J13" s="92">
        <v>0</v>
      </c>
      <c r="K13" s="92">
        <v>0</v>
      </c>
      <c r="L13" s="92">
        <v>0</v>
      </c>
      <c r="M13" s="92">
        <v>0</v>
      </c>
    </row>
    <row r="14" spans="1:26" x14ac:dyDescent="0.2">
      <c r="A14" s="92">
        <v>3</v>
      </c>
      <c r="B14" s="9" t="s">
        <v>886</v>
      </c>
      <c r="C14" s="92">
        <v>0</v>
      </c>
      <c r="D14" s="92">
        <v>0</v>
      </c>
      <c r="E14" s="92">
        <v>0</v>
      </c>
      <c r="F14" s="92">
        <v>0</v>
      </c>
      <c r="G14" s="92">
        <v>0</v>
      </c>
      <c r="H14" s="92">
        <v>0</v>
      </c>
      <c r="I14" s="92">
        <v>0</v>
      </c>
      <c r="J14" s="92">
        <v>0</v>
      </c>
      <c r="K14" s="92">
        <v>0</v>
      </c>
      <c r="L14" s="92">
        <v>0</v>
      </c>
      <c r="M14" s="92">
        <v>0</v>
      </c>
    </row>
    <row r="15" spans="1:26" x14ac:dyDescent="0.2">
      <c r="A15" s="92">
        <v>4</v>
      </c>
      <c r="B15" s="9" t="s">
        <v>887</v>
      </c>
      <c r="C15" s="92">
        <v>0</v>
      </c>
      <c r="D15" s="92">
        <v>0</v>
      </c>
      <c r="E15" s="92">
        <v>0</v>
      </c>
      <c r="F15" s="92">
        <v>0</v>
      </c>
      <c r="G15" s="92">
        <v>0</v>
      </c>
      <c r="H15" s="92">
        <v>0</v>
      </c>
      <c r="I15" s="92">
        <v>0</v>
      </c>
      <c r="J15" s="92">
        <v>0</v>
      </c>
      <c r="K15" s="92">
        <v>0</v>
      </c>
      <c r="L15" s="92">
        <v>0</v>
      </c>
      <c r="M15" s="92">
        <v>0</v>
      </c>
    </row>
    <row r="16" spans="1:26" x14ac:dyDescent="0.2">
      <c r="A16" s="92">
        <v>5</v>
      </c>
      <c r="B16" s="9" t="s">
        <v>888</v>
      </c>
      <c r="C16" s="92">
        <v>0</v>
      </c>
      <c r="D16" s="92">
        <v>0</v>
      </c>
      <c r="E16" s="92">
        <v>0</v>
      </c>
      <c r="F16" s="92">
        <v>0</v>
      </c>
      <c r="G16" s="92">
        <v>0</v>
      </c>
      <c r="H16" s="92">
        <v>0</v>
      </c>
      <c r="I16" s="92">
        <v>0</v>
      </c>
      <c r="J16" s="92">
        <v>0</v>
      </c>
      <c r="K16" s="92">
        <v>0</v>
      </c>
      <c r="L16" s="92">
        <v>0</v>
      </c>
      <c r="M16" s="92">
        <v>0</v>
      </c>
    </row>
    <row r="17" spans="1:16" x14ac:dyDescent="0.2">
      <c r="A17" s="92">
        <v>6</v>
      </c>
      <c r="B17" s="205" t="s">
        <v>889</v>
      </c>
      <c r="C17" s="92">
        <v>0</v>
      </c>
      <c r="D17" s="92">
        <v>0</v>
      </c>
      <c r="E17" s="92">
        <v>0</v>
      </c>
      <c r="F17" s="92">
        <v>0</v>
      </c>
      <c r="G17" s="92">
        <v>0</v>
      </c>
      <c r="H17" s="92">
        <v>0</v>
      </c>
      <c r="I17" s="92">
        <v>0</v>
      </c>
      <c r="J17" s="92">
        <v>0</v>
      </c>
      <c r="K17" s="92">
        <v>0</v>
      </c>
      <c r="L17" s="92">
        <v>0</v>
      </c>
      <c r="M17" s="92">
        <v>0</v>
      </c>
    </row>
    <row r="18" spans="1:16" x14ac:dyDescent="0.2">
      <c r="A18" s="92">
        <v>7</v>
      </c>
      <c r="B18" s="9" t="s">
        <v>890</v>
      </c>
      <c r="C18" s="92">
        <v>0</v>
      </c>
      <c r="D18" s="92">
        <v>0</v>
      </c>
      <c r="E18" s="92">
        <v>0</v>
      </c>
      <c r="F18" s="92">
        <v>0</v>
      </c>
      <c r="G18" s="92">
        <v>0</v>
      </c>
      <c r="H18" s="92">
        <v>0</v>
      </c>
      <c r="I18" s="92">
        <v>0</v>
      </c>
      <c r="J18" s="92">
        <v>0</v>
      </c>
      <c r="K18" s="92">
        <v>0</v>
      </c>
      <c r="L18" s="92">
        <v>0</v>
      </c>
      <c r="M18" s="92">
        <v>0</v>
      </c>
    </row>
    <row r="19" spans="1:16" x14ac:dyDescent="0.2">
      <c r="A19" s="92">
        <v>8</v>
      </c>
      <c r="B19" s="9" t="s">
        <v>891</v>
      </c>
      <c r="C19" s="92">
        <v>0</v>
      </c>
      <c r="D19" s="92">
        <v>0</v>
      </c>
      <c r="E19" s="92">
        <v>0</v>
      </c>
      <c r="F19" s="92">
        <v>0</v>
      </c>
      <c r="G19" s="92">
        <v>0</v>
      </c>
      <c r="H19" s="92">
        <v>0</v>
      </c>
      <c r="I19" s="92">
        <v>0</v>
      </c>
      <c r="J19" s="92">
        <v>0</v>
      </c>
      <c r="K19" s="92">
        <v>0</v>
      </c>
      <c r="L19" s="92">
        <v>0</v>
      </c>
      <c r="M19" s="92">
        <v>0</v>
      </c>
    </row>
    <row r="20" spans="1:16" x14ac:dyDescent="0.2">
      <c r="A20" s="92">
        <v>9</v>
      </c>
      <c r="B20" s="9" t="s">
        <v>892</v>
      </c>
      <c r="C20" s="92">
        <v>0</v>
      </c>
      <c r="D20" s="92">
        <v>0</v>
      </c>
      <c r="E20" s="92">
        <v>0</v>
      </c>
      <c r="F20" s="92">
        <v>0</v>
      </c>
      <c r="G20" s="92">
        <v>0</v>
      </c>
      <c r="H20" s="92">
        <v>0</v>
      </c>
      <c r="I20" s="92">
        <v>0</v>
      </c>
      <c r="J20" s="92">
        <v>0</v>
      </c>
      <c r="K20" s="92">
        <v>0</v>
      </c>
      <c r="L20" s="92">
        <v>0</v>
      </c>
      <c r="M20" s="92">
        <v>0</v>
      </c>
    </row>
    <row r="21" spans="1:16" x14ac:dyDescent="0.2">
      <c r="A21" s="92">
        <v>10</v>
      </c>
      <c r="B21" s="9" t="s">
        <v>893</v>
      </c>
      <c r="C21" s="92">
        <v>0</v>
      </c>
      <c r="D21" s="92">
        <v>0</v>
      </c>
      <c r="E21" s="92">
        <v>0</v>
      </c>
      <c r="F21" s="92">
        <v>0</v>
      </c>
      <c r="G21" s="92">
        <v>0</v>
      </c>
      <c r="H21" s="92">
        <v>0</v>
      </c>
      <c r="I21" s="92">
        <v>0</v>
      </c>
      <c r="J21" s="92">
        <v>0</v>
      </c>
      <c r="K21" s="92">
        <v>0</v>
      </c>
      <c r="L21" s="92">
        <v>0</v>
      </c>
      <c r="M21" s="92">
        <v>0</v>
      </c>
    </row>
    <row r="22" spans="1:16" x14ac:dyDescent="0.2">
      <c r="A22" s="92">
        <v>11</v>
      </c>
      <c r="B22" s="9" t="s">
        <v>894</v>
      </c>
      <c r="C22" s="92">
        <v>0</v>
      </c>
      <c r="D22" s="92">
        <v>0</v>
      </c>
      <c r="E22" s="92">
        <v>0</v>
      </c>
      <c r="F22" s="92">
        <v>0</v>
      </c>
      <c r="G22" s="92">
        <v>0</v>
      </c>
      <c r="H22" s="92">
        <v>0</v>
      </c>
      <c r="I22" s="92">
        <v>0</v>
      </c>
      <c r="J22" s="92">
        <v>0</v>
      </c>
      <c r="K22" s="92">
        <v>0</v>
      </c>
      <c r="L22" s="92">
        <v>0</v>
      </c>
      <c r="M22" s="92">
        <v>0</v>
      </c>
    </row>
    <row r="23" spans="1:16" x14ac:dyDescent="0.2">
      <c r="A23" s="827" t="s">
        <v>17</v>
      </c>
      <c r="B23" s="828"/>
      <c r="C23" s="92">
        <v>0</v>
      </c>
      <c r="D23" s="92">
        <v>0</v>
      </c>
      <c r="E23" s="92">
        <v>0</v>
      </c>
      <c r="F23" s="92">
        <v>0</v>
      </c>
      <c r="G23" s="92">
        <v>0</v>
      </c>
      <c r="H23" s="92">
        <v>0</v>
      </c>
      <c r="I23" s="92">
        <v>0</v>
      </c>
      <c r="J23" s="92">
        <v>0</v>
      </c>
      <c r="K23" s="92">
        <v>0</v>
      </c>
      <c r="L23" s="92">
        <v>0</v>
      </c>
      <c r="M23" s="92">
        <v>0</v>
      </c>
    </row>
    <row r="24" spans="1:16" x14ac:dyDescent="0.2">
      <c r="A24" s="93"/>
      <c r="B24" s="93"/>
      <c r="C24" s="93"/>
      <c r="D24" s="93"/>
      <c r="E24" s="93"/>
      <c r="F24" s="85"/>
      <c r="G24" s="85"/>
      <c r="H24" s="85"/>
      <c r="I24" s="85"/>
      <c r="J24" s="85"/>
      <c r="K24" s="85"/>
      <c r="L24" s="85"/>
      <c r="M24" s="85"/>
      <c r="N24" s="85"/>
      <c r="O24" s="85"/>
      <c r="P24" s="85"/>
    </row>
    <row r="25" spans="1:16" x14ac:dyDescent="0.2">
      <c r="A25" s="85"/>
      <c r="B25" s="85"/>
      <c r="C25" s="85"/>
      <c r="D25" s="85"/>
      <c r="E25" s="85"/>
      <c r="F25" s="85"/>
      <c r="G25" s="85"/>
      <c r="H25" s="85"/>
      <c r="I25" s="85"/>
      <c r="J25" s="85"/>
      <c r="K25" s="85"/>
      <c r="L25" s="85"/>
      <c r="M25" s="85"/>
      <c r="N25" s="85"/>
      <c r="O25" s="85"/>
      <c r="P25" s="85"/>
    </row>
    <row r="26" spans="1:16" x14ac:dyDescent="0.2">
      <c r="A26" s="85"/>
      <c r="B26" s="85"/>
      <c r="C26" s="85"/>
      <c r="D26" s="85"/>
      <c r="E26" s="85"/>
      <c r="F26" s="85"/>
      <c r="G26" s="85"/>
      <c r="H26" s="85"/>
      <c r="I26" s="85"/>
      <c r="J26" s="85"/>
      <c r="K26" s="85"/>
      <c r="L26" s="85"/>
      <c r="M26" s="85"/>
      <c r="N26" s="85"/>
      <c r="O26" s="85"/>
      <c r="P26" s="85"/>
    </row>
    <row r="28" spans="1:16" x14ac:dyDescent="0.2">
      <c r="A28" s="806"/>
      <c r="B28" s="806"/>
      <c r="C28" s="806"/>
      <c r="D28" s="806"/>
      <c r="E28" s="806"/>
      <c r="F28" s="806"/>
      <c r="G28" s="806"/>
      <c r="H28" s="806"/>
      <c r="I28" s="806"/>
      <c r="J28" s="806"/>
      <c r="K28" s="806"/>
      <c r="L28" s="806"/>
      <c r="M28" s="101"/>
      <c r="N28" s="806"/>
      <c r="O28" s="806"/>
      <c r="P28" s="806"/>
    </row>
    <row r="29" spans="1:16" x14ac:dyDescent="0.2">
      <c r="A29" s="85"/>
      <c r="B29" s="85"/>
      <c r="C29" s="85"/>
      <c r="D29" s="85"/>
      <c r="E29" s="85"/>
      <c r="F29" s="85"/>
      <c r="G29" s="85"/>
      <c r="H29" s="85"/>
      <c r="I29" s="85"/>
      <c r="J29" s="85"/>
      <c r="K29" s="85"/>
      <c r="L29" s="85"/>
      <c r="M29" s="85"/>
      <c r="N29" s="85"/>
      <c r="O29" s="85"/>
      <c r="P29" s="85"/>
    </row>
    <row r="30" spans="1:16" ht="15.75" x14ac:dyDescent="0.25">
      <c r="A30" s="96" t="s">
        <v>11</v>
      </c>
      <c r="B30" s="96"/>
      <c r="C30" s="96"/>
      <c r="D30" s="96"/>
      <c r="E30" s="96"/>
      <c r="F30" s="96"/>
      <c r="G30" s="96"/>
      <c r="H30" s="96"/>
      <c r="I30" s="96"/>
      <c r="J30" s="96"/>
      <c r="K30" s="137"/>
      <c r="L30" s="137"/>
      <c r="M30" s="367" t="s">
        <v>12</v>
      </c>
      <c r="N30" s="137"/>
      <c r="O30" s="85"/>
      <c r="P30" s="85"/>
    </row>
    <row r="31" spans="1:16" ht="15.75" x14ac:dyDescent="0.2">
      <c r="A31" s="137"/>
      <c r="B31" s="137"/>
      <c r="C31" s="137"/>
      <c r="D31" s="137"/>
      <c r="E31" s="137"/>
      <c r="F31" s="137"/>
      <c r="G31" s="137"/>
      <c r="H31" s="137"/>
      <c r="I31" s="137"/>
      <c r="J31" s="137"/>
      <c r="K31" s="137"/>
      <c r="L31" s="137"/>
      <c r="M31" s="367" t="s">
        <v>902</v>
      </c>
      <c r="N31" s="85"/>
      <c r="O31" s="85"/>
      <c r="P31" s="85"/>
    </row>
    <row r="32" spans="1:16" ht="15.6" customHeight="1" x14ac:dyDescent="0.2">
      <c r="A32" s="137"/>
      <c r="B32" s="137"/>
      <c r="C32" s="137"/>
      <c r="D32" s="137"/>
      <c r="E32" s="137"/>
      <c r="F32" s="137"/>
      <c r="G32" s="137"/>
      <c r="H32" s="137"/>
      <c r="I32" s="137"/>
      <c r="J32" s="137"/>
      <c r="K32" s="137"/>
      <c r="L32" s="137"/>
      <c r="M32" s="367" t="s">
        <v>903</v>
      </c>
      <c r="N32" s="137"/>
      <c r="O32" s="85"/>
      <c r="P32" s="85"/>
    </row>
    <row r="33" spans="1:16" x14ac:dyDescent="0.2">
      <c r="A33" s="85"/>
      <c r="B33" s="85"/>
      <c r="C33" s="85"/>
      <c r="D33" s="85"/>
      <c r="E33" s="85"/>
      <c r="F33" s="85"/>
      <c r="G33" s="85"/>
      <c r="L33" s="34" t="s">
        <v>83</v>
      </c>
      <c r="M33" s="34"/>
      <c r="N33" s="34"/>
      <c r="O33" s="34"/>
      <c r="P33" s="34"/>
    </row>
  </sheetData>
  <mergeCells count="13">
    <mergeCell ref="N28:P28"/>
    <mergeCell ref="C9:E9"/>
    <mergeCell ref="L1:M1"/>
    <mergeCell ref="A2:M2"/>
    <mergeCell ref="A3:M3"/>
    <mergeCell ref="A5:M5"/>
    <mergeCell ref="A7:B7"/>
    <mergeCell ref="A9:A10"/>
    <mergeCell ref="B9:B10"/>
    <mergeCell ref="F9:I9"/>
    <mergeCell ref="J9:M9"/>
    <mergeCell ref="A28:L28"/>
    <mergeCell ref="A23:B23"/>
  </mergeCells>
  <printOptions horizontalCentered="1" verticalCentered="1"/>
  <pageMargins left="0.70866141732283505" right="0.70866141732283505" top="0.196850393700787" bottom="0.196850393700787" header="0.31496062992126" footer="0.31496062992126"/>
  <pageSetup paperSize="9" scale="69" orientation="landscape" r:id="rId1"/>
  <headerFooter>
    <oddFooter>&amp;C- 85 -</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view="pageBreakPreview" zoomScaleSheetLayoutView="100" workbookViewId="0">
      <selection activeCell="N22" sqref="N22"/>
    </sheetView>
  </sheetViews>
  <sheetFormatPr defaultRowHeight="12.75" x14ac:dyDescent="0.2"/>
  <cols>
    <col min="1" max="1" width="5.85546875" customWidth="1"/>
    <col min="2" max="2" width="20.5703125" bestFit="1" customWidth="1"/>
    <col min="6" max="6" width="13.42578125" customWidth="1"/>
    <col min="7" max="7" width="14.85546875" customWidth="1"/>
    <col min="8" max="8" width="12.42578125" customWidth="1"/>
    <col min="9" max="9" width="15.28515625" customWidth="1"/>
    <col min="10" max="10" width="14.28515625" customWidth="1"/>
    <col min="11" max="11" width="13.85546875" customWidth="1"/>
    <col min="12" max="12" width="9.140625" hidden="1" customWidth="1"/>
  </cols>
  <sheetData>
    <row r="1" spans="1:12" ht="18" x14ac:dyDescent="0.35">
      <c r="A1" s="682" t="s">
        <v>0</v>
      </c>
      <c r="B1" s="682"/>
      <c r="C1" s="682"/>
      <c r="D1" s="682"/>
      <c r="E1" s="682"/>
      <c r="F1" s="682"/>
      <c r="G1" s="682"/>
      <c r="H1" s="682"/>
      <c r="I1" s="682"/>
      <c r="J1" s="829" t="s">
        <v>524</v>
      </c>
      <c r="K1" s="829"/>
    </row>
    <row r="2" spans="1:12" ht="21" x14ac:dyDescent="0.35">
      <c r="A2" s="683" t="s">
        <v>701</v>
      </c>
      <c r="B2" s="683"/>
      <c r="C2" s="683"/>
      <c r="D2" s="683"/>
      <c r="E2" s="683"/>
      <c r="F2" s="683"/>
      <c r="G2" s="683"/>
      <c r="H2" s="683"/>
      <c r="I2" s="683"/>
      <c r="J2" s="683"/>
      <c r="K2" s="683"/>
    </row>
    <row r="3" spans="1:12" ht="15" x14ac:dyDescent="0.3">
      <c r="A3" s="201"/>
      <c r="B3" s="201"/>
      <c r="C3" s="201"/>
      <c r="D3" s="201"/>
      <c r="E3" s="201"/>
      <c r="F3" s="201"/>
      <c r="G3" s="201"/>
      <c r="H3" s="201"/>
      <c r="I3" s="201"/>
      <c r="J3" s="201"/>
      <c r="K3" s="201"/>
    </row>
    <row r="4" spans="1:12" ht="27" customHeight="1" x14ac:dyDescent="0.3">
      <c r="A4" s="830" t="s">
        <v>834</v>
      </c>
      <c r="B4" s="830"/>
      <c r="C4" s="830"/>
      <c r="D4" s="830"/>
      <c r="E4" s="830"/>
      <c r="F4" s="830"/>
      <c r="G4" s="830"/>
      <c r="H4" s="830"/>
      <c r="I4" s="830"/>
      <c r="J4" s="830"/>
      <c r="K4" s="830"/>
    </row>
    <row r="5" spans="1:12" ht="15" x14ac:dyDescent="0.3">
      <c r="A5" s="202" t="s">
        <v>883</v>
      </c>
      <c r="B5" s="202"/>
      <c r="C5" s="202"/>
      <c r="D5" s="202"/>
      <c r="E5" s="202"/>
      <c r="F5" s="202"/>
      <c r="G5" s="202"/>
      <c r="H5" s="202"/>
      <c r="I5" s="201"/>
      <c r="J5" s="747" t="s">
        <v>780</v>
      </c>
      <c r="K5" s="747"/>
      <c r="L5" s="747"/>
    </row>
    <row r="6" spans="1:12" ht="27.75" customHeight="1" x14ac:dyDescent="0.2">
      <c r="A6" s="763" t="s">
        <v>2</v>
      </c>
      <c r="B6" s="763" t="s">
        <v>3</v>
      </c>
      <c r="C6" s="763" t="s">
        <v>297</v>
      </c>
      <c r="D6" s="763" t="s">
        <v>298</v>
      </c>
      <c r="E6" s="763"/>
      <c r="F6" s="763"/>
      <c r="G6" s="763"/>
      <c r="H6" s="763"/>
      <c r="I6" s="764" t="s">
        <v>299</v>
      </c>
      <c r="J6" s="765"/>
      <c r="K6" s="766"/>
    </row>
    <row r="7" spans="1:12" ht="90" customHeight="1" x14ac:dyDescent="0.2">
      <c r="A7" s="763"/>
      <c r="B7" s="763"/>
      <c r="C7" s="763"/>
      <c r="D7" s="231" t="s">
        <v>300</v>
      </c>
      <c r="E7" s="231" t="s">
        <v>198</v>
      </c>
      <c r="F7" s="231" t="s">
        <v>447</v>
      </c>
      <c r="G7" s="231" t="s">
        <v>301</v>
      </c>
      <c r="H7" s="231" t="s">
        <v>421</v>
      </c>
      <c r="I7" s="231" t="s">
        <v>302</v>
      </c>
      <c r="J7" s="231" t="s">
        <v>303</v>
      </c>
      <c r="K7" s="231" t="s">
        <v>304</v>
      </c>
    </row>
    <row r="8" spans="1:12" ht="15" x14ac:dyDescent="0.2">
      <c r="A8" s="204" t="s">
        <v>260</v>
      </c>
      <c r="B8" s="204" t="s">
        <v>261</v>
      </c>
      <c r="C8" s="204" t="s">
        <v>262</v>
      </c>
      <c r="D8" s="204" t="s">
        <v>263</v>
      </c>
      <c r="E8" s="204" t="s">
        <v>264</v>
      </c>
      <c r="F8" s="204" t="s">
        <v>265</v>
      </c>
      <c r="G8" s="204" t="s">
        <v>266</v>
      </c>
      <c r="H8" s="204" t="s">
        <v>267</v>
      </c>
      <c r="I8" s="204" t="s">
        <v>286</v>
      </c>
      <c r="J8" s="204" t="s">
        <v>287</v>
      </c>
      <c r="K8" s="204" t="s">
        <v>288</v>
      </c>
    </row>
    <row r="9" spans="1:12" x14ac:dyDescent="0.2">
      <c r="A9" s="8">
        <v>1</v>
      </c>
      <c r="B9" s="9" t="s">
        <v>884</v>
      </c>
      <c r="C9" s="8">
        <v>0</v>
      </c>
      <c r="D9" s="8">
        <v>0</v>
      </c>
      <c r="E9" s="8">
        <v>0</v>
      </c>
      <c r="F9" s="8">
        <v>0</v>
      </c>
      <c r="G9" s="8">
        <v>0</v>
      </c>
      <c r="H9" s="8">
        <v>0</v>
      </c>
      <c r="I9" s="8">
        <v>0</v>
      </c>
      <c r="J9" s="8">
        <v>0</v>
      </c>
      <c r="K9" s="8">
        <v>0</v>
      </c>
    </row>
    <row r="10" spans="1:12" x14ac:dyDescent="0.2">
      <c r="A10" s="8">
        <v>2</v>
      </c>
      <c r="B10" s="9" t="s">
        <v>885</v>
      </c>
      <c r="C10" s="8">
        <v>0</v>
      </c>
      <c r="D10" s="8">
        <v>0</v>
      </c>
      <c r="E10" s="8">
        <v>0</v>
      </c>
      <c r="F10" s="8">
        <v>0</v>
      </c>
      <c r="G10" s="8">
        <v>0</v>
      </c>
      <c r="H10" s="8">
        <v>0</v>
      </c>
      <c r="I10" s="8">
        <v>0</v>
      </c>
      <c r="J10" s="8">
        <v>0</v>
      </c>
      <c r="K10" s="8">
        <v>0</v>
      </c>
    </row>
    <row r="11" spans="1:12" x14ac:dyDescent="0.2">
      <c r="A11" s="8">
        <v>3</v>
      </c>
      <c r="B11" s="9" t="s">
        <v>886</v>
      </c>
      <c r="C11" s="8">
        <v>0</v>
      </c>
      <c r="D11" s="8">
        <v>0</v>
      </c>
      <c r="E11" s="8">
        <v>0</v>
      </c>
      <c r="F11" s="8">
        <v>0</v>
      </c>
      <c r="G11" s="8">
        <v>0</v>
      </c>
      <c r="H11" s="8">
        <v>0</v>
      </c>
      <c r="I11" s="8">
        <v>0</v>
      </c>
      <c r="J11" s="8">
        <v>0</v>
      </c>
      <c r="K11" s="8">
        <v>0</v>
      </c>
    </row>
    <row r="12" spans="1:12" x14ac:dyDescent="0.2">
      <c r="A12" s="8">
        <v>4</v>
      </c>
      <c r="B12" s="9" t="s">
        <v>887</v>
      </c>
      <c r="C12" s="8">
        <v>0</v>
      </c>
      <c r="D12" s="8">
        <v>0</v>
      </c>
      <c r="E12" s="8">
        <v>0</v>
      </c>
      <c r="F12" s="8">
        <v>0</v>
      </c>
      <c r="G12" s="8">
        <v>0</v>
      </c>
      <c r="H12" s="8">
        <v>0</v>
      </c>
      <c r="I12" s="8">
        <v>0</v>
      </c>
      <c r="J12" s="8">
        <v>0</v>
      </c>
      <c r="K12" s="8">
        <v>0</v>
      </c>
    </row>
    <row r="13" spans="1:12" x14ac:dyDescent="0.2">
      <c r="A13" s="8">
        <v>5</v>
      </c>
      <c r="B13" s="9" t="s">
        <v>888</v>
      </c>
      <c r="C13" s="8">
        <v>0</v>
      </c>
      <c r="D13" s="8">
        <v>0</v>
      </c>
      <c r="E13" s="8">
        <v>0</v>
      </c>
      <c r="F13" s="8">
        <v>0</v>
      </c>
      <c r="G13" s="8">
        <v>0</v>
      </c>
      <c r="H13" s="8">
        <v>0</v>
      </c>
      <c r="I13" s="8">
        <v>0</v>
      </c>
      <c r="J13" s="8">
        <v>0</v>
      </c>
      <c r="K13" s="8">
        <v>0</v>
      </c>
    </row>
    <row r="14" spans="1:12" x14ac:dyDescent="0.2">
      <c r="A14" s="8">
        <v>6</v>
      </c>
      <c r="B14" s="205" t="s">
        <v>889</v>
      </c>
      <c r="C14" s="8">
        <v>0</v>
      </c>
      <c r="D14" s="8">
        <v>0</v>
      </c>
      <c r="E14" s="8">
        <v>0</v>
      </c>
      <c r="F14" s="8">
        <v>0</v>
      </c>
      <c r="G14" s="8">
        <v>0</v>
      </c>
      <c r="H14" s="8">
        <v>0</v>
      </c>
      <c r="I14" s="8">
        <v>0</v>
      </c>
      <c r="J14" s="8">
        <v>0</v>
      </c>
      <c r="K14" s="8">
        <v>0</v>
      </c>
    </row>
    <row r="15" spans="1:12" x14ac:dyDescent="0.2">
      <c r="A15" s="8">
        <v>7</v>
      </c>
      <c r="B15" s="9" t="s">
        <v>890</v>
      </c>
      <c r="C15" s="8">
        <v>0</v>
      </c>
      <c r="D15" s="8">
        <v>0</v>
      </c>
      <c r="E15" s="8">
        <v>0</v>
      </c>
      <c r="F15" s="8">
        <v>0</v>
      </c>
      <c r="G15" s="8">
        <v>0</v>
      </c>
      <c r="H15" s="8">
        <v>0</v>
      </c>
      <c r="I15" s="8">
        <v>0</v>
      </c>
      <c r="J15" s="8">
        <v>0</v>
      </c>
      <c r="K15" s="8">
        <v>0</v>
      </c>
    </row>
    <row r="16" spans="1:12" x14ac:dyDescent="0.2">
      <c r="A16" s="8">
        <v>8</v>
      </c>
      <c r="B16" s="9" t="s">
        <v>891</v>
      </c>
      <c r="C16" s="8">
        <v>0</v>
      </c>
      <c r="D16" s="8">
        <v>0</v>
      </c>
      <c r="E16" s="8">
        <v>0</v>
      </c>
      <c r="F16" s="8">
        <v>0</v>
      </c>
      <c r="G16" s="8">
        <v>0</v>
      </c>
      <c r="H16" s="8">
        <v>0</v>
      </c>
      <c r="I16" s="8">
        <v>0</v>
      </c>
      <c r="J16" s="8">
        <v>0</v>
      </c>
      <c r="K16" s="8">
        <v>0</v>
      </c>
    </row>
    <row r="17" spans="1:12" x14ac:dyDescent="0.2">
      <c r="A17" s="8">
        <v>9</v>
      </c>
      <c r="B17" s="9" t="s">
        <v>892</v>
      </c>
      <c r="C17" s="8">
        <v>0</v>
      </c>
      <c r="D17" s="8">
        <v>0</v>
      </c>
      <c r="E17" s="8">
        <v>0</v>
      </c>
      <c r="F17" s="8">
        <v>0</v>
      </c>
      <c r="G17" s="8">
        <v>0</v>
      </c>
      <c r="H17" s="8">
        <v>0</v>
      </c>
      <c r="I17" s="8">
        <v>0</v>
      </c>
      <c r="J17" s="8">
        <v>0</v>
      </c>
      <c r="K17" s="8">
        <v>0</v>
      </c>
    </row>
    <row r="18" spans="1:12" x14ac:dyDescent="0.2">
      <c r="A18" s="8">
        <v>10</v>
      </c>
      <c r="B18" s="9" t="s">
        <v>893</v>
      </c>
      <c r="C18" s="8">
        <v>0</v>
      </c>
      <c r="D18" s="8">
        <v>0</v>
      </c>
      <c r="E18" s="8">
        <v>0</v>
      </c>
      <c r="F18" s="8">
        <v>0</v>
      </c>
      <c r="G18" s="8">
        <v>0</v>
      </c>
      <c r="H18" s="8">
        <v>0</v>
      </c>
      <c r="I18" s="8">
        <v>0</v>
      </c>
      <c r="J18" s="8">
        <v>0</v>
      </c>
      <c r="K18" s="8">
        <v>0</v>
      </c>
    </row>
    <row r="19" spans="1:12" x14ac:dyDescent="0.2">
      <c r="A19" s="8">
        <v>11</v>
      </c>
      <c r="B19" s="9" t="s">
        <v>894</v>
      </c>
      <c r="C19" s="8">
        <v>0</v>
      </c>
      <c r="D19" s="8">
        <v>0</v>
      </c>
      <c r="E19" s="8">
        <v>0</v>
      </c>
      <c r="F19" s="8">
        <v>0</v>
      </c>
      <c r="G19" s="8">
        <v>0</v>
      </c>
      <c r="H19" s="8">
        <v>0</v>
      </c>
      <c r="I19" s="8">
        <v>0</v>
      </c>
      <c r="J19" s="8">
        <v>0</v>
      </c>
      <c r="K19" s="8">
        <v>0</v>
      </c>
    </row>
    <row r="20" spans="1:12" x14ac:dyDescent="0.2">
      <c r="A20" s="586" t="s">
        <v>17</v>
      </c>
      <c r="B20" s="587"/>
      <c r="C20" s="341">
        <v>0</v>
      </c>
      <c r="D20" s="341">
        <v>0</v>
      </c>
      <c r="E20" s="341">
        <v>0</v>
      </c>
      <c r="F20" s="341">
        <v>0</v>
      </c>
      <c r="G20" s="341">
        <v>0</v>
      </c>
      <c r="H20" s="341">
        <v>0</v>
      </c>
      <c r="I20" s="341">
        <v>0</v>
      </c>
      <c r="J20" s="341">
        <v>0</v>
      </c>
      <c r="K20" s="341">
        <v>0</v>
      </c>
    </row>
    <row r="22" spans="1:12" x14ac:dyDescent="0.2">
      <c r="A22" s="14" t="s">
        <v>448</v>
      </c>
    </row>
    <row r="23" spans="1:12" x14ac:dyDescent="0.2">
      <c r="A23" s="14"/>
    </row>
    <row r="24" spans="1:12" x14ac:dyDescent="0.2">
      <c r="A24" s="14"/>
    </row>
    <row r="25" spans="1:12" x14ac:dyDescent="0.2">
      <c r="A25" s="14"/>
    </row>
    <row r="26" spans="1:12" x14ac:dyDescent="0.2">
      <c r="A26" s="14"/>
    </row>
    <row r="28" spans="1:12" x14ac:dyDescent="0.2">
      <c r="A28" s="207"/>
      <c r="B28" s="207"/>
      <c r="C28" s="207"/>
      <c r="D28" s="207"/>
      <c r="I28" s="222"/>
      <c r="J28" s="222"/>
      <c r="K28" s="367" t="s">
        <v>12</v>
      </c>
    </row>
    <row r="29" spans="1:12" ht="15" customHeight="1" x14ac:dyDescent="0.2">
      <c r="A29" s="207"/>
      <c r="B29" s="207"/>
      <c r="C29" s="207"/>
      <c r="D29" s="207"/>
      <c r="I29" s="222"/>
      <c r="J29" s="222"/>
      <c r="K29" s="367" t="s">
        <v>902</v>
      </c>
      <c r="L29" s="222"/>
    </row>
    <row r="30" spans="1:12" ht="15" customHeight="1" x14ac:dyDescent="0.2">
      <c r="A30" s="207"/>
      <c r="B30" s="207"/>
      <c r="C30" s="207"/>
      <c r="D30" s="207"/>
      <c r="I30" s="222"/>
      <c r="J30" s="222"/>
      <c r="K30" s="367" t="s">
        <v>903</v>
      </c>
      <c r="L30" s="222"/>
    </row>
    <row r="31" spans="1:12" x14ac:dyDescent="0.2">
      <c r="A31" s="207" t="s">
        <v>11</v>
      </c>
      <c r="C31" s="207"/>
      <c r="D31" s="207"/>
      <c r="I31" s="787" t="s">
        <v>83</v>
      </c>
      <c r="J31" s="787"/>
      <c r="K31" s="212"/>
    </row>
  </sheetData>
  <mergeCells count="12">
    <mergeCell ref="I31:J31"/>
    <mergeCell ref="A1:I1"/>
    <mergeCell ref="J1:K1"/>
    <mergeCell ref="A2:K2"/>
    <mergeCell ref="A4:K4"/>
    <mergeCell ref="J5:L5"/>
    <mergeCell ref="A6:A7"/>
    <mergeCell ref="B6:B7"/>
    <mergeCell ref="C6:C7"/>
    <mergeCell ref="A20:B20"/>
    <mergeCell ref="D6:H6"/>
    <mergeCell ref="I6:K6"/>
  </mergeCells>
  <printOptions horizontalCentered="1" verticalCentered="1"/>
  <pageMargins left="0.70866141732283505" right="0.70866141732283505" top="0.196850393700787" bottom="0.196850393700787" header="0.31496062992126" footer="0.31496062992126"/>
  <pageSetup paperSize="9" scale="97" orientation="landscape" r:id="rId1"/>
  <headerFooter>
    <oddFooter>&amp;C- 86 -</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view="pageBreakPreview" topLeftCell="A4" zoomScaleSheetLayoutView="100" workbookViewId="0">
      <selection activeCell="N22" sqref="N22"/>
    </sheetView>
  </sheetViews>
  <sheetFormatPr defaultRowHeight="12.75" x14ac:dyDescent="0.2"/>
  <cols>
    <col min="1" max="1" width="7.85546875" customWidth="1"/>
    <col min="2" max="2" width="20.85546875" bestFit="1" customWidth="1"/>
    <col min="7" max="7" width="12.28515625" customWidth="1"/>
    <col min="8" max="8" width="11.5703125" customWidth="1"/>
    <col min="9" max="12" width="10.42578125" customWidth="1"/>
    <col min="13" max="13" width="11" customWidth="1"/>
    <col min="14" max="14" width="10" customWidth="1"/>
    <col min="15" max="15" width="11.85546875" customWidth="1"/>
  </cols>
  <sheetData>
    <row r="1" spans="1:15" ht="18" x14ac:dyDescent="0.35">
      <c r="A1" s="682" t="s">
        <v>0</v>
      </c>
      <c r="B1" s="682"/>
      <c r="C1" s="682"/>
      <c r="D1" s="682"/>
      <c r="E1" s="682"/>
      <c r="F1" s="682"/>
      <c r="G1" s="682"/>
      <c r="H1" s="682"/>
      <c r="I1" s="682"/>
      <c r="J1" s="682"/>
      <c r="K1" s="682"/>
      <c r="L1" s="682"/>
      <c r="M1" s="682"/>
      <c r="N1" s="682"/>
      <c r="O1" s="237" t="s">
        <v>526</v>
      </c>
    </row>
    <row r="2" spans="1:15" ht="21" x14ac:dyDescent="0.35">
      <c r="A2" s="683" t="s">
        <v>701</v>
      </c>
      <c r="B2" s="683"/>
      <c r="C2" s="683"/>
      <c r="D2" s="683"/>
      <c r="E2" s="683"/>
      <c r="F2" s="683"/>
      <c r="G2" s="683"/>
      <c r="H2" s="683"/>
      <c r="I2" s="683"/>
      <c r="J2" s="683"/>
      <c r="K2" s="683"/>
      <c r="L2" s="683"/>
      <c r="M2" s="683"/>
      <c r="N2" s="683"/>
      <c r="O2" s="683"/>
    </row>
    <row r="3" spans="1:15" ht="15" x14ac:dyDescent="0.3">
      <c r="A3" s="201"/>
      <c r="B3" s="201"/>
      <c r="C3" s="201"/>
      <c r="D3" s="201"/>
      <c r="E3" s="201"/>
      <c r="F3" s="201"/>
      <c r="G3" s="201"/>
      <c r="H3" s="201"/>
      <c r="I3" s="201"/>
      <c r="J3" s="201"/>
      <c r="K3" s="201"/>
    </row>
    <row r="4" spans="1:15" ht="18" x14ac:dyDescent="0.35">
      <c r="A4" s="682" t="s">
        <v>525</v>
      </c>
      <c r="B4" s="682"/>
      <c r="C4" s="682"/>
      <c r="D4" s="682"/>
      <c r="E4" s="682"/>
      <c r="F4" s="682"/>
      <c r="G4" s="682"/>
      <c r="H4" s="682"/>
      <c r="I4" s="682"/>
      <c r="J4" s="682"/>
      <c r="K4" s="682"/>
      <c r="L4" s="682"/>
      <c r="M4" s="682"/>
      <c r="N4" s="682"/>
      <c r="O4" s="682"/>
    </row>
    <row r="5" spans="1:15" ht="15" x14ac:dyDescent="0.3">
      <c r="A5" s="202" t="s">
        <v>883</v>
      </c>
      <c r="B5" s="202"/>
      <c r="C5" s="202"/>
      <c r="D5" s="202"/>
      <c r="E5" s="202"/>
      <c r="F5" s="202"/>
      <c r="G5" s="202"/>
      <c r="H5" s="202"/>
      <c r="I5" s="202"/>
      <c r="J5" s="202"/>
      <c r="K5" s="201"/>
      <c r="M5" s="747" t="s">
        <v>780</v>
      </c>
      <c r="N5" s="747"/>
      <c r="O5" s="747"/>
    </row>
    <row r="6" spans="1:15" ht="44.25" customHeight="1" x14ac:dyDescent="0.2">
      <c r="A6" s="763" t="s">
        <v>2</v>
      </c>
      <c r="B6" s="763" t="s">
        <v>3</v>
      </c>
      <c r="C6" s="763" t="s">
        <v>305</v>
      </c>
      <c r="D6" s="761" t="s">
        <v>306</v>
      </c>
      <c r="E6" s="761" t="s">
        <v>307</v>
      </c>
      <c r="F6" s="761" t="s">
        <v>308</v>
      </c>
      <c r="G6" s="761" t="s">
        <v>309</v>
      </c>
      <c r="H6" s="763" t="s">
        <v>310</v>
      </c>
      <c r="I6" s="763"/>
      <c r="J6" s="763" t="s">
        <v>311</v>
      </c>
      <c r="K6" s="763"/>
      <c r="L6" s="763" t="s">
        <v>312</v>
      </c>
      <c r="M6" s="763"/>
      <c r="N6" s="763" t="s">
        <v>313</v>
      </c>
      <c r="O6" s="763"/>
    </row>
    <row r="7" spans="1:15" ht="54" customHeight="1" x14ac:dyDescent="0.2">
      <c r="A7" s="763"/>
      <c r="B7" s="763"/>
      <c r="C7" s="763"/>
      <c r="D7" s="762"/>
      <c r="E7" s="762"/>
      <c r="F7" s="762"/>
      <c r="G7" s="762"/>
      <c r="H7" s="231" t="s">
        <v>314</v>
      </c>
      <c r="I7" s="231" t="s">
        <v>315</v>
      </c>
      <c r="J7" s="231" t="s">
        <v>314</v>
      </c>
      <c r="K7" s="231" t="s">
        <v>315</v>
      </c>
      <c r="L7" s="231" t="s">
        <v>314</v>
      </c>
      <c r="M7" s="231" t="s">
        <v>315</v>
      </c>
      <c r="N7" s="231" t="s">
        <v>314</v>
      </c>
      <c r="O7" s="231" t="s">
        <v>315</v>
      </c>
    </row>
    <row r="8" spans="1:15" ht="15" x14ac:dyDescent="0.2">
      <c r="A8" s="204" t="s">
        <v>260</v>
      </c>
      <c r="B8" s="204" t="s">
        <v>261</v>
      </c>
      <c r="C8" s="204" t="s">
        <v>262</v>
      </c>
      <c r="D8" s="204" t="s">
        <v>263</v>
      </c>
      <c r="E8" s="204" t="s">
        <v>264</v>
      </c>
      <c r="F8" s="204" t="s">
        <v>265</v>
      </c>
      <c r="G8" s="204" t="s">
        <v>266</v>
      </c>
      <c r="H8" s="204" t="s">
        <v>267</v>
      </c>
      <c r="I8" s="204" t="s">
        <v>286</v>
      </c>
      <c r="J8" s="204" t="s">
        <v>287</v>
      </c>
      <c r="K8" s="204" t="s">
        <v>288</v>
      </c>
      <c r="L8" s="204" t="s">
        <v>316</v>
      </c>
      <c r="M8" s="204" t="s">
        <v>317</v>
      </c>
      <c r="N8" s="204" t="s">
        <v>318</v>
      </c>
      <c r="O8" s="204" t="s">
        <v>319</v>
      </c>
    </row>
    <row r="9" spans="1:15" ht="15" x14ac:dyDescent="0.2">
      <c r="A9" s="92">
        <v>1</v>
      </c>
      <c r="B9" s="9" t="s">
        <v>884</v>
      </c>
      <c r="C9" s="286">
        <v>0</v>
      </c>
      <c r="D9" s="286">
        <v>0</v>
      </c>
      <c r="E9" s="286">
        <v>0</v>
      </c>
      <c r="F9" s="286">
        <v>0</v>
      </c>
      <c r="G9" s="286">
        <v>0</v>
      </c>
      <c r="H9" s="286">
        <v>0</v>
      </c>
      <c r="I9" s="286">
        <v>0</v>
      </c>
      <c r="J9" s="286">
        <v>0</v>
      </c>
      <c r="K9" s="286">
        <v>0</v>
      </c>
      <c r="L9" s="286">
        <v>0</v>
      </c>
      <c r="M9" s="286">
        <v>0</v>
      </c>
      <c r="N9" s="286">
        <v>0</v>
      </c>
      <c r="O9" s="286">
        <v>0</v>
      </c>
    </row>
    <row r="10" spans="1:15" ht="15" x14ac:dyDescent="0.2">
      <c r="A10" s="92">
        <v>2</v>
      </c>
      <c r="B10" s="9" t="s">
        <v>885</v>
      </c>
      <c r="C10" s="286">
        <v>0</v>
      </c>
      <c r="D10" s="286">
        <v>0</v>
      </c>
      <c r="E10" s="286">
        <v>0</v>
      </c>
      <c r="F10" s="286">
        <v>0</v>
      </c>
      <c r="G10" s="286">
        <v>0</v>
      </c>
      <c r="H10" s="286">
        <v>0</v>
      </c>
      <c r="I10" s="286">
        <v>0</v>
      </c>
      <c r="J10" s="286">
        <v>0</v>
      </c>
      <c r="K10" s="286">
        <v>0</v>
      </c>
      <c r="L10" s="286">
        <v>0</v>
      </c>
      <c r="M10" s="286">
        <v>0</v>
      </c>
      <c r="N10" s="286">
        <v>0</v>
      </c>
      <c r="O10" s="286">
        <v>0</v>
      </c>
    </row>
    <row r="11" spans="1:15" ht="15" x14ac:dyDescent="0.2">
      <c r="A11" s="92">
        <v>3</v>
      </c>
      <c r="B11" s="9" t="s">
        <v>886</v>
      </c>
      <c r="C11" s="286">
        <v>0</v>
      </c>
      <c r="D11" s="286">
        <v>0</v>
      </c>
      <c r="E11" s="286">
        <v>0</v>
      </c>
      <c r="F11" s="286">
        <v>0</v>
      </c>
      <c r="G11" s="286">
        <v>0</v>
      </c>
      <c r="H11" s="286">
        <v>0</v>
      </c>
      <c r="I11" s="286">
        <v>0</v>
      </c>
      <c r="J11" s="286">
        <v>0</v>
      </c>
      <c r="K11" s="286">
        <v>0</v>
      </c>
      <c r="L11" s="286">
        <v>0</v>
      </c>
      <c r="M11" s="286">
        <v>0</v>
      </c>
      <c r="N11" s="286">
        <v>0</v>
      </c>
      <c r="O11" s="286">
        <v>0</v>
      </c>
    </row>
    <row r="12" spans="1:15" ht="15" x14ac:dyDescent="0.2">
      <c r="A12" s="92">
        <v>4</v>
      </c>
      <c r="B12" s="9" t="s">
        <v>887</v>
      </c>
      <c r="C12" s="286">
        <v>0</v>
      </c>
      <c r="D12" s="286">
        <v>0</v>
      </c>
      <c r="E12" s="286">
        <v>0</v>
      </c>
      <c r="F12" s="286">
        <v>0</v>
      </c>
      <c r="G12" s="286">
        <v>0</v>
      </c>
      <c r="H12" s="286">
        <v>0</v>
      </c>
      <c r="I12" s="286">
        <v>0</v>
      </c>
      <c r="J12" s="286">
        <v>0</v>
      </c>
      <c r="K12" s="286">
        <v>0</v>
      </c>
      <c r="L12" s="286">
        <v>0</v>
      </c>
      <c r="M12" s="286">
        <v>0</v>
      </c>
      <c r="N12" s="286">
        <v>0</v>
      </c>
      <c r="O12" s="286">
        <v>0</v>
      </c>
    </row>
    <row r="13" spans="1:15" ht="15" x14ac:dyDescent="0.2">
      <c r="A13" s="92">
        <v>5</v>
      </c>
      <c r="B13" s="9" t="s">
        <v>888</v>
      </c>
      <c r="C13" s="286">
        <v>0</v>
      </c>
      <c r="D13" s="286">
        <v>0</v>
      </c>
      <c r="E13" s="286">
        <v>0</v>
      </c>
      <c r="F13" s="286">
        <v>0</v>
      </c>
      <c r="G13" s="286">
        <v>0</v>
      </c>
      <c r="H13" s="286">
        <v>0</v>
      </c>
      <c r="I13" s="286">
        <v>0</v>
      </c>
      <c r="J13" s="286">
        <v>0</v>
      </c>
      <c r="K13" s="286">
        <v>0</v>
      </c>
      <c r="L13" s="286">
        <v>0</v>
      </c>
      <c r="M13" s="286">
        <v>0</v>
      </c>
      <c r="N13" s="286">
        <v>0</v>
      </c>
      <c r="O13" s="286">
        <v>0</v>
      </c>
    </row>
    <row r="14" spans="1:15" ht="15" x14ac:dyDescent="0.2">
      <c r="A14" s="92">
        <v>6</v>
      </c>
      <c r="B14" s="205" t="s">
        <v>889</v>
      </c>
      <c r="C14" s="286">
        <v>0</v>
      </c>
      <c r="D14" s="286">
        <v>0</v>
      </c>
      <c r="E14" s="286">
        <v>0</v>
      </c>
      <c r="F14" s="286">
        <v>0</v>
      </c>
      <c r="G14" s="286">
        <v>0</v>
      </c>
      <c r="H14" s="286">
        <v>0</v>
      </c>
      <c r="I14" s="286">
        <v>0</v>
      </c>
      <c r="J14" s="286">
        <v>0</v>
      </c>
      <c r="K14" s="286">
        <v>0</v>
      </c>
      <c r="L14" s="286">
        <v>0</v>
      </c>
      <c r="M14" s="286">
        <v>0</v>
      </c>
      <c r="N14" s="286">
        <v>0</v>
      </c>
      <c r="O14" s="286">
        <v>0</v>
      </c>
    </row>
    <row r="15" spans="1:15" ht="15" x14ac:dyDescent="0.2">
      <c r="A15" s="92">
        <v>7</v>
      </c>
      <c r="B15" s="9" t="s">
        <v>890</v>
      </c>
      <c r="C15" s="286">
        <v>0</v>
      </c>
      <c r="D15" s="286">
        <v>0</v>
      </c>
      <c r="E15" s="286">
        <v>0</v>
      </c>
      <c r="F15" s="286">
        <v>0</v>
      </c>
      <c r="G15" s="286">
        <v>0</v>
      </c>
      <c r="H15" s="286">
        <v>0</v>
      </c>
      <c r="I15" s="286">
        <v>0</v>
      </c>
      <c r="J15" s="286">
        <v>0</v>
      </c>
      <c r="K15" s="286">
        <v>0</v>
      </c>
      <c r="L15" s="286">
        <v>0</v>
      </c>
      <c r="M15" s="286">
        <v>0</v>
      </c>
      <c r="N15" s="286">
        <v>0</v>
      </c>
      <c r="O15" s="286">
        <v>0</v>
      </c>
    </row>
    <row r="16" spans="1:15" ht="15" x14ac:dyDescent="0.2">
      <c r="A16" s="92">
        <v>8</v>
      </c>
      <c r="B16" s="9" t="s">
        <v>891</v>
      </c>
      <c r="C16" s="286">
        <v>0</v>
      </c>
      <c r="D16" s="286">
        <v>0</v>
      </c>
      <c r="E16" s="286">
        <v>0</v>
      </c>
      <c r="F16" s="286">
        <v>0</v>
      </c>
      <c r="G16" s="286">
        <v>0</v>
      </c>
      <c r="H16" s="286">
        <v>0</v>
      </c>
      <c r="I16" s="286">
        <v>0</v>
      </c>
      <c r="J16" s="286">
        <v>0</v>
      </c>
      <c r="K16" s="286">
        <v>0</v>
      </c>
      <c r="L16" s="286">
        <v>0</v>
      </c>
      <c r="M16" s="286">
        <v>0</v>
      </c>
      <c r="N16" s="286">
        <v>0</v>
      </c>
      <c r="O16" s="286">
        <v>0</v>
      </c>
    </row>
    <row r="17" spans="1:15" ht="15" x14ac:dyDescent="0.2">
      <c r="A17" s="92">
        <v>9</v>
      </c>
      <c r="B17" s="9" t="s">
        <v>892</v>
      </c>
      <c r="C17" s="286">
        <v>0</v>
      </c>
      <c r="D17" s="286">
        <v>0</v>
      </c>
      <c r="E17" s="286">
        <v>0</v>
      </c>
      <c r="F17" s="286">
        <v>0</v>
      </c>
      <c r="G17" s="286">
        <v>0</v>
      </c>
      <c r="H17" s="286">
        <v>0</v>
      </c>
      <c r="I17" s="286">
        <v>0</v>
      </c>
      <c r="J17" s="286">
        <v>0</v>
      </c>
      <c r="K17" s="286">
        <v>0</v>
      </c>
      <c r="L17" s="286">
        <v>0</v>
      </c>
      <c r="M17" s="286">
        <v>0</v>
      </c>
      <c r="N17" s="286">
        <v>0</v>
      </c>
      <c r="O17" s="286">
        <v>0</v>
      </c>
    </row>
    <row r="18" spans="1:15" ht="15" x14ac:dyDescent="0.2">
      <c r="A18" s="92">
        <v>10</v>
      </c>
      <c r="B18" s="9" t="s">
        <v>893</v>
      </c>
      <c r="C18" s="286">
        <v>0</v>
      </c>
      <c r="D18" s="286">
        <v>0</v>
      </c>
      <c r="E18" s="286">
        <v>0</v>
      </c>
      <c r="F18" s="286">
        <v>0</v>
      </c>
      <c r="G18" s="286">
        <v>0</v>
      </c>
      <c r="H18" s="286">
        <v>0</v>
      </c>
      <c r="I18" s="286">
        <v>0</v>
      </c>
      <c r="J18" s="286">
        <v>0</v>
      </c>
      <c r="K18" s="286">
        <v>0</v>
      </c>
      <c r="L18" s="286">
        <v>0</v>
      </c>
      <c r="M18" s="286">
        <v>0</v>
      </c>
      <c r="N18" s="286">
        <v>0</v>
      </c>
      <c r="O18" s="286">
        <v>0</v>
      </c>
    </row>
    <row r="19" spans="1:15" ht="15" x14ac:dyDescent="0.2">
      <c r="A19" s="92">
        <v>11</v>
      </c>
      <c r="B19" s="9" t="s">
        <v>894</v>
      </c>
      <c r="C19" s="286">
        <v>0</v>
      </c>
      <c r="D19" s="286">
        <v>0</v>
      </c>
      <c r="E19" s="286">
        <v>0</v>
      </c>
      <c r="F19" s="286">
        <v>0</v>
      </c>
      <c r="G19" s="286">
        <v>0</v>
      </c>
      <c r="H19" s="286">
        <v>0</v>
      </c>
      <c r="I19" s="286">
        <v>0</v>
      </c>
      <c r="J19" s="286">
        <v>0</v>
      </c>
      <c r="K19" s="286">
        <v>0</v>
      </c>
      <c r="L19" s="286">
        <v>0</v>
      </c>
      <c r="M19" s="286">
        <v>0</v>
      </c>
      <c r="N19" s="286">
        <v>0</v>
      </c>
      <c r="O19" s="286">
        <v>0</v>
      </c>
    </row>
    <row r="20" spans="1:15" s="14" customFormat="1" ht="15" x14ac:dyDescent="0.2">
      <c r="A20" s="827" t="s">
        <v>17</v>
      </c>
      <c r="B20" s="828"/>
      <c r="C20" s="393">
        <v>0</v>
      </c>
      <c r="D20" s="393">
        <v>0</v>
      </c>
      <c r="E20" s="393">
        <v>0</v>
      </c>
      <c r="F20" s="393">
        <v>0</v>
      </c>
      <c r="G20" s="393">
        <v>0</v>
      </c>
      <c r="H20" s="393">
        <v>0</v>
      </c>
      <c r="I20" s="393">
        <v>0</v>
      </c>
      <c r="J20" s="393">
        <v>0</v>
      </c>
      <c r="K20" s="393">
        <v>0</v>
      </c>
      <c r="L20" s="393">
        <v>0</v>
      </c>
      <c r="M20" s="393">
        <v>0</v>
      </c>
      <c r="N20" s="393">
        <v>0</v>
      </c>
      <c r="O20" s="393">
        <v>0</v>
      </c>
    </row>
    <row r="21" spans="1:15" s="14" customFormat="1" ht="15" x14ac:dyDescent="0.2">
      <c r="A21" s="94"/>
      <c r="B21" s="94"/>
      <c r="C21" s="412"/>
      <c r="D21" s="412"/>
      <c r="E21" s="412"/>
      <c r="F21" s="412"/>
      <c r="G21" s="412"/>
      <c r="H21" s="412"/>
      <c r="I21" s="412"/>
      <c r="J21" s="412"/>
      <c r="K21" s="412"/>
      <c r="L21" s="412"/>
      <c r="M21" s="412"/>
      <c r="N21" s="412"/>
      <c r="O21" s="412"/>
    </row>
    <row r="22" spans="1:15" s="14" customFormat="1" ht="15" x14ac:dyDescent="0.2">
      <c r="A22" s="94"/>
      <c r="B22" s="94"/>
      <c r="C22" s="412"/>
      <c r="D22" s="412"/>
      <c r="E22" s="412"/>
      <c r="F22" s="412"/>
      <c r="G22" s="412"/>
      <c r="H22" s="412"/>
      <c r="I22" s="412"/>
      <c r="J22" s="412"/>
      <c r="K22" s="412"/>
      <c r="L22" s="412"/>
      <c r="M22" s="412"/>
      <c r="N22" s="412"/>
      <c r="O22" s="412"/>
    </row>
    <row r="23" spans="1:15" s="14" customFormat="1" ht="15" x14ac:dyDescent="0.2">
      <c r="A23" s="94"/>
      <c r="B23" s="94"/>
      <c r="C23" s="412"/>
      <c r="D23" s="412"/>
      <c r="E23" s="412"/>
      <c r="F23" s="412"/>
      <c r="G23" s="412"/>
      <c r="H23" s="412"/>
      <c r="I23" s="412"/>
      <c r="J23" s="412"/>
      <c r="K23" s="412"/>
      <c r="L23" s="412"/>
      <c r="M23" s="412"/>
      <c r="N23" s="412"/>
      <c r="O23" s="412"/>
    </row>
    <row r="24" spans="1:15" s="14" customFormat="1" ht="15" x14ac:dyDescent="0.2">
      <c r="A24" s="94"/>
      <c r="B24" s="94"/>
      <c r="C24" s="412"/>
      <c r="D24" s="412"/>
      <c r="E24" s="412"/>
      <c r="F24" s="412"/>
      <c r="G24" s="412"/>
      <c r="H24" s="412"/>
      <c r="I24" s="412"/>
      <c r="J24" s="412"/>
      <c r="K24" s="412"/>
      <c r="L24" s="412"/>
      <c r="M24" s="412"/>
      <c r="N24" s="412"/>
      <c r="O24" s="412"/>
    </row>
    <row r="25" spans="1:15" s="14" customFormat="1" ht="15" x14ac:dyDescent="0.2">
      <c r="A25" s="94"/>
      <c r="B25" s="94"/>
      <c r="C25" s="412"/>
      <c r="D25" s="412"/>
      <c r="E25" s="412"/>
      <c r="F25" s="412"/>
      <c r="G25" s="412"/>
      <c r="H25" s="412"/>
      <c r="I25" s="412"/>
      <c r="J25" s="412"/>
      <c r="K25" s="412"/>
      <c r="L25" s="412"/>
      <c r="M25" s="412"/>
      <c r="N25" s="412"/>
      <c r="O25" s="412"/>
    </row>
    <row r="27" spans="1:15" x14ac:dyDescent="0.2">
      <c r="A27" s="207"/>
      <c r="B27" s="207"/>
      <c r="C27" s="207"/>
      <c r="D27" s="207"/>
      <c r="L27" s="222"/>
      <c r="M27" s="222"/>
      <c r="N27" s="222"/>
      <c r="O27" s="367" t="s">
        <v>12</v>
      </c>
    </row>
    <row r="28" spans="1:15" x14ac:dyDescent="0.2">
      <c r="A28" s="207"/>
      <c r="B28" s="207"/>
      <c r="C28" s="207"/>
      <c r="D28" s="207"/>
      <c r="L28" s="222"/>
      <c r="M28" s="222"/>
      <c r="N28" s="222"/>
      <c r="O28" s="367" t="s">
        <v>902</v>
      </c>
    </row>
    <row r="29" spans="1:15" x14ac:dyDescent="0.2">
      <c r="A29" s="207"/>
      <c r="B29" s="207"/>
      <c r="C29" s="207"/>
      <c r="D29" s="207"/>
      <c r="L29" s="222"/>
      <c r="M29" s="222"/>
      <c r="N29" s="222"/>
      <c r="O29" s="367" t="s">
        <v>903</v>
      </c>
    </row>
    <row r="30" spans="1:15" x14ac:dyDescent="0.2">
      <c r="A30" s="207" t="s">
        <v>11</v>
      </c>
      <c r="C30" s="207"/>
      <c r="D30" s="207"/>
      <c r="L30" s="787" t="s">
        <v>83</v>
      </c>
      <c r="M30" s="787"/>
      <c r="N30" s="787"/>
      <c r="O30" s="212"/>
    </row>
  </sheetData>
  <mergeCells count="17">
    <mergeCell ref="A20:B20"/>
    <mergeCell ref="L30:N30"/>
    <mergeCell ref="G6:G7"/>
    <mergeCell ref="H6:I6"/>
    <mergeCell ref="J6:K6"/>
    <mergeCell ref="L6:M6"/>
    <mergeCell ref="N6:O6"/>
    <mergeCell ref="A1:N1"/>
    <mergeCell ref="A2:O2"/>
    <mergeCell ref="M5:O5"/>
    <mergeCell ref="A6:A7"/>
    <mergeCell ref="B6:B7"/>
    <mergeCell ref="C6:C7"/>
    <mergeCell ref="D6:D7"/>
    <mergeCell ref="E6:E7"/>
    <mergeCell ref="A4:O4"/>
    <mergeCell ref="F6:F7"/>
  </mergeCells>
  <printOptions horizontalCentered="1" verticalCentered="1"/>
  <pageMargins left="0.70866141732283505" right="0.70866141732283505" top="0.196850393700787" bottom="0.196850393700787" header="0.31496062992126" footer="0.31496062992126"/>
  <pageSetup paperSize="9" scale="81" orientation="landscape" r:id="rId1"/>
  <headerFooter>
    <oddFooter>&amp;C- 87 -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V35"/>
  <sheetViews>
    <sheetView view="pageBreakPreview" topLeftCell="A13" zoomScaleSheetLayoutView="100" workbookViewId="0">
      <selection activeCell="N22" sqref="N22"/>
    </sheetView>
  </sheetViews>
  <sheetFormatPr defaultRowHeight="12.75" x14ac:dyDescent="0.2"/>
  <cols>
    <col min="1" max="1" width="4.85546875" customWidth="1"/>
    <col min="2" max="2" width="19.5703125" customWidth="1"/>
    <col min="3" max="4" width="6.5703125" bestFit="1" customWidth="1"/>
    <col min="5" max="6" width="7.5703125" bestFit="1" customWidth="1"/>
    <col min="7" max="8" width="6.5703125" bestFit="1" customWidth="1"/>
    <col min="9" max="10" width="7.5703125" bestFit="1" customWidth="1"/>
    <col min="11" max="14" width="7" customWidth="1"/>
    <col min="15" max="16" width="6.5703125" bestFit="1" customWidth="1"/>
    <col min="17" max="18" width="7.5703125" bestFit="1" customWidth="1"/>
    <col min="19" max="19" width="10.5703125" customWidth="1"/>
    <col min="20" max="20" width="9.85546875" customWidth="1"/>
    <col min="21" max="21" width="8.7109375" customWidth="1"/>
    <col min="22" max="22" width="9.7109375" customWidth="1"/>
    <col min="28" max="28" width="11" customWidth="1"/>
    <col min="29" max="30" width="8.85546875" hidden="1" customWidth="1"/>
  </cols>
  <sheetData>
    <row r="2" spans="1:256" x14ac:dyDescent="0.2">
      <c r="G2" s="624"/>
      <c r="H2" s="624"/>
      <c r="I2" s="624"/>
      <c r="J2" s="624"/>
      <c r="K2" s="624"/>
      <c r="L2" s="624"/>
      <c r="M2" s="624"/>
      <c r="N2" s="624"/>
      <c r="O2" s="624"/>
      <c r="P2" s="1"/>
      <c r="Q2" s="1"/>
      <c r="R2" s="1"/>
      <c r="T2" s="45" t="s">
        <v>58</v>
      </c>
    </row>
    <row r="3" spans="1:256" ht="15" x14ac:dyDescent="0.25">
      <c r="A3" s="583" t="s">
        <v>56</v>
      </c>
      <c r="B3" s="583"/>
      <c r="C3" s="583"/>
      <c r="D3" s="583"/>
      <c r="E3" s="583"/>
      <c r="F3" s="583"/>
      <c r="G3" s="583"/>
      <c r="H3" s="583"/>
      <c r="I3" s="583"/>
      <c r="J3" s="583"/>
      <c r="K3" s="583"/>
      <c r="L3" s="583"/>
      <c r="M3" s="583"/>
      <c r="N3" s="583"/>
      <c r="O3" s="583"/>
      <c r="P3" s="583"/>
      <c r="Q3" s="583"/>
      <c r="R3" s="583"/>
      <c r="S3" s="583"/>
      <c r="T3" s="583"/>
      <c r="U3" s="583"/>
    </row>
    <row r="4" spans="1:256" ht="15.75" x14ac:dyDescent="0.25">
      <c r="A4" s="621" t="s">
        <v>701</v>
      </c>
      <c r="B4" s="621"/>
      <c r="C4" s="621"/>
      <c r="D4" s="621"/>
      <c r="E4" s="621"/>
      <c r="F4" s="621"/>
      <c r="G4" s="621"/>
      <c r="H4" s="621"/>
      <c r="I4" s="621"/>
      <c r="J4" s="621"/>
      <c r="K4" s="621"/>
      <c r="L4" s="621"/>
      <c r="M4" s="621"/>
      <c r="N4" s="621"/>
      <c r="O4" s="621"/>
      <c r="P4" s="621"/>
      <c r="Q4" s="621"/>
      <c r="R4" s="621"/>
      <c r="S4" s="621"/>
      <c r="T4" s="621"/>
      <c r="U4" s="621"/>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row>
    <row r="6" spans="1:256" ht="15" x14ac:dyDescent="0.25">
      <c r="A6" s="655" t="s">
        <v>741</v>
      </c>
      <c r="B6" s="655"/>
      <c r="C6" s="655"/>
      <c r="D6" s="655"/>
      <c r="E6" s="655"/>
      <c r="F6" s="655"/>
      <c r="G6" s="655"/>
      <c r="H6" s="655"/>
      <c r="I6" s="655"/>
      <c r="J6" s="655"/>
      <c r="K6" s="655"/>
      <c r="L6" s="655"/>
      <c r="M6" s="655"/>
      <c r="N6" s="655"/>
      <c r="O6" s="655"/>
      <c r="P6" s="655"/>
      <c r="Q6" s="655"/>
      <c r="R6" s="655"/>
      <c r="S6" s="655"/>
      <c r="T6" s="655"/>
      <c r="U6" s="655"/>
    </row>
    <row r="7" spans="1:256" ht="15.75" x14ac:dyDescent="0.25">
      <c r="A7" s="44"/>
      <c r="B7" s="44"/>
      <c r="C7" s="44"/>
      <c r="D7" s="44"/>
      <c r="E7" s="44"/>
      <c r="F7" s="44"/>
      <c r="G7" s="44"/>
      <c r="H7" s="44"/>
      <c r="I7" s="44"/>
      <c r="J7" s="44"/>
      <c r="K7" s="44"/>
      <c r="L7" s="44"/>
      <c r="M7" s="44"/>
      <c r="N7" s="44"/>
      <c r="O7" s="44"/>
      <c r="P7" s="44"/>
      <c r="Q7" s="44"/>
      <c r="R7" s="44"/>
      <c r="S7" s="44"/>
      <c r="T7" s="44"/>
      <c r="U7" s="44"/>
    </row>
    <row r="8" spans="1:256" ht="15.75" x14ac:dyDescent="0.25">
      <c r="A8" s="626" t="s">
        <v>883</v>
      </c>
      <c r="B8" s="626"/>
      <c r="C8" s="626"/>
      <c r="D8" s="30"/>
      <c r="E8" s="30"/>
      <c r="F8" s="30"/>
      <c r="G8" s="44"/>
      <c r="H8" s="44"/>
      <c r="I8" s="44"/>
      <c r="J8" s="44"/>
      <c r="K8" s="44"/>
      <c r="L8" s="44"/>
      <c r="M8" s="44"/>
      <c r="N8" s="44"/>
      <c r="O8" s="44"/>
      <c r="P8" s="44"/>
      <c r="Q8" s="44"/>
      <c r="R8" s="44"/>
      <c r="S8" s="44"/>
      <c r="T8" s="44"/>
      <c r="U8" s="44"/>
    </row>
    <row r="10" spans="1:256" ht="15" x14ac:dyDescent="0.25">
      <c r="U10" s="650" t="s">
        <v>459</v>
      </c>
      <c r="V10" s="650"/>
      <c r="W10" s="15"/>
      <c r="X10" s="15"/>
      <c r="Y10" s="15"/>
      <c r="Z10" s="15"/>
      <c r="AA10" s="15"/>
      <c r="AB10" s="608"/>
      <c r="AC10" s="608"/>
      <c r="AD10" s="608"/>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pans="1:256" ht="12.75" customHeight="1" x14ac:dyDescent="0.2">
      <c r="A11" s="645" t="s">
        <v>2</v>
      </c>
      <c r="B11" s="645" t="s">
        <v>109</v>
      </c>
      <c r="C11" s="594" t="s">
        <v>153</v>
      </c>
      <c r="D11" s="595"/>
      <c r="E11" s="595"/>
      <c r="F11" s="596"/>
      <c r="G11" s="647" t="s">
        <v>784</v>
      </c>
      <c r="H11" s="648"/>
      <c r="I11" s="648"/>
      <c r="J11" s="648"/>
      <c r="K11" s="648"/>
      <c r="L11" s="648"/>
      <c r="M11" s="648"/>
      <c r="N11" s="648"/>
      <c r="O11" s="648"/>
      <c r="P11" s="648"/>
      <c r="Q11" s="648"/>
      <c r="R11" s="649"/>
      <c r="S11" s="651" t="s">
        <v>244</v>
      </c>
      <c r="T11" s="652"/>
      <c r="U11" s="652"/>
      <c r="V11" s="652"/>
      <c r="W11" s="124"/>
      <c r="X11" s="124"/>
      <c r="Y11" s="124"/>
      <c r="Z11" s="124"/>
      <c r="AA11" s="124"/>
      <c r="AB11" s="124"/>
      <c r="AC11" s="124"/>
      <c r="AD11" s="12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pans="1:256" x14ac:dyDescent="0.2">
      <c r="A12" s="646"/>
      <c r="B12" s="646"/>
      <c r="C12" s="597"/>
      <c r="D12" s="598"/>
      <c r="E12" s="598"/>
      <c r="F12" s="599"/>
      <c r="G12" s="586" t="s">
        <v>174</v>
      </c>
      <c r="H12" s="593"/>
      <c r="I12" s="593"/>
      <c r="J12" s="587"/>
      <c r="K12" s="586" t="s">
        <v>175</v>
      </c>
      <c r="L12" s="593"/>
      <c r="M12" s="593"/>
      <c r="N12" s="587"/>
      <c r="O12" s="592" t="s">
        <v>17</v>
      </c>
      <c r="P12" s="592"/>
      <c r="Q12" s="592"/>
      <c r="R12" s="592"/>
      <c r="S12" s="653"/>
      <c r="T12" s="654"/>
      <c r="U12" s="654"/>
      <c r="V12" s="654"/>
      <c r="W12" s="124"/>
      <c r="X12" s="124"/>
      <c r="Y12" s="124"/>
      <c r="Z12" s="124"/>
      <c r="AA12" s="124"/>
      <c r="AB12" s="124"/>
      <c r="AC12" s="124"/>
      <c r="AD12" s="12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pans="1:256" ht="38.25" x14ac:dyDescent="0.2">
      <c r="A13" s="167"/>
      <c r="B13" s="167"/>
      <c r="C13" s="166" t="s">
        <v>245</v>
      </c>
      <c r="D13" s="166" t="s">
        <v>246</v>
      </c>
      <c r="E13" s="166" t="s">
        <v>247</v>
      </c>
      <c r="F13" s="166" t="s">
        <v>90</v>
      </c>
      <c r="G13" s="166" t="s">
        <v>245</v>
      </c>
      <c r="H13" s="166" t="s">
        <v>246</v>
      </c>
      <c r="I13" s="166" t="s">
        <v>247</v>
      </c>
      <c r="J13" s="166" t="s">
        <v>17</v>
      </c>
      <c r="K13" s="166" t="s">
        <v>245</v>
      </c>
      <c r="L13" s="166" t="s">
        <v>246</v>
      </c>
      <c r="M13" s="166" t="s">
        <v>247</v>
      </c>
      <c r="N13" s="166" t="s">
        <v>90</v>
      </c>
      <c r="O13" s="166" t="s">
        <v>245</v>
      </c>
      <c r="P13" s="166" t="s">
        <v>246</v>
      </c>
      <c r="Q13" s="166" t="s">
        <v>247</v>
      </c>
      <c r="R13" s="166" t="s">
        <v>17</v>
      </c>
      <c r="S13" s="5" t="s">
        <v>455</v>
      </c>
      <c r="T13" s="5" t="s">
        <v>456</v>
      </c>
      <c r="U13" s="5" t="s">
        <v>457</v>
      </c>
      <c r="V13" s="251" t="s">
        <v>458</v>
      </c>
      <c r="W13" s="124"/>
      <c r="X13" s="124"/>
      <c r="Y13" s="124"/>
      <c r="Z13" s="124"/>
      <c r="AA13" s="124"/>
      <c r="AB13" s="124"/>
      <c r="AC13" s="124"/>
      <c r="AD13" s="12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pans="1:256" x14ac:dyDescent="0.2">
      <c r="A14" s="148">
        <v>1</v>
      </c>
      <c r="B14" s="168">
        <v>2</v>
      </c>
      <c r="C14" s="148">
        <v>3</v>
      </c>
      <c r="D14" s="148">
        <v>4</v>
      </c>
      <c r="E14" s="168">
        <v>5</v>
      </c>
      <c r="F14" s="148">
        <v>6</v>
      </c>
      <c r="G14" s="148">
        <v>7</v>
      </c>
      <c r="H14" s="168">
        <v>8</v>
      </c>
      <c r="I14" s="148">
        <v>9</v>
      </c>
      <c r="J14" s="148">
        <v>10</v>
      </c>
      <c r="K14" s="168">
        <v>11</v>
      </c>
      <c r="L14" s="148">
        <v>12</v>
      </c>
      <c r="M14" s="148">
        <v>13</v>
      </c>
      <c r="N14" s="168">
        <v>14</v>
      </c>
      <c r="O14" s="148">
        <v>15</v>
      </c>
      <c r="P14" s="148">
        <v>16</v>
      </c>
      <c r="Q14" s="168">
        <v>17</v>
      </c>
      <c r="R14" s="148">
        <v>18</v>
      </c>
      <c r="S14" s="148">
        <v>19</v>
      </c>
      <c r="T14" s="168">
        <v>20</v>
      </c>
      <c r="U14" s="148">
        <v>21</v>
      </c>
      <c r="V14" s="148">
        <v>22</v>
      </c>
      <c r="W14" s="169"/>
      <c r="X14" s="169"/>
      <c r="Y14" s="169"/>
      <c r="Z14" s="169"/>
      <c r="AA14" s="169"/>
      <c r="AB14" s="169"/>
      <c r="AC14" s="169"/>
      <c r="AD14" s="169"/>
      <c r="AE14" s="169"/>
      <c r="AF14" s="169"/>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c r="IU14" s="67"/>
      <c r="IV14" s="67"/>
    </row>
    <row r="15" spans="1:256" s="427" customFormat="1" ht="25.5" x14ac:dyDescent="0.2">
      <c r="A15" s="156"/>
      <c r="B15" s="170" t="s">
        <v>232</v>
      </c>
      <c r="C15" s="156"/>
      <c r="D15" s="156"/>
      <c r="E15" s="156"/>
      <c r="F15" s="423"/>
      <c r="G15" s="388"/>
      <c r="H15" s="388"/>
      <c r="I15" s="388"/>
      <c r="J15" s="423"/>
      <c r="K15" s="388"/>
      <c r="L15" s="388"/>
      <c r="M15" s="388"/>
      <c r="N15" s="388"/>
      <c r="O15" s="388"/>
      <c r="P15" s="388"/>
      <c r="Q15" s="388"/>
      <c r="R15" s="388"/>
      <c r="S15" s="388"/>
      <c r="T15" s="424"/>
      <c r="U15" s="424"/>
      <c r="V15" s="424"/>
      <c r="W15" s="425"/>
      <c r="X15" s="425"/>
      <c r="Y15" s="425"/>
      <c r="Z15" s="425"/>
      <c r="AA15" s="425"/>
      <c r="AB15" s="425"/>
      <c r="AC15" s="425"/>
      <c r="AD15" s="425"/>
      <c r="AE15" s="425"/>
      <c r="AF15" s="425"/>
      <c r="AG15" s="426"/>
      <c r="AH15" s="426"/>
      <c r="AI15" s="426"/>
      <c r="AJ15" s="426"/>
      <c r="AK15" s="426"/>
      <c r="AL15" s="426"/>
      <c r="AM15" s="426"/>
      <c r="AN15" s="426"/>
      <c r="AO15" s="426"/>
      <c r="AP15" s="426"/>
      <c r="AQ15" s="426"/>
      <c r="AR15" s="426"/>
      <c r="AS15" s="426"/>
      <c r="AT15" s="426"/>
      <c r="AU15" s="426"/>
      <c r="AV15" s="426"/>
      <c r="AW15" s="426"/>
      <c r="AX15" s="426"/>
      <c r="AY15" s="426"/>
      <c r="AZ15" s="426"/>
      <c r="BA15" s="426"/>
      <c r="BB15" s="426"/>
      <c r="BC15" s="426"/>
      <c r="BD15" s="426"/>
      <c r="BE15" s="426"/>
      <c r="BF15" s="426"/>
      <c r="BG15" s="426"/>
      <c r="BH15" s="426"/>
      <c r="BI15" s="426"/>
      <c r="BJ15" s="426"/>
      <c r="BK15" s="426"/>
      <c r="BL15" s="426"/>
      <c r="BM15" s="426"/>
      <c r="BN15" s="426"/>
      <c r="BO15" s="426"/>
      <c r="BP15" s="426"/>
      <c r="BQ15" s="426"/>
      <c r="BR15" s="426"/>
      <c r="BS15" s="426"/>
      <c r="BT15" s="426"/>
      <c r="BU15" s="426"/>
      <c r="BV15" s="426"/>
      <c r="BW15" s="426"/>
      <c r="BX15" s="426"/>
      <c r="BY15" s="426"/>
      <c r="BZ15" s="426"/>
      <c r="CA15" s="426"/>
      <c r="CB15" s="426"/>
      <c r="CC15" s="426"/>
      <c r="CD15" s="426"/>
      <c r="CE15" s="426"/>
      <c r="CF15" s="426"/>
      <c r="CG15" s="426"/>
      <c r="CH15" s="426"/>
      <c r="CI15" s="426"/>
      <c r="CJ15" s="426"/>
      <c r="CK15" s="426"/>
      <c r="CL15" s="426"/>
      <c r="CM15" s="426"/>
      <c r="CN15" s="426"/>
      <c r="CO15" s="426"/>
      <c r="CP15" s="426"/>
      <c r="CQ15" s="426"/>
      <c r="CR15" s="426"/>
      <c r="CS15" s="426"/>
      <c r="CT15" s="426"/>
      <c r="CU15" s="426"/>
      <c r="CV15" s="426"/>
      <c r="CW15" s="426"/>
      <c r="CX15" s="426"/>
      <c r="CY15" s="426"/>
      <c r="CZ15" s="426"/>
      <c r="DA15" s="426"/>
      <c r="DB15" s="426"/>
      <c r="DC15" s="426"/>
      <c r="DD15" s="426"/>
      <c r="DE15" s="426"/>
      <c r="DF15" s="426"/>
      <c r="DG15" s="426"/>
      <c r="DH15" s="426"/>
      <c r="DI15" s="426"/>
      <c r="DJ15" s="426"/>
      <c r="DK15" s="426"/>
      <c r="DL15" s="426"/>
      <c r="DM15" s="426"/>
      <c r="DN15" s="426"/>
      <c r="DO15" s="426"/>
      <c r="DP15" s="426"/>
      <c r="DQ15" s="426"/>
      <c r="DR15" s="426"/>
      <c r="DS15" s="426"/>
      <c r="DT15" s="426"/>
      <c r="DU15" s="426"/>
      <c r="DV15" s="426"/>
      <c r="DW15" s="426"/>
      <c r="DX15" s="426"/>
      <c r="DY15" s="426"/>
      <c r="DZ15" s="426"/>
      <c r="EA15" s="426"/>
      <c r="EB15" s="426"/>
      <c r="EC15" s="426"/>
      <c r="ED15" s="426"/>
      <c r="EE15" s="426"/>
      <c r="EF15" s="426"/>
      <c r="EG15" s="426"/>
      <c r="EH15" s="426"/>
      <c r="EI15" s="426"/>
      <c r="EJ15" s="426"/>
      <c r="EK15" s="426"/>
      <c r="EL15" s="426"/>
      <c r="EM15" s="426"/>
      <c r="EN15" s="426"/>
      <c r="EO15" s="426"/>
      <c r="EP15" s="426"/>
      <c r="EQ15" s="426"/>
      <c r="ER15" s="426"/>
      <c r="ES15" s="426"/>
      <c r="ET15" s="426"/>
      <c r="EU15" s="426"/>
      <c r="EV15" s="426"/>
      <c r="EW15" s="426"/>
      <c r="EX15" s="426"/>
      <c r="EY15" s="426"/>
      <c r="EZ15" s="426"/>
      <c r="FA15" s="426"/>
      <c r="FB15" s="426"/>
      <c r="FC15" s="426"/>
      <c r="FD15" s="426"/>
      <c r="FE15" s="426"/>
      <c r="FF15" s="426"/>
      <c r="FG15" s="426"/>
      <c r="FH15" s="426"/>
      <c r="FI15" s="426"/>
      <c r="FJ15" s="426"/>
      <c r="FK15" s="426"/>
      <c r="FL15" s="426"/>
      <c r="FM15" s="426"/>
      <c r="FN15" s="426"/>
      <c r="FO15" s="426"/>
      <c r="FP15" s="426"/>
      <c r="FQ15" s="426"/>
      <c r="FR15" s="426"/>
      <c r="FS15" s="426"/>
      <c r="FT15" s="426"/>
      <c r="FU15" s="426"/>
      <c r="FV15" s="426"/>
      <c r="FW15" s="426"/>
      <c r="FX15" s="426"/>
      <c r="FY15" s="426"/>
      <c r="FZ15" s="426"/>
      <c r="GA15" s="426"/>
      <c r="GB15" s="426"/>
      <c r="GC15" s="426"/>
      <c r="GD15" s="426"/>
      <c r="GE15" s="426"/>
      <c r="GF15" s="426"/>
      <c r="GG15" s="426"/>
      <c r="GH15" s="426"/>
      <c r="GI15" s="426"/>
      <c r="GJ15" s="426"/>
      <c r="GK15" s="426"/>
      <c r="GL15" s="426"/>
      <c r="GM15" s="426"/>
      <c r="GN15" s="426"/>
      <c r="GO15" s="426"/>
      <c r="GP15" s="426"/>
      <c r="GQ15" s="426"/>
      <c r="GR15" s="426"/>
      <c r="GS15" s="426"/>
      <c r="GT15" s="426"/>
      <c r="GU15" s="426"/>
      <c r="GV15" s="426"/>
      <c r="GW15" s="426"/>
      <c r="GX15" s="426"/>
      <c r="GY15" s="426"/>
      <c r="GZ15" s="426"/>
      <c r="HA15" s="426"/>
      <c r="HB15" s="426"/>
      <c r="HC15" s="426"/>
      <c r="HD15" s="426"/>
      <c r="HE15" s="426"/>
      <c r="HF15" s="426"/>
      <c r="HG15" s="426"/>
      <c r="HH15" s="426"/>
      <c r="HI15" s="426"/>
      <c r="HJ15" s="426"/>
      <c r="HK15" s="426"/>
      <c r="HL15" s="426"/>
      <c r="HM15" s="426"/>
      <c r="HN15" s="426"/>
      <c r="HO15" s="426"/>
      <c r="HP15" s="426"/>
      <c r="HQ15" s="426"/>
      <c r="HR15" s="426"/>
      <c r="HS15" s="426"/>
      <c r="HT15" s="426"/>
      <c r="HU15" s="426"/>
      <c r="HV15" s="426"/>
      <c r="HW15" s="426"/>
      <c r="HX15" s="426"/>
      <c r="HY15" s="426"/>
      <c r="HZ15" s="426"/>
      <c r="IA15" s="426"/>
      <c r="IB15" s="426"/>
      <c r="IC15" s="426"/>
      <c r="ID15" s="426"/>
      <c r="IE15" s="426"/>
      <c r="IF15" s="426"/>
      <c r="IG15" s="426"/>
      <c r="IH15" s="426"/>
      <c r="II15" s="426"/>
      <c r="IJ15" s="426"/>
      <c r="IK15" s="426"/>
      <c r="IL15" s="426"/>
      <c r="IM15" s="426"/>
      <c r="IN15" s="426"/>
      <c r="IO15" s="426"/>
      <c r="IP15" s="426"/>
      <c r="IQ15" s="426"/>
      <c r="IR15" s="426"/>
      <c r="IS15" s="426"/>
      <c r="IT15" s="426"/>
      <c r="IU15" s="426"/>
      <c r="IV15" s="426"/>
    </row>
    <row r="16" spans="1:256" s="427" customFormat="1" x14ac:dyDescent="0.2">
      <c r="A16" s="350">
        <v>1</v>
      </c>
      <c r="B16" s="170" t="s">
        <v>180</v>
      </c>
      <c r="C16" s="428">
        <v>29.255759610062668</v>
      </c>
      <c r="D16" s="428">
        <v>5.055711180346016</v>
      </c>
      <c r="E16" s="428">
        <v>337.41852920959133</v>
      </c>
      <c r="F16" s="429">
        <f>SUM(C16:E16)</f>
        <v>371.73</v>
      </c>
      <c r="G16" s="389">
        <v>28.348141351550083</v>
      </c>
      <c r="H16" s="389">
        <v>4.8986167759126706</v>
      </c>
      <c r="I16" s="389">
        <v>326.95324187253726</v>
      </c>
      <c r="J16" s="429">
        <f>SUM(G16:I16)</f>
        <v>360.20000000000005</v>
      </c>
      <c r="K16" s="389">
        <v>0</v>
      </c>
      <c r="L16" s="389">
        <v>0</v>
      </c>
      <c r="M16" s="389">
        <v>0</v>
      </c>
      <c r="N16" s="429">
        <f>SUM(K16:M16)</f>
        <v>0</v>
      </c>
      <c r="O16" s="389">
        <f>G16+K16</f>
        <v>28.348141351550083</v>
      </c>
      <c r="P16" s="389">
        <f t="shared" ref="P16:Q16" si="0">H16+L16</f>
        <v>4.8986167759126706</v>
      </c>
      <c r="Q16" s="389">
        <f t="shared" si="0"/>
        <v>326.95324187253726</v>
      </c>
      <c r="R16" s="429">
        <f>SUM(O16:Q16)</f>
        <v>360.20000000000005</v>
      </c>
      <c r="S16" s="389">
        <f>C16-O16</f>
        <v>0.90761825851258493</v>
      </c>
      <c r="T16" s="389">
        <f t="shared" ref="T16:U16" si="1">D16-P16</f>
        <v>0.15709440443334532</v>
      </c>
      <c r="U16" s="389">
        <f t="shared" si="1"/>
        <v>10.465287337054065</v>
      </c>
      <c r="V16" s="389">
        <f>U16+T16+S16</f>
        <v>11.529999999999994</v>
      </c>
      <c r="W16" s="425"/>
      <c r="X16" s="425"/>
      <c r="Y16" s="425"/>
      <c r="Z16" s="425"/>
      <c r="AA16" s="425"/>
      <c r="AB16" s="425"/>
      <c r="AC16" s="425"/>
      <c r="AD16" s="425"/>
      <c r="AE16" s="425"/>
      <c r="AF16" s="425"/>
      <c r="AG16" s="426"/>
      <c r="AH16" s="426"/>
      <c r="AI16" s="426"/>
      <c r="AJ16" s="426"/>
      <c r="AK16" s="426"/>
      <c r="AL16" s="426"/>
      <c r="AM16" s="426"/>
      <c r="AN16" s="426"/>
      <c r="AO16" s="426"/>
      <c r="AP16" s="426"/>
      <c r="AQ16" s="426"/>
      <c r="AR16" s="426"/>
      <c r="AS16" s="426"/>
      <c r="AT16" s="426"/>
      <c r="AU16" s="426"/>
      <c r="AV16" s="426"/>
      <c r="AW16" s="426"/>
      <c r="AX16" s="426"/>
      <c r="AY16" s="426"/>
      <c r="AZ16" s="426"/>
      <c r="BA16" s="426"/>
      <c r="BB16" s="426"/>
      <c r="BC16" s="426"/>
      <c r="BD16" s="426"/>
      <c r="BE16" s="426"/>
      <c r="BF16" s="426"/>
      <c r="BG16" s="426"/>
      <c r="BH16" s="426"/>
      <c r="BI16" s="426"/>
      <c r="BJ16" s="426"/>
      <c r="BK16" s="426"/>
      <c r="BL16" s="426"/>
      <c r="BM16" s="426"/>
      <c r="BN16" s="426"/>
      <c r="BO16" s="426"/>
      <c r="BP16" s="426"/>
      <c r="BQ16" s="426"/>
      <c r="BR16" s="426"/>
      <c r="BS16" s="426"/>
      <c r="BT16" s="426"/>
      <c r="BU16" s="426"/>
      <c r="BV16" s="426"/>
      <c r="BW16" s="426"/>
      <c r="BX16" s="426"/>
      <c r="BY16" s="426"/>
      <c r="BZ16" s="426"/>
      <c r="CA16" s="426"/>
      <c r="CB16" s="426"/>
      <c r="CC16" s="426"/>
      <c r="CD16" s="426"/>
      <c r="CE16" s="426"/>
      <c r="CF16" s="426"/>
      <c r="CG16" s="426"/>
      <c r="CH16" s="426"/>
      <c r="CI16" s="426"/>
      <c r="CJ16" s="426"/>
      <c r="CK16" s="426"/>
      <c r="CL16" s="426"/>
      <c r="CM16" s="426"/>
      <c r="CN16" s="426"/>
      <c r="CO16" s="426"/>
      <c r="CP16" s="426"/>
      <c r="CQ16" s="426"/>
      <c r="CR16" s="426"/>
      <c r="CS16" s="426"/>
      <c r="CT16" s="426"/>
      <c r="CU16" s="426"/>
      <c r="CV16" s="426"/>
      <c r="CW16" s="426"/>
      <c r="CX16" s="426"/>
      <c r="CY16" s="426"/>
      <c r="CZ16" s="426"/>
      <c r="DA16" s="426"/>
      <c r="DB16" s="426"/>
      <c r="DC16" s="426"/>
      <c r="DD16" s="426"/>
      <c r="DE16" s="426"/>
      <c r="DF16" s="426"/>
      <c r="DG16" s="426"/>
      <c r="DH16" s="426"/>
      <c r="DI16" s="426"/>
      <c r="DJ16" s="426"/>
      <c r="DK16" s="426"/>
      <c r="DL16" s="426"/>
      <c r="DM16" s="426"/>
      <c r="DN16" s="426"/>
      <c r="DO16" s="426"/>
      <c r="DP16" s="426"/>
      <c r="DQ16" s="426"/>
      <c r="DR16" s="426"/>
      <c r="DS16" s="426"/>
      <c r="DT16" s="426"/>
      <c r="DU16" s="426"/>
      <c r="DV16" s="426"/>
      <c r="DW16" s="426"/>
      <c r="DX16" s="426"/>
      <c r="DY16" s="426"/>
      <c r="DZ16" s="426"/>
      <c r="EA16" s="426"/>
      <c r="EB16" s="426"/>
      <c r="EC16" s="426"/>
      <c r="ED16" s="426"/>
      <c r="EE16" s="426"/>
      <c r="EF16" s="426"/>
      <c r="EG16" s="426"/>
      <c r="EH16" s="426"/>
      <c r="EI16" s="426"/>
      <c r="EJ16" s="426"/>
      <c r="EK16" s="426"/>
      <c r="EL16" s="426"/>
      <c r="EM16" s="426"/>
      <c r="EN16" s="426"/>
      <c r="EO16" s="426"/>
      <c r="EP16" s="426"/>
      <c r="EQ16" s="426"/>
      <c r="ER16" s="426"/>
      <c r="ES16" s="426"/>
      <c r="ET16" s="426"/>
      <c r="EU16" s="426"/>
      <c r="EV16" s="426"/>
      <c r="EW16" s="426"/>
      <c r="EX16" s="426"/>
      <c r="EY16" s="426"/>
      <c r="EZ16" s="426"/>
      <c r="FA16" s="426"/>
      <c r="FB16" s="426"/>
      <c r="FC16" s="426"/>
      <c r="FD16" s="426"/>
      <c r="FE16" s="426"/>
      <c r="FF16" s="426"/>
      <c r="FG16" s="426"/>
      <c r="FH16" s="426"/>
      <c r="FI16" s="426"/>
      <c r="FJ16" s="426"/>
      <c r="FK16" s="426"/>
      <c r="FL16" s="426"/>
      <c r="FM16" s="426"/>
      <c r="FN16" s="426"/>
      <c r="FO16" s="426"/>
      <c r="FP16" s="426"/>
      <c r="FQ16" s="426"/>
      <c r="FR16" s="426"/>
      <c r="FS16" s="426"/>
      <c r="FT16" s="426"/>
      <c r="FU16" s="426"/>
      <c r="FV16" s="426"/>
      <c r="FW16" s="426"/>
      <c r="FX16" s="426"/>
      <c r="FY16" s="426"/>
      <c r="FZ16" s="426"/>
      <c r="GA16" s="426"/>
      <c r="GB16" s="426"/>
      <c r="GC16" s="426"/>
      <c r="GD16" s="426"/>
      <c r="GE16" s="426"/>
      <c r="GF16" s="426"/>
      <c r="GG16" s="426"/>
      <c r="GH16" s="426"/>
      <c r="GI16" s="426"/>
      <c r="GJ16" s="426"/>
      <c r="GK16" s="426"/>
      <c r="GL16" s="426"/>
      <c r="GM16" s="426"/>
      <c r="GN16" s="426"/>
      <c r="GO16" s="426"/>
      <c r="GP16" s="426"/>
      <c r="GQ16" s="426"/>
      <c r="GR16" s="426"/>
      <c r="GS16" s="426"/>
      <c r="GT16" s="426"/>
      <c r="GU16" s="426"/>
      <c r="GV16" s="426"/>
      <c r="GW16" s="426"/>
      <c r="GX16" s="426"/>
      <c r="GY16" s="426"/>
      <c r="GZ16" s="426"/>
      <c r="HA16" s="426"/>
      <c r="HB16" s="426"/>
      <c r="HC16" s="426"/>
      <c r="HD16" s="426"/>
      <c r="HE16" s="426"/>
      <c r="HF16" s="426"/>
      <c r="HG16" s="426"/>
      <c r="HH16" s="426"/>
      <c r="HI16" s="426"/>
      <c r="HJ16" s="426"/>
      <c r="HK16" s="426"/>
      <c r="HL16" s="426"/>
      <c r="HM16" s="426"/>
      <c r="HN16" s="426"/>
      <c r="HO16" s="426"/>
      <c r="HP16" s="426"/>
      <c r="HQ16" s="426"/>
      <c r="HR16" s="426"/>
      <c r="HS16" s="426"/>
      <c r="HT16" s="426"/>
      <c r="HU16" s="426"/>
      <c r="HV16" s="426"/>
      <c r="HW16" s="426"/>
      <c r="HX16" s="426"/>
      <c r="HY16" s="426"/>
      <c r="HZ16" s="426"/>
      <c r="IA16" s="426"/>
      <c r="IB16" s="426"/>
      <c r="IC16" s="426"/>
      <c r="ID16" s="426"/>
      <c r="IE16" s="426"/>
      <c r="IF16" s="426"/>
      <c r="IG16" s="426"/>
      <c r="IH16" s="426"/>
      <c r="II16" s="426"/>
      <c r="IJ16" s="426"/>
      <c r="IK16" s="426"/>
      <c r="IL16" s="426"/>
      <c r="IM16" s="426"/>
      <c r="IN16" s="426"/>
      <c r="IO16" s="426"/>
      <c r="IP16" s="426"/>
      <c r="IQ16" s="426"/>
      <c r="IR16" s="426"/>
      <c r="IS16" s="426"/>
      <c r="IT16" s="426"/>
      <c r="IU16" s="426"/>
      <c r="IV16" s="426"/>
    </row>
    <row r="17" spans="1:32" s="427" customFormat="1" x14ac:dyDescent="0.2">
      <c r="A17" s="350">
        <v>2</v>
      </c>
      <c r="B17" s="171" t="s">
        <v>125</v>
      </c>
      <c r="C17" s="389">
        <v>423.84290400128543</v>
      </c>
      <c r="D17" s="389">
        <v>73.244630699405448</v>
      </c>
      <c r="E17" s="389">
        <v>4888.3519412993082</v>
      </c>
      <c r="F17" s="429">
        <f t="shared" ref="F17:F20" si="2">SUM(C17:E17)</f>
        <v>5385.4394759999996</v>
      </c>
      <c r="G17" s="389">
        <v>377.16564589211987</v>
      </c>
      <c r="H17" s="389">
        <v>65.174994626730594</v>
      </c>
      <c r="I17" s="389">
        <v>4350.0393594811494</v>
      </c>
      <c r="J17" s="429">
        <f t="shared" ref="J17:J20" si="3">SUM(G17:I17)</f>
        <v>4792.38</v>
      </c>
      <c r="K17" s="389">
        <v>41.90755632506081</v>
      </c>
      <c r="L17" s="389">
        <v>7.2417114020148183</v>
      </c>
      <c r="M17" s="389">
        <v>483.3407322729243</v>
      </c>
      <c r="N17" s="429">
        <f t="shared" ref="N17:N20" si="4">SUM(K17:M17)</f>
        <v>532.4899999999999</v>
      </c>
      <c r="O17" s="389">
        <f t="shared" ref="O17:O19" si="5">G17+K17</f>
        <v>419.07320221718066</v>
      </c>
      <c r="P17" s="389">
        <f t="shared" ref="P17:P19" si="6">H17+L17</f>
        <v>72.416706028745409</v>
      </c>
      <c r="Q17" s="389">
        <f t="shared" ref="Q17:Q19" si="7">I17+M17</f>
        <v>4833.3800917540739</v>
      </c>
      <c r="R17" s="429">
        <f t="shared" ref="R17:R20" si="8">SUM(O17:Q17)</f>
        <v>5324.87</v>
      </c>
      <c r="S17" s="389">
        <f t="shared" ref="S17:S20" si="9">C17-O17</f>
        <v>4.7697017841047682</v>
      </c>
      <c r="T17" s="389">
        <f t="shared" ref="T17:T20" si="10">D17-P17</f>
        <v>0.82792467066003894</v>
      </c>
      <c r="U17" s="389">
        <f t="shared" ref="U17:U20" si="11">E17-Q17</f>
        <v>54.971849545234363</v>
      </c>
      <c r="V17" s="389">
        <f t="shared" ref="V17:V20" si="12">U17+T17+S17</f>
        <v>60.56947599999917</v>
      </c>
      <c r="Y17" s="644"/>
      <c r="Z17" s="644"/>
      <c r="AA17" s="644"/>
      <c r="AB17" s="644"/>
    </row>
    <row r="18" spans="1:32" s="427" customFormat="1" ht="25.5" x14ac:dyDescent="0.2">
      <c r="A18" s="350">
        <v>3</v>
      </c>
      <c r="B18" s="170" t="s">
        <v>126</v>
      </c>
      <c r="C18" s="389">
        <v>9.5567398096734451</v>
      </c>
      <c r="D18" s="389">
        <v>1.6515078380260315</v>
      </c>
      <c r="E18" s="389">
        <v>110.22175235230051</v>
      </c>
      <c r="F18" s="429">
        <f t="shared" si="2"/>
        <v>121.42999999999999</v>
      </c>
      <c r="G18" s="389">
        <v>9.2599731022303793</v>
      </c>
      <c r="H18" s="389">
        <v>1.6001422816598687</v>
      </c>
      <c r="I18" s="389">
        <v>106.79988461610974</v>
      </c>
      <c r="J18" s="429">
        <f t="shared" si="3"/>
        <v>117.65999999999998</v>
      </c>
      <c r="K18" s="389">
        <v>0</v>
      </c>
      <c r="L18" s="389">
        <v>0</v>
      </c>
      <c r="M18" s="389">
        <v>0</v>
      </c>
      <c r="N18" s="429">
        <f t="shared" si="4"/>
        <v>0</v>
      </c>
      <c r="O18" s="389">
        <f t="shared" si="5"/>
        <v>9.2599731022303793</v>
      </c>
      <c r="P18" s="389">
        <f t="shared" si="6"/>
        <v>1.6001422816598687</v>
      </c>
      <c r="Q18" s="389">
        <f t="shared" si="7"/>
        <v>106.79988461610974</v>
      </c>
      <c r="R18" s="429">
        <f t="shared" si="8"/>
        <v>117.65999999999998</v>
      </c>
      <c r="S18" s="389">
        <f t="shared" si="9"/>
        <v>0.29676670744306577</v>
      </c>
      <c r="T18" s="389">
        <f t="shared" si="10"/>
        <v>5.1365556366162801E-2</v>
      </c>
      <c r="U18" s="389">
        <f t="shared" si="11"/>
        <v>3.4218677361907766</v>
      </c>
      <c r="V18" s="389">
        <f t="shared" si="12"/>
        <v>3.7700000000000049</v>
      </c>
    </row>
    <row r="19" spans="1:32" s="427" customFormat="1" x14ac:dyDescent="0.2">
      <c r="A19" s="350">
        <v>4</v>
      </c>
      <c r="B19" s="171" t="s">
        <v>127</v>
      </c>
      <c r="C19" s="389">
        <v>9.9245561555218611</v>
      </c>
      <c r="D19" s="389">
        <v>1.7150704744711385</v>
      </c>
      <c r="E19" s="389">
        <v>114.46392729800698</v>
      </c>
      <c r="F19" s="429">
        <f t="shared" si="2"/>
        <v>126.10355392799998</v>
      </c>
      <c r="G19" s="389">
        <v>9.6715799297390053</v>
      </c>
      <c r="H19" s="389">
        <v>1.6712687828759247</v>
      </c>
      <c r="I19" s="389">
        <v>111.54715128738508</v>
      </c>
      <c r="J19" s="429">
        <f t="shared" si="3"/>
        <v>122.89000000000001</v>
      </c>
      <c r="K19" s="389">
        <v>0</v>
      </c>
      <c r="L19" s="389">
        <v>0</v>
      </c>
      <c r="M19" s="389">
        <v>0</v>
      </c>
      <c r="N19" s="429">
        <f t="shared" si="4"/>
        <v>0</v>
      </c>
      <c r="O19" s="389">
        <f t="shared" si="5"/>
        <v>9.6715799297390053</v>
      </c>
      <c r="P19" s="389">
        <f t="shared" si="6"/>
        <v>1.6712687828759247</v>
      </c>
      <c r="Q19" s="389">
        <f t="shared" si="7"/>
        <v>111.54715128738508</v>
      </c>
      <c r="R19" s="429">
        <f t="shared" si="8"/>
        <v>122.89000000000001</v>
      </c>
      <c r="S19" s="389">
        <f t="shared" si="9"/>
        <v>0.25297622578285583</v>
      </c>
      <c r="T19" s="389">
        <f t="shared" si="10"/>
        <v>4.3801691595213743E-2</v>
      </c>
      <c r="U19" s="389">
        <f t="shared" si="11"/>
        <v>2.9167760106219021</v>
      </c>
      <c r="V19" s="389">
        <f t="shared" si="12"/>
        <v>3.2135539279999716</v>
      </c>
    </row>
    <row r="20" spans="1:32" s="427" customFormat="1" ht="25.5" x14ac:dyDescent="0.2">
      <c r="A20" s="350">
        <v>5</v>
      </c>
      <c r="B20" s="170" t="s">
        <v>128</v>
      </c>
      <c r="C20" s="389">
        <v>145.96792658322769</v>
      </c>
      <c r="D20" s="389">
        <v>25.224833955257189</v>
      </c>
      <c r="E20" s="389">
        <v>1683.5072394615149</v>
      </c>
      <c r="F20" s="429">
        <f t="shared" si="2"/>
        <v>1854.6999999999998</v>
      </c>
      <c r="G20" s="389">
        <v>126.87091823203727</v>
      </c>
      <c r="H20" s="389">
        <v>21.923554024924428</v>
      </c>
      <c r="I20" s="389">
        <v>1463.2655277430381</v>
      </c>
      <c r="J20" s="429">
        <f t="shared" si="3"/>
        <v>1612.0599999999997</v>
      </c>
      <c r="K20" s="389">
        <v>14.096943583813578</v>
      </c>
      <c r="L20" s="389">
        <v>2.4359806687992158</v>
      </c>
      <c r="M20" s="389">
        <v>162.58707574738719</v>
      </c>
      <c r="N20" s="429">
        <f t="shared" si="4"/>
        <v>179.11999999999998</v>
      </c>
      <c r="O20" s="389">
        <f t="shared" ref="O20" si="13">G20+K20</f>
        <v>140.96786181585085</v>
      </c>
      <c r="P20" s="389">
        <f t="shared" ref="P20" si="14">H20+L20</f>
        <v>24.359534693723646</v>
      </c>
      <c r="Q20" s="389">
        <f t="shared" ref="Q20" si="15">I20+M20</f>
        <v>1625.8526034904253</v>
      </c>
      <c r="R20" s="429">
        <f t="shared" si="8"/>
        <v>1791.1799999999998</v>
      </c>
      <c r="S20" s="389">
        <f t="shared" si="9"/>
        <v>5.0000647673768412</v>
      </c>
      <c r="T20" s="389">
        <f t="shared" si="10"/>
        <v>0.86529926153354353</v>
      </c>
      <c r="U20" s="389">
        <f t="shared" si="11"/>
        <v>57.654635971089647</v>
      </c>
      <c r="V20" s="389">
        <f t="shared" si="12"/>
        <v>63.520000000000032</v>
      </c>
    </row>
    <row r="21" spans="1:32" s="432" customFormat="1" x14ac:dyDescent="0.2">
      <c r="A21" s="430"/>
      <c r="B21" s="262" t="s">
        <v>90</v>
      </c>
      <c r="C21" s="431">
        <f>SUM(C16:C20)</f>
        <v>618.54788615977111</v>
      </c>
      <c r="D21" s="431">
        <f t="shared" ref="D21:F21" si="16">SUM(D16:D20)</f>
        <v>106.89175414750582</v>
      </c>
      <c r="E21" s="431">
        <f t="shared" si="16"/>
        <v>7133.9633896207215</v>
      </c>
      <c r="F21" s="431">
        <f t="shared" si="16"/>
        <v>7859.4030299279993</v>
      </c>
      <c r="G21" s="431">
        <f t="shared" ref="G21" si="17">SUM(G16:G20)</f>
        <v>551.31625850767659</v>
      </c>
      <c r="H21" s="431">
        <f t="shared" ref="H21" si="18">SUM(H16:H20)</f>
        <v>95.268576492103492</v>
      </c>
      <c r="I21" s="431">
        <f t="shared" ref="I21" si="19">SUM(I16:I20)</f>
        <v>6358.6051650002209</v>
      </c>
      <c r="J21" s="431">
        <f t="shared" ref="J21" si="20">SUM(J16:J20)</f>
        <v>7005.19</v>
      </c>
      <c r="K21" s="431">
        <f t="shared" ref="K21" si="21">SUM(K16:K20)</f>
        <v>56.004499908874386</v>
      </c>
      <c r="L21" s="431">
        <f t="shared" ref="L21" si="22">SUM(L16:L20)</f>
        <v>9.6776920708140342</v>
      </c>
      <c r="M21" s="431">
        <f t="shared" ref="M21" si="23">SUM(M16:M20)</f>
        <v>645.92780802031143</v>
      </c>
      <c r="N21" s="431">
        <f t="shared" ref="N21" si="24">SUM(N16:N20)</f>
        <v>711.6099999999999</v>
      </c>
      <c r="O21" s="431">
        <f t="shared" ref="O21" si="25">SUM(O16:O20)</f>
        <v>607.32075841655103</v>
      </c>
      <c r="P21" s="431">
        <f t="shared" ref="P21" si="26">SUM(P16:P20)</f>
        <v>104.94626856291752</v>
      </c>
      <c r="Q21" s="431">
        <f t="shared" ref="Q21" si="27">SUM(Q16:Q20)</f>
        <v>7004.5329730205312</v>
      </c>
      <c r="R21" s="431">
        <f t="shared" ref="R21" si="28">SUM(R16:R20)</f>
        <v>7716.7999999999993</v>
      </c>
      <c r="S21" s="431">
        <f t="shared" ref="S21" si="29">SUM(S16:S20)</f>
        <v>11.227127743220116</v>
      </c>
      <c r="T21" s="431">
        <f t="shared" ref="T21" si="30">SUM(T16:T20)</f>
        <v>1.9454855845883043</v>
      </c>
      <c r="U21" s="431">
        <f t="shared" ref="U21" si="31">SUM(U16:U20)</f>
        <v>129.43041660019077</v>
      </c>
      <c r="V21" s="431">
        <f t="shared" ref="V21" si="32">SUM(V16:V20)</f>
        <v>142.60302992799916</v>
      </c>
    </row>
    <row r="22" spans="1:32" s="427" customFormat="1" ht="25.5" x14ac:dyDescent="0.2">
      <c r="A22" s="350"/>
      <c r="B22" s="172" t="s">
        <v>233</v>
      </c>
      <c r="C22" s="433"/>
      <c r="D22" s="433"/>
      <c r="E22" s="433"/>
      <c r="F22" s="434"/>
      <c r="G22" s="424"/>
      <c r="H22" s="424"/>
      <c r="I22" s="424"/>
      <c r="J22" s="435"/>
      <c r="K22" s="424"/>
      <c r="L22" s="424"/>
      <c r="M22" s="424"/>
      <c r="N22" s="424"/>
      <c r="O22" s="424"/>
      <c r="P22" s="424"/>
      <c r="Q22" s="424"/>
      <c r="R22" s="424"/>
      <c r="S22" s="433"/>
      <c r="T22" s="433"/>
      <c r="U22" s="433"/>
      <c r="V22" s="433"/>
    </row>
    <row r="23" spans="1:32" s="427" customFormat="1" x14ac:dyDescent="0.2">
      <c r="A23" s="350">
        <v>6</v>
      </c>
      <c r="B23" s="170" t="s">
        <v>182</v>
      </c>
      <c r="C23" s="389">
        <v>58.553628999314995</v>
      </c>
      <c r="D23" s="389">
        <v>10.118186788670256</v>
      </c>
      <c r="E23" s="389">
        <v>675.32818421201466</v>
      </c>
      <c r="F23" s="429">
        <f t="shared" ref="F23:F24" si="33">SUM(C23:E23)</f>
        <v>743.99999999999989</v>
      </c>
      <c r="G23" s="389">
        <v>52.697479088241032</v>
      </c>
      <c r="H23" s="389">
        <v>9.1062321126689749</v>
      </c>
      <c r="I23" s="389">
        <v>607.7862887990899</v>
      </c>
      <c r="J23" s="429">
        <f t="shared" ref="J23:J24" si="34">SUM(G23:I23)</f>
        <v>669.58999999999992</v>
      </c>
      <c r="K23" s="389">
        <v>5.8561499110739605</v>
      </c>
      <c r="L23" s="389">
        <v>1.0119546760012816</v>
      </c>
      <c r="M23" s="389">
        <v>67.541895412924717</v>
      </c>
      <c r="N23" s="429">
        <f t="shared" ref="N23:N24" si="35">SUM(K23:M23)</f>
        <v>74.409999999999954</v>
      </c>
      <c r="O23" s="389">
        <f t="shared" ref="O23:O24" si="36">G23+K23</f>
        <v>58.553628999314995</v>
      </c>
      <c r="P23" s="389">
        <f t="shared" ref="P23:P24" si="37">H23+L23</f>
        <v>10.118186788670256</v>
      </c>
      <c r="Q23" s="389">
        <f t="shared" ref="Q23:Q24" si="38">I23+M23</f>
        <v>675.32818421201466</v>
      </c>
      <c r="R23" s="429">
        <f t="shared" ref="R23:R24" si="39">SUM(O23:Q23)</f>
        <v>743.99999999999989</v>
      </c>
      <c r="S23" s="389">
        <f t="shared" ref="S23" si="40">C23-O23</f>
        <v>0</v>
      </c>
      <c r="T23" s="389">
        <f t="shared" ref="T23" si="41">D23-P23</f>
        <v>0</v>
      </c>
      <c r="U23" s="389">
        <f t="shared" ref="U23" si="42">E23-Q23</f>
        <v>0</v>
      </c>
      <c r="V23" s="429">
        <f t="shared" ref="V23:V24" si="43">SUM(S23:U23)</f>
        <v>0</v>
      </c>
    </row>
    <row r="24" spans="1:32" s="427" customFormat="1" x14ac:dyDescent="0.2">
      <c r="A24" s="350">
        <v>7</v>
      </c>
      <c r="B24" s="171" t="s">
        <v>130</v>
      </c>
      <c r="C24" s="389">
        <v>4.6905864090849105</v>
      </c>
      <c r="D24" s="389">
        <v>0.81054292016767115</v>
      </c>
      <c r="E24" s="389">
        <v>54.098870670747409</v>
      </c>
      <c r="F24" s="429">
        <f t="shared" si="33"/>
        <v>59.599999999999994</v>
      </c>
      <c r="G24" s="389">
        <v>4.6905864090849105</v>
      </c>
      <c r="H24" s="389">
        <v>0.81054292016767115</v>
      </c>
      <c r="I24" s="389">
        <v>54.098870670747409</v>
      </c>
      <c r="J24" s="429">
        <f t="shared" si="34"/>
        <v>59.599999999999994</v>
      </c>
      <c r="K24" s="389">
        <v>0</v>
      </c>
      <c r="L24" s="389">
        <v>0</v>
      </c>
      <c r="M24" s="389">
        <v>0</v>
      </c>
      <c r="N24" s="429">
        <f t="shared" si="35"/>
        <v>0</v>
      </c>
      <c r="O24" s="389">
        <f t="shared" si="36"/>
        <v>4.6905864090849105</v>
      </c>
      <c r="P24" s="389">
        <f t="shared" si="37"/>
        <v>0.81054292016767115</v>
      </c>
      <c r="Q24" s="389">
        <f t="shared" si="38"/>
        <v>54.098870670747409</v>
      </c>
      <c r="R24" s="429">
        <f t="shared" si="39"/>
        <v>59.599999999999994</v>
      </c>
      <c r="S24" s="389">
        <f t="shared" ref="S24" si="44">C24-O24</f>
        <v>0</v>
      </c>
      <c r="T24" s="389">
        <f t="shared" ref="T24" si="45">D24-P24</f>
        <v>0</v>
      </c>
      <c r="U24" s="389">
        <f t="shared" ref="U24" si="46">E24-Q24</f>
        <v>0</v>
      </c>
      <c r="V24" s="429">
        <f t="shared" si="43"/>
        <v>0</v>
      </c>
    </row>
    <row r="25" spans="1:32" s="432" customFormat="1" x14ac:dyDescent="0.2">
      <c r="A25" s="436"/>
      <c r="B25" s="171" t="s">
        <v>90</v>
      </c>
      <c r="C25" s="431">
        <f>SUM(C23:C24)</f>
        <v>63.244215408399903</v>
      </c>
      <c r="D25" s="431">
        <f t="shared" ref="D25:F25" si="47">SUM(D23:D24)</f>
        <v>10.928729708837928</v>
      </c>
      <c r="E25" s="431">
        <f t="shared" si="47"/>
        <v>729.42705488276204</v>
      </c>
      <c r="F25" s="431">
        <f t="shared" si="47"/>
        <v>803.59999999999991</v>
      </c>
      <c r="G25" s="431">
        <f>SUM(G23:G24)</f>
        <v>57.38806549732594</v>
      </c>
      <c r="H25" s="431">
        <f t="shared" ref="H25" si="48">SUM(H23:H24)</f>
        <v>9.9167750328366466</v>
      </c>
      <c r="I25" s="431">
        <f t="shared" ref="I25" si="49">SUM(I23:I24)</f>
        <v>661.88515946983728</v>
      </c>
      <c r="J25" s="431">
        <f t="shared" ref="J25" si="50">SUM(J23:J24)</f>
        <v>729.18999999999994</v>
      </c>
      <c r="K25" s="431">
        <f>SUM(K23:K24)</f>
        <v>5.8561499110739605</v>
      </c>
      <c r="L25" s="431">
        <f t="shared" ref="L25" si="51">SUM(L23:L24)</f>
        <v>1.0119546760012816</v>
      </c>
      <c r="M25" s="431">
        <f t="shared" ref="M25" si="52">SUM(M23:M24)</f>
        <v>67.541895412924717</v>
      </c>
      <c r="N25" s="431">
        <f t="shared" ref="N25" si="53">SUM(N23:N24)</f>
        <v>74.409999999999954</v>
      </c>
      <c r="O25" s="431">
        <f>SUM(O23:O24)</f>
        <v>63.244215408399903</v>
      </c>
      <c r="P25" s="431">
        <f t="shared" ref="P25" si="54">SUM(P23:P24)</f>
        <v>10.928729708837928</v>
      </c>
      <c r="Q25" s="431">
        <f t="shared" ref="Q25" si="55">SUM(Q23:Q24)</f>
        <v>729.42705488276204</v>
      </c>
      <c r="R25" s="431">
        <f t="shared" ref="R25" si="56">SUM(R23:R24)</f>
        <v>803.59999999999991</v>
      </c>
      <c r="S25" s="431">
        <f t="shared" ref="S25" si="57">SUM(S23:S24)</f>
        <v>0</v>
      </c>
      <c r="T25" s="431">
        <f t="shared" ref="T25" si="58">SUM(T23:T24)</f>
        <v>0</v>
      </c>
      <c r="U25" s="431">
        <f t="shared" ref="U25" si="59">SUM(U23:U24)</f>
        <v>0</v>
      </c>
      <c r="V25" s="431">
        <f t="shared" ref="V25" si="60">SUM(V23:V24)</f>
        <v>0</v>
      </c>
    </row>
    <row r="26" spans="1:32" s="432" customFormat="1" x14ac:dyDescent="0.2">
      <c r="A26" s="436"/>
      <c r="B26" s="171" t="s">
        <v>35</v>
      </c>
      <c r="C26" s="437">
        <f>C25+C21</f>
        <v>681.79210156817101</v>
      </c>
      <c r="D26" s="437">
        <f t="shared" ref="D26:F26" si="61">D25+D21</f>
        <v>117.82048385634374</v>
      </c>
      <c r="E26" s="437">
        <f t="shared" si="61"/>
        <v>7863.3904445034832</v>
      </c>
      <c r="F26" s="437">
        <f t="shared" si="61"/>
        <v>8663.0030299279988</v>
      </c>
      <c r="G26" s="437">
        <f>G25+G21</f>
        <v>608.70432400500249</v>
      </c>
      <c r="H26" s="437">
        <f t="shared" ref="H26" si="62">H25+H21</f>
        <v>105.18535152494013</v>
      </c>
      <c r="I26" s="437">
        <f t="shared" ref="I26" si="63">I25+I21</f>
        <v>7020.4903244700581</v>
      </c>
      <c r="J26" s="437">
        <f t="shared" ref="J26" si="64">J25+J21</f>
        <v>7734.3799999999992</v>
      </c>
      <c r="K26" s="437">
        <f>K25+K21</f>
        <v>61.86064981994835</v>
      </c>
      <c r="L26" s="437">
        <f t="shared" ref="L26" si="65">L25+L21</f>
        <v>10.689646746815315</v>
      </c>
      <c r="M26" s="437">
        <f t="shared" ref="M26" si="66">M25+M21</f>
        <v>713.46970343323619</v>
      </c>
      <c r="N26" s="437">
        <f t="shared" ref="N26" si="67">N25+N21</f>
        <v>786.01999999999987</v>
      </c>
      <c r="O26" s="437">
        <f>O25+O21</f>
        <v>670.56497382495093</v>
      </c>
      <c r="P26" s="437">
        <f t="shared" ref="P26" si="68">P25+P21</f>
        <v>115.87499827175546</v>
      </c>
      <c r="Q26" s="437">
        <f t="shared" ref="Q26" si="69">Q25+Q21</f>
        <v>7733.9600279032929</v>
      </c>
      <c r="R26" s="437">
        <f t="shared" ref="R26" si="70">R25+R21</f>
        <v>8520.4</v>
      </c>
      <c r="S26" s="437">
        <f t="shared" ref="S26" si="71">S25+S21</f>
        <v>11.227127743220116</v>
      </c>
      <c r="T26" s="437">
        <f t="shared" ref="T26" si="72">T25+T21</f>
        <v>1.9454855845883043</v>
      </c>
      <c r="U26" s="437">
        <f t="shared" ref="U26" si="73">U25+U21</f>
        <v>129.43041660019077</v>
      </c>
      <c r="V26" s="437">
        <f t="shared" ref="V26" si="74">V25+V21</f>
        <v>142.60302992799916</v>
      </c>
    </row>
    <row r="32" spans="1:32" x14ac:dyDescent="0.2">
      <c r="A32" s="14" t="s">
        <v>11</v>
      </c>
      <c r="B32" s="14"/>
      <c r="C32" s="14"/>
      <c r="D32" s="14"/>
      <c r="E32" s="14"/>
      <c r="F32" s="14"/>
      <c r="G32" s="14"/>
      <c r="H32" s="14"/>
      <c r="I32" s="14"/>
      <c r="J32" s="14"/>
      <c r="K32" s="14"/>
      <c r="L32" s="14"/>
      <c r="M32" s="14"/>
      <c r="N32" s="14"/>
      <c r="O32" s="14"/>
      <c r="P32" s="14"/>
      <c r="Q32" s="14"/>
      <c r="R32" s="14"/>
      <c r="T32" s="339"/>
      <c r="U32" s="339"/>
      <c r="V32" s="367" t="s">
        <v>12</v>
      </c>
      <c r="W32" s="15"/>
      <c r="X32" s="15"/>
      <c r="Y32" s="15"/>
      <c r="Z32" s="15"/>
      <c r="AA32" s="15"/>
      <c r="AE32" s="15"/>
      <c r="AF32" s="15"/>
    </row>
    <row r="33" spans="1:37" x14ac:dyDescent="0.2">
      <c r="B33" s="339"/>
      <c r="C33" s="339"/>
      <c r="D33" s="339"/>
      <c r="E33" s="339"/>
      <c r="F33" s="339"/>
      <c r="G33" s="339"/>
      <c r="H33" s="339"/>
      <c r="I33" s="339"/>
      <c r="J33" s="339"/>
      <c r="K33" s="339"/>
      <c r="L33" s="339"/>
      <c r="M33" s="339"/>
      <c r="N33" s="339"/>
      <c r="O33" s="339"/>
      <c r="P33" s="339"/>
      <c r="Q33" s="339"/>
      <c r="R33" s="339"/>
      <c r="S33" s="339"/>
      <c r="T33" s="339"/>
      <c r="U33" s="339"/>
      <c r="V33" s="367" t="s">
        <v>902</v>
      </c>
      <c r="W33" s="339"/>
      <c r="X33" s="339"/>
      <c r="Y33" s="339"/>
      <c r="Z33" s="339"/>
      <c r="AA33" s="339"/>
      <c r="AB33" s="339"/>
      <c r="AC33" s="339"/>
      <c r="AD33" s="339"/>
      <c r="AE33" s="15"/>
      <c r="AF33" s="15"/>
    </row>
    <row r="34" spans="1:37" x14ac:dyDescent="0.2">
      <c r="B34" s="366"/>
      <c r="C34" s="366"/>
      <c r="D34" s="366"/>
      <c r="E34" s="366"/>
      <c r="F34" s="366"/>
      <c r="G34" s="366"/>
      <c r="H34" s="366"/>
      <c r="I34" s="366"/>
      <c r="J34" s="366"/>
      <c r="K34" s="366"/>
      <c r="L34" s="366"/>
      <c r="M34" s="366"/>
      <c r="N34" s="366"/>
      <c r="O34" s="366"/>
      <c r="P34" s="366"/>
      <c r="Q34" s="366"/>
      <c r="R34" s="366"/>
      <c r="S34" s="366"/>
      <c r="T34" s="124"/>
      <c r="U34" s="124"/>
      <c r="V34" s="367" t="s">
        <v>903</v>
      </c>
      <c r="W34" s="124"/>
      <c r="X34" s="124"/>
      <c r="Y34" s="124"/>
      <c r="Z34" s="124"/>
      <c r="AA34" s="124"/>
      <c r="AB34" s="124"/>
      <c r="AC34" s="124"/>
      <c r="AD34" s="124"/>
      <c r="AE34" s="124"/>
      <c r="AF34" s="124"/>
      <c r="AG34" s="124"/>
      <c r="AH34" s="124"/>
      <c r="AI34" s="124"/>
      <c r="AJ34" s="124"/>
      <c r="AK34" s="124"/>
    </row>
    <row r="35" spans="1:37" x14ac:dyDescent="0.2">
      <c r="A35" s="14"/>
      <c r="B35" s="14"/>
      <c r="C35" s="14"/>
      <c r="D35" s="14"/>
      <c r="E35" s="14"/>
      <c r="F35" s="14"/>
      <c r="G35" s="14"/>
      <c r="H35" s="14"/>
      <c r="I35" s="14"/>
      <c r="J35" s="14"/>
      <c r="K35" s="14"/>
      <c r="L35" s="14"/>
      <c r="M35" s="14"/>
      <c r="N35" s="14"/>
      <c r="O35" s="14"/>
      <c r="P35" s="14"/>
      <c r="Q35" s="14"/>
      <c r="R35" s="14"/>
      <c r="S35" s="1" t="s">
        <v>83</v>
      </c>
      <c r="T35" s="1"/>
      <c r="U35" s="1"/>
      <c r="V35" s="1"/>
      <c r="W35" s="14"/>
      <c r="X35" s="14"/>
      <c r="Y35" s="14"/>
      <c r="Z35" s="14"/>
      <c r="AE35" s="14"/>
      <c r="AF35" s="14"/>
    </row>
  </sheetData>
  <mergeCells count="16">
    <mergeCell ref="G2:O2"/>
    <mergeCell ref="A3:U3"/>
    <mergeCell ref="A4:U4"/>
    <mergeCell ref="A6:U6"/>
    <mergeCell ref="A8:C8"/>
    <mergeCell ref="Y17:AB17"/>
    <mergeCell ref="AB10:AD10"/>
    <mergeCell ref="A11:A12"/>
    <mergeCell ref="B11:B12"/>
    <mergeCell ref="C11:F12"/>
    <mergeCell ref="G12:J12"/>
    <mergeCell ref="K12:N12"/>
    <mergeCell ref="O12:R12"/>
    <mergeCell ref="G11:R11"/>
    <mergeCell ref="U10:V10"/>
    <mergeCell ref="S11:V12"/>
  </mergeCells>
  <printOptions horizontalCentered="1" verticalCentered="1"/>
  <pageMargins left="0.70866141732283505" right="0.70866141732283505" top="0.196850393700787" bottom="0.196850393700787" header="0.31496062992126" footer="0.31496062992126"/>
  <pageSetup paperSize="9" scale="76" orientation="landscape" r:id="rId1"/>
  <headerFooter>
    <oddFooter>&amp;C- 43 -</oddFooter>
  </headerFooter>
  <colBreaks count="1" manualBreakCount="1">
    <brk id="23"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view="pageBreakPreview" zoomScaleSheetLayoutView="100" workbookViewId="0">
      <selection activeCell="N22" sqref="N22"/>
    </sheetView>
  </sheetViews>
  <sheetFormatPr defaultRowHeight="12.75" x14ac:dyDescent="0.2"/>
  <cols>
    <col min="1" max="1" width="8.5703125" style="207" customWidth="1"/>
    <col min="2" max="2" width="20.5703125" style="207" bestFit="1" customWidth="1"/>
    <col min="3" max="3" width="12" style="207" customWidth="1"/>
    <col min="4" max="4" width="15.140625" style="207" customWidth="1"/>
    <col min="5" max="5" width="8.7109375" style="207" customWidth="1"/>
    <col min="6" max="6" width="7.28515625" style="207" customWidth="1"/>
    <col min="7" max="7" width="7.42578125" style="207" customWidth="1"/>
    <col min="8" max="8" width="6.28515625" style="207" customWidth="1"/>
    <col min="9" max="9" width="6.5703125" style="207" customWidth="1"/>
    <col min="10" max="10" width="6.7109375" style="207" customWidth="1"/>
    <col min="11" max="11" width="7.140625" style="207" customWidth="1"/>
    <col min="12" max="12" width="8.140625" style="207" customWidth="1"/>
    <col min="13" max="13" width="9.28515625" style="207" customWidth="1"/>
    <col min="14" max="15" width="11.42578125" style="207" customWidth="1"/>
    <col min="16" max="16" width="11.28515625" style="207" customWidth="1"/>
    <col min="17" max="16384" width="9.140625" style="207"/>
  </cols>
  <sheetData>
    <row r="1" spans="1:16" x14ac:dyDescent="0.2">
      <c r="H1" s="787"/>
      <c r="I1" s="787"/>
      <c r="L1" s="210" t="s">
        <v>527</v>
      </c>
    </row>
    <row r="2" spans="1:16" x14ac:dyDescent="0.2">
      <c r="D2" s="787" t="s">
        <v>479</v>
      </c>
      <c r="E2" s="787"/>
      <c r="F2" s="787"/>
      <c r="G2" s="787"/>
      <c r="H2" s="209"/>
      <c r="I2" s="209"/>
      <c r="L2" s="210"/>
    </row>
    <row r="3" spans="1:16" s="211" customFormat="1" ht="15.75" x14ac:dyDescent="0.25">
      <c r="A3" s="831" t="s">
        <v>705</v>
      </c>
      <c r="B3" s="831"/>
      <c r="C3" s="831"/>
      <c r="D3" s="831"/>
      <c r="E3" s="831"/>
      <c r="F3" s="831"/>
      <c r="G3" s="831"/>
      <c r="H3" s="831"/>
      <c r="I3" s="831"/>
      <c r="J3" s="831"/>
      <c r="K3" s="831"/>
      <c r="L3" s="831"/>
      <c r="M3" s="831"/>
    </row>
    <row r="4" spans="1:16" s="211" customFormat="1" ht="20.25" customHeight="1" x14ac:dyDescent="0.25">
      <c r="A4" s="831" t="s">
        <v>771</v>
      </c>
      <c r="B4" s="831"/>
      <c r="C4" s="831"/>
      <c r="D4" s="831"/>
      <c r="E4" s="831"/>
      <c r="F4" s="831"/>
      <c r="G4" s="831"/>
      <c r="H4" s="831"/>
      <c r="I4" s="831"/>
      <c r="J4" s="831"/>
      <c r="K4" s="831"/>
      <c r="L4" s="831"/>
      <c r="M4" s="831"/>
    </row>
    <row r="6" spans="1:16" x14ac:dyDescent="0.2">
      <c r="A6" s="212" t="s">
        <v>883</v>
      </c>
      <c r="B6" s="213"/>
      <c r="C6" s="214"/>
      <c r="D6" s="214"/>
      <c r="E6" s="214"/>
      <c r="F6" s="214"/>
      <c r="G6" s="214"/>
      <c r="H6" s="214"/>
      <c r="I6" s="214"/>
      <c r="J6" s="214"/>
    </row>
    <row r="8" spans="1:16" s="215" customFormat="1" ht="15" customHeight="1" x14ac:dyDescent="0.2">
      <c r="A8" s="207"/>
      <c r="B8" s="207"/>
      <c r="C8" s="207"/>
      <c r="D8" s="207"/>
      <c r="E8" s="207"/>
      <c r="F8" s="207"/>
      <c r="G8" s="207"/>
      <c r="H8" s="207"/>
      <c r="I8" s="207"/>
      <c r="J8" s="207"/>
      <c r="K8" s="686" t="s">
        <v>780</v>
      </c>
      <c r="L8" s="686"/>
      <c r="M8" s="686"/>
      <c r="N8" s="686"/>
      <c r="O8" s="686"/>
      <c r="P8" s="686"/>
    </row>
    <row r="9" spans="1:16" s="215" customFormat="1" ht="20.25" customHeight="1" x14ac:dyDescent="0.2">
      <c r="A9" s="761" t="s">
        <v>2</v>
      </c>
      <c r="B9" s="761" t="s">
        <v>3</v>
      </c>
      <c r="C9" s="770" t="s">
        <v>269</v>
      </c>
      <c r="D9" s="770" t="s">
        <v>270</v>
      </c>
      <c r="E9" s="833" t="s">
        <v>271</v>
      </c>
      <c r="F9" s="833"/>
      <c r="G9" s="833"/>
      <c r="H9" s="833"/>
      <c r="I9" s="833"/>
      <c r="J9" s="833"/>
      <c r="K9" s="833"/>
      <c r="L9" s="833"/>
      <c r="M9" s="833"/>
      <c r="N9" s="833"/>
      <c r="O9" s="833"/>
      <c r="P9" s="833"/>
    </row>
    <row r="10" spans="1:16" s="215" customFormat="1" ht="35.25" customHeight="1" x14ac:dyDescent="0.2">
      <c r="A10" s="832"/>
      <c r="B10" s="832"/>
      <c r="C10" s="771"/>
      <c r="D10" s="771"/>
      <c r="E10" s="290" t="s">
        <v>797</v>
      </c>
      <c r="F10" s="290" t="s">
        <v>272</v>
      </c>
      <c r="G10" s="290" t="s">
        <v>273</v>
      </c>
      <c r="H10" s="290" t="s">
        <v>274</v>
      </c>
      <c r="I10" s="290" t="s">
        <v>275</v>
      </c>
      <c r="J10" s="290" t="s">
        <v>276</v>
      </c>
      <c r="K10" s="290" t="s">
        <v>277</v>
      </c>
      <c r="L10" s="290" t="s">
        <v>278</v>
      </c>
      <c r="M10" s="290" t="s">
        <v>798</v>
      </c>
      <c r="N10" s="226" t="s">
        <v>799</v>
      </c>
      <c r="O10" s="226" t="s">
        <v>800</v>
      </c>
      <c r="P10" s="226" t="s">
        <v>801</v>
      </c>
    </row>
    <row r="11" spans="1:16" s="215" customFormat="1" ht="12.75" customHeight="1" x14ac:dyDescent="0.2">
      <c r="A11" s="218">
        <v>1</v>
      </c>
      <c r="B11" s="218">
        <v>2</v>
      </c>
      <c r="C11" s="218">
        <v>3</v>
      </c>
      <c r="D11" s="218">
        <v>4</v>
      </c>
      <c r="E11" s="218">
        <v>5</v>
      </c>
      <c r="F11" s="218">
        <v>6</v>
      </c>
      <c r="G11" s="218">
        <v>7</v>
      </c>
      <c r="H11" s="218">
        <v>8</v>
      </c>
      <c r="I11" s="218">
        <v>9</v>
      </c>
      <c r="J11" s="218">
        <v>10</v>
      </c>
      <c r="K11" s="218">
        <v>11</v>
      </c>
      <c r="L11" s="218">
        <v>12</v>
      </c>
      <c r="M11" s="218">
        <v>13</v>
      </c>
      <c r="N11" s="218">
        <v>14</v>
      </c>
      <c r="O11" s="218">
        <v>15</v>
      </c>
      <c r="P11" s="218">
        <v>16</v>
      </c>
    </row>
    <row r="12" spans="1:16" x14ac:dyDescent="0.2">
      <c r="A12" s="146">
        <v>1</v>
      </c>
      <c r="B12" s="9" t="s">
        <v>884</v>
      </c>
      <c r="C12" s="165">
        <v>1881</v>
      </c>
      <c r="D12" s="165">
        <v>1881</v>
      </c>
      <c r="E12" s="165">
        <v>1357</v>
      </c>
      <c r="F12" s="165">
        <v>1355</v>
      </c>
      <c r="G12" s="165">
        <v>1351</v>
      </c>
      <c r="H12" s="165">
        <v>1349</v>
      </c>
      <c r="I12" s="165">
        <v>1345</v>
      </c>
      <c r="J12" s="165">
        <v>1199</v>
      </c>
      <c r="K12" s="165">
        <v>1187</v>
      </c>
      <c r="L12" s="165">
        <v>1154</v>
      </c>
      <c r="M12" s="165">
        <v>871</v>
      </c>
      <c r="N12" s="165">
        <v>848</v>
      </c>
      <c r="O12" s="165">
        <v>234</v>
      </c>
      <c r="P12" s="165">
        <v>121</v>
      </c>
    </row>
    <row r="13" spans="1:16" x14ac:dyDescent="0.2">
      <c r="A13" s="146">
        <v>2</v>
      </c>
      <c r="B13" s="9" t="s">
        <v>885</v>
      </c>
      <c r="C13" s="165">
        <v>939</v>
      </c>
      <c r="D13" s="165">
        <v>937</v>
      </c>
      <c r="E13" s="165">
        <v>937</v>
      </c>
      <c r="F13" s="165">
        <v>937</v>
      </c>
      <c r="G13" s="165">
        <v>937</v>
      </c>
      <c r="H13" s="165">
        <v>937</v>
      </c>
      <c r="I13" s="165">
        <v>937</v>
      </c>
      <c r="J13" s="165">
        <v>937</v>
      </c>
      <c r="K13" s="165">
        <v>937</v>
      </c>
      <c r="L13" s="165">
        <v>937</v>
      </c>
      <c r="M13" s="165">
        <v>0</v>
      </c>
      <c r="N13" s="165">
        <v>0</v>
      </c>
      <c r="O13" s="165">
        <v>0</v>
      </c>
      <c r="P13" s="165">
        <v>0</v>
      </c>
    </row>
    <row r="14" spans="1:16" x14ac:dyDescent="0.2">
      <c r="A14" s="146">
        <v>3</v>
      </c>
      <c r="B14" s="9" t="s">
        <v>886</v>
      </c>
      <c r="C14" s="165">
        <v>1388</v>
      </c>
      <c r="D14" s="165">
        <v>1388</v>
      </c>
      <c r="E14" s="146">
        <v>1388</v>
      </c>
      <c r="F14" s="146">
        <v>1388</v>
      </c>
      <c r="G14" s="146">
        <v>1388</v>
      </c>
      <c r="H14" s="146">
        <v>1388</v>
      </c>
      <c r="I14" s="165">
        <v>1388</v>
      </c>
      <c r="J14" s="165">
        <v>1388</v>
      </c>
      <c r="K14" s="165">
        <v>1388</v>
      </c>
      <c r="L14" s="165">
        <v>1388</v>
      </c>
      <c r="M14" s="165">
        <v>1388</v>
      </c>
      <c r="N14" s="165">
        <v>1388</v>
      </c>
      <c r="O14" s="165">
        <v>1388</v>
      </c>
      <c r="P14" s="165">
        <v>1388</v>
      </c>
    </row>
    <row r="15" spans="1:16" s="140" customFormat="1" ht="12.75" customHeight="1" x14ac:dyDescent="0.2">
      <c r="A15" s="146">
        <v>4</v>
      </c>
      <c r="B15" s="9" t="s">
        <v>887</v>
      </c>
      <c r="C15" s="165">
        <v>728</v>
      </c>
      <c r="D15" s="165">
        <v>728</v>
      </c>
      <c r="E15" s="165">
        <v>728</v>
      </c>
      <c r="F15" s="165">
        <v>728</v>
      </c>
      <c r="G15" s="165">
        <v>728</v>
      </c>
      <c r="H15" s="146">
        <v>728</v>
      </c>
      <c r="I15" s="165">
        <v>728</v>
      </c>
      <c r="J15" s="146">
        <v>728</v>
      </c>
      <c r="K15" s="146">
        <v>728</v>
      </c>
      <c r="L15" s="146">
        <v>728</v>
      </c>
      <c r="M15" s="146">
        <v>261</v>
      </c>
      <c r="N15" s="146">
        <v>0</v>
      </c>
      <c r="O15" s="146">
        <v>0</v>
      </c>
      <c r="P15" s="146">
        <v>0</v>
      </c>
    </row>
    <row r="16" spans="1:16" s="140" customFormat="1" ht="12.75" customHeight="1" x14ac:dyDescent="0.2">
      <c r="A16" s="146">
        <v>5</v>
      </c>
      <c r="B16" s="9" t="s">
        <v>888</v>
      </c>
      <c r="C16" s="477">
        <v>177</v>
      </c>
      <c r="D16" s="477">
        <v>177</v>
      </c>
      <c r="E16" s="477">
        <v>177</v>
      </c>
      <c r="F16" s="477">
        <v>177</v>
      </c>
      <c r="G16" s="477">
        <v>177</v>
      </c>
      <c r="H16" s="477">
        <v>177</v>
      </c>
      <c r="I16" s="477">
        <v>177</v>
      </c>
      <c r="J16" s="146">
        <v>177</v>
      </c>
      <c r="K16" s="146">
        <v>177</v>
      </c>
      <c r="L16" s="146">
        <v>177</v>
      </c>
      <c r="M16" s="146">
        <v>177</v>
      </c>
      <c r="N16" s="146">
        <v>0</v>
      </c>
      <c r="O16" s="146">
        <v>177</v>
      </c>
      <c r="P16" s="146">
        <v>177</v>
      </c>
    </row>
    <row r="17" spans="1:16" s="140" customFormat="1" ht="13.15" customHeight="1" x14ac:dyDescent="0.2">
      <c r="A17" s="146">
        <v>6</v>
      </c>
      <c r="B17" s="205" t="s">
        <v>889</v>
      </c>
      <c r="C17" s="477">
        <v>567</v>
      </c>
      <c r="D17" s="477">
        <v>539</v>
      </c>
      <c r="E17" s="477">
        <v>539</v>
      </c>
      <c r="F17" s="477">
        <v>539</v>
      </c>
      <c r="G17" s="477">
        <v>539</v>
      </c>
      <c r="H17" s="477">
        <v>539</v>
      </c>
      <c r="I17" s="477">
        <v>539</v>
      </c>
      <c r="J17" s="146">
        <v>539</v>
      </c>
      <c r="K17" s="146">
        <v>539</v>
      </c>
      <c r="L17" s="146">
        <v>539</v>
      </c>
      <c r="M17" s="146">
        <v>539</v>
      </c>
      <c r="N17" s="146">
        <v>185</v>
      </c>
      <c r="O17" s="146">
        <v>184</v>
      </c>
      <c r="P17" s="146">
        <v>184</v>
      </c>
    </row>
    <row r="18" spans="1:16" ht="12.75" customHeight="1" x14ac:dyDescent="0.2">
      <c r="A18" s="146">
        <v>7</v>
      </c>
      <c r="B18" s="9" t="s">
        <v>890</v>
      </c>
      <c r="C18" s="165">
        <v>621</v>
      </c>
      <c r="D18" s="165">
        <v>621</v>
      </c>
      <c r="E18" s="165">
        <v>621</v>
      </c>
      <c r="F18" s="165">
        <v>621</v>
      </c>
      <c r="G18" s="165">
        <v>621</v>
      </c>
      <c r="H18" s="165">
        <v>621</v>
      </c>
      <c r="I18" s="165">
        <v>621</v>
      </c>
      <c r="J18" s="165">
        <v>621</v>
      </c>
      <c r="K18" s="165">
        <v>621</v>
      </c>
      <c r="L18" s="165">
        <v>621</v>
      </c>
      <c r="M18" s="165">
        <v>621</v>
      </c>
      <c r="N18" s="165">
        <v>621</v>
      </c>
      <c r="O18" s="165">
        <v>621</v>
      </c>
      <c r="P18" s="165">
        <v>621</v>
      </c>
    </row>
    <row r="19" spans="1:16" x14ac:dyDescent="0.2">
      <c r="A19" s="146">
        <v>8</v>
      </c>
      <c r="B19" s="9" t="s">
        <v>891</v>
      </c>
      <c r="C19" s="165">
        <v>670</v>
      </c>
      <c r="D19" s="165">
        <v>670</v>
      </c>
      <c r="E19" s="165">
        <v>670</v>
      </c>
      <c r="F19" s="165">
        <v>670</v>
      </c>
      <c r="G19" s="165">
        <v>670</v>
      </c>
      <c r="H19" s="165">
        <v>670</v>
      </c>
      <c r="I19" s="165">
        <v>670</v>
      </c>
      <c r="J19" s="165">
        <v>670</v>
      </c>
      <c r="K19" s="165">
        <v>670</v>
      </c>
      <c r="L19" s="165">
        <v>670</v>
      </c>
      <c r="M19" s="165">
        <v>670</v>
      </c>
      <c r="N19" s="165">
        <v>670</v>
      </c>
      <c r="O19" s="165">
        <v>36</v>
      </c>
      <c r="P19" s="165">
        <v>15</v>
      </c>
    </row>
    <row r="20" spans="1:16" x14ac:dyDescent="0.2">
      <c r="A20" s="146">
        <v>9</v>
      </c>
      <c r="B20" s="9" t="s">
        <v>892</v>
      </c>
      <c r="C20" s="165">
        <v>1892</v>
      </c>
      <c r="D20" s="165">
        <v>1892</v>
      </c>
      <c r="E20" s="165">
        <v>1687</v>
      </c>
      <c r="F20" s="165">
        <v>1687</v>
      </c>
      <c r="G20" s="165">
        <v>1687</v>
      </c>
      <c r="H20" s="165">
        <v>1687</v>
      </c>
      <c r="I20" s="165">
        <v>1687</v>
      </c>
      <c r="J20" s="165">
        <v>1687</v>
      </c>
      <c r="K20" s="165">
        <v>1687</v>
      </c>
      <c r="L20" s="165">
        <v>1687</v>
      </c>
      <c r="M20" s="165">
        <v>1687</v>
      </c>
      <c r="N20" s="165">
        <v>1687</v>
      </c>
      <c r="O20" s="165">
        <v>20</v>
      </c>
      <c r="P20" s="165">
        <v>20</v>
      </c>
    </row>
    <row r="21" spans="1:16" x14ac:dyDescent="0.2">
      <c r="A21" s="146">
        <v>10</v>
      </c>
      <c r="B21" s="9" t="s">
        <v>893</v>
      </c>
      <c r="C21" s="165">
        <v>686</v>
      </c>
      <c r="D21" s="165">
        <v>686</v>
      </c>
      <c r="E21" s="165">
        <v>686</v>
      </c>
      <c r="F21" s="165">
        <v>686</v>
      </c>
      <c r="G21" s="165">
        <v>686</v>
      </c>
      <c r="H21" s="165">
        <v>686</v>
      </c>
      <c r="I21" s="165">
        <v>686</v>
      </c>
      <c r="J21" s="165">
        <v>686</v>
      </c>
      <c r="K21" s="165">
        <v>686</v>
      </c>
      <c r="L21" s="165">
        <v>686</v>
      </c>
      <c r="M21" s="165">
        <v>686</v>
      </c>
      <c r="N21" s="165">
        <v>686</v>
      </c>
      <c r="O21" s="165">
        <v>686</v>
      </c>
      <c r="P21" s="165">
        <v>686</v>
      </c>
    </row>
    <row r="22" spans="1:16" x14ac:dyDescent="0.2">
      <c r="A22" s="146">
        <v>11</v>
      </c>
      <c r="B22" s="9" t="s">
        <v>894</v>
      </c>
      <c r="C22" s="165">
        <v>943</v>
      </c>
      <c r="D22" s="165">
        <v>943</v>
      </c>
      <c r="E22" s="165">
        <v>943</v>
      </c>
      <c r="F22" s="165">
        <v>943</v>
      </c>
      <c r="G22" s="165">
        <v>943</v>
      </c>
      <c r="H22" s="165">
        <v>943</v>
      </c>
      <c r="I22" s="165">
        <v>943</v>
      </c>
      <c r="J22" s="165">
        <v>943</v>
      </c>
      <c r="K22" s="165">
        <v>943</v>
      </c>
      <c r="L22" s="165">
        <v>943</v>
      </c>
      <c r="M22" s="165">
        <v>943</v>
      </c>
      <c r="N22" s="165">
        <v>0</v>
      </c>
      <c r="O22" s="165">
        <v>943</v>
      </c>
      <c r="P22" s="165">
        <v>943</v>
      </c>
    </row>
    <row r="23" spans="1:16" x14ac:dyDescent="0.2">
      <c r="A23" s="145" t="s">
        <v>17</v>
      </c>
      <c r="B23" s="145"/>
      <c r="C23" s="165">
        <f>SUM(C12:C22)</f>
        <v>10492</v>
      </c>
      <c r="D23" s="165">
        <f t="shared" ref="D23:P23" si="0">SUM(D12:D22)</f>
        <v>10462</v>
      </c>
      <c r="E23" s="165">
        <f t="shared" si="0"/>
        <v>9733</v>
      </c>
      <c r="F23" s="165">
        <f t="shared" si="0"/>
        <v>9731</v>
      </c>
      <c r="G23" s="165">
        <f t="shared" si="0"/>
        <v>9727</v>
      </c>
      <c r="H23" s="165">
        <f t="shared" si="0"/>
        <v>9725</v>
      </c>
      <c r="I23" s="165">
        <f t="shared" si="0"/>
        <v>9721</v>
      </c>
      <c r="J23" s="165">
        <f t="shared" si="0"/>
        <v>9575</v>
      </c>
      <c r="K23" s="165">
        <f t="shared" si="0"/>
        <v>9563</v>
      </c>
      <c r="L23" s="165">
        <f t="shared" si="0"/>
        <v>9530</v>
      </c>
      <c r="M23" s="165">
        <f t="shared" si="0"/>
        <v>7843</v>
      </c>
      <c r="N23" s="165">
        <f t="shared" si="0"/>
        <v>6085</v>
      </c>
      <c r="O23" s="165">
        <f t="shared" si="0"/>
        <v>4289</v>
      </c>
      <c r="P23" s="165">
        <f t="shared" si="0"/>
        <v>4155</v>
      </c>
    </row>
    <row r="24" spans="1:16" x14ac:dyDescent="0.2">
      <c r="A24" s="215"/>
      <c r="B24" s="215"/>
      <c r="C24" s="215"/>
      <c r="D24" s="215"/>
      <c r="E24" s="215"/>
      <c r="F24" s="215"/>
      <c r="G24" s="215"/>
      <c r="H24" s="215"/>
      <c r="I24" s="215"/>
      <c r="J24" s="215"/>
      <c r="K24" s="215"/>
      <c r="L24" s="215"/>
      <c r="M24" s="215"/>
      <c r="N24" s="215"/>
      <c r="O24" s="215"/>
      <c r="P24" s="215"/>
    </row>
    <row r="25" spans="1:16" x14ac:dyDescent="0.2">
      <c r="A25" s="215"/>
      <c r="B25" s="215"/>
      <c r="C25" s="215"/>
      <c r="D25" s="215"/>
      <c r="E25" s="215"/>
      <c r="F25" s="215"/>
      <c r="G25" s="215"/>
      <c r="H25" s="215"/>
      <c r="I25" s="215"/>
      <c r="J25" s="215"/>
      <c r="K25" s="215"/>
      <c r="L25" s="215"/>
      <c r="M25" s="215"/>
      <c r="N25" s="215"/>
      <c r="O25" s="215"/>
      <c r="P25" s="215"/>
    </row>
    <row r="26" spans="1:16" x14ac:dyDescent="0.2">
      <c r="A26" s="215"/>
      <c r="B26" s="215"/>
      <c r="C26" s="215"/>
      <c r="D26" s="215"/>
      <c r="E26" s="215"/>
      <c r="F26" s="215"/>
      <c r="G26" s="215"/>
      <c r="H26" s="215"/>
      <c r="I26" s="215"/>
      <c r="J26" s="215"/>
      <c r="K26" s="215"/>
      <c r="L26" s="215"/>
      <c r="M26" s="215"/>
      <c r="N26" s="215"/>
      <c r="O26" s="215"/>
      <c r="P26" s="215"/>
    </row>
    <row r="27" spans="1:16" x14ac:dyDescent="0.2">
      <c r="A27" s="215"/>
      <c r="B27" s="215"/>
      <c r="C27" s="215"/>
      <c r="D27" s="215"/>
      <c r="E27" s="215"/>
      <c r="F27" s="215"/>
      <c r="G27" s="215"/>
      <c r="H27" s="215"/>
      <c r="I27" s="215"/>
      <c r="J27" s="215"/>
      <c r="K27" s="215"/>
      <c r="L27" s="215"/>
      <c r="M27" s="215"/>
      <c r="N27" s="215"/>
      <c r="O27" s="215"/>
      <c r="P27" s="215"/>
    </row>
    <row r="28" spans="1:16" x14ac:dyDescent="0.2">
      <c r="A28" s="215"/>
      <c r="B28" s="215"/>
      <c r="C28" s="215"/>
      <c r="D28" s="215"/>
      <c r="E28" s="215"/>
      <c r="F28" s="215"/>
      <c r="G28" s="215"/>
      <c r="H28" s="215"/>
      <c r="I28" s="215"/>
      <c r="J28" s="215"/>
      <c r="K28" s="215"/>
      <c r="L28" s="215"/>
      <c r="M28" s="215"/>
      <c r="N28" s="215"/>
      <c r="O28" s="215"/>
      <c r="P28" s="215"/>
    </row>
    <row r="31" spans="1:16" x14ac:dyDescent="0.2">
      <c r="H31" s="222"/>
      <c r="I31" s="222"/>
      <c r="J31" s="222"/>
      <c r="K31" s="222"/>
      <c r="L31" s="222"/>
      <c r="M31" s="222"/>
      <c r="P31" s="367" t="s">
        <v>12</v>
      </c>
    </row>
    <row r="32" spans="1:16" x14ac:dyDescent="0.2">
      <c r="H32" s="222"/>
      <c r="I32" s="222"/>
      <c r="J32" s="222"/>
      <c r="K32" s="222"/>
      <c r="L32" s="222"/>
      <c r="M32" s="222"/>
      <c r="P32" s="367" t="s">
        <v>902</v>
      </c>
    </row>
    <row r="33" spans="1:16" x14ac:dyDescent="0.2">
      <c r="H33" s="222"/>
      <c r="I33" s="222"/>
      <c r="J33" s="222"/>
      <c r="K33" s="222"/>
      <c r="L33" s="222"/>
      <c r="M33" s="222"/>
      <c r="P33" s="367" t="s">
        <v>903</v>
      </c>
    </row>
    <row r="34" spans="1:16" x14ac:dyDescent="0.2">
      <c r="A34" s="207" t="s">
        <v>11</v>
      </c>
      <c r="I34" s="212"/>
      <c r="J34" s="212"/>
      <c r="K34" s="212"/>
      <c r="L34" s="212" t="s">
        <v>83</v>
      </c>
    </row>
  </sheetData>
  <mergeCells count="10">
    <mergeCell ref="H1:I1"/>
    <mergeCell ref="A3:M3"/>
    <mergeCell ref="A4:M4"/>
    <mergeCell ref="A9:A10"/>
    <mergeCell ref="B9:B10"/>
    <mergeCell ref="D2:G2"/>
    <mergeCell ref="C9:C10"/>
    <mergeCell ref="D9:D10"/>
    <mergeCell ref="K8:P8"/>
    <mergeCell ref="E9:P9"/>
  </mergeCells>
  <printOptions horizontalCentered="1" verticalCentered="1"/>
  <pageMargins left="0.70866141732283505" right="0.70866141732283505" top="0.196850393700787" bottom="0.196850393700787" header="0.31496062992126" footer="0.31496062992126"/>
  <pageSetup paperSize="9" scale="84" orientation="landscape" r:id="rId1"/>
  <headerFooter>
    <oddFooter>&amp;C- 88 -</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view="pageBreakPreview" topLeftCell="A10" zoomScaleSheetLayoutView="100" workbookViewId="0">
      <selection activeCell="N22" sqref="N22"/>
    </sheetView>
  </sheetViews>
  <sheetFormatPr defaultRowHeight="12.75" x14ac:dyDescent="0.2"/>
  <cols>
    <col min="1" max="1" width="6.85546875" style="207" customWidth="1"/>
    <col min="2" max="2" width="20.5703125" style="207" bestFit="1" customWidth="1"/>
    <col min="3" max="3" width="11.140625" style="207" customWidth="1"/>
    <col min="4" max="4" width="17.140625" style="207" customWidth="1"/>
    <col min="5" max="6" width="9.140625" style="207" customWidth="1"/>
    <col min="7" max="7" width="7.85546875" style="207" customWidth="1"/>
    <col min="8" max="8" width="8.42578125" style="207" customWidth="1"/>
    <col min="9" max="9" width="9.28515625" style="207" customWidth="1"/>
    <col min="10" max="10" width="10.28515625" style="207" customWidth="1"/>
    <col min="11" max="11" width="9.140625" style="207" customWidth="1"/>
    <col min="12" max="12" width="10.140625" style="207" customWidth="1"/>
    <col min="13" max="13" width="11" style="207" customWidth="1"/>
    <col min="14" max="14" width="10.140625" style="207" customWidth="1"/>
    <col min="15" max="15" width="7.42578125" style="207" customWidth="1"/>
    <col min="16" max="16" width="7.85546875" style="207" customWidth="1"/>
    <col min="17" max="16384" width="9.140625" style="207"/>
  </cols>
  <sheetData>
    <row r="1" spans="1:16" x14ac:dyDescent="0.2">
      <c r="H1" s="787"/>
      <c r="I1" s="787"/>
      <c r="L1" s="835" t="s">
        <v>547</v>
      </c>
      <c r="M1" s="835"/>
    </row>
    <row r="2" spans="1:16" x14ac:dyDescent="0.2">
      <c r="C2" s="787" t="s">
        <v>634</v>
      </c>
      <c r="D2" s="787"/>
      <c r="E2" s="787"/>
      <c r="F2" s="787"/>
      <c r="G2" s="787"/>
      <c r="H2" s="787"/>
      <c r="I2" s="787"/>
      <c r="J2" s="787"/>
      <c r="L2" s="210"/>
    </row>
    <row r="3" spans="1:16" s="211" customFormat="1" ht="15.75" x14ac:dyDescent="0.25">
      <c r="A3" s="831" t="s">
        <v>705</v>
      </c>
      <c r="B3" s="831"/>
      <c r="C3" s="831"/>
      <c r="D3" s="831"/>
      <c r="E3" s="831"/>
      <c r="F3" s="831"/>
      <c r="G3" s="831"/>
      <c r="H3" s="831"/>
      <c r="I3" s="831"/>
      <c r="J3" s="831"/>
      <c r="K3" s="831"/>
      <c r="L3" s="831"/>
      <c r="M3" s="831"/>
    </row>
    <row r="4" spans="1:16" s="211" customFormat="1" ht="20.25" customHeight="1" x14ac:dyDescent="0.25">
      <c r="A4" s="831" t="s">
        <v>772</v>
      </c>
      <c r="B4" s="831"/>
      <c r="C4" s="831"/>
      <c r="D4" s="831"/>
      <c r="E4" s="831"/>
      <c r="F4" s="831"/>
      <c r="G4" s="831"/>
      <c r="H4" s="831"/>
      <c r="I4" s="831"/>
      <c r="J4" s="831"/>
      <c r="K4" s="831"/>
      <c r="L4" s="831"/>
      <c r="M4" s="831"/>
    </row>
    <row r="6" spans="1:16" x14ac:dyDescent="0.2">
      <c r="A6" s="212" t="s">
        <v>883</v>
      </c>
      <c r="B6" s="213"/>
      <c r="C6" s="214"/>
      <c r="D6" s="214"/>
      <c r="E6" s="214"/>
      <c r="F6" s="214"/>
      <c r="G6" s="214"/>
      <c r="H6" s="214"/>
      <c r="I6" s="214"/>
      <c r="J6" s="214"/>
    </row>
    <row r="7" spans="1:16" x14ac:dyDescent="0.2">
      <c r="A7" s="212"/>
      <c r="B7" s="214"/>
      <c r="C7" s="214"/>
      <c r="D7" s="214"/>
      <c r="E7" s="214"/>
      <c r="F7" s="214"/>
      <c r="G7" s="214"/>
      <c r="H7" s="214"/>
      <c r="I7" s="214"/>
      <c r="J7" s="214"/>
    </row>
    <row r="8" spans="1:16" x14ac:dyDescent="0.2">
      <c r="A8" s="212"/>
      <c r="B8" s="214"/>
      <c r="C8" s="214"/>
      <c r="D8" s="214"/>
      <c r="E8" s="214"/>
      <c r="F8" s="214"/>
      <c r="G8" s="214"/>
      <c r="H8" s="214"/>
      <c r="I8" s="214"/>
      <c r="J8" s="214"/>
    </row>
    <row r="9" spans="1:16" x14ac:dyDescent="0.2">
      <c r="A9" s="836" t="s">
        <v>861</v>
      </c>
      <c r="B9" s="836"/>
      <c r="C9" s="836"/>
      <c r="D9" s="836"/>
      <c r="E9" s="836"/>
      <c r="F9" s="836"/>
      <c r="G9" s="219"/>
      <c r="H9" s="214"/>
      <c r="I9" s="214"/>
      <c r="J9" s="214"/>
    </row>
    <row r="10" spans="1:16" x14ac:dyDescent="0.2">
      <c r="A10" s="836" t="s">
        <v>862</v>
      </c>
      <c r="B10" s="836"/>
      <c r="C10" s="836"/>
      <c r="D10" s="836"/>
      <c r="E10" s="836"/>
      <c r="F10" s="836"/>
      <c r="G10" s="219"/>
      <c r="H10" s="214"/>
      <c r="I10" s="214"/>
      <c r="J10" s="214"/>
    </row>
    <row r="12" spans="1:16" s="215" customFormat="1" ht="15" customHeight="1" x14ac:dyDescent="0.2">
      <c r="A12" s="207"/>
      <c r="B12" s="207"/>
      <c r="C12" s="207"/>
      <c r="D12" s="207"/>
      <c r="E12" s="207"/>
      <c r="F12" s="207"/>
      <c r="G12" s="207"/>
      <c r="H12" s="207"/>
      <c r="I12" s="207"/>
      <c r="J12" s="207"/>
      <c r="K12" s="686" t="s">
        <v>780</v>
      </c>
      <c r="L12" s="686"/>
      <c r="M12" s="686"/>
      <c r="N12" s="686"/>
      <c r="O12" s="686"/>
      <c r="P12" s="686"/>
    </row>
    <row r="13" spans="1:16" s="215" customFormat="1" ht="20.25" customHeight="1" x14ac:dyDescent="0.2">
      <c r="A13" s="761" t="s">
        <v>2</v>
      </c>
      <c r="B13" s="761" t="s">
        <v>3</v>
      </c>
      <c r="C13" s="770" t="s">
        <v>269</v>
      </c>
      <c r="D13" s="770" t="s">
        <v>546</v>
      </c>
      <c r="E13" s="834" t="s">
        <v>659</v>
      </c>
      <c r="F13" s="834"/>
      <c r="G13" s="834"/>
      <c r="H13" s="834"/>
      <c r="I13" s="834"/>
      <c r="J13" s="834"/>
      <c r="K13" s="834"/>
      <c r="L13" s="834"/>
      <c r="M13" s="834"/>
      <c r="N13" s="834"/>
      <c r="O13" s="834"/>
      <c r="P13" s="834"/>
    </row>
    <row r="14" spans="1:16" s="215" customFormat="1" ht="35.25" customHeight="1" x14ac:dyDescent="0.2">
      <c r="A14" s="832"/>
      <c r="B14" s="832"/>
      <c r="C14" s="771"/>
      <c r="D14" s="771"/>
      <c r="E14" s="290" t="s">
        <v>797</v>
      </c>
      <c r="F14" s="290" t="s">
        <v>272</v>
      </c>
      <c r="G14" s="290" t="s">
        <v>273</v>
      </c>
      <c r="H14" s="290" t="s">
        <v>274</v>
      </c>
      <c r="I14" s="290" t="s">
        <v>275</v>
      </c>
      <c r="J14" s="290" t="s">
        <v>276</v>
      </c>
      <c r="K14" s="290" t="s">
        <v>277</v>
      </c>
      <c r="L14" s="290" t="s">
        <v>278</v>
      </c>
      <c r="M14" s="290" t="s">
        <v>798</v>
      </c>
      <c r="N14" s="226" t="s">
        <v>799</v>
      </c>
      <c r="O14" s="226" t="s">
        <v>853</v>
      </c>
      <c r="P14" s="226" t="s">
        <v>854</v>
      </c>
    </row>
    <row r="15" spans="1:16" s="215" customFormat="1" ht="12.75" customHeight="1" x14ac:dyDescent="0.2">
      <c r="A15" s="218">
        <v>1</v>
      </c>
      <c r="B15" s="218">
        <v>2</v>
      </c>
      <c r="C15" s="218">
        <v>3</v>
      </c>
      <c r="D15" s="218">
        <v>4</v>
      </c>
      <c r="E15" s="218">
        <v>5</v>
      </c>
      <c r="F15" s="218">
        <v>6</v>
      </c>
      <c r="G15" s="218">
        <v>7</v>
      </c>
      <c r="H15" s="218">
        <v>8</v>
      </c>
      <c r="I15" s="218">
        <v>9</v>
      </c>
      <c r="J15" s="218">
        <v>10</v>
      </c>
      <c r="K15" s="218">
        <v>11</v>
      </c>
      <c r="L15" s="218">
        <v>12</v>
      </c>
      <c r="M15" s="218">
        <v>13</v>
      </c>
      <c r="N15" s="218">
        <v>14</v>
      </c>
      <c r="O15" s="218">
        <v>15</v>
      </c>
      <c r="P15" s="218">
        <v>16</v>
      </c>
    </row>
    <row r="16" spans="1:16" x14ac:dyDescent="0.2">
      <c r="A16" s="146">
        <v>1</v>
      </c>
      <c r="B16" s="9" t="s">
        <v>884</v>
      </c>
      <c r="C16" s="146">
        <v>1364</v>
      </c>
      <c r="D16" s="146"/>
      <c r="E16" s="146">
        <v>79</v>
      </c>
      <c r="F16" s="146">
        <v>93</v>
      </c>
      <c r="G16" s="146">
        <v>35</v>
      </c>
      <c r="H16" s="146">
        <v>39</v>
      </c>
      <c r="I16" s="146">
        <v>38</v>
      </c>
      <c r="J16" s="146">
        <v>28</v>
      </c>
      <c r="K16" s="146">
        <v>28</v>
      </c>
      <c r="L16" s="146">
        <v>20</v>
      </c>
      <c r="M16" s="146">
        <v>10</v>
      </c>
      <c r="N16" s="146">
        <v>0</v>
      </c>
      <c r="O16" s="146">
        <v>8</v>
      </c>
      <c r="P16" s="146">
        <v>19</v>
      </c>
    </row>
    <row r="17" spans="1:16" x14ac:dyDescent="0.2">
      <c r="A17" s="146">
        <v>2</v>
      </c>
      <c r="B17" s="9" t="s">
        <v>885</v>
      </c>
      <c r="C17" s="146">
        <v>408</v>
      </c>
      <c r="D17" s="146"/>
      <c r="E17" s="146">
        <v>0</v>
      </c>
      <c r="F17" s="146">
        <v>0</v>
      </c>
      <c r="G17" s="146">
        <v>0</v>
      </c>
      <c r="H17" s="146">
        <v>0</v>
      </c>
      <c r="I17" s="146">
        <v>0</v>
      </c>
      <c r="J17" s="146">
        <v>0</v>
      </c>
      <c r="K17" s="146">
        <v>0</v>
      </c>
      <c r="L17" s="146">
        <v>0</v>
      </c>
      <c r="M17" s="146">
        <v>0</v>
      </c>
      <c r="N17" s="146">
        <v>0</v>
      </c>
      <c r="O17" s="146">
        <v>0</v>
      </c>
      <c r="P17" s="146">
        <v>0</v>
      </c>
    </row>
    <row r="18" spans="1:16" x14ac:dyDescent="0.2">
      <c r="A18" s="146">
        <v>3</v>
      </c>
      <c r="B18" s="9" t="s">
        <v>886</v>
      </c>
      <c r="C18" s="146">
        <v>1186</v>
      </c>
      <c r="D18" s="146"/>
      <c r="E18" s="146">
        <v>159</v>
      </c>
      <c r="F18" s="146">
        <v>168</v>
      </c>
      <c r="G18" s="146">
        <v>74</v>
      </c>
      <c r="H18" s="146">
        <v>138</v>
      </c>
      <c r="I18" s="146">
        <v>128</v>
      </c>
      <c r="J18" s="146">
        <v>128</v>
      </c>
      <c r="K18" s="146">
        <v>98</v>
      </c>
      <c r="L18" s="146">
        <v>61</v>
      </c>
      <c r="M18" s="146">
        <v>19</v>
      </c>
      <c r="N18" s="146">
        <v>3</v>
      </c>
      <c r="O18" s="146">
        <v>16</v>
      </c>
      <c r="P18" s="146">
        <v>103</v>
      </c>
    </row>
    <row r="19" spans="1:16" s="140" customFormat="1" ht="12.75" customHeight="1" x14ac:dyDescent="0.2">
      <c r="A19" s="146">
        <v>4</v>
      </c>
      <c r="B19" s="9" t="s">
        <v>887</v>
      </c>
      <c r="C19" s="146">
        <v>0</v>
      </c>
      <c r="D19" s="146"/>
      <c r="E19" s="146"/>
      <c r="F19" s="146"/>
      <c r="G19" s="146">
        <v>0</v>
      </c>
      <c r="H19" s="146">
        <v>0</v>
      </c>
      <c r="I19" s="146">
        <v>0</v>
      </c>
      <c r="J19" s="146">
        <v>0</v>
      </c>
      <c r="K19" s="146">
        <v>0</v>
      </c>
      <c r="L19" s="146">
        <v>0</v>
      </c>
      <c r="M19" s="146">
        <v>0</v>
      </c>
      <c r="N19" s="146">
        <v>0</v>
      </c>
      <c r="O19" s="146">
        <v>0</v>
      </c>
      <c r="P19" s="146">
        <v>0</v>
      </c>
    </row>
    <row r="20" spans="1:16" s="140" customFormat="1" ht="12.75" customHeight="1" x14ac:dyDescent="0.2">
      <c r="A20" s="146">
        <v>5</v>
      </c>
      <c r="B20" s="9" t="s">
        <v>888</v>
      </c>
      <c r="C20" s="554">
        <v>722</v>
      </c>
      <c r="D20" s="554"/>
      <c r="E20" s="554">
        <v>0</v>
      </c>
      <c r="F20" s="554">
        <v>0</v>
      </c>
      <c r="G20" s="554">
        <v>0</v>
      </c>
      <c r="H20" s="554">
        <v>0</v>
      </c>
      <c r="I20" s="554">
        <v>0</v>
      </c>
      <c r="J20" s="146">
        <v>0</v>
      </c>
      <c r="K20" s="146">
        <v>0</v>
      </c>
      <c r="L20" s="146">
        <v>0</v>
      </c>
      <c r="M20" s="146">
        <v>0</v>
      </c>
      <c r="N20" s="146">
        <v>0</v>
      </c>
      <c r="O20" s="146">
        <v>0</v>
      </c>
      <c r="P20" s="146">
        <v>0</v>
      </c>
    </row>
    <row r="21" spans="1:16" s="140" customFormat="1" ht="13.15" customHeight="1" x14ac:dyDescent="0.2">
      <c r="A21" s="146">
        <v>6</v>
      </c>
      <c r="B21" s="205" t="s">
        <v>889</v>
      </c>
      <c r="C21" s="554">
        <v>542</v>
      </c>
      <c r="D21" s="554"/>
      <c r="E21" s="554">
        <v>0</v>
      </c>
      <c r="F21" s="554">
        <v>0</v>
      </c>
      <c r="G21" s="554">
        <v>0</v>
      </c>
      <c r="H21" s="554">
        <v>0</v>
      </c>
      <c r="I21" s="554">
        <v>0</v>
      </c>
      <c r="J21" s="146">
        <v>0</v>
      </c>
      <c r="K21" s="146">
        <v>0</v>
      </c>
      <c r="L21" s="146">
        <v>0</v>
      </c>
      <c r="M21" s="146">
        <v>0</v>
      </c>
      <c r="N21" s="146">
        <v>0</v>
      </c>
      <c r="O21" s="146">
        <v>0</v>
      </c>
      <c r="P21" s="146">
        <v>0</v>
      </c>
    </row>
    <row r="22" spans="1:16" ht="12.75" customHeight="1" x14ac:dyDescent="0.2">
      <c r="A22" s="146">
        <v>7</v>
      </c>
      <c r="B22" s="9" t="s">
        <v>890</v>
      </c>
      <c r="C22" s="146">
        <v>0</v>
      </c>
      <c r="D22" s="146"/>
      <c r="E22" s="146"/>
      <c r="F22" s="146"/>
      <c r="G22" s="146">
        <v>0</v>
      </c>
      <c r="H22" s="146">
        <v>0</v>
      </c>
      <c r="I22" s="146">
        <v>0</v>
      </c>
      <c r="J22" s="146">
        <v>0</v>
      </c>
      <c r="K22" s="146">
        <v>0</v>
      </c>
      <c r="L22" s="146">
        <v>0</v>
      </c>
      <c r="M22" s="146">
        <v>0</v>
      </c>
      <c r="N22" s="146">
        <v>0</v>
      </c>
      <c r="O22" s="146">
        <v>0</v>
      </c>
      <c r="P22" s="146">
        <v>0</v>
      </c>
    </row>
    <row r="23" spans="1:16" x14ac:dyDescent="0.2">
      <c r="A23" s="146">
        <v>8</v>
      </c>
      <c r="B23" s="9" t="s">
        <v>891</v>
      </c>
      <c r="C23" s="146">
        <v>691</v>
      </c>
      <c r="D23" s="146"/>
      <c r="E23" s="146">
        <v>21</v>
      </c>
      <c r="F23" s="146">
        <v>21</v>
      </c>
      <c r="G23" s="146">
        <v>18</v>
      </c>
      <c r="H23" s="146">
        <v>10</v>
      </c>
      <c r="I23" s="146">
        <v>21</v>
      </c>
      <c r="J23" s="146">
        <v>18</v>
      </c>
      <c r="K23" s="146">
        <v>20</v>
      </c>
      <c r="L23" s="146">
        <v>21</v>
      </c>
      <c r="M23" s="146">
        <v>7</v>
      </c>
      <c r="N23" s="146">
        <v>0</v>
      </c>
      <c r="O23" s="146">
        <v>7</v>
      </c>
      <c r="P23" s="146">
        <v>7</v>
      </c>
    </row>
    <row r="24" spans="1:16" x14ac:dyDescent="0.2">
      <c r="A24" s="146">
        <v>9</v>
      </c>
      <c r="B24" s="9" t="s">
        <v>892</v>
      </c>
      <c r="C24" s="146">
        <v>720</v>
      </c>
      <c r="D24" s="146"/>
      <c r="E24" s="146">
        <v>0</v>
      </c>
      <c r="F24" s="146">
        <v>0</v>
      </c>
      <c r="G24" s="146">
        <v>0</v>
      </c>
      <c r="H24" s="146">
        <v>0</v>
      </c>
      <c r="I24" s="146">
        <v>0</v>
      </c>
      <c r="J24" s="146">
        <v>0</v>
      </c>
      <c r="K24" s="146">
        <v>0</v>
      </c>
      <c r="L24" s="146">
        <v>0</v>
      </c>
      <c r="M24" s="146">
        <v>0</v>
      </c>
      <c r="N24" s="146">
        <v>0</v>
      </c>
      <c r="O24" s="146">
        <v>0</v>
      </c>
      <c r="P24" s="146">
        <v>0</v>
      </c>
    </row>
    <row r="25" spans="1:16" x14ac:dyDescent="0.2">
      <c r="A25" s="146">
        <v>10</v>
      </c>
      <c r="B25" s="9" t="s">
        <v>893</v>
      </c>
      <c r="C25" s="146">
        <v>0</v>
      </c>
      <c r="D25" s="146"/>
      <c r="E25" s="146" t="s">
        <v>948</v>
      </c>
      <c r="F25" s="146"/>
      <c r="G25" s="146">
        <v>0</v>
      </c>
      <c r="H25" s="146">
        <v>0</v>
      </c>
      <c r="I25" s="146">
        <v>0</v>
      </c>
      <c r="J25" s="146">
        <v>0</v>
      </c>
      <c r="K25" s="146">
        <v>0</v>
      </c>
      <c r="L25" s="146">
        <v>0</v>
      </c>
      <c r="M25" s="146">
        <v>0</v>
      </c>
      <c r="N25" s="146">
        <v>0</v>
      </c>
      <c r="O25" s="146">
        <v>0</v>
      </c>
      <c r="P25" s="146">
        <v>0</v>
      </c>
    </row>
    <row r="26" spans="1:16" x14ac:dyDescent="0.2">
      <c r="A26" s="146">
        <v>11</v>
      </c>
      <c r="B26" s="9" t="s">
        <v>894</v>
      </c>
      <c r="C26" s="146">
        <v>872</v>
      </c>
      <c r="D26" s="146"/>
      <c r="E26" s="146">
        <v>0</v>
      </c>
      <c r="F26" s="146">
        <v>0</v>
      </c>
      <c r="G26" s="146">
        <v>0</v>
      </c>
      <c r="H26" s="146">
        <v>0</v>
      </c>
      <c r="I26" s="146">
        <v>0</v>
      </c>
      <c r="J26" s="146">
        <v>0</v>
      </c>
      <c r="K26" s="146">
        <v>0</v>
      </c>
      <c r="L26" s="146">
        <v>0</v>
      </c>
      <c r="M26" s="146">
        <v>0</v>
      </c>
      <c r="N26" s="146">
        <v>0</v>
      </c>
      <c r="O26" s="146">
        <v>0</v>
      </c>
      <c r="P26" s="146">
        <v>0</v>
      </c>
    </row>
    <row r="27" spans="1:16" x14ac:dyDescent="0.2">
      <c r="A27" s="145" t="s">
        <v>17</v>
      </c>
      <c r="B27" s="145"/>
      <c r="C27" s="165">
        <f>SUM(C16:C26)</f>
        <v>6505</v>
      </c>
      <c r="D27" s="165"/>
      <c r="E27" s="165">
        <f>SUM(E16:E26)</f>
        <v>259</v>
      </c>
      <c r="F27" s="165">
        <f t="shared" ref="F27:P27" si="0">SUM(F16:F26)</f>
        <v>282</v>
      </c>
      <c r="G27" s="165">
        <f t="shared" si="0"/>
        <v>127</v>
      </c>
      <c r="H27" s="165">
        <f t="shared" si="0"/>
        <v>187</v>
      </c>
      <c r="I27" s="165">
        <f t="shared" si="0"/>
        <v>187</v>
      </c>
      <c r="J27" s="165">
        <f t="shared" si="0"/>
        <v>174</v>
      </c>
      <c r="K27" s="165">
        <f t="shared" si="0"/>
        <v>146</v>
      </c>
      <c r="L27" s="165">
        <f t="shared" si="0"/>
        <v>102</v>
      </c>
      <c r="M27" s="165">
        <f t="shared" si="0"/>
        <v>36</v>
      </c>
      <c r="N27" s="165">
        <f t="shared" si="0"/>
        <v>3</v>
      </c>
      <c r="O27" s="165">
        <f t="shared" si="0"/>
        <v>31</v>
      </c>
      <c r="P27" s="165">
        <f t="shared" si="0"/>
        <v>129</v>
      </c>
    </row>
    <row r="28" spans="1:16" x14ac:dyDescent="0.2">
      <c r="A28" s="215"/>
      <c r="B28" s="215"/>
      <c r="C28" s="215"/>
      <c r="D28" s="215"/>
      <c r="E28" s="215"/>
      <c r="F28" s="215"/>
      <c r="G28" s="215"/>
      <c r="H28" s="215"/>
      <c r="I28" s="215"/>
      <c r="J28" s="215"/>
      <c r="K28" s="215"/>
      <c r="L28" s="215"/>
      <c r="M28" s="215"/>
      <c r="N28" s="215"/>
      <c r="O28" s="215"/>
      <c r="P28" s="215"/>
    </row>
    <row r="29" spans="1:16" x14ac:dyDescent="0.2">
      <c r="A29" s="215"/>
      <c r="B29" s="215"/>
      <c r="C29" s="215"/>
      <c r="D29" s="215"/>
      <c r="E29" s="215"/>
      <c r="F29" s="215"/>
      <c r="G29" s="215"/>
      <c r="H29" s="215"/>
      <c r="I29" s="215"/>
      <c r="J29" s="215"/>
      <c r="K29" s="215"/>
      <c r="L29" s="215"/>
      <c r="M29" s="215"/>
      <c r="N29" s="215"/>
      <c r="O29" s="215"/>
      <c r="P29" s="215"/>
    </row>
    <row r="30" spans="1:16" x14ac:dyDescent="0.2">
      <c r="A30" s="215"/>
      <c r="B30" s="215"/>
      <c r="C30" s="215"/>
      <c r="D30" s="215"/>
      <c r="E30" s="215"/>
      <c r="F30" s="215"/>
      <c r="G30" s="215"/>
      <c r="H30" s="215"/>
      <c r="I30" s="215"/>
      <c r="J30" s="215"/>
      <c r="K30" s="215"/>
      <c r="L30" s="215"/>
      <c r="M30" s="215"/>
      <c r="N30" s="215"/>
      <c r="O30" s="215"/>
      <c r="P30" s="215"/>
    </row>
    <row r="31" spans="1:16" x14ac:dyDescent="0.2">
      <c r="A31" s="215"/>
      <c r="B31" s="215"/>
      <c r="C31" s="215"/>
      <c r="D31" s="215"/>
      <c r="E31" s="215"/>
      <c r="F31" s="215"/>
      <c r="G31" s="215"/>
      <c r="H31" s="215"/>
      <c r="I31" s="215"/>
      <c r="J31" s="215"/>
      <c r="K31" s="215"/>
      <c r="L31" s="215"/>
      <c r="M31" s="215"/>
      <c r="N31" s="215"/>
      <c r="O31" s="215"/>
      <c r="P31" s="215"/>
    </row>
    <row r="32" spans="1:16" x14ac:dyDescent="0.2">
      <c r="A32" s="215"/>
      <c r="B32" s="215"/>
      <c r="C32" s="215"/>
      <c r="D32" s="215"/>
      <c r="E32" s="215"/>
      <c r="F32" s="215"/>
      <c r="G32" s="215"/>
      <c r="H32" s="215"/>
      <c r="I32" s="215"/>
      <c r="J32" s="215"/>
      <c r="K32" s="215"/>
      <c r="L32" s="215"/>
      <c r="M32" s="215"/>
      <c r="N32" s="215"/>
      <c r="O32" s="215"/>
      <c r="P32" s="215"/>
    </row>
    <row r="35" spans="1:16" x14ac:dyDescent="0.2">
      <c r="H35" s="222"/>
      <c r="I35" s="222"/>
      <c r="J35" s="222"/>
      <c r="K35" s="222"/>
      <c r="L35" s="222"/>
      <c r="M35" s="222"/>
      <c r="P35" s="367" t="s">
        <v>12</v>
      </c>
    </row>
    <row r="36" spans="1:16" x14ac:dyDescent="0.2">
      <c r="H36" s="222"/>
      <c r="I36" s="222"/>
      <c r="J36" s="222"/>
      <c r="K36" s="222"/>
      <c r="L36" s="222"/>
      <c r="M36" s="222"/>
      <c r="P36" s="367" t="s">
        <v>902</v>
      </c>
    </row>
    <row r="37" spans="1:16" x14ac:dyDescent="0.2">
      <c r="H37" s="222"/>
      <c r="I37" s="222"/>
      <c r="J37" s="222"/>
      <c r="K37" s="222"/>
      <c r="L37" s="222"/>
      <c r="M37" s="222"/>
      <c r="P37" s="367" t="s">
        <v>903</v>
      </c>
    </row>
    <row r="38" spans="1:16" x14ac:dyDescent="0.2">
      <c r="A38" s="207" t="s">
        <v>11</v>
      </c>
      <c r="I38" s="212"/>
      <c r="J38" s="212"/>
      <c r="K38" s="212" t="s">
        <v>83</v>
      </c>
    </row>
  </sheetData>
  <mergeCells count="13">
    <mergeCell ref="C2:J2"/>
    <mergeCell ref="E13:P13"/>
    <mergeCell ref="K12:P12"/>
    <mergeCell ref="L1:M1"/>
    <mergeCell ref="H1:I1"/>
    <mergeCell ref="A3:M3"/>
    <mergeCell ref="A4:M4"/>
    <mergeCell ref="A13:A14"/>
    <mergeCell ref="B13:B14"/>
    <mergeCell ref="C13:C14"/>
    <mergeCell ref="D13:D14"/>
    <mergeCell ref="A9:F9"/>
    <mergeCell ref="A10:F10"/>
  </mergeCells>
  <printOptions horizontalCentered="1" verticalCentered="1"/>
  <pageMargins left="0.70866141732283505" right="0.70866141732283505" top="0.196850393700787" bottom="0.196850393700787" header="0.31496062992126" footer="0.31496062992126"/>
  <pageSetup paperSize="9" scale="80" orientation="landscape" r:id="rId1"/>
  <headerFooter>
    <oddFooter>&amp;C- 89 -</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view="pageBreakPreview" topLeftCell="A3" zoomScaleSheetLayoutView="100" workbookViewId="0">
      <selection activeCell="N22" sqref="N22"/>
    </sheetView>
  </sheetViews>
  <sheetFormatPr defaultRowHeight="12.75" x14ac:dyDescent="0.2"/>
  <cols>
    <col min="2" max="2" width="20.85546875" bestFit="1" customWidth="1"/>
    <col min="4" max="4" width="8.42578125" customWidth="1"/>
    <col min="5" max="5" width="12.85546875" customWidth="1"/>
    <col min="6" max="6" width="16" customWidth="1"/>
    <col min="7" max="7" width="15.28515625" customWidth="1"/>
    <col min="8" max="8" width="17" customWidth="1"/>
    <col min="9" max="9" width="18" customWidth="1"/>
    <col min="10" max="10" width="11.140625" customWidth="1"/>
    <col min="11" max="11" width="12.7109375" customWidth="1"/>
    <col min="12" max="12" width="11.42578125" customWidth="1"/>
    <col min="13" max="13" width="15.42578125" customWidth="1"/>
  </cols>
  <sheetData>
    <row r="1" spans="1:16" ht="18" x14ac:dyDescent="0.35">
      <c r="C1" s="682" t="s">
        <v>0</v>
      </c>
      <c r="D1" s="682"/>
      <c r="E1" s="682"/>
      <c r="F1" s="682"/>
      <c r="G1" s="682"/>
      <c r="H1" s="682"/>
      <c r="I1" s="682"/>
      <c r="J1" s="228"/>
      <c r="K1" s="228"/>
      <c r="L1" s="829" t="s">
        <v>529</v>
      </c>
      <c r="M1" s="829"/>
      <c r="N1" s="228"/>
      <c r="O1" s="228"/>
      <c r="P1" s="228"/>
    </row>
    <row r="2" spans="1:16" ht="21" x14ac:dyDescent="0.35">
      <c r="B2" s="683" t="s">
        <v>701</v>
      </c>
      <c r="C2" s="683"/>
      <c r="D2" s="683"/>
      <c r="E2" s="683"/>
      <c r="F2" s="683"/>
      <c r="G2" s="683"/>
      <c r="H2" s="683"/>
      <c r="I2" s="683"/>
      <c r="J2" s="683"/>
      <c r="K2" s="683"/>
      <c r="L2" s="683"/>
      <c r="M2" s="229"/>
      <c r="N2" s="229"/>
      <c r="O2" s="229"/>
      <c r="P2" s="229"/>
    </row>
    <row r="3" spans="1:16" ht="21" x14ac:dyDescent="0.35">
      <c r="C3" s="200"/>
      <c r="D3" s="200"/>
      <c r="E3" s="200"/>
      <c r="F3" s="200"/>
      <c r="G3" s="200"/>
      <c r="H3" s="200"/>
      <c r="I3" s="200"/>
      <c r="J3" s="200"/>
      <c r="K3" s="200"/>
      <c r="L3" s="200"/>
      <c r="M3" s="200"/>
      <c r="N3" s="229"/>
      <c r="O3" s="229"/>
      <c r="P3" s="229"/>
    </row>
    <row r="4" spans="1:16" ht="20.25" customHeight="1" x14ac:dyDescent="0.2">
      <c r="A4" s="838" t="s">
        <v>528</v>
      </c>
      <c r="B4" s="838"/>
      <c r="C4" s="838"/>
      <c r="D4" s="838"/>
      <c r="E4" s="838"/>
      <c r="F4" s="838"/>
      <c r="G4" s="838"/>
      <c r="H4" s="838"/>
      <c r="I4" s="838"/>
      <c r="J4" s="838"/>
      <c r="K4" s="838"/>
      <c r="L4" s="838"/>
      <c r="M4" s="838"/>
    </row>
    <row r="5" spans="1:16" ht="20.25" customHeight="1" x14ac:dyDescent="0.2">
      <c r="A5" s="839" t="s">
        <v>898</v>
      </c>
      <c r="B5" s="839"/>
      <c r="C5" s="839"/>
      <c r="D5" s="839"/>
      <c r="E5" s="839"/>
      <c r="F5" s="839"/>
      <c r="G5" s="839"/>
      <c r="H5" s="685" t="s">
        <v>780</v>
      </c>
      <c r="I5" s="685"/>
      <c r="J5" s="685"/>
      <c r="K5" s="685"/>
      <c r="L5" s="685"/>
      <c r="M5" s="685"/>
      <c r="N5" s="99"/>
    </row>
    <row r="6" spans="1:16" ht="15" customHeight="1" x14ac:dyDescent="0.2">
      <c r="A6" s="748" t="s">
        <v>73</v>
      </c>
      <c r="B6" s="748" t="s">
        <v>290</v>
      </c>
      <c r="C6" s="840" t="s">
        <v>419</v>
      </c>
      <c r="D6" s="841"/>
      <c r="E6" s="841"/>
      <c r="F6" s="841"/>
      <c r="G6" s="842"/>
      <c r="H6" s="746" t="s">
        <v>416</v>
      </c>
      <c r="I6" s="746"/>
      <c r="J6" s="746"/>
      <c r="K6" s="746"/>
      <c r="L6" s="746"/>
      <c r="M6" s="748" t="s">
        <v>291</v>
      </c>
    </row>
    <row r="7" spans="1:16" ht="12.75" customHeight="1" x14ac:dyDescent="0.2">
      <c r="A7" s="749"/>
      <c r="B7" s="749"/>
      <c r="C7" s="843"/>
      <c r="D7" s="844"/>
      <c r="E7" s="844"/>
      <c r="F7" s="844"/>
      <c r="G7" s="845"/>
      <c r="H7" s="746"/>
      <c r="I7" s="746"/>
      <c r="J7" s="746"/>
      <c r="K7" s="746"/>
      <c r="L7" s="746"/>
      <c r="M7" s="749"/>
    </row>
    <row r="8" spans="1:16" ht="5.25" customHeight="1" x14ac:dyDescent="0.2">
      <c r="A8" s="749"/>
      <c r="B8" s="749"/>
      <c r="C8" s="843"/>
      <c r="D8" s="844"/>
      <c r="E8" s="844"/>
      <c r="F8" s="844"/>
      <c r="G8" s="845"/>
      <c r="H8" s="746"/>
      <c r="I8" s="746"/>
      <c r="J8" s="746"/>
      <c r="K8" s="746"/>
      <c r="L8" s="746"/>
      <c r="M8" s="749"/>
    </row>
    <row r="9" spans="1:16" ht="68.25" customHeight="1" x14ac:dyDescent="0.2">
      <c r="A9" s="750"/>
      <c r="B9" s="750"/>
      <c r="C9" s="233" t="s">
        <v>292</v>
      </c>
      <c r="D9" s="233" t="s">
        <v>293</v>
      </c>
      <c r="E9" s="233" t="s">
        <v>294</v>
      </c>
      <c r="F9" s="233" t="s">
        <v>295</v>
      </c>
      <c r="G9" s="256" t="s">
        <v>296</v>
      </c>
      <c r="H9" s="255" t="s">
        <v>415</v>
      </c>
      <c r="I9" s="255" t="s">
        <v>420</v>
      </c>
      <c r="J9" s="255" t="s">
        <v>417</v>
      </c>
      <c r="K9" s="255" t="s">
        <v>418</v>
      </c>
      <c r="L9" s="255" t="s">
        <v>46</v>
      </c>
      <c r="M9" s="750"/>
    </row>
    <row r="10" spans="1:16" ht="15" x14ac:dyDescent="0.25">
      <c r="A10" s="234">
        <v>1</v>
      </c>
      <c r="B10" s="234">
        <v>2</v>
      </c>
      <c r="C10" s="234">
        <v>3</v>
      </c>
      <c r="D10" s="234">
        <v>4</v>
      </c>
      <c r="E10" s="234">
        <v>5</v>
      </c>
      <c r="F10" s="234">
        <v>6</v>
      </c>
      <c r="G10" s="234">
        <v>7</v>
      </c>
      <c r="H10" s="234">
        <v>8</v>
      </c>
      <c r="I10" s="234">
        <v>9</v>
      </c>
      <c r="J10" s="234">
        <v>10</v>
      </c>
      <c r="K10" s="234">
        <v>11</v>
      </c>
      <c r="L10" s="234">
        <v>12</v>
      </c>
      <c r="M10" s="234">
        <v>13</v>
      </c>
    </row>
    <row r="11" spans="1:16" ht="15" x14ac:dyDescent="0.25">
      <c r="A11" s="285">
        <v>1</v>
      </c>
      <c r="B11" s="9" t="s">
        <v>884</v>
      </c>
      <c r="C11" s="394">
        <v>0</v>
      </c>
      <c r="D11" s="394">
        <v>0</v>
      </c>
      <c r="E11" s="394">
        <v>0</v>
      </c>
      <c r="F11" s="394">
        <v>0</v>
      </c>
      <c r="G11" s="394">
        <v>0</v>
      </c>
      <c r="H11" s="394">
        <v>0</v>
      </c>
      <c r="I11" s="394">
        <v>0</v>
      </c>
      <c r="J11" s="394">
        <v>0</v>
      </c>
      <c r="K11" s="394">
        <v>0</v>
      </c>
      <c r="L11" s="394">
        <v>0</v>
      </c>
      <c r="M11" s="394">
        <v>0</v>
      </c>
    </row>
    <row r="12" spans="1:16" ht="15" x14ac:dyDescent="0.25">
      <c r="A12" s="285">
        <v>2</v>
      </c>
      <c r="B12" s="9" t="s">
        <v>885</v>
      </c>
      <c r="C12" s="394">
        <v>0</v>
      </c>
      <c r="D12" s="394">
        <v>0</v>
      </c>
      <c r="E12" s="394">
        <v>0</v>
      </c>
      <c r="F12" s="394">
        <v>0</v>
      </c>
      <c r="G12" s="394">
        <v>0</v>
      </c>
      <c r="H12" s="394">
        <v>0</v>
      </c>
      <c r="I12" s="394">
        <v>0</v>
      </c>
      <c r="J12" s="394">
        <v>0</v>
      </c>
      <c r="K12" s="394">
        <v>0</v>
      </c>
      <c r="L12" s="394">
        <v>0</v>
      </c>
      <c r="M12" s="394">
        <v>0</v>
      </c>
    </row>
    <row r="13" spans="1:16" ht="15" x14ac:dyDescent="0.25">
      <c r="A13" s="285">
        <v>3</v>
      </c>
      <c r="B13" s="9" t="s">
        <v>886</v>
      </c>
      <c r="C13" s="394">
        <v>0</v>
      </c>
      <c r="D13" s="394">
        <v>0</v>
      </c>
      <c r="E13" s="394">
        <v>0</v>
      </c>
      <c r="F13" s="394">
        <v>0</v>
      </c>
      <c r="G13" s="394">
        <v>0</v>
      </c>
      <c r="H13" s="394">
        <v>0</v>
      </c>
      <c r="I13" s="394">
        <v>0</v>
      </c>
      <c r="J13" s="394">
        <v>0</v>
      </c>
      <c r="K13" s="394">
        <v>0</v>
      </c>
      <c r="L13" s="394">
        <v>0</v>
      </c>
      <c r="M13" s="394">
        <v>0</v>
      </c>
    </row>
    <row r="14" spans="1:16" ht="15" x14ac:dyDescent="0.25">
      <c r="A14" s="285">
        <v>4</v>
      </c>
      <c r="B14" s="9" t="s">
        <v>887</v>
      </c>
      <c r="C14" s="394">
        <v>0</v>
      </c>
      <c r="D14" s="394">
        <v>0</v>
      </c>
      <c r="E14" s="394">
        <v>0</v>
      </c>
      <c r="F14" s="394">
        <v>0</v>
      </c>
      <c r="G14" s="394">
        <v>0</v>
      </c>
      <c r="H14" s="394">
        <v>0</v>
      </c>
      <c r="I14" s="394">
        <v>0</v>
      </c>
      <c r="J14" s="394">
        <v>0</v>
      </c>
      <c r="K14" s="394">
        <v>0</v>
      </c>
      <c r="L14" s="394">
        <v>0</v>
      </c>
      <c r="M14" s="394">
        <v>0</v>
      </c>
    </row>
    <row r="15" spans="1:16" ht="15" x14ac:dyDescent="0.25">
      <c r="A15" s="285">
        <v>5</v>
      </c>
      <c r="B15" s="9" t="s">
        <v>888</v>
      </c>
      <c r="C15" s="394">
        <v>0</v>
      </c>
      <c r="D15" s="394">
        <v>0</v>
      </c>
      <c r="E15" s="394">
        <v>0</v>
      </c>
      <c r="F15" s="394">
        <v>0</v>
      </c>
      <c r="G15" s="394">
        <v>0</v>
      </c>
      <c r="H15" s="394">
        <v>0</v>
      </c>
      <c r="I15" s="394">
        <v>0</v>
      </c>
      <c r="J15" s="394">
        <v>0</v>
      </c>
      <c r="K15" s="394">
        <v>0</v>
      </c>
      <c r="L15" s="394">
        <v>0</v>
      </c>
      <c r="M15" s="394">
        <v>0</v>
      </c>
    </row>
    <row r="16" spans="1:16" ht="15" x14ac:dyDescent="0.25">
      <c r="A16" s="285">
        <v>6</v>
      </c>
      <c r="B16" s="205" t="s">
        <v>889</v>
      </c>
      <c r="C16" s="394">
        <v>0</v>
      </c>
      <c r="D16" s="394">
        <v>0</v>
      </c>
      <c r="E16" s="394">
        <v>0</v>
      </c>
      <c r="F16" s="394">
        <v>0</v>
      </c>
      <c r="G16" s="394">
        <v>0</v>
      </c>
      <c r="H16" s="394">
        <v>0</v>
      </c>
      <c r="I16" s="394">
        <v>0</v>
      </c>
      <c r="J16" s="394">
        <v>0</v>
      </c>
      <c r="K16" s="394">
        <v>0</v>
      </c>
      <c r="L16" s="394">
        <v>0</v>
      </c>
      <c r="M16" s="394">
        <v>0</v>
      </c>
    </row>
    <row r="17" spans="1:13" ht="15" x14ac:dyDescent="0.25">
      <c r="A17" s="285">
        <v>7</v>
      </c>
      <c r="B17" s="9" t="s">
        <v>890</v>
      </c>
      <c r="C17" s="394">
        <v>0</v>
      </c>
      <c r="D17" s="394">
        <v>0</v>
      </c>
      <c r="E17" s="394">
        <v>0</v>
      </c>
      <c r="F17" s="394">
        <v>0</v>
      </c>
      <c r="G17" s="394">
        <v>0</v>
      </c>
      <c r="H17" s="394">
        <v>0</v>
      </c>
      <c r="I17" s="394">
        <v>0</v>
      </c>
      <c r="J17" s="394">
        <v>0</v>
      </c>
      <c r="K17" s="394">
        <v>0</v>
      </c>
      <c r="L17" s="394">
        <v>0</v>
      </c>
      <c r="M17" s="394">
        <v>0</v>
      </c>
    </row>
    <row r="18" spans="1:13" ht="15" x14ac:dyDescent="0.25">
      <c r="A18" s="285">
        <v>8</v>
      </c>
      <c r="B18" s="9" t="s">
        <v>891</v>
      </c>
      <c r="C18" s="394">
        <v>0</v>
      </c>
      <c r="D18" s="394">
        <v>0</v>
      </c>
      <c r="E18" s="394">
        <v>0</v>
      </c>
      <c r="F18" s="394">
        <v>0</v>
      </c>
      <c r="G18" s="394">
        <v>0</v>
      </c>
      <c r="H18" s="394">
        <v>0</v>
      </c>
      <c r="I18" s="394">
        <v>0</v>
      </c>
      <c r="J18" s="394">
        <v>0</v>
      </c>
      <c r="K18" s="394">
        <v>0</v>
      </c>
      <c r="L18" s="394">
        <v>0</v>
      </c>
      <c r="M18" s="394">
        <v>0</v>
      </c>
    </row>
    <row r="19" spans="1:13" ht="15" x14ac:dyDescent="0.25">
      <c r="A19" s="285">
        <v>9</v>
      </c>
      <c r="B19" s="9" t="s">
        <v>892</v>
      </c>
      <c r="C19" s="394">
        <v>0</v>
      </c>
      <c r="D19" s="394">
        <v>0</v>
      </c>
      <c r="E19" s="394">
        <v>0</v>
      </c>
      <c r="F19" s="394">
        <v>0</v>
      </c>
      <c r="G19" s="394">
        <v>0</v>
      </c>
      <c r="H19" s="394">
        <v>0</v>
      </c>
      <c r="I19" s="394">
        <v>0</v>
      </c>
      <c r="J19" s="394">
        <v>0</v>
      </c>
      <c r="K19" s="394">
        <v>0</v>
      </c>
      <c r="L19" s="394">
        <v>0</v>
      </c>
      <c r="M19" s="394">
        <v>0</v>
      </c>
    </row>
    <row r="20" spans="1:13" ht="15" x14ac:dyDescent="0.25">
      <c r="A20" s="285">
        <v>10</v>
      </c>
      <c r="B20" s="9" t="s">
        <v>893</v>
      </c>
      <c r="C20" s="394">
        <v>0</v>
      </c>
      <c r="D20" s="394">
        <v>0</v>
      </c>
      <c r="E20" s="394">
        <v>0</v>
      </c>
      <c r="F20" s="394">
        <v>0</v>
      </c>
      <c r="G20" s="394">
        <v>0</v>
      </c>
      <c r="H20" s="394">
        <v>0</v>
      </c>
      <c r="I20" s="394">
        <v>0</v>
      </c>
      <c r="J20" s="394">
        <v>0</v>
      </c>
      <c r="K20" s="394">
        <v>0</v>
      </c>
      <c r="L20" s="394">
        <v>0</v>
      </c>
      <c r="M20" s="394">
        <v>0</v>
      </c>
    </row>
    <row r="21" spans="1:13" ht="15" x14ac:dyDescent="0.25">
      <c r="A21" s="285">
        <v>11</v>
      </c>
      <c r="B21" s="9" t="s">
        <v>894</v>
      </c>
      <c r="C21" s="394">
        <v>0</v>
      </c>
      <c r="D21" s="394">
        <v>0</v>
      </c>
      <c r="E21" s="394">
        <v>0</v>
      </c>
      <c r="F21" s="394">
        <v>0</v>
      </c>
      <c r="G21" s="394">
        <v>0</v>
      </c>
      <c r="H21" s="394">
        <v>0</v>
      </c>
      <c r="I21" s="394">
        <v>0</v>
      </c>
      <c r="J21" s="394">
        <v>0</v>
      </c>
      <c r="K21" s="394">
        <v>0</v>
      </c>
      <c r="L21" s="394">
        <v>0</v>
      </c>
      <c r="M21" s="394">
        <v>0</v>
      </c>
    </row>
    <row r="22" spans="1:13" ht="15" x14ac:dyDescent="0.25">
      <c r="A22" s="592" t="s">
        <v>17</v>
      </c>
      <c r="B22" s="592"/>
      <c r="C22" s="414">
        <v>0</v>
      </c>
      <c r="D22" s="414">
        <v>0</v>
      </c>
      <c r="E22" s="414">
        <v>0</v>
      </c>
      <c r="F22" s="414">
        <v>0</v>
      </c>
      <c r="G22" s="414">
        <v>0</v>
      </c>
      <c r="H22" s="414">
        <v>0</v>
      </c>
      <c r="I22" s="414">
        <v>0</v>
      </c>
      <c r="J22" s="414">
        <v>0</v>
      </c>
      <c r="K22" s="414">
        <v>0</v>
      </c>
      <c r="L22" s="414">
        <v>0</v>
      </c>
      <c r="M22" s="414">
        <v>0</v>
      </c>
    </row>
    <row r="23" spans="1:13" ht="15" x14ac:dyDescent="0.25">
      <c r="A23" s="11"/>
      <c r="B23" s="11"/>
      <c r="C23" s="415"/>
      <c r="D23" s="415"/>
      <c r="E23" s="415"/>
      <c r="F23" s="415"/>
      <c r="G23" s="415"/>
      <c r="H23" s="415"/>
      <c r="I23" s="415"/>
      <c r="J23" s="415"/>
      <c r="K23" s="415"/>
      <c r="L23" s="415"/>
      <c r="M23" s="415"/>
    </row>
    <row r="24" spans="1:13" ht="15" x14ac:dyDescent="0.25">
      <c r="A24" s="11"/>
      <c r="B24" s="11"/>
      <c r="C24" s="415"/>
      <c r="D24" s="415"/>
      <c r="E24" s="415"/>
      <c r="F24" s="415"/>
      <c r="G24" s="415"/>
      <c r="H24" s="415"/>
      <c r="I24" s="415"/>
      <c r="J24" s="415"/>
      <c r="K24" s="415"/>
      <c r="L24" s="415"/>
      <c r="M24" s="415"/>
    </row>
    <row r="25" spans="1:13" ht="15" x14ac:dyDescent="0.25">
      <c r="A25" s="11"/>
      <c r="B25" s="11"/>
      <c r="C25" s="415"/>
      <c r="D25" s="415"/>
      <c r="E25" s="415"/>
      <c r="F25" s="415"/>
      <c r="G25" s="415"/>
      <c r="H25" s="415"/>
      <c r="I25" s="415"/>
      <c r="J25" s="415"/>
      <c r="K25" s="415"/>
      <c r="L25" s="415"/>
      <c r="M25" s="415"/>
    </row>
    <row r="26" spans="1:13" ht="15" x14ac:dyDescent="0.25">
      <c r="A26" s="11"/>
      <c r="B26" s="11"/>
      <c r="C26" s="415"/>
      <c r="D26" s="415"/>
      <c r="E26" s="415"/>
      <c r="F26" s="415"/>
      <c r="G26" s="415"/>
      <c r="H26" s="415"/>
      <c r="I26" s="415"/>
      <c r="J26" s="415"/>
      <c r="K26" s="415"/>
      <c r="L26" s="415"/>
      <c r="M26" s="415"/>
    </row>
    <row r="27" spans="1:13" x14ac:dyDescent="0.2">
      <c r="B27" s="236"/>
      <c r="C27" s="837"/>
      <c r="D27" s="837"/>
      <c r="E27" s="837"/>
      <c r="F27" s="837"/>
    </row>
    <row r="29" spans="1:13" x14ac:dyDescent="0.2">
      <c r="A29" s="207"/>
      <c r="B29" s="207"/>
      <c r="C29" s="207"/>
      <c r="D29" s="207"/>
      <c r="G29" s="222"/>
      <c r="H29" s="222"/>
      <c r="I29" s="352"/>
      <c r="J29" s="352"/>
      <c r="K29" s="352"/>
      <c r="L29" s="352"/>
      <c r="M29" s="367" t="s">
        <v>12</v>
      </c>
    </row>
    <row r="30" spans="1:13" ht="15" customHeight="1" x14ac:dyDescent="0.2">
      <c r="A30" s="207"/>
      <c r="B30" s="207"/>
      <c r="C30" s="207"/>
      <c r="D30" s="207"/>
      <c r="G30" s="222"/>
      <c r="H30" s="222"/>
      <c r="I30" s="222"/>
      <c r="J30" s="222"/>
      <c r="K30" s="222"/>
      <c r="L30" s="222"/>
      <c r="M30" s="367" t="s">
        <v>902</v>
      </c>
    </row>
    <row r="31" spans="1:13" ht="15" customHeight="1" x14ac:dyDescent="0.2">
      <c r="A31" s="207"/>
      <c r="B31" s="207"/>
      <c r="C31" s="207"/>
      <c r="D31" s="207"/>
      <c r="G31" s="222"/>
      <c r="H31" s="222"/>
      <c r="I31" s="222"/>
      <c r="J31" s="222"/>
      <c r="K31" s="222"/>
      <c r="L31" s="222"/>
      <c r="M31" s="367" t="s">
        <v>903</v>
      </c>
    </row>
    <row r="32" spans="1:13" x14ac:dyDescent="0.2">
      <c r="A32" s="207" t="s">
        <v>11</v>
      </c>
      <c r="C32" s="207"/>
      <c r="D32" s="207"/>
      <c r="H32" s="212"/>
      <c r="I32" s="212" t="s">
        <v>83</v>
      </c>
      <c r="J32" s="209"/>
      <c r="K32" s="209"/>
      <c r="L32" s="209"/>
    </row>
  </sheetData>
  <mergeCells count="13">
    <mergeCell ref="B2:L2"/>
    <mergeCell ref="L1:M1"/>
    <mergeCell ref="C1:I1"/>
    <mergeCell ref="C27:F27"/>
    <mergeCell ref="H6:L8"/>
    <mergeCell ref="H5:M5"/>
    <mergeCell ref="A4:M4"/>
    <mergeCell ref="A5:G5"/>
    <mergeCell ref="M6:M9"/>
    <mergeCell ref="A6:A9"/>
    <mergeCell ref="B6:B9"/>
    <mergeCell ref="C6:G8"/>
    <mergeCell ref="A22:B22"/>
  </mergeCells>
  <printOptions horizontalCentered="1" verticalCentered="1"/>
  <pageMargins left="0.70866141732283505" right="0.70866141732283505" top="0.196850393700787" bottom="0.196850393700787" header="0.31496062992126" footer="0.31496062992126"/>
  <pageSetup paperSize="9" scale="75" orientation="landscape" r:id="rId1"/>
  <headerFooter>
    <oddFooter>&amp;C- 90 -</oddFooter>
  </headerFooter>
  <colBreaks count="1" manualBreakCount="1">
    <brk id="13"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view="pageBreakPreview" zoomScaleSheetLayoutView="100" workbookViewId="0">
      <selection activeCell="N22" sqref="N22"/>
    </sheetView>
  </sheetViews>
  <sheetFormatPr defaultRowHeight="12.75" x14ac:dyDescent="0.2"/>
  <cols>
    <col min="1" max="1" width="40.85546875" customWidth="1"/>
    <col min="2" max="2" width="25.7109375" customWidth="1"/>
    <col min="3" max="3" width="21.85546875" customWidth="1"/>
    <col min="4" max="4" width="22.5703125" customWidth="1"/>
    <col min="5" max="5" width="19.42578125" customWidth="1"/>
    <col min="6" max="6" width="17.42578125" customWidth="1"/>
  </cols>
  <sheetData>
    <row r="1" spans="1:12" ht="18" x14ac:dyDescent="0.35">
      <c r="A1" s="682" t="s">
        <v>0</v>
      </c>
      <c r="B1" s="682"/>
      <c r="C1" s="682"/>
      <c r="D1" s="682"/>
      <c r="E1" s="682"/>
      <c r="F1" s="237" t="s">
        <v>531</v>
      </c>
      <c r="G1" s="228"/>
      <c r="H1" s="228"/>
      <c r="I1" s="228"/>
      <c r="J1" s="228"/>
      <c r="K1" s="228"/>
      <c r="L1" s="228"/>
    </row>
    <row r="2" spans="1:12" ht="21" x14ac:dyDescent="0.35">
      <c r="A2" s="683" t="s">
        <v>701</v>
      </c>
      <c r="B2" s="683"/>
      <c r="C2" s="683"/>
      <c r="D2" s="683"/>
      <c r="E2" s="683"/>
      <c r="F2" s="683"/>
      <c r="G2" s="229"/>
      <c r="H2" s="229"/>
      <c r="I2" s="229"/>
      <c r="J2" s="229"/>
      <c r="K2" s="229"/>
      <c r="L2" s="229"/>
    </row>
    <row r="3" spans="1:12" x14ac:dyDescent="0.2">
      <c r="A3" s="159"/>
      <c r="B3" s="159"/>
      <c r="C3" s="159"/>
      <c r="D3" s="159"/>
      <c r="E3" s="159"/>
      <c r="F3" s="159"/>
    </row>
    <row r="4" spans="1:12" ht="18.75" x14ac:dyDescent="0.2">
      <c r="A4" s="846" t="s">
        <v>530</v>
      </c>
      <c r="B4" s="846"/>
      <c r="C4" s="846"/>
      <c r="D4" s="846"/>
      <c r="E4" s="846"/>
      <c r="F4" s="846"/>
      <c r="G4" s="846"/>
    </row>
    <row r="5" spans="1:12" ht="18.75" x14ac:dyDescent="0.3">
      <c r="A5" s="202" t="s">
        <v>944</v>
      </c>
      <c r="B5" s="479"/>
      <c r="C5" s="479"/>
      <c r="D5" s="479"/>
      <c r="E5" s="479"/>
      <c r="F5" s="479"/>
      <c r="G5" s="479"/>
    </row>
    <row r="6" spans="1:12" ht="31.5" x14ac:dyDescent="0.25">
      <c r="A6" s="238"/>
      <c r="B6" s="239" t="s">
        <v>320</v>
      </c>
      <c r="C6" s="239" t="s">
        <v>321</v>
      </c>
      <c r="D6" s="239" t="s">
        <v>322</v>
      </c>
      <c r="E6" s="240"/>
      <c r="F6" s="240"/>
    </row>
    <row r="7" spans="1:12" ht="15" x14ac:dyDescent="0.25">
      <c r="A7" s="241" t="s">
        <v>323</v>
      </c>
      <c r="B7" s="247" t="s">
        <v>945</v>
      </c>
      <c r="C7" s="247" t="s">
        <v>945</v>
      </c>
      <c r="D7" s="247" t="s">
        <v>945</v>
      </c>
      <c r="E7" s="240"/>
      <c r="F7" s="240"/>
    </row>
    <row r="8" spans="1:12" ht="13.5" customHeight="1" x14ac:dyDescent="0.25">
      <c r="A8" s="241" t="s">
        <v>324</v>
      </c>
      <c r="B8" s="247" t="s">
        <v>945</v>
      </c>
      <c r="C8" s="247" t="s">
        <v>945</v>
      </c>
      <c r="D8" s="247" t="s">
        <v>945</v>
      </c>
      <c r="E8" s="240"/>
      <c r="F8" s="240"/>
    </row>
    <row r="9" spans="1:12" ht="13.5" customHeight="1" x14ac:dyDescent="0.25">
      <c r="A9" s="241" t="s">
        <v>325</v>
      </c>
      <c r="B9" s="241"/>
      <c r="C9" s="241"/>
      <c r="D9" s="241"/>
      <c r="E9" s="240"/>
      <c r="F9" s="240"/>
    </row>
    <row r="10" spans="1:12" ht="13.5" customHeight="1" x14ac:dyDescent="0.25">
      <c r="A10" s="242" t="s">
        <v>326</v>
      </c>
      <c r="B10" s="247">
        <v>1967</v>
      </c>
      <c r="C10" s="247">
        <v>1967</v>
      </c>
      <c r="D10" s="247">
        <v>1967</v>
      </c>
      <c r="E10" s="240"/>
      <c r="F10" s="240"/>
    </row>
    <row r="11" spans="1:12" ht="13.5" customHeight="1" x14ac:dyDescent="0.25">
      <c r="A11" s="242" t="s">
        <v>327</v>
      </c>
      <c r="B11" s="247" t="s">
        <v>946</v>
      </c>
      <c r="C11" s="247" t="s">
        <v>946</v>
      </c>
      <c r="D11" s="247" t="s">
        <v>946</v>
      </c>
      <c r="E11" s="240"/>
      <c r="F11" s="240"/>
    </row>
    <row r="12" spans="1:12" ht="13.5" customHeight="1" x14ac:dyDescent="0.25">
      <c r="A12" s="242" t="s">
        <v>328</v>
      </c>
      <c r="B12" s="247" t="s">
        <v>946</v>
      </c>
      <c r="C12" s="247" t="s">
        <v>946</v>
      </c>
      <c r="D12" s="247" t="s">
        <v>946</v>
      </c>
      <c r="E12" s="240"/>
      <c r="F12" s="240"/>
    </row>
    <row r="13" spans="1:12" ht="13.5" customHeight="1" x14ac:dyDescent="0.25">
      <c r="A13" s="242" t="s">
        <v>329</v>
      </c>
      <c r="B13" s="247" t="s">
        <v>945</v>
      </c>
      <c r="C13" s="247" t="s">
        <v>945</v>
      </c>
      <c r="D13" s="241"/>
      <c r="E13" s="240"/>
      <c r="F13" s="240"/>
    </row>
    <row r="14" spans="1:12" ht="13.5" customHeight="1" x14ac:dyDescent="0.25">
      <c r="A14" s="242" t="s">
        <v>330</v>
      </c>
      <c r="B14" s="247" t="s">
        <v>946</v>
      </c>
      <c r="C14" s="247" t="s">
        <v>946</v>
      </c>
      <c r="D14" s="247" t="s">
        <v>946</v>
      </c>
      <c r="E14" s="240"/>
      <c r="F14" s="240"/>
    </row>
    <row r="15" spans="1:12" ht="13.5" customHeight="1" x14ac:dyDescent="0.25">
      <c r="A15" s="242" t="s">
        <v>331</v>
      </c>
      <c r="B15" s="247" t="s">
        <v>946</v>
      </c>
      <c r="C15" s="247" t="s">
        <v>946</v>
      </c>
      <c r="D15" s="247" t="s">
        <v>946</v>
      </c>
      <c r="E15" s="240"/>
      <c r="F15" s="240"/>
    </row>
    <row r="16" spans="1:12" ht="13.5" customHeight="1" x14ac:dyDescent="0.25">
      <c r="A16" s="242" t="s">
        <v>332</v>
      </c>
      <c r="B16" s="247" t="s">
        <v>946</v>
      </c>
      <c r="C16" s="247" t="s">
        <v>946</v>
      </c>
      <c r="D16" s="247" t="s">
        <v>946</v>
      </c>
      <c r="E16" s="240"/>
      <c r="F16" s="240"/>
    </row>
    <row r="17" spans="1:7" ht="13.5" customHeight="1" x14ac:dyDescent="0.25">
      <c r="A17" s="242" t="s">
        <v>333</v>
      </c>
      <c r="B17" s="247" t="s">
        <v>946</v>
      </c>
      <c r="C17" s="247" t="s">
        <v>946</v>
      </c>
      <c r="D17" s="247" t="s">
        <v>946</v>
      </c>
      <c r="E17" s="240"/>
      <c r="F17" s="240"/>
    </row>
    <row r="18" spans="1:7" ht="13.5" customHeight="1" x14ac:dyDescent="0.25">
      <c r="A18" s="243"/>
      <c r="B18" s="244"/>
      <c r="C18" s="244"/>
      <c r="D18" s="244"/>
      <c r="E18" s="240"/>
      <c r="F18" s="240"/>
    </row>
    <row r="19" spans="1:7" ht="13.5" customHeight="1" x14ac:dyDescent="0.2">
      <c r="A19" s="847" t="s">
        <v>334</v>
      </c>
      <c r="B19" s="847"/>
      <c r="C19" s="847"/>
      <c r="D19" s="847"/>
      <c r="E19" s="847"/>
      <c r="F19" s="847"/>
      <c r="G19" s="847"/>
    </row>
    <row r="20" spans="1:7" ht="15" x14ac:dyDescent="0.25">
      <c r="A20" s="240"/>
      <c r="B20" s="240"/>
      <c r="C20" s="240"/>
      <c r="D20" s="240"/>
      <c r="E20" s="708" t="s">
        <v>947</v>
      </c>
      <c r="F20" s="708"/>
      <c r="G20" s="110"/>
    </row>
    <row r="21" spans="1:7" ht="46.15" customHeight="1" x14ac:dyDescent="0.2">
      <c r="A21" s="478" t="s">
        <v>422</v>
      </c>
      <c r="B21" s="478" t="s">
        <v>3</v>
      </c>
      <c r="C21" s="245" t="s">
        <v>335</v>
      </c>
      <c r="D21" s="246" t="s">
        <v>336</v>
      </c>
      <c r="E21" s="478" t="s">
        <v>337</v>
      </c>
      <c r="F21" s="478" t="s">
        <v>338</v>
      </c>
      <c r="G21" s="12"/>
    </row>
    <row r="22" spans="1:7" x14ac:dyDescent="0.2">
      <c r="A22" s="241" t="s">
        <v>339</v>
      </c>
      <c r="B22" s="247" t="s">
        <v>946</v>
      </c>
      <c r="C22" s="247" t="s">
        <v>946</v>
      </c>
      <c r="D22" s="247" t="s">
        <v>946</v>
      </c>
      <c r="E22" s="247" t="s">
        <v>946</v>
      </c>
      <c r="F22" s="247" t="s">
        <v>946</v>
      </c>
    </row>
    <row r="23" spans="1:7" x14ac:dyDescent="0.2">
      <c r="A23" s="241" t="s">
        <v>340</v>
      </c>
      <c r="B23" s="247" t="s">
        <v>946</v>
      </c>
      <c r="C23" s="247" t="s">
        <v>946</v>
      </c>
      <c r="D23" s="247" t="s">
        <v>946</v>
      </c>
      <c r="E23" s="247" t="s">
        <v>946</v>
      </c>
      <c r="F23" s="247" t="s">
        <v>946</v>
      </c>
    </row>
    <row r="24" spans="1:7" x14ac:dyDescent="0.2">
      <c r="A24" s="241" t="s">
        <v>341</v>
      </c>
      <c r="B24" s="247" t="s">
        <v>946</v>
      </c>
      <c r="C24" s="247" t="s">
        <v>946</v>
      </c>
      <c r="D24" s="247" t="s">
        <v>946</v>
      </c>
      <c r="E24" s="247" t="s">
        <v>946</v>
      </c>
      <c r="F24" s="247" t="s">
        <v>946</v>
      </c>
    </row>
    <row r="25" spans="1:7" ht="25.5" x14ac:dyDescent="0.2">
      <c r="A25" s="241" t="s">
        <v>342</v>
      </c>
      <c r="B25" s="247" t="s">
        <v>946</v>
      </c>
      <c r="C25" s="247" t="s">
        <v>946</v>
      </c>
      <c r="D25" s="247" t="s">
        <v>946</v>
      </c>
      <c r="E25" s="247" t="s">
        <v>946</v>
      </c>
      <c r="F25" s="247" t="s">
        <v>946</v>
      </c>
    </row>
    <row r="26" spans="1:7" ht="32.25" customHeight="1" x14ac:dyDescent="0.2">
      <c r="A26" s="241" t="s">
        <v>343</v>
      </c>
      <c r="B26" s="247" t="s">
        <v>946</v>
      </c>
      <c r="C26" s="247" t="s">
        <v>946</v>
      </c>
      <c r="D26" s="247" t="s">
        <v>946</v>
      </c>
      <c r="E26" s="247" t="s">
        <v>946</v>
      </c>
      <c r="F26" s="247" t="s">
        <v>946</v>
      </c>
    </row>
    <row r="27" spans="1:7" x14ac:dyDescent="0.2">
      <c r="A27" s="241" t="s">
        <v>344</v>
      </c>
      <c r="B27" s="247" t="s">
        <v>946</v>
      </c>
      <c r="C27" s="247" t="s">
        <v>946</v>
      </c>
      <c r="D27" s="247" t="s">
        <v>946</v>
      </c>
      <c r="E27" s="247" t="s">
        <v>946</v>
      </c>
      <c r="F27" s="247" t="s">
        <v>946</v>
      </c>
    </row>
    <row r="28" spans="1:7" x14ac:dyDescent="0.2">
      <c r="A28" s="241" t="s">
        <v>345</v>
      </c>
      <c r="B28" s="247" t="s">
        <v>946</v>
      </c>
      <c r="C28" s="247" t="s">
        <v>946</v>
      </c>
      <c r="D28" s="247" t="s">
        <v>946</v>
      </c>
      <c r="E28" s="247" t="s">
        <v>946</v>
      </c>
      <c r="F28" s="247" t="s">
        <v>946</v>
      </c>
    </row>
    <row r="29" spans="1:7" x14ac:dyDescent="0.2">
      <c r="A29" s="241" t="s">
        <v>346</v>
      </c>
      <c r="B29" s="247" t="s">
        <v>946</v>
      </c>
      <c r="C29" s="247" t="s">
        <v>946</v>
      </c>
      <c r="D29" s="247" t="s">
        <v>946</v>
      </c>
      <c r="E29" s="247" t="s">
        <v>946</v>
      </c>
      <c r="F29" s="247" t="s">
        <v>946</v>
      </c>
    </row>
    <row r="30" spans="1:7" x14ac:dyDescent="0.2">
      <c r="A30" s="241" t="s">
        <v>347</v>
      </c>
      <c r="B30" s="247" t="s">
        <v>946</v>
      </c>
      <c r="C30" s="247" t="s">
        <v>946</v>
      </c>
      <c r="D30" s="247" t="s">
        <v>946</v>
      </c>
      <c r="E30" s="247" t="s">
        <v>946</v>
      </c>
      <c r="F30" s="247" t="s">
        <v>946</v>
      </c>
    </row>
    <row r="31" spans="1:7" x14ac:dyDescent="0.2">
      <c r="A31" s="241" t="s">
        <v>348</v>
      </c>
      <c r="B31" s="247" t="s">
        <v>946</v>
      </c>
      <c r="C31" s="247" t="s">
        <v>946</v>
      </c>
      <c r="D31" s="247" t="s">
        <v>946</v>
      </c>
      <c r="E31" s="247" t="s">
        <v>946</v>
      </c>
      <c r="F31" s="247" t="s">
        <v>946</v>
      </c>
    </row>
    <row r="32" spans="1:7" x14ac:dyDescent="0.2">
      <c r="A32" s="241" t="s">
        <v>349</v>
      </c>
      <c r="B32" s="247" t="s">
        <v>946</v>
      </c>
      <c r="C32" s="247" t="s">
        <v>946</v>
      </c>
      <c r="D32" s="247" t="s">
        <v>946</v>
      </c>
      <c r="E32" s="247" t="s">
        <v>946</v>
      </c>
      <c r="F32" s="247" t="s">
        <v>946</v>
      </c>
    </row>
    <row r="33" spans="1:7" x14ac:dyDescent="0.2">
      <c r="A33" s="241" t="s">
        <v>350</v>
      </c>
      <c r="B33" s="247" t="s">
        <v>946</v>
      </c>
      <c r="C33" s="247" t="s">
        <v>946</v>
      </c>
      <c r="D33" s="247" t="s">
        <v>946</v>
      </c>
      <c r="E33" s="247" t="s">
        <v>946</v>
      </c>
      <c r="F33" s="247" t="s">
        <v>946</v>
      </c>
    </row>
    <row r="34" spans="1:7" x14ac:dyDescent="0.2">
      <c r="A34" s="241" t="s">
        <v>351</v>
      </c>
      <c r="B34" s="247" t="s">
        <v>946</v>
      </c>
      <c r="C34" s="247" t="s">
        <v>946</v>
      </c>
      <c r="D34" s="247" t="s">
        <v>946</v>
      </c>
      <c r="E34" s="247" t="s">
        <v>946</v>
      </c>
      <c r="F34" s="247" t="s">
        <v>946</v>
      </c>
    </row>
    <row r="35" spans="1:7" x14ac:dyDescent="0.2">
      <c r="A35" s="241" t="s">
        <v>352</v>
      </c>
      <c r="B35" s="247" t="s">
        <v>946</v>
      </c>
      <c r="C35" s="247" t="s">
        <v>946</v>
      </c>
      <c r="D35" s="247" t="s">
        <v>946</v>
      </c>
      <c r="E35" s="247" t="s">
        <v>946</v>
      </c>
      <c r="F35" s="247" t="s">
        <v>946</v>
      </c>
    </row>
    <row r="36" spans="1:7" x14ac:dyDescent="0.2">
      <c r="A36" s="241" t="s">
        <v>353</v>
      </c>
      <c r="B36" s="247" t="s">
        <v>946</v>
      </c>
      <c r="C36" s="247" t="s">
        <v>946</v>
      </c>
      <c r="D36" s="247" t="s">
        <v>946</v>
      </c>
      <c r="E36" s="247" t="s">
        <v>946</v>
      </c>
      <c r="F36" s="247" t="s">
        <v>946</v>
      </c>
    </row>
    <row r="37" spans="1:7" x14ac:dyDescent="0.2">
      <c r="A37" s="241" t="s">
        <v>354</v>
      </c>
      <c r="B37" s="247" t="s">
        <v>946</v>
      </c>
      <c r="C37" s="247" t="s">
        <v>946</v>
      </c>
      <c r="D37" s="247" t="s">
        <v>946</v>
      </c>
      <c r="E37" s="247" t="s">
        <v>946</v>
      </c>
      <c r="F37" s="247" t="s">
        <v>946</v>
      </c>
    </row>
    <row r="38" spans="1:7" x14ac:dyDescent="0.2">
      <c r="A38" s="241" t="s">
        <v>46</v>
      </c>
      <c r="B38" s="247" t="s">
        <v>946</v>
      </c>
      <c r="C38" s="247" t="s">
        <v>946</v>
      </c>
      <c r="D38" s="247" t="s">
        <v>946</v>
      </c>
      <c r="E38" s="247" t="s">
        <v>946</v>
      </c>
      <c r="F38" s="247" t="s">
        <v>946</v>
      </c>
    </row>
    <row r="39" spans="1:7" x14ac:dyDescent="0.2">
      <c r="A39" s="247" t="s">
        <v>17</v>
      </c>
      <c r="B39" s="247" t="s">
        <v>946</v>
      </c>
      <c r="C39" s="247" t="s">
        <v>946</v>
      </c>
      <c r="D39" s="247" t="s">
        <v>946</v>
      </c>
      <c r="E39" s="247" t="s">
        <v>946</v>
      </c>
      <c r="F39" s="247" t="s">
        <v>946</v>
      </c>
    </row>
    <row r="43" spans="1:7" ht="15" customHeight="1" x14ac:dyDescent="0.2">
      <c r="A43" s="207"/>
      <c r="B43" s="207"/>
      <c r="C43" s="207"/>
      <c r="D43" s="222"/>
      <c r="E43" s="222"/>
      <c r="F43" s="367" t="s">
        <v>12</v>
      </c>
      <c r="G43" s="208"/>
    </row>
    <row r="44" spans="1:7" ht="15" customHeight="1" x14ac:dyDescent="0.2">
      <c r="A44" s="207"/>
      <c r="B44" s="207"/>
      <c r="C44" s="207"/>
      <c r="D44" s="222"/>
      <c r="E44" s="222"/>
      <c r="F44" s="367" t="s">
        <v>902</v>
      </c>
      <c r="G44" s="208"/>
    </row>
    <row r="45" spans="1:7" ht="15" customHeight="1" x14ac:dyDescent="0.2">
      <c r="A45" s="207"/>
      <c r="B45" s="207"/>
      <c r="C45" s="207"/>
      <c r="D45" s="222"/>
      <c r="E45" s="222"/>
      <c r="F45" s="367" t="s">
        <v>903</v>
      </c>
      <c r="G45" s="208"/>
    </row>
    <row r="46" spans="1:7" x14ac:dyDescent="0.2">
      <c r="A46" s="207" t="s">
        <v>11</v>
      </c>
      <c r="C46" s="207"/>
      <c r="D46" s="209" t="s">
        <v>83</v>
      </c>
      <c r="E46" s="209"/>
      <c r="F46" s="209"/>
      <c r="G46" s="212"/>
    </row>
  </sheetData>
  <mergeCells count="5">
    <mergeCell ref="A1:E1"/>
    <mergeCell ref="A2:F2"/>
    <mergeCell ref="A4:G4"/>
    <mergeCell ref="A19:G19"/>
    <mergeCell ref="E20:F20"/>
  </mergeCells>
  <printOptions horizontalCentered="1" verticalCentered="1"/>
  <pageMargins left="0.70866141732283505" right="0.70866141732283505" top="0.196850393700787" bottom="0.196850393700787" header="0.31496062992126" footer="0.31496062992126"/>
  <pageSetup paperSize="9" scale="81" orientation="landscape" r:id="rId1"/>
  <headerFooter>
    <oddFooter>&amp;C- 91 -</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3"/>
  <sheetViews>
    <sheetView view="pageBreakPreview" zoomScaleSheetLayoutView="100" workbookViewId="0">
      <selection activeCell="N22" sqref="N22"/>
    </sheetView>
  </sheetViews>
  <sheetFormatPr defaultRowHeight="12.75" x14ac:dyDescent="0.2"/>
  <sheetData>
    <row r="2" spans="2:8" x14ac:dyDescent="0.2">
      <c r="B2" s="14"/>
    </row>
    <row r="4" spans="2:8" ht="12.75" customHeight="1" x14ac:dyDescent="0.2">
      <c r="B4" s="848" t="s">
        <v>706</v>
      </c>
      <c r="C4" s="848"/>
      <c r="D4" s="848"/>
      <c r="E4" s="848"/>
      <c r="F4" s="848"/>
      <c r="G4" s="848"/>
      <c r="H4" s="848"/>
    </row>
    <row r="5" spans="2:8" ht="12.75" customHeight="1" x14ac:dyDescent="0.2">
      <c r="B5" s="848"/>
      <c r="C5" s="848"/>
      <c r="D5" s="848"/>
      <c r="E5" s="848"/>
      <c r="F5" s="848"/>
      <c r="G5" s="848"/>
      <c r="H5" s="848"/>
    </row>
    <row r="6" spans="2:8" ht="12.75" customHeight="1" x14ac:dyDescent="0.2">
      <c r="B6" s="848"/>
      <c r="C6" s="848"/>
      <c r="D6" s="848"/>
      <c r="E6" s="848"/>
      <c r="F6" s="848"/>
      <c r="G6" s="848"/>
      <c r="H6" s="848"/>
    </row>
    <row r="7" spans="2:8" ht="12.75" customHeight="1" x14ac:dyDescent="0.2">
      <c r="B7" s="848"/>
      <c r="C7" s="848"/>
      <c r="D7" s="848"/>
      <c r="E7" s="848"/>
      <c r="F7" s="848"/>
      <c r="G7" s="848"/>
      <c r="H7" s="848"/>
    </row>
    <row r="8" spans="2:8" ht="12.75" customHeight="1" x14ac:dyDescent="0.2">
      <c r="B8" s="848"/>
      <c r="C8" s="848"/>
      <c r="D8" s="848"/>
      <c r="E8" s="848"/>
      <c r="F8" s="848"/>
      <c r="G8" s="848"/>
      <c r="H8" s="848"/>
    </row>
    <row r="9" spans="2:8" ht="12.75" customHeight="1" x14ac:dyDescent="0.2">
      <c r="B9" s="848"/>
      <c r="C9" s="848"/>
      <c r="D9" s="848"/>
      <c r="E9" s="848"/>
      <c r="F9" s="848"/>
      <c r="G9" s="848"/>
      <c r="H9" s="848"/>
    </row>
    <row r="10" spans="2:8" ht="12.75" customHeight="1" x14ac:dyDescent="0.2">
      <c r="B10" s="848"/>
      <c r="C10" s="848"/>
      <c r="D10" s="848"/>
      <c r="E10" s="848"/>
      <c r="F10" s="848"/>
      <c r="G10" s="848"/>
      <c r="H10" s="848"/>
    </row>
    <row r="11" spans="2:8" ht="12.75" customHeight="1" x14ac:dyDescent="0.2">
      <c r="B11" s="848"/>
      <c r="C11" s="848"/>
      <c r="D11" s="848"/>
      <c r="E11" s="848"/>
      <c r="F11" s="848"/>
      <c r="G11" s="848"/>
      <c r="H11" s="848"/>
    </row>
    <row r="12" spans="2:8" ht="12.75" customHeight="1" x14ac:dyDescent="0.2">
      <c r="B12" s="848"/>
      <c r="C12" s="848"/>
      <c r="D12" s="848"/>
      <c r="E12" s="848"/>
      <c r="F12" s="848"/>
      <c r="G12" s="848"/>
      <c r="H12" s="848"/>
    </row>
    <row r="13" spans="2:8" ht="12.75" customHeight="1" x14ac:dyDescent="0.2">
      <c r="B13" s="848"/>
      <c r="C13" s="848"/>
      <c r="D13" s="848"/>
      <c r="E13" s="848"/>
      <c r="F13" s="848"/>
      <c r="G13" s="848"/>
      <c r="H13" s="848"/>
    </row>
  </sheetData>
  <mergeCells count="1">
    <mergeCell ref="B4:H13"/>
  </mergeCells>
  <printOptions horizontalCentered="1" verticalCentered="1"/>
  <pageMargins left="0.70866141732283472" right="0.70866141732283472" top="0.19685039370078741" bottom="0.19685039370078741" header="0.31496062992125984" footer="0.31496062992125984"/>
  <pageSetup paperSize="9" orientation="landscape" verticalDpi="4294967295"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1"/>
  <sheetViews>
    <sheetView view="pageBreakPreview" topLeftCell="A7" zoomScaleSheetLayoutView="100" workbookViewId="0">
      <selection activeCell="N22" sqref="N22"/>
    </sheetView>
  </sheetViews>
  <sheetFormatPr defaultRowHeight="14.25" x14ac:dyDescent="0.2"/>
  <cols>
    <col min="1" max="1" width="4.7109375" style="46" customWidth="1"/>
    <col min="2" max="2" width="16.85546875" style="46" customWidth="1"/>
    <col min="3" max="3" width="11.7109375" style="46" customWidth="1"/>
    <col min="4" max="4" width="12" style="46" customWidth="1"/>
    <col min="5" max="5" width="12.140625" style="46" customWidth="1"/>
    <col min="6" max="6" width="17.42578125" style="46" customWidth="1"/>
    <col min="7" max="7" width="12.42578125" style="46" customWidth="1"/>
    <col min="8" max="8" width="16" style="46" customWidth="1"/>
    <col min="9" max="9" width="12.7109375" style="46" customWidth="1"/>
    <col min="10" max="10" width="15" style="46" customWidth="1"/>
    <col min="11" max="11" width="16" style="46" customWidth="1"/>
    <col min="12" max="12" width="11.85546875" style="46" customWidth="1"/>
    <col min="13" max="16384" width="9.140625" style="46"/>
  </cols>
  <sheetData>
    <row r="1" spans="1:20" ht="15" customHeight="1" x14ac:dyDescent="0.25">
      <c r="C1" s="583"/>
      <c r="D1" s="583"/>
      <c r="E1" s="583"/>
      <c r="F1" s="583"/>
      <c r="G1" s="583"/>
      <c r="H1" s="583"/>
      <c r="I1" s="162"/>
      <c r="J1" s="729" t="s">
        <v>532</v>
      </c>
      <c r="K1" s="729"/>
    </row>
    <row r="2" spans="1:20" s="53" customFormat="1" ht="19.5" customHeight="1" x14ac:dyDescent="0.2">
      <c r="A2" s="853" t="s">
        <v>0</v>
      </c>
      <c r="B2" s="853"/>
      <c r="C2" s="853"/>
      <c r="D2" s="853"/>
      <c r="E2" s="853"/>
      <c r="F2" s="853"/>
      <c r="G2" s="853"/>
      <c r="H2" s="853"/>
      <c r="I2" s="853"/>
      <c r="J2" s="853"/>
      <c r="K2" s="853"/>
    </row>
    <row r="3" spans="1:20" s="53" customFormat="1" ht="19.5" customHeight="1" x14ac:dyDescent="0.2">
      <c r="A3" s="852" t="s">
        <v>701</v>
      </c>
      <c r="B3" s="852"/>
      <c r="C3" s="852"/>
      <c r="D3" s="852"/>
      <c r="E3" s="852"/>
      <c r="F3" s="852"/>
      <c r="G3" s="852"/>
      <c r="H3" s="852"/>
      <c r="I3" s="852"/>
      <c r="J3" s="852"/>
      <c r="K3" s="852"/>
    </row>
    <row r="4" spans="1:20" s="53" customFormat="1" ht="14.25" customHeight="1" x14ac:dyDescent="0.2">
      <c r="A4" s="61"/>
      <c r="B4" s="61"/>
      <c r="C4" s="61"/>
      <c r="D4" s="61"/>
      <c r="E4" s="61"/>
      <c r="F4" s="61"/>
      <c r="G4" s="61"/>
      <c r="H4" s="61"/>
      <c r="I4" s="61"/>
      <c r="J4" s="61"/>
      <c r="K4" s="61"/>
    </row>
    <row r="5" spans="1:20" s="53" customFormat="1" ht="18" customHeight="1" x14ac:dyDescent="0.2">
      <c r="A5" s="783" t="s">
        <v>707</v>
      </c>
      <c r="B5" s="783"/>
      <c r="C5" s="783"/>
      <c r="D5" s="783"/>
      <c r="E5" s="783"/>
      <c r="F5" s="783"/>
      <c r="G5" s="783"/>
      <c r="H5" s="783"/>
      <c r="I5" s="783"/>
      <c r="J5" s="783"/>
      <c r="K5" s="783"/>
    </row>
    <row r="6" spans="1:20" ht="15.75" x14ac:dyDescent="0.25">
      <c r="A6" s="626" t="s">
        <v>161</v>
      </c>
      <c r="B6" s="626"/>
      <c r="C6" s="106"/>
      <c r="D6" s="106"/>
      <c r="E6" s="106"/>
      <c r="F6" s="106"/>
      <c r="G6" s="106"/>
      <c r="H6" s="106"/>
      <c r="I6" s="106"/>
      <c r="J6" s="106"/>
      <c r="K6" s="106"/>
    </row>
    <row r="7" spans="1:20" ht="29.25" customHeight="1" x14ac:dyDescent="0.2">
      <c r="A7" s="850" t="s">
        <v>73</v>
      </c>
      <c r="B7" s="850" t="s">
        <v>74</v>
      </c>
      <c r="C7" s="850" t="s">
        <v>75</v>
      </c>
      <c r="D7" s="850" t="s">
        <v>155</v>
      </c>
      <c r="E7" s="850"/>
      <c r="F7" s="850"/>
      <c r="G7" s="850"/>
      <c r="H7" s="850"/>
      <c r="I7" s="637" t="s">
        <v>237</v>
      </c>
      <c r="J7" s="850" t="s">
        <v>76</v>
      </c>
      <c r="K7" s="850" t="s">
        <v>477</v>
      </c>
      <c r="L7" s="849" t="s">
        <v>77</v>
      </c>
      <c r="S7" s="52"/>
      <c r="T7" s="52"/>
    </row>
    <row r="8" spans="1:20" ht="33.75" customHeight="1" x14ac:dyDescent="0.2">
      <c r="A8" s="850"/>
      <c r="B8" s="850"/>
      <c r="C8" s="850"/>
      <c r="D8" s="850" t="s">
        <v>78</v>
      </c>
      <c r="E8" s="850" t="s">
        <v>79</v>
      </c>
      <c r="F8" s="850"/>
      <c r="G8" s="850"/>
      <c r="H8" s="48" t="s">
        <v>80</v>
      </c>
      <c r="I8" s="851"/>
      <c r="J8" s="850"/>
      <c r="K8" s="850"/>
      <c r="L8" s="849"/>
    </row>
    <row r="9" spans="1:20" ht="30" x14ac:dyDescent="0.2">
      <c r="A9" s="850"/>
      <c r="B9" s="850"/>
      <c r="C9" s="850"/>
      <c r="D9" s="850"/>
      <c r="E9" s="48" t="s">
        <v>81</v>
      </c>
      <c r="F9" s="48" t="s">
        <v>82</v>
      </c>
      <c r="G9" s="48" t="s">
        <v>17</v>
      </c>
      <c r="H9" s="48"/>
      <c r="I9" s="638"/>
      <c r="J9" s="850"/>
      <c r="K9" s="850"/>
      <c r="L9" s="849"/>
    </row>
    <row r="10" spans="1:20" s="150" customFormat="1" ht="17.100000000000001" customHeight="1" x14ac:dyDescent="0.2">
      <c r="A10" s="149">
        <v>1</v>
      </c>
      <c r="B10" s="149">
        <v>2</v>
      </c>
      <c r="C10" s="149">
        <v>3</v>
      </c>
      <c r="D10" s="149">
        <v>4</v>
      </c>
      <c r="E10" s="149">
        <v>5</v>
      </c>
      <c r="F10" s="149">
        <v>6</v>
      </c>
      <c r="G10" s="149">
        <v>7</v>
      </c>
      <c r="H10" s="149">
        <v>8</v>
      </c>
      <c r="I10" s="149">
        <v>9</v>
      </c>
      <c r="J10" s="149">
        <v>10</v>
      </c>
      <c r="K10" s="149">
        <v>11</v>
      </c>
      <c r="L10" s="149">
        <v>12</v>
      </c>
    </row>
    <row r="11" spans="1:20" ht="17.100000000000001" customHeight="1" x14ac:dyDescent="0.2">
      <c r="A11" s="55">
        <v>1</v>
      </c>
      <c r="B11" s="56" t="s">
        <v>802</v>
      </c>
      <c r="C11" s="50">
        <v>30</v>
      </c>
      <c r="D11" s="50">
        <v>0</v>
      </c>
      <c r="E11" s="50">
        <v>4</v>
      </c>
      <c r="F11" s="50">
        <v>6</v>
      </c>
      <c r="G11" s="50">
        <f>SUM(E11:F11)</f>
        <v>10</v>
      </c>
      <c r="H11" s="50">
        <f>D11+G11</f>
        <v>10</v>
      </c>
      <c r="I11" s="50">
        <f>C11-H11</f>
        <v>20</v>
      </c>
      <c r="J11" s="50">
        <f>I11</f>
        <v>20</v>
      </c>
      <c r="K11" s="49"/>
      <c r="L11" s="49"/>
    </row>
    <row r="12" spans="1:20" ht="17.100000000000001" customHeight="1" x14ac:dyDescent="0.2">
      <c r="A12" s="55">
        <v>2</v>
      </c>
      <c r="B12" s="56" t="s">
        <v>803</v>
      </c>
      <c r="C12" s="50">
        <v>31</v>
      </c>
      <c r="D12" s="50">
        <v>0</v>
      </c>
      <c r="E12" s="50">
        <v>4</v>
      </c>
      <c r="F12" s="50">
        <v>4</v>
      </c>
      <c r="G12" s="50">
        <f t="shared" ref="G12:G23" si="0">SUM(E12:F12)</f>
        <v>8</v>
      </c>
      <c r="H12" s="50">
        <f t="shared" ref="H12:H23" si="1">D12+G12</f>
        <v>8</v>
      </c>
      <c r="I12" s="50">
        <f t="shared" ref="I12:I23" si="2">C12-H12</f>
        <v>23</v>
      </c>
      <c r="J12" s="50">
        <f t="shared" ref="J12:J23" si="3">I12</f>
        <v>23</v>
      </c>
      <c r="K12" s="49"/>
      <c r="L12" s="49"/>
    </row>
    <row r="13" spans="1:20" ht="17.100000000000001" customHeight="1" x14ac:dyDescent="0.2">
      <c r="A13" s="55">
        <v>3</v>
      </c>
      <c r="B13" s="56" t="s">
        <v>804</v>
      </c>
      <c r="C13" s="50">
        <v>30</v>
      </c>
      <c r="D13" s="50">
        <v>6</v>
      </c>
      <c r="E13" s="50">
        <v>5</v>
      </c>
      <c r="F13" s="50">
        <v>6</v>
      </c>
      <c r="G13" s="50">
        <f t="shared" si="0"/>
        <v>11</v>
      </c>
      <c r="H13" s="50">
        <f t="shared" si="1"/>
        <v>17</v>
      </c>
      <c r="I13" s="50">
        <f t="shared" si="2"/>
        <v>13</v>
      </c>
      <c r="J13" s="50">
        <f t="shared" si="3"/>
        <v>13</v>
      </c>
      <c r="K13" s="49"/>
      <c r="L13" s="49"/>
    </row>
    <row r="14" spans="1:20" ht="17.100000000000001" customHeight="1" x14ac:dyDescent="0.2">
      <c r="A14" s="55">
        <v>4</v>
      </c>
      <c r="B14" s="56" t="s">
        <v>805</v>
      </c>
      <c r="C14" s="50">
        <v>31</v>
      </c>
      <c r="D14" s="50">
        <v>0</v>
      </c>
      <c r="E14" s="50">
        <v>4</v>
      </c>
      <c r="F14" s="50">
        <v>5</v>
      </c>
      <c r="G14" s="50">
        <f t="shared" si="0"/>
        <v>9</v>
      </c>
      <c r="H14" s="50">
        <f t="shared" si="1"/>
        <v>9</v>
      </c>
      <c r="I14" s="50">
        <f t="shared" si="2"/>
        <v>22</v>
      </c>
      <c r="J14" s="50">
        <f t="shared" si="3"/>
        <v>22</v>
      </c>
      <c r="K14" s="49"/>
      <c r="L14" s="49"/>
    </row>
    <row r="15" spans="1:20" ht="17.100000000000001" customHeight="1" x14ac:dyDescent="0.2">
      <c r="A15" s="55">
        <v>5</v>
      </c>
      <c r="B15" s="56" t="s">
        <v>806</v>
      </c>
      <c r="C15" s="50">
        <v>31</v>
      </c>
      <c r="D15" s="50">
        <v>0</v>
      </c>
      <c r="E15" s="50">
        <v>4</v>
      </c>
      <c r="F15" s="50">
        <v>6</v>
      </c>
      <c r="G15" s="50">
        <f t="shared" si="0"/>
        <v>10</v>
      </c>
      <c r="H15" s="50">
        <f t="shared" si="1"/>
        <v>10</v>
      </c>
      <c r="I15" s="50">
        <f t="shared" si="2"/>
        <v>21</v>
      </c>
      <c r="J15" s="50">
        <f t="shared" si="3"/>
        <v>21</v>
      </c>
      <c r="K15" s="49"/>
      <c r="L15" s="49"/>
    </row>
    <row r="16" spans="1:20" s="54" customFormat="1" ht="17.100000000000001" customHeight="1" x14ac:dyDescent="0.2">
      <c r="A16" s="55">
        <v>6</v>
      </c>
      <c r="B16" s="56" t="s">
        <v>807</v>
      </c>
      <c r="C16" s="55">
        <v>30</v>
      </c>
      <c r="D16" s="55">
        <v>0</v>
      </c>
      <c r="E16" s="55">
        <v>5</v>
      </c>
      <c r="F16" s="55">
        <v>4</v>
      </c>
      <c r="G16" s="50">
        <f t="shared" si="0"/>
        <v>9</v>
      </c>
      <c r="H16" s="50">
        <f t="shared" si="1"/>
        <v>9</v>
      </c>
      <c r="I16" s="50">
        <f t="shared" si="2"/>
        <v>21</v>
      </c>
      <c r="J16" s="50">
        <f t="shared" si="3"/>
        <v>21</v>
      </c>
      <c r="K16" s="56"/>
      <c r="L16" s="56"/>
    </row>
    <row r="17" spans="1:12" s="54" customFormat="1" ht="17.100000000000001" customHeight="1" x14ac:dyDescent="0.2">
      <c r="A17" s="55">
        <v>7</v>
      </c>
      <c r="B17" s="56" t="s">
        <v>808</v>
      </c>
      <c r="C17" s="55">
        <v>31</v>
      </c>
      <c r="D17" s="55">
        <v>4</v>
      </c>
      <c r="E17" s="55">
        <v>4</v>
      </c>
      <c r="F17" s="55">
        <v>7</v>
      </c>
      <c r="G17" s="50">
        <f t="shared" si="0"/>
        <v>11</v>
      </c>
      <c r="H17" s="50">
        <f t="shared" si="1"/>
        <v>15</v>
      </c>
      <c r="I17" s="50">
        <f t="shared" si="2"/>
        <v>16</v>
      </c>
      <c r="J17" s="50">
        <f t="shared" si="3"/>
        <v>16</v>
      </c>
      <c r="K17" s="56"/>
      <c r="L17" s="56"/>
    </row>
    <row r="18" spans="1:12" s="54" customFormat="1" ht="17.100000000000001" customHeight="1" x14ac:dyDescent="0.2">
      <c r="A18" s="55">
        <v>8</v>
      </c>
      <c r="B18" s="56" t="s">
        <v>809</v>
      </c>
      <c r="C18" s="55">
        <v>30</v>
      </c>
      <c r="D18" s="55">
        <v>0</v>
      </c>
      <c r="E18" s="55">
        <v>4</v>
      </c>
      <c r="F18" s="55">
        <v>7</v>
      </c>
      <c r="G18" s="50">
        <f t="shared" si="0"/>
        <v>11</v>
      </c>
      <c r="H18" s="50">
        <f t="shared" si="1"/>
        <v>11</v>
      </c>
      <c r="I18" s="50">
        <f t="shared" si="2"/>
        <v>19</v>
      </c>
      <c r="J18" s="50">
        <f t="shared" si="3"/>
        <v>19</v>
      </c>
      <c r="K18" s="56"/>
      <c r="L18" s="56"/>
    </row>
    <row r="19" spans="1:12" s="54" customFormat="1" ht="17.100000000000001" customHeight="1" x14ac:dyDescent="0.2">
      <c r="A19" s="55">
        <v>9</v>
      </c>
      <c r="B19" s="56" t="s">
        <v>810</v>
      </c>
      <c r="C19" s="55">
        <v>31</v>
      </c>
      <c r="D19" s="55">
        <v>26</v>
      </c>
      <c r="E19" s="55">
        <v>5</v>
      </c>
      <c r="F19" s="55">
        <v>0</v>
      </c>
      <c r="G19" s="50">
        <f t="shared" si="0"/>
        <v>5</v>
      </c>
      <c r="H19" s="50">
        <f t="shared" si="1"/>
        <v>31</v>
      </c>
      <c r="I19" s="50">
        <f t="shared" si="2"/>
        <v>0</v>
      </c>
      <c r="J19" s="50">
        <f t="shared" si="3"/>
        <v>0</v>
      </c>
      <c r="K19" s="56"/>
      <c r="L19" s="56"/>
    </row>
    <row r="20" spans="1:12" s="54" customFormat="1" ht="17.100000000000001" customHeight="1" x14ac:dyDescent="0.2">
      <c r="A20" s="55">
        <v>10</v>
      </c>
      <c r="B20" s="56" t="s">
        <v>811</v>
      </c>
      <c r="C20" s="55">
        <v>31</v>
      </c>
      <c r="D20" s="55">
        <v>27</v>
      </c>
      <c r="E20" s="55">
        <v>4</v>
      </c>
      <c r="F20" s="55">
        <v>0</v>
      </c>
      <c r="G20" s="50">
        <f t="shared" si="0"/>
        <v>4</v>
      </c>
      <c r="H20" s="50">
        <f t="shared" si="1"/>
        <v>31</v>
      </c>
      <c r="I20" s="50">
        <f t="shared" si="2"/>
        <v>0</v>
      </c>
      <c r="J20" s="50">
        <f t="shared" si="3"/>
        <v>0</v>
      </c>
      <c r="K20" s="56"/>
      <c r="L20" s="56"/>
    </row>
    <row r="21" spans="1:12" s="54" customFormat="1" ht="17.100000000000001" customHeight="1" x14ac:dyDescent="0.2">
      <c r="A21" s="55">
        <v>11</v>
      </c>
      <c r="B21" s="56" t="s">
        <v>812</v>
      </c>
      <c r="C21" s="55">
        <v>29</v>
      </c>
      <c r="D21" s="468">
        <v>6</v>
      </c>
      <c r="E21" s="468">
        <v>4</v>
      </c>
      <c r="F21" s="468">
        <v>0</v>
      </c>
      <c r="G21" s="50">
        <f t="shared" si="0"/>
        <v>4</v>
      </c>
      <c r="H21" s="50">
        <f t="shared" si="1"/>
        <v>10</v>
      </c>
      <c r="I21" s="50">
        <f t="shared" si="2"/>
        <v>19</v>
      </c>
      <c r="J21" s="50">
        <f t="shared" si="3"/>
        <v>19</v>
      </c>
      <c r="K21" s="56"/>
      <c r="L21" s="56"/>
    </row>
    <row r="22" spans="1:12" s="54" customFormat="1" ht="17.100000000000001" customHeight="1" x14ac:dyDescent="0.2">
      <c r="A22" s="55">
        <v>12</v>
      </c>
      <c r="B22" s="56" t="s">
        <v>813</v>
      </c>
      <c r="C22" s="55">
        <v>31</v>
      </c>
      <c r="D22" s="468">
        <v>0</v>
      </c>
      <c r="E22" s="468">
        <v>5</v>
      </c>
      <c r="F22" s="468">
        <v>0</v>
      </c>
      <c r="G22" s="50">
        <f t="shared" si="0"/>
        <v>5</v>
      </c>
      <c r="H22" s="50">
        <f t="shared" si="1"/>
        <v>5</v>
      </c>
      <c r="I22" s="50">
        <f t="shared" si="2"/>
        <v>26</v>
      </c>
      <c r="J22" s="50">
        <f t="shared" si="3"/>
        <v>26</v>
      </c>
      <c r="K22" s="56"/>
      <c r="L22" s="56"/>
    </row>
    <row r="23" spans="1:12" s="54" customFormat="1" ht="17.100000000000001" customHeight="1" x14ac:dyDescent="0.25">
      <c r="A23" s="56"/>
      <c r="B23" s="57" t="s">
        <v>17</v>
      </c>
      <c r="C23" s="468">
        <v>366</v>
      </c>
      <c r="D23" s="468">
        <f>SUM(D11:D22)</f>
        <v>69</v>
      </c>
      <c r="E23" s="468">
        <f>SUM(E11:E22)</f>
        <v>52</v>
      </c>
      <c r="F23" s="468">
        <f>SUM(F11:F22)</f>
        <v>45</v>
      </c>
      <c r="G23" s="467">
        <f t="shared" si="0"/>
        <v>97</v>
      </c>
      <c r="H23" s="467">
        <f t="shared" si="1"/>
        <v>166</v>
      </c>
      <c r="I23" s="467">
        <f t="shared" si="2"/>
        <v>200</v>
      </c>
      <c r="J23" s="467">
        <f t="shared" si="3"/>
        <v>200</v>
      </c>
      <c r="K23" s="56"/>
      <c r="L23" s="56"/>
    </row>
    <row r="24" spans="1:12" s="54" customFormat="1" ht="11.25" customHeight="1" x14ac:dyDescent="0.2">
      <c r="A24" s="58"/>
      <c r="B24" s="59"/>
      <c r="C24" s="60"/>
      <c r="D24" s="58"/>
      <c r="E24" s="58"/>
      <c r="F24" s="58"/>
      <c r="G24" s="58"/>
      <c r="H24" s="58"/>
      <c r="I24" s="58"/>
      <c r="J24" s="58"/>
      <c r="K24" s="58"/>
    </row>
    <row r="25" spans="1:12" ht="15" x14ac:dyDescent="0.25">
      <c r="A25" s="51" t="s">
        <v>106</v>
      </c>
      <c r="B25" s="51"/>
      <c r="C25" s="51"/>
      <c r="D25" s="51"/>
      <c r="E25" s="51"/>
      <c r="F25" s="51"/>
      <c r="G25" s="51"/>
      <c r="H25" s="51"/>
      <c r="I25" s="51"/>
      <c r="J25" s="51"/>
    </row>
    <row r="26" spans="1:12" ht="15" x14ac:dyDescent="0.25">
      <c r="A26" s="51"/>
      <c r="B26" s="51"/>
      <c r="C26" s="51"/>
      <c r="D26" s="51"/>
      <c r="E26" s="51"/>
      <c r="F26" s="51"/>
      <c r="G26" s="51"/>
      <c r="H26" s="51"/>
      <c r="I26" s="51"/>
      <c r="J26" s="51"/>
    </row>
    <row r="27" spans="1:12" ht="15" x14ac:dyDescent="0.25">
      <c r="A27" s="51"/>
      <c r="B27" s="51"/>
      <c r="C27" s="51"/>
      <c r="D27" s="51"/>
      <c r="E27" s="51"/>
      <c r="F27" s="51"/>
      <c r="G27" s="51"/>
      <c r="H27" s="51"/>
      <c r="I27" s="51"/>
      <c r="J27" s="51"/>
    </row>
    <row r="28" spans="1:12" ht="15" x14ac:dyDescent="0.25">
      <c r="A28" s="51" t="s">
        <v>11</v>
      </c>
      <c r="B28" s="51"/>
      <c r="C28" s="51"/>
      <c r="D28" s="51"/>
      <c r="E28" s="51"/>
      <c r="F28" s="51"/>
      <c r="G28" s="51"/>
      <c r="H28" s="51"/>
      <c r="I28" s="51"/>
      <c r="J28" s="416"/>
      <c r="K28" s="416"/>
      <c r="L28" s="367" t="s">
        <v>12</v>
      </c>
    </row>
    <row r="29" spans="1:12" ht="15" x14ac:dyDescent="0.2">
      <c r="A29" s="416"/>
      <c r="B29" s="416"/>
      <c r="C29" s="416"/>
      <c r="D29" s="416"/>
      <c r="E29" s="416"/>
      <c r="F29" s="416"/>
      <c r="G29" s="416"/>
      <c r="H29" s="416"/>
      <c r="I29" s="416"/>
      <c r="J29" s="416"/>
      <c r="K29" s="416"/>
      <c r="L29" s="367" t="s">
        <v>902</v>
      </c>
    </row>
    <row r="30" spans="1:12" ht="15" x14ac:dyDescent="0.2">
      <c r="A30" s="416"/>
      <c r="B30" s="416"/>
      <c r="C30" s="416"/>
      <c r="D30" s="416"/>
      <c r="E30" s="416"/>
      <c r="F30" s="416"/>
      <c r="G30" s="416"/>
      <c r="H30" s="416"/>
      <c r="I30" s="416"/>
      <c r="J30" s="416"/>
      <c r="K30" s="416"/>
      <c r="L30" s="367" t="s">
        <v>903</v>
      </c>
    </row>
    <row r="31" spans="1:12" ht="15" x14ac:dyDescent="0.25">
      <c r="A31" s="51"/>
      <c r="B31" s="51"/>
      <c r="C31" s="51"/>
      <c r="D31" s="51"/>
      <c r="E31" s="51"/>
      <c r="F31" s="51"/>
      <c r="G31" s="51"/>
      <c r="I31" s="51" t="s">
        <v>83</v>
      </c>
      <c r="J31" s="51"/>
      <c r="K31" s="51"/>
    </row>
  </sheetData>
  <mergeCells count="16">
    <mergeCell ref="C1:H1"/>
    <mergeCell ref="J1:K1"/>
    <mergeCell ref="A3:K3"/>
    <mergeCell ref="A2:K2"/>
    <mergeCell ref="A6:B6"/>
    <mergeCell ref="L7:L9"/>
    <mergeCell ref="A5:K5"/>
    <mergeCell ref="A7:A9"/>
    <mergeCell ref="B7:B9"/>
    <mergeCell ref="C7:C9"/>
    <mergeCell ref="D7:H7"/>
    <mergeCell ref="J7:J9"/>
    <mergeCell ref="K7:K9"/>
    <mergeCell ref="D8:D9"/>
    <mergeCell ref="E8:G8"/>
    <mergeCell ref="I7:I9"/>
  </mergeCells>
  <phoneticPr fontId="0" type="noConversion"/>
  <printOptions horizontalCentered="1" verticalCentered="1"/>
  <pageMargins left="0.70866141732283505" right="0.70866141732283505" top="0.196850393700787" bottom="0.196850393700787" header="0.31496062992126" footer="0.31496062992126"/>
  <pageSetup paperSize="9" scale="84" orientation="landscape" r:id="rId1"/>
  <headerFooter>
    <oddFooter>&amp;C- 92 -</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2"/>
  <sheetViews>
    <sheetView view="pageBreakPreview" topLeftCell="A4" zoomScaleSheetLayoutView="100" workbookViewId="0">
      <selection activeCell="N22" sqref="N22"/>
    </sheetView>
  </sheetViews>
  <sheetFormatPr defaultRowHeight="14.25" x14ac:dyDescent="0.2"/>
  <cols>
    <col min="1" max="1" width="4.7109375" style="46" customWidth="1"/>
    <col min="2" max="2" width="14.7109375" style="46" customWidth="1"/>
    <col min="3" max="3" width="11.7109375" style="46" customWidth="1"/>
    <col min="4" max="4" width="12" style="46" customWidth="1"/>
    <col min="5" max="5" width="11.85546875" style="46" customWidth="1"/>
    <col min="6" max="6" width="18.85546875" style="46" customWidth="1"/>
    <col min="7" max="7" width="10.140625" style="46" customWidth="1"/>
    <col min="8" max="8" width="14.7109375" style="46" customWidth="1"/>
    <col min="9" max="9" width="15.28515625" style="46" customWidth="1"/>
    <col min="10" max="10" width="14.7109375" style="46" customWidth="1"/>
    <col min="11" max="11" width="11.85546875" style="46" customWidth="1"/>
    <col min="12" max="16384" width="9.140625" style="46"/>
  </cols>
  <sheetData>
    <row r="1" spans="1:19" ht="15" customHeight="1" x14ac:dyDescent="0.25">
      <c r="C1" s="583"/>
      <c r="D1" s="583"/>
      <c r="E1" s="583"/>
      <c r="F1" s="583"/>
      <c r="G1" s="583"/>
      <c r="H1" s="583"/>
      <c r="I1" s="162"/>
      <c r="J1" s="38" t="s">
        <v>533</v>
      </c>
    </row>
    <row r="2" spans="1:19" s="53" customFormat="1" ht="19.5" customHeight="1" x14ac:dyDescent="0.2">
      <c r="A2" s="853" t="s">
        <v>0</v>
      </c>
      <c r="B2" s="853"/>
      <c r="C2" s="853"/>
      <c r="D2" s="853"/>
      <c r="E2" s="853"/>
      <c r="F2" s="853"/>
      <c r="G2" s="853"/>
      <c r="H2" s="853"/>
      <c r="I2" s="853"/>
      <c r="J2" s="853"/>
    </row>
    <row r="3" spans="1:19" s="53" customFormat="1" ht="19.5" customHeight="1" x14ac:dyDescent="0.2">
      <c r="A3" s="852" t="s">
        <v>701</v>
      </c>
      <c r="B3" s="852"/>
      <c r="C3" s="852"/>
      <c r="D3" s="852"/>
      <c r="E3" s="852"/>
      <c r="F3" s="852"/>
      <c r="G3" s="852"/>
      <c r="H3" s="852"/>
      <c r="I3" s="852"/>
      <c r="J3" s="852"/>
    </row>
    <row r="4" spans="1:19" s="53" customFormat="1" ht="14.25" customHeight="1" x14ac:dyDescent="0.2">
      <c r="A4" s="61"/>
      <c r="B4" s="61"/>
      <c r="C4" s="61"/>
      <c r="D4" s="61"/>
      <c r="E4" s="61"/>
      <c r="F4" s="61"/>
      <c r="G4" s="61"/>
      <c r="H4" s="61"/>
      <c r="I4" s="61"/>
      <c r="J4" s="61"/>
    </row>
    <row r="5" spans="1:19" s="53" customFormat="1" ht="18" customHeight="1" x14ac:dyDescent="0.2">
      <c r="A5" s="783" t="s">
        <v>708</v>
      </c>
      <c r="B5" s="783"/>
      <c r="C5" s="783"/>
      <c r="D5" s="783"/>
      <c r="E5" s="783"/>
      <c r="F5" s="783"/>
      <c r="G5" s="783"/>
      <c r="H5" s="783"/>
      <c r="I5" s="783"/>
      <c r="J5" s="783"/>
    </row>
    <row r="6" spans="1:19" ht="15.75" x14ac:dyDescent="0.25">
      <c r="A6" s="626" t="s">
        <v>161</v>
      </c>
      <c r="B6" s="626"/>
      <c r="C6" s="134"/>
      <c r="D6" s="134"/>
      <c r="E6" s="134"/>
      <c r="F6" s="134"/>
      <c r="G6" s="134"/>
      <c r="H6" s="134"/>
      <c r="I6" s="160"/>
      <c r="J6" s="160"/>
    </row>
    <row r="7" spans="1:19" ht="29.25" customHeight="1" x14ac:dyDescent="0.2">
      <c r="A7" s="850" t="s">
        <v>73</v>
      </c>
      <c r="B7" s="850" t="s">
        <v>74</v>
      </c>
      <c r="C7" s="850" t="s">
        <v>75</v>
      </c>
      <c r="D7" s="850" t="s">
        <v>156</v>
      </c>
      <c r="E7" s="850"/>
      <c r="F7" s="850"/>
      <c r="G7" s="850"/>
      <c r="H7" s="850"/>
      <c r="I7" s="637" t="s">
        <v>237</v>
      </c>
      <c r="J7" s="850" t="s">
        <v>76</v>
      </c>
      <c r="K7" s="850" t="s">
        <v>225</v>
      </c>
    </row>
    <row r="8" spans="1:19" ht="34.15" customHeight="1" x14ac:dyDescent="0.2">
      <c r="A8" s="850"/>
      <c r="B8" s="850"/>
      <c r="C8" s="850"/>
      <c r="D8" s="850" t="s">
        <v>78</v>
      </c>
      <c r="E8" s="850" t="s">
        <v>79</v>
      </c>
      <c r="F8" s="850"/>
      <c r="G8" s="850"/>
      <c r="H8" s="637" t="s">
        <v>80</v>
      </c>
      <c r="I8" s="851"/>
      <c r="J8" s="850"/>
      <c r="K8" s="850"/>
      <c r="R8" s="52"/>
      <c r="S8" s="52"/>
    </row>
    <row r="9" spans="1:19" ht="33.75" customHeight="1" x14ac:dyDescent="0.2">
      <c r="A9" s="850"/>
      <c r="B9" s="850"/>
      <c r="C9" s="850"/>
      <c r="D9" s="850"/>
      <c r="E9" s="48" t="s">
        <v>81</v>
      </c>
      <c r="F9" s="48" t="s">
        <v>82</v>
      </c>
      <c r="G9" s="48" t="s">
        <v>17</v>
      </c>
      <c r="H9" s="638"/>
      <c r="I9" s="638"/>
      <c r="J9" s="850"/>
      <c r="K9" s="850"/>
    </row>
    <row r="10" spans="1:19" s="54" customFormat="1" ht="17.100000000000001" customHeight="1" x14ac:dyDescent="0.2">
      <c r="A10" s="48">
        <v>1</v>
      </c>
      <c r="B10" s="48">
        <v>2</v>
      </c>
      <c r="C10" s="48">
        <v>3</v>
      </c>
      <c r="D10" s="48">
        <v>4</v>
      </c>
      <c r="E10" s="48">
        <v>5</v>
      </c>
      <c r="F10" s="48">
        <v>6</v>
      </c>
      <c r="G10" s="48">
        <v>7</v>
      </c>
      <c r="H10" s="48">
        <v>8</v>
      </c>
      <c r="I10" s="48">
        <v>9</v>
      </c>
      <c r="J10" s="48">
        <v>10</v>
      </c>
      <c r="K10" s="48">
        <v>11</v>
      </c>
    </row>
    <row r="11" spans="1:19" ht="17.100000000000001" customHeight="1" x14ac:dyDescent="0.2">
      <c r="A11" s="55">
        <v>1</v>
      </c>
      <c r="B11" s="56" t="s">
        <v>802</v>
      </c>
      <c r="C11" s="50">
        <v>30</v>
      </c>
      <c r="D11" s="50">
        <v>0</v>
      </c>
      <c r="E11" s="50">
        <v>4</v>
      </c>
      <c r="F11" s="50">
        <v>4</v>
      </c>
      <c r="G11" s="50">
        <f>SUM(E11:F11)</f>
        <v>8</v>
      </c>
      <c r="H11" s="50">
        <f>D11+G11</f>
        <v>8</v>
      </c>
      <c r="I11" s="50">
        <f>C11-H11</f>
        <v>22</v>
      </c>
      <c r="J11" s="50">
        <f>I11</f>
        <v>22</v>
      </c>
      <c r="K11" s="49"/>
    </row>
    <row r="12" spans="1:19" ht="17.100000000000001" customHeight="1" x14ac:dyDescent="0.2">
      <c r="A12" s="55">
        <v>2</v>
      </c>
      <c r="B12" s="56" t="s">
        <v>803</v>
      </c>
      <c r="C12" s="50">
        <v>31</v>
      </c>
      <c r="D12" s="50">
        <v>0</v>
      </c>
      <c r="E12" s="50">
        <v>4</v>
      </c>
      <c r="F12" s="50">
        <v>4</v>
      </c>
      <c r="G12" s="50">
        <f t="shared" ref="G12:G23" si="0">SUM(E12:F12)</f>
        <v>8</v>
      </c>
      <c r="H12" s="50">
        <f t="shared" ref="H12:H23" si="1">D12+G12</f>
        <v>8</v>
      </c>
      <c r="I12" s="50">
        <f t="shared" ref="I12:I23" si="2">C12-H12</f>
        <v>23</v>
      </c>
      <c r="J12" s="50">
        <f t="shared" ref="J12:J23" si="3">I12</f>
        <v>23</v>
      </c>
      <c r="K12" s="49"/>
    </row>
    <row r="13" spans="1:19" ht="17.100000000000001" customHeight="1" x14ac:dyDescent="0.2">
      <c r="A13" s="55">
        <v>3</v>
      </c>
      <c r="B13" s="56" t="s">
        <v>804</v>
      </c>
      <c r="C13" s="50">
        <v>30</v>
      </c>
      <c r="D13" s="50">
        <v>4</v>
      </c>
      <c r="E13" s="50">
        <v>5</v>
      </c>
      <c r="F13" s="50">
        <v>5</v>
      </c>
      <c r="G13" s="50">
        <f t="shared" si="0"/>
        <v>10</v>
      </c>
      <c r="H13" s="50">
        <f t="shared" si="1"/>
        <v>14</v>
      </c>
      <c r="I13" s="50">
        <f t="shared" si="2"/>
        <v>16</v>
      </c>
      <c r="J13" s="50">
        <f t="shared" si="3"/>
        <v>16</v>
      </c>
      <c r="K13" s="56"/>
    </row>
    <row r="14" spans="1:19" ht="17.100000000000001" customHeight="1" x14ac:dyDescent="0.2">
      <c r="A14" s="55">
        <v>4</v>
      </c>
      <c r="B14" s="56" t="s">
        <v>805</v>
      </c>
      <c r="C14" s="50">
        <v>31</v>
      </c>
      <c r="D14" s="50">
        <v>0</v>
      </c>
      <c r="E14" s="50">
        <v>4</v>
      </c>
      <c r="F14" s="50">
        <v>5</v>
      </c>
      <c r="G14" s="50">
        <f t="shared" si="0"/>
        <v>9</v>
      </c>
      <c r="H14" s="50">
        <f t="shared" si="1"/>
        <v>9</v>
      </c>
      <c r="I14" s="50">
        <f t="shared" si="2"/>
        <v>22</v>
      </c>
      <c r="J14" s="50">
        <f t="shared" si="3"/>
        <v>22</v>
      </c>
      <c r="K14" s="56"/>
    </row>
    <row r="15" spans="1:19" ht="17.100000000000001" customHeight="1" x14ac:dyDescent="0.2">
      <c r="A15" s="55">
        <v>5</v>
      </c>
      <c r="B15" s="56" t="s">
        <v>806</v>
      </c>
      <c r="C15" s="50">
        <v>31</v>
      </c>
      <c r="D15" s="50">
        <v>0</v>
      </c>
      <c r="E15" s="50">
        <v>4</v>
      </c>
      <c r="F15" s="50">
        <v>6</v>
      </c>
      <c r="G15" s="50">
        <f t="shared" si="0"/>
        <v>10</v>
      </c>
      <c r="H15" s="50">
        <f t="shared" si="1"/>
        <v>10</v>
      </c>
      <c r="I15" s="50">
        <f t="shared" si="2"/>
        <v>21</v>
      </c>
      <c r="J15" s="50">
        <f t="shared" si="3"/>
        <v>21</v>
      </c>
      <c r="K15" s="56"/>
    </row>
    <row r="16" spans="1:19" s="54" customFormat="1" ht="17.100000000000001" customHeight="1" x14ac:dyDescent="0.2">
      <c r="A16" s="55">
        <v>6</v>
      </c>
      <c r="B16" s="56" t="s">
        <v>807</v>
      </c>
      <c r="C16" s="55">
        <v>30</v>
      </c>
      <c r="D16" s="55">
        <v>0</v>
      </c>
      <c r="E16" s="55">
        <v>5</v>
      </c>
      <c r="F16" s="55">
        <v>3</v>
      </c>
      <c r="G16" s="50">
        <f t="shared" si="0"/>
        <v>8</v>
      </c>
      <c r="H16" s="50">
        <f t="shared" si="1"/>
        <v>8</v>
      </c>
      <c r="I16" s="50">
        <f t="shared" si="2"/>
        <v>22</v>
      </c>
      <c r="J16" s="50">
        <f t="shared" si="3"/>
        <v>22</v>
      </c>
      <c r="K16" s="56"/>
    </row>
    <row r="17" spans="1:11" s="54" customFormat="1" ht="17.100000000000001" customHeight="1" x14ac:dyDescent="0.2">
      <c r="A17" s="55">
        <v>7</v>
      </c>
      <c r="B17" s="56" t="s">
        <v>808</v>
      </c>
      <c r="C17" s="55">
        <v>31</v>
      </c>
      <c r="D17" s="55">
        <v>2</v>
      </c>
      <c r="E17" s="55">
        <v>4</v>
      </c>
      <c r="F17" s="55">
        <v>5</v>
      </c>
      <c r="G17" s="50">
        <f t="shared" si="0"/>
        <v>9</v>
      </c>
      <c r="H17" s="50">
        <f t="shared" si="1"/>
        <v>11</v>
      </c>
      <c r="I17" s="50">
        <f t="shared" si="2"/>
        <v>20</v>
      </c>
      <c r="J17" s="50">
        <f t="shared" si="3"/>
        <v>20</v>
      </c>
      <c r="K17" s="56"/>
    </row>
    <row r="18" spans="1:11" s="54" customFormat="1" ht="17.100000000000001" customHeight="1" x14ac:dyDescent="0.2">
      <c r="A18" s="55">
        <v>8</v>
      </c>
      <c r="B18" s="56" t="s">
        <v>809</v>
      </c>
      <c r="C18" s="55">
        <v>30</v>
      </c>
      <c r="D18" s="55">
        <v>0</v>
      </c>
      <c r="E18" s="55">
        <v>4</v>
      </c>
      <c r="F18" s="55">
        <v>5</v>
      </c>
      <c r="G18" s="50">
        <f t="shared" si="0"/>
        <v>9</v>
      </c>
      <c r="H18" s="50">
        <f t="shared" si="1"/>
        <v>9</v>
      </c>
      <c r="I18" s="50">
        <f t="shared" si="2"/>
        <v>21</v>
      </c>
      <c r="J18" s="50">
        <f t="shared" si="3"/>
        <v>21</v>
      </c>
      <c r="K18" s="56"/>
    </row>
    <row r="19" spans="1:11" s="54" customFormat="1" ht="17.100000000000001" customHeight="1" x14ac:dyDescent="0.2">
      <c r="A19" s="55">
        <v>9</v>
      </c>
      <c r="B19" s="56" t="s">
        <v>810</v>
      </c>
      <c r="C19" s="55">
        <v>31</v>
      </c>
      <c r="D19" s="55">
        <v>24</v>
      </c>
      <c r="E19" s="55">
        <v>5</v>
      </c>
      <c r="F19" s="55">
        <v>0</v>
      </c>
      <c r="G19" s="50">
        <f t="shared" si="0"/>
        <v>5</v>
      </c>
      <c r="H19" s="50">
        <f t="shared" si="1"/>
        <v>29</v>
      </c>
      <c r="I19" s="50">
        <f t="shared" si="2"/>
        <v>2</v>
      </c>
      <c r="J19" s="50">
        <f t="shared" si="3"/>
        <v>2</v>
      </c>
      <c r="K19" s="56"/>
    </row>
    <row r="20" spans="1:11" s="54" customFormat="1" ht="17.100000000000001" customHeight="1" x14ac:dyDescent="0.2">
      <c r="A20" s="55">
        <v>10</v>
      </c>
      <c r="B20" s="56" t="s">
        <v>814</v>
      </c>
      <c r="C20" s="55">
        <v>31</v>
      </c>
      <c r="D20" s="55">
        <v>27</v>
      </c>
      <c r="E20" s="55">
        <v>4</v>
      </c>
      <c r="F20" s="55">
        <v>0</v>
      </c>
      <c r="G20" s="50">
        <f t="shared" si="0"/>
        <v>4</v>
      </c>
      <c r="H20" s="50">
        <f t="shared" si="1"/>
        <v>31</v>
      </c>
      <c r="I20" s="50">
        <f t="shared" si="2"/>
        <v>0</v>
      </c>
      <c r="J20" s="50">
        <f t="shared" si="3"/>
        <v>0</v>
      </c>
      <c r="K20" s="56"/>
    </row>
    <row r="21" spans="1:11" s="54" customFormat="1" ht="17.100000000000001" customHeight="1" x14ac:dyDescent="0.2">
      <c r="A21" s="55">
        <v>11</v>
      </c>
      <c r="B21" s="56" t="s">
        <v>815</v>
      </c>
      <c r="C21" s="55">
        <v>29</v>
      </c>
      <c r="D21" s="468">
        <v>0</v>
      </c>
      <c r="E21" s="468">
        <v>4</v>
      </c>
      <c r="F21" s="468">
        <v>0</v>
      </c>
      <c r="G21" s="50">
        <f t="shared" si="0"/>
        <v>4</v>
      </c>
      <c r="H21" s="50">
        <f t="shared" si="1"/>
        <v>4</v>
      </c>
      <c r="I21" s="50">
        <f t="shared" si="2"/>
        <v>25</v>
      </c>
      <c r="J21" s="50">
        <f t="shared" si="3"/>
        <v>25</v>
      </c>
      <c r="K21" s="56"/>
    </row>
    <row r="22" spans="1:11" s="54" customFormat="1" ht="17.100000000000001" customHeight="1" x14ac:dyDescent="0.2">
      <c r="A22" s="55">
        <v>12</v>
      </c>
      <c r="B22" s="56" t="s">
        <v>816</v>
      </c>
      <c r="C22" s="55">
        <v>31</v>
      </c>
      <c r="D22" s="468">
        <v>0</v>
      </c>
      <c r="E22" s="468">
        <v>5</v>
      </c>
      <c r="F22" s="468">
        <v>0</v>
      </c>
      <c r="G22" s="50">
        <f t="shared" si="0"/>
        <v>5</v>
      </c>
      <c r="H22" s="50">
        <f t="shared" si="1"/>
        <v>5</v>
      </c>
      <c r="I22" s="50">
        <f t="shared" si="2"/>
        <v>26</v>
      </c>
      <c r="J22" s="50">
        <f t="shared" si="3"/>
        <v>26</v>
      </c>
      <c r="K22" s="56"/>
    </row>
    <row r="23" spans="1:11" s="54" customFormat="1" ht="17.100000000000001" customHeight="1" x14ac:dyDescent="0.25">
      <c r="A23" s="56"/>
      <c r="B23" s="57" t="s">
        <v>17</v>
      </c>
      <c r="C23" s="468">
        <v>366</v>
      </c>
      <c r="D23" s="468">
        <f>SUM(D11:D22)</f>
        <v>57</v>
      </c>
      <c r="E23" s="468">
        <f>SUM(E11:E22)</f>
        <v>52</v>
      </c>
      <c r="F23" s="468">
        <f>SUM(F11:F22)</f>
        <v>37</v>
      </c>
      <c r="G23" s="467">
        <f t="shared" si="0"/>
        <v>89</v>
      </c>
      <c r="H23" s="467">
        <f t="shared" si="1"/>
        <v>146</v>
      </c>
      <c r="I23" s="467">
        <f t="shared" si="2"/>
        <v>220</v>
      </c>
      <c r="J23" s="467">
        <f t="shared" si="3"/>
        <v>220</v>
      </c>
      <c r="K23" s="56"/>
    </row>
    <row r="24" spans="1:11" s="54" customFormat="1" ht="11.25" customHeight="1" x14ac:dyDescent="0.2">
      <c r="A24" s="58"/>
      <c r="B24" s="59"/>
      <c r="C24" s="60"/>
      <c r="D24" s="58"/>
      <c r="E24" s="58"/>
      <c r="F24" s="58"/>
      <c r="G24" s="58"/>
      <c r="H24" s="58"/>
      <c r="I24" s="58"/>
      <c r="J24" s="58"/>
      <c r="K24" s="58"/>
    </row>
    <row r="25" spans="1:11" ht="15" x14ac:dyDescent="0.25">
      <c r="A25" s="51" t="s">
        <v>106</v>
      </c>
      <c r="B25" s="51"/>
      <c r="C25" s="51"/>
      <c r="D25" s="51"/>
      <c r="E25" s="51"/>
      <c r="F25" s="51"/>
      <c r="G25" s="51"/>
      <c r="H25" s="51"/>
      <c r="I25" s="51"/>
      <c r="J25" s="51"/>
    </row>
    <row r="26" spans="1:11" ht="15" x14ac:dyDescent="0.25">
      <c r="A26" s="51"/>
      <c r="B26" s="51"/>
      <c r="C26" s="51"/>
      <c r="D26" s="51"/>
      <c r="E26" s="51"/>
      <c r="F26" s="51"/>
      <c r="G26" s="51"/>
      <c r="H26" s="51"/>
      <c r="I26" s="51"/>
      <c r="J26" s="51"/>
    </row>
    <row r="27" spans="1:11" ht="15" x14ac:dyDescent="0.25">
      <c r="A27" s="51"/>
      <c r="B27" s="51"/>
      <c r="C27" s="51"/>
      <c r="D27" s="51"/>
      <c r="E27" s="51"/>
      <c r="F27" s="51"/>
      <c r="G27" s="51"/>
      <c r="H27" s="51"/>
      <c r="I27" s="51"/>
      <c r="J27" s="51"/>
    </row>
    <row r="28" spans="1:11" x14ac:dyDescent="0.2">
      <c r="D28" s="46" t="s">
        <v>10</v>
      </c>
    </row>
    <row r="29" spans="1:11" ht="15" x14ac:dyDescent="0.25">
      <c r="A29" s="51" t="s">
        <v>11</v>
      </c>
      <c r="B29" s="51"/>
      <c r="C29" s="51"/>
      <c r="D29" s="51"/>
      <c r="E29" s="51"/>
      <c r="F29" s="51"/>
      <c r="G29" s="51"/>
      <c r="H29" s="51"/>
      <c r="I29" s="51"/>
      <c r="J29" s="158"/>
      <c r="K29" s="367" t="s">
        <v>12</v>
      </c>
    </row>
    <row r="30" spans="1:11" ht="15" x14ac:dyDescent="0.2">
      <c r="A30" s="416"/>
      <c r="B30" s="416"/>
      <c r="C30" s="416"/>
      <c r="D30" s="416"/>
      <c r="E30" s="416"/>
      <c r="F30" s="416"/>
      <c r="G30" s="416"/>
      <c r="H30" s="416"/>
      <c r="I30" s="416"/>
      <c r="J30" s="416"/>
      <c r="K30" s="367" t="s">
        <v>902</v>
      </c>
    </row>
    <row r="31" spans="1:11" ht="15" x14ac:dyDescent="0.2">
      <c r="A31" s="416"/>
      <c r="B31" s="416"/>
      <c r="C31" s="416"/>
      <c r="D31" s="416"/>
      <c r="E31" s="416"/>
      <c r="F31" s="416"/>
      <c r="G31" s="416"/>
      <c r="H31" s="416"/>
      <c r="I31" s="416"/>
      <c r="J31" s="416"/>
      <c r="K31" s="367" t="s">
        <v>903</v>
      </c>
    </row>
    <row r="32" spans="1:11" ht="15" x14ac:dyDescent="0.25">
      <c r="A32" s="51"/>
      <c r="B32" s="51"/>
      <c r="C32" s="51"/>
      <c r="D32" s="51"/>
      <c r="E32" s="51"/>
      <c r="F32" s="51"/>
      <c r="G32" s="51"/>
      <c r="H32" s="51" t="s">
        <v>83</v>
      </c>
      <c r="I32" s="51"/>
      <c r="J32" s="51"/>
    </row>
  </sheetData>
  <mergeCells count="15">
    <mergeCell ref="K7:K9"/>
    <mergeCell ref="H8:H9"/>
    <mergeCell ref="C1:H1"/>
    <mergeCell ref="A2:J2"/>
    <mergeCell ref="A3:J3"/>
    <mergeCell ref="A5:J5"/>
    <mergeCell ref="A6:B6"/>
    <mergeCell ref="A7:A9"/>
    <mergeCell ref="B7:B9"/>
    <mergeCell ref="C7:C9"/>
    <mergeCell ref="D7:H7"/>
    <mergeCell ref="J7:J9"/>
    <mergeCell ref="D8:D9"/>
    <mergeCell ref="E8:G8"/>
    <mergeCell ref="I7:I9"/>
  </mergeCells>
  <phoneticPr fontId="0" type="noConversion"/>
  <printOptions horizontalCentered="1" verticalCentered="1"/>
  <pageMargins left="0.70866141732283505" right="0.70866141732283505" top="0.196850393700787" bottom="0.196850393700787" header="0.31496062992126" footer="0.31496062992126"/>
  <pageSetup paperSize="9" scale="95" orientation="landscape" r:id="rId1"/>
  <headerFooter>
    <oddFooter>&amp;C- 93 -</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6"/>
  <sheetViews>
    <sheetView view="pageBreakPreview" topLeftCell="A7" zoomScaleSheetLayoutView="100" workbookViewId="0">
      <selection activeCell="A23" sqref="A23:T23"/>
    </sheetView>
  </sheetViews>
  <sheetFormatPr defaultRowHeight="12.75" x14ac:dyDescent="0.2"/>
  <cols>
    <col min="1" max="1" width="5.5703125" style="265" customWidth="1"/>
    <col min="2" max="2" width="20.5703125" style="265" bestFit="1" customWidth="1"/>
    <col min="3" max="3" width="10.28515625" style="265" customWidth="1"/>
    <col min="4" max="4" width="8.42578125" style="265" customWidth="1"/>
    <col min="5" max="6" width="9.85546875" style="265" customWidth="1"/>
    <col min="7" max="7" width="10.85546875" style="265" customWidth="1"/>
    <col min="8" max="8" width="12.85546875" style="265" customWidth="1"/>
    <col min="9" max="9" width="8.7109375" style="252" customWidth="1"/>
    <col min="10" max="10" width="8.5703125" style="252" bestFit="1" customWidth="1"/>
    <col min="11" max="11" width="8" style="252" customWidth="1"/>
    <col min="12" max="14" width="8.140625" style="252" customWidth="1"/>
    <col min="15" max="15" width="8.42578125" style="252" customWidth="1"/>
    <col min="16" max="16" width="8.140625" style="252" customWidth="1"/>
    <col min="17" max="18" width="8.85546875" style="252" customWidth="1"/>
    <col min="19" max="19" width="10.7109375" style="252" customWidth="1"/>
    <col min="20" max="20" width="14.140625" style="252" customWidth="1"/>
    <col min="21" max="21" width="9.140625" style="265"/>
    <col min="22" max="16384" width="9.140625" style="252"/>
  </cols>
  <sheetData>
    <row r="1" spans="1:21" ht="12.75" customHeight="1" x14ac:dyDescent="0.2">
      <c r="G1" s="867"/>
      <c r="H1" s="867"/>
      <c r="I1" s="867"/>
      <c r="J1" s="265"/>
      <c r="K1" s="265"/>
      <c r="L1" s="265"/>
      <c r="M1" s="265"/>
      <c r="N1" s="265"/>
      <c r="O1" s="265"/>
      <c r="P1" s="265"/>
      <c r="Q1" s="869" t="s">
        <v>534</v>
      </c>
      <c r="R1" s="869"/>
      <c r="S1" s="869"/>
      <c r="T1" s="869"/>
    </row>
    <row r="2" spans="1:21" ht="15.75" x14ac:dyDescent="0.25">
      <c r="A2" s="865" t="s">
        <v>0</v>
      </c>
      <c r="B2" s="865"/>
      <c r="C2" s="865"/>
      <c r="D2" s="865"/>
      <c r="E2" s="865"/>
      <c r="F2" s="865"/>
      <c r="G2" s="865"/>
      <c r="H2" s="865"/>
      <c r="I2" s="865"/>
      <c r="J2" s="865"/>
      <c r="K2" s="865"/>
      <c r="L2" s="865"/>
      <c r="M2" s="865"/>
      <c r="N2" s="865"/>
      <c r="O2" s="865"/>
      <c r="P2" s="865"/>
      <c r="Q2" s="865"/>
      <c r="R2" s="865"/>
      <c r="S2" s="865"/>
      <c r="T2" s="865"/>
    </row>
    <row r="3" spans="1:21" ht="18" x14ac:dyDescent="0.25">
      <c r="A3" s="866" t="s">
        <v>701</v>
      </c>
      <c r="B3" s="866"/>
      <c r="C3" s="866"/>
      <c r="D3" s="866"/>
      <c r="E3" s="866"/>
      <c r="F3" s="866"/>
      <c r="G3" s="866"/>
      <c r="H3" s="866"/>
      <c r="I3" s="866"/>
      <c r="J3" s="866"/>
      <c r="K3" s="866"/>
      <c r="L3" s="866"/>
      <c r="M3" s="866"/>
      <c r="N3" s="866"/>
      <c r="O3" s="866"/>
      <c r="P3" s="866"/>
      <c r="Q3" s="866"/>
      <c r="R3" s="866"/>
      <c r="S3" s="866"/>
      <c r="T3" s="866"/>
    </row>
    <row r="4" spans="1:21" ht="12.75" customHeight="1" x14ac:dyDescent="0.2">
      <c r="A4" s="864" t="s">
        <v>709</v>
      </c>
      <c r="B4" s="864"/>
      <c r="C4" s="864"/>
      <c r="D4" s="864"/>
      <c r="E4" s="864"/>
      <c r="F4" s="864"/>
      <c r="G4" s="864"/>
      <c r="H4" s="864"/>
      <c r="I4" s="864"/>
      <c r="J4" s="864"/>
      <c r="K4" s="864"/>
      <c r="L4" s="864"/>
      <c r="M4" s="864"/>
      <c r="N4" s="864"/>
      <c r="O4" s="864"/>
      <c r="P4" s="864"/>
      <c r="Q4" s="864"/>
      <c r="R4" s="864"/>
      <c r="S4" s="864"/>
      <c r="T4" s="864"/>
    </row>
    <row r="5" spans="1:21" s="253" customFormat="1" ht="7.5" customHeight="1" x14ac:dyDescent="0.2">
      <c r="A5" s="864"/>
      <c r="B5" s="864"/>
      <c r="C5" s="864"/>
      <c r="D5" s="864"/>
      <c r="E5" s="864"/>
      <c r="F5" s="864"/>
      <c r="G5" s="864"/>
      <c r="H5" s="864"/>
      <c r="I5" s="864"/>
      <c r="J5" s="864"/>
      <c r="K5" s="864"/>
      <c r="L5" s="864"/>
      <c r="M5" s="864"/>
      <c r="N5" s="864"/>
      <c r="O5" s="864"/>
      <c r="P5" s="864"/>
      <c r="Q5" s="864"/>
      <c r="R5" s="864"/>
      <c r="S5" s="864"/>
      <c r="T5" s="864"/>
      <c r="U5" s="321"/>
    </row>
    <row r="6" spans="1:21" x14ac:dyDescent="0.2">
      <c r="A6" s="868"/>
      <c r="B6" s="868"/>
      <c r="C6" s="868"/>
      <c r="D6" s="868"/>
      <c r="E6" s="868"/>
      <c r="F6" s="868"/>
      <c r="G6" s="868"/>
      <c r="H6" s="868"/>
      <c r="I6" s="868"/>
      <c r="J6" s="868"/>
      <c r="K6" s="868"/>
      <c r="L6" s="868"/>
      <c r="M6" s="868"/>
      <c r="N6" s="868"/>
      <c r="O6" s="868"/>
      <c r="P6" s="868"/>
      <c r="Q6" s="868"/>
      <c r="R6" s="868"/>
      <c r="S6" s="868"/>
      <c r="T6" s="868"/>
    </row>
    <row r="7" spans="1:21" x14ac:dyDescent="0.2">
      <c r="A7" s="859" t="s">
        <v>161</v>
      </c>
      <c r="B7" s="859"/>
      <c r="H7" s="266"/>
      <c r="I7" s="265"/>
      <c r="J7" s="265"/>
      <c r="K7" s="265"/>
      <c r="L7" s="855"/>
      <c r="M7" s="855"/>
      <c r="N7" s="855"/>
      <c r="O7" s="855"/>
      <c r="P7" s="855"/>
      <c r="Q7" s="855"/>
      <c r="R7" s="855"/>
      <c r="S7" s="855"/>
      <c r="T7" s="855"/>
    </row>
    <row r="8" spans="1:21" ht="24.75" customHeight="1" x14ac:dyDescent="0.2">
      <c r="A8" s="792" t="s">
        <v>2</v>
      </c>
      <c r="B8" s="792" t="s">
        <v>3</v>
      </c>
      <c r="C8" s="856" t="s">
        <v>487</v>
      </c>
      <c r="D8" s="857"/>
      <c r="E8" s="857"/>
      <c r="F8" s="857"/>
      <c r="G8" s="858"/>
      <c r="H8" s="860" t="s">
        <v>84</v>
      </c>
      <c r="I8" s="856" t="s">
        <v>85</v>
      </c>
      <c r="J8" s="857"/>
      <c r="K8" s="857"/>
      <c r="L8" s="858"/>
      <c r="M8" s="792" t="s">
        <v>652</v>
      </c>
      <c r="N8" s="792"/>
      <c r="O8" s="792"/>
      <c r="P8" s="792"/>
      <c r="Q8" s="792"/>
      <c r="R8" s="792"/>
      <c r="S8" s="862" t="s">
        <v>851</v>
      </c>
      <c r="T8" s="862"/>
    </row>
    <row r="9" spans="1:21" ht="44.45" customHeight="1" x14ac:dyDescent="0.2">
      <c r="A9" s="792"/>
      <c r="B9" s="792"/>
      <c r="C9" s="561" t="s">
        <v>5</v>
      </c>
      <c r="D9" s="561" t="s">
        <v>6</v>
      </c>
      <c r="E9" s="267" t="s">
        <v>356</v>
      </c>
      <c r="F9" s="268" t="s">
        <v>100</v>
      </c>
      <c r="G9" s="268" t="s">
        <v>226</v>
      </c>
      <c r="H9" s="861"/>
      <c r="I9" s="314" t="s">
        <v>90</v>
      </c>
      <c r="J9" s="314" t="s">
        <v>19</v>
      </c>
      <c r="K9" s="314" t="s">
        <v>41</v>
      </c>
      <c r="L9" s="314" t="s">
        <v>688</v>
      </c>
      <c r="M9" s="319" t="s">
        <v>17</v>
      </c>
      <c r="N9" s="319" t="s">
        <v>653</v>
      </c>
      <c r="O9" s="319" t="s">
        <v>654</v>
      </c>
      <c r="P9" s="319" t="s">
        <v>655</v>
      </c>
      <c r="Q9" s="319" t="s">
        <v>656</v>
      </c>
      <c r="R9" s="319" t="s">
        <v>657</v>
      </c>
      <c r="S9" s="332" t="s">
        <v>865</v>
      </c>
      <c r="T9" s="332" t="s">
        <v>863</v>
      </c>
    </row>
    <row r="10" spans="1:21" s="254" customFormat="1" x14ac:dyDescent="0.2">
      <c r="A10" s="326">
        <v>1</v>
      </c>
      <c r="B10" s="326">
        <v>2</v>
      </c>
      <c r="C10" s="562">
        <v>3</v>
      </c>
      <c r="D10" s="562">
        <v>4</v>
      </c>
      <c r="E10" s="326">
        <v>5</v>
      </c>
      <c r="F10" s="326">
        <v>6</v>
      </c>
      <c r="G10" s="326">
        <v>7</v>
      </c>
      <c r="H10" s="326">
        <v>8</v>
      </c>
      <c r="I10" s="326">
        <v>9</v>
      </c>
      <c r="J10" s="326">
        <v>10</v>
      </c>
      <c r="K10" s="326">
        <v>11</v>
      </c>
      <c r="L10" s="326">
        <v>12</v>
      </c>
      <c r="M10" s="326">
        <v>13</v>
      </c>
      <c r="N10" s="326">
        <v>14</v>
      </c>
      <c r="O10" s="326">
        <v>15</v>
      </c>
      <c r="P10" s="326">
        <v>16</v>
      </c>
      <c r="Q10" s="326">
        <v>17</v>
      </c>
      <c r="R10" s="326">
        <v>18</v>
      </c>
      <c r="S10" s="326">
        <v>19</v>
      </c>
      <c r="T10" s="326">
        <v>20</v>
      </c>
      <c r="U10" s="275"/>
    </row>
    <row r="11" spans="1:21" ht="15" x14ac:dyDescent="0.25">
      <c r="A11" s="285">
        <v>1</v>
      </c>
      <c r="B11" s="9" t="s">
        <v>884</v>
      </c>
      <c r="C11" s="563">
        <v>45012</v>
      </c>
      <c r="D11" s="563">
        <v>65862</v>
      </c>
      <c r="E11" s="270">
        <v>1455</v>
      </c>
      <c r="F11" s="270">
        <v>0</v>
      </c>
      <c r="G11" s="270">
        <f>F11+E11+D11+C11</f>
        <v>112329</v>
      </c>
      <c r="H11" s="271">
        <v>200</v>
      </c>
      <c r="I11" s="524">
        <f>J11</f>
        <v>2246.58</v>
      </c>
      <c r="J11" s="524">
        <f>G11*H11*0.0001</f>
        <v>2246.58</v>
      </c>
      <c r="K11" s="270"/>
      <c r="L11" s="270"/>
      <c r="M11" s="270"/>
      <c r="N11" s="270"/>
      <c r="O11" s="270"/>
      <c r="P11" s="270"/>
      <c r="Q11" s="270"/>
      <c r="R11" s="270"/>
      <c r="S11" s="270">
        <v>193</v>
      </c>
      <c r="T11" s="524">
        <f>(I11*1930)/100000</f>
        <v>43.358993999999996</v>
      </c>
    </row>
    <row r="12" spans="1:21" ht="15" x14ac:dyDescent="0.25">
      <c r="A12" s="285">
        <v>2</v>
      </c>
      <c r="B12" s="9" t="s">
        <v>885</v>
      </c>
      <c r="C12" s="563">
        <v>34061</v>
      </c>
      <c r="D12" s="563">
        <v>16902</v>
      </c>
      <c r="E12" s="270">
        <v>1039</v>
      </c>
      <c r="F12" s="270"/>
      <c r="G12" s="270">
        <f t="shared" ref="G12:G21" si="0">F12+E12+D12+C12</f>
        <v>52002</v>
      </c>
      <c r="H12" s="271">
        <v>200</v>
      </c>
      <c r="I12" s="524">
        <f t="shared" ref="I12:I20" si="1">J12</f>
        <v>1040.04</v>
      </c>
      <c r="J12" s="524">
        <f t="shared" ref="J12:J21" si="2">G12*H12*0.0001</f>
        <v>1040.04</v>
      </c>
      <c r="K12" s="270"/>
      <c r="L12" s="270"/>
      <c r="M12" s="270"/>
      <c r="N12" s="270"/>
      <c r="O12" s="270"/>
      <c r="P12" s="270"/>
      <c r="Q12" s="270"/>
      <c r="R12" s="270"/>
      <c r="S12" s="270">
        <v>193</v>
      </c>
      <c r="T12" s="524">
        <f t="shared" ref="T12:T21" si="3">(I12*1930)/100000</f>
        <v>20.072772000000001</v>
      </c>
    </row>
    <row r="13" spans="1:21" ht="15" x14ac:dyDescent="0.25">
      <c r="A13" s="285">
        <v>3</v>
      </c>
      <c r="B13" s="9" t="s">
        <v>886</v>
      </c>
      <c r="C13" s="563">
        <v>37055</v>
      </c>
      <c r="D13" s="563">
        <v>30723</v>
      </c>
      <c r="E13" s="270">
        <v>3426</v>
      </c>
      <c r="F13" s="270">
        <v>0</v>
      </c>
      <c r="G13" s="270">
        <f t="shared" si="0"/>
        <v>71204</v>
      </c>
      <c r="H13" s="271">
        <v>200</v>
      </c>
      <c r="I13" s="524">
        <f t="shared" si="1"/>
        <v>1424.0800000000002</v>
      </c>
      <c r="J13" s="524">
        <f t="shared" si="2"/>
        <v>1424.0800000000002</v>
      </c>
      <c r="K13" s="270"/>
      <c r="L13" s="270"/>
      <c r="M13" s="270"/>
      <c r="N13" s="270"/>
      <c r="O13" s="270"/>
      <c r="P13" s="270"/>
      <c r="Q13" s="270"/>
      <c r="R13" s="270"/>
      <c r="S13" s="270">
        <v>193</v>
      </c>
      <c r="T13" s="524">
        <f t="shared" si="3"/>
        <v>27.484744000000003</v>
      </c>
    </row>
    <row r="14" spans="1:21" ht="15" x14ac:dyDescent="0.25">
      <c r="A14" s="285">
        <v>4</v>
      </c>
      <c r="B14" s="9" t="s">
        <v>887</v>
      </c>
      <c r="C14" s="563">
        <v>12875</v>
      </c>
      <c r="D14" s="563">
        <v>10515</v>
      </c>
      <c r="E14" s="270">
        <v>391</v>
      </c>
      <c r="F14" s="270">
        <v>0</v>
      </c>
      <c r="G14" s="270">
        <f t="shared" si="0"/>
        <v>23781</v>
      </c>
      <c r="H14" s="271">
        <v>200</v>
      </c>
      <c r="I14" s="524">
        <f t="shared" si="1"/>
        <v>475.62</v>
      </c>
      <c r="J14" s="524">
        <f t="shared" si="2"/>
        <v>475.62</v>
      </c>
      <c r="K14" s="270"/>
      <c r="L14" s="270"/>
      <c r="M14" s="270"/>
      <c r="N14" s="270"/>
      <c r="O14" s="270"/>
      <c r="P14" s="270"/>
      <c r="Q14" s="270"/>
      <c r="R14" s="270"/>
      <c r="S14" s="270">
        <v>193</v>
      </c>
      <c r="T14" s="524">
        <f t="shared" si="3"/>
        <v>9.1794659999999997</v>
      </c>
    </row>
    <row r="15" spans="1:21" ht="15" x14ac:dyDescent="0.25">
      <c r="A15" s="285">
        <v>5</v>
      </c>
      <c r="B15" s="9" t="s">
        <v>888</v>
      </c>
      <c r="C15" s="563">
        <v>36299</v>
      </c>
      <c r="D15" s="563">
        <v>18401</v>
      </c>
      <c r="E15" s="270">
        <v>1473</v>
      </c>
      <c r="F15" s="270">
        <v>0</v>
      </c>
      <c r="G15" s="270">
        <f t="shared" si="0"/>
        <v>56173</v>
      </c>
      <c r="H15" s="271">
        <v>200</v>
      </c>
      <c r="I15" s="524">
        <f t="shared" si="1"/>
        <v>1123.46</v>
      </c>
      <c r="J15" s="524">
        <f t="shared" si="2"/>
        <v>1123.46</v>
      </c>
      <c r="K15" s="270"/>
      <c r="L15" s="270"/>
      <c r="M15" s="270"/>
      <c r="N15" s="270"/>
      <c r="O15" s="270"/>
      <c r="P15" s="270"/>
      <c r="Q15" s="270"/>
      <c r="R15" s="270"/>
      <c r="S15" s="270">
        <v>193</v>
      </c>
      <c r="T15" s="524">
        <f t="shared" si="3"/>
        <v>21.682778000000003</v>
      </c>
    </row>
    <row r="16" spans="1:21" ht="15" x14ac:dyDescent="0.25">
      <c r="A16" s="285">
        <v>6</v>
      </c>
      <c r="B16" s="205" t="s">
        <v>889</v>
      </c>
      <c r="C16" s="563">
        <v>25574</v>
      </c>
      <c r="D16" s="563">
        <v>5600</v>
      </c>
      <c r="E16" s="270">
        <v>200</v>
      </c>
      <c r="F16" s="270">
        <v>0</v>
      </c>
      <c r="G16" s="270">
        <f t="shared" si="0"/>
        <v>31374</v>
      </c>
      <c r="H16" s="271">
        <v>200</v>
      </c>
      <c r="I16" s="524">
        <f t="shared" si="1"/>
        <v>627.48</v>
      </c>
      <c r="J16" s="524">
        <f t="shared" si="2"/>
        <v>627.48</v>
      </c>
      <c r="K16" s="270"/>
      <c r="L16" s="270"/>
      <c r="M16" s="270"/>
      <c r="N16" s="270"/>
      <c r="O16" s="270"/>
      <c r="P16" s="270"/>
      <c r="Q16" s="270"/>
      <c r="R16" s="270"/>
      <c r="S16" s="270">
        <v>193</v>
      </c>
      <c r="T16" s="524">
        <f t="shared" si="3"/>
        <v>12.110364000000001</v>
      </c>
    </row>
    <row r="17" spans="1:21" ht="15" x14ac:dyDescent="0.25">
      <c r="A17" s="285">
        <v>7</v>
      </c>
      <c r="B17" s="9" t="s">
        <v>890</v>
      </c>
      <c r="C17" s="563">
        <v>26575</v>
      </c>
      <c r="D17" s="563">
        <v>4649</v>
      </c>
      <c r="E17" s="270">
        <v>467</v>
      </c>
      <c r="F17" s="270"/>
      <c r="G17" s="270">
        <f t="shared" si="0"/>
        <v>31691</v>
      </c>
      <c r="H17" s="271">
        <v>200</v>
      </c>
      <c r="I17" s="524">
        <f t="shared" si="1"/>
        <v>633.82000000000005</v>
      </c>
      <c r="J17" s="524">
        <f t="shared" si="2"/>
        <v>633.82000000000005</v>
      </c>
      <c r="K17" s="270"/>
      <c r="L17" s="270"/>
      <c r="M17" s="270"/>
      <c r="N17" s="270"/>
      <c r="O17" s="270"/>
      <c r="P17" s="270"/>
      <c r="Q17" s="270"/>
      <c r="R17" s="270"/>
      <c r="S17" s="270">
        <v>193</v>
      </c>
      <c r="T17" s="524">
        <f t="shared" si="3"/>
        <v>12.232726000000001</v>
      </c>
    </row>
    <row r="18" spans="1:21" ht="15" x14ac:dyDescent="0.25">
      <c r="A18" s="285">
        <v>8</v>
      </c>
      <c r="B18" s="9" t="s">
        <v>891</v>
      </c>
      <c r="C18" s="563">
        <v>25965</v>
      </c>
      <c r="D18" s="563">
        <v>8474</v>
      </c>
      <c r="E18" s="270">
        <v>967</v>
      </c>
      <c r="F18" s="270">
        <v>0</v>
      </c>
      <c r="G18" s="270">
        <f t="shared" si="0"/>
        <v>35406</v>
      </c>
      <c r="H18" s="271">
        <v>200</v>
      </c>
      <c r="I18" s="524">
        <f t="shared" si="1"/>
        <v>708.12</v>
      </c>
      <c r="J18" s="524">
        <f t="shared" si="2"/>
        <v>708.12</v>
      </c>
      <c r="K18" s="270"/>
      <c r="L18" s="270"/>
      <c r="M18" s="270"/>
      <c r="N18" s="270"/>
      <c r="O18" s="270"/>
      <c r="P18" s="270"/>
      <c r="Q18" s="270"/>
      <c r="R18" s="270"/>
      <c r="S18" s="270">
        <v>193</v>
      </c>
      <c r="T18" s="524">
        <f t="shared" si="3"/>
        <v>13.666716000000001</v>
      </c>
    </row>
    <row r="19" spans="1:21" ht="15" x14ac:dyDescent="0.25">
      <c r="A19" s="285">
        <v>9</v>
      </c>
      <c r="B19" s="9" t="s">
        <v>892</v>
      </c>
      <c r="C19" s="563">
        <v>58993</v>
      </c>
      <c r="D19" s="563">
        <v>11203</v>
      </c>
      <c r="E19" s="270">
        <v>1088</v>
      </c>
      <c r="F19" s="270">
        <v>0</v>
      </c>
      <c r="G19" s="270">
        <f t="shared" si="0"/>
        <v>71284</v>
      </c>
      <c r="H19" s="271">
        <v>200</v>
      </c>
      <c r="I19" s="524">
        <f t="shared" si="1"/>
        <v>1425.68</v>
      </c>
      <c r="J19" s="524">
        <f t="shared" si="2"/>
        <v>1425.68</v>
      </c>
      <c r="K19" s="270"/>
      <c r="L19" s="270"/>
      <c r="M19" s="270"/>
      <c r="N19" s="270"/>
      <c r="O19" s="270"/>
      <c r="P19" s="270"/>
      <c r="Q19" s="270"/>
      <c r="R19" s="270"/>
      <c r="S19" s="270">
        <v>193</v>
      </c>
      <c r="T19" s="524">
        <f t="shared" si="3"/>
        <v>27.515623999999999</v>
      </c>
    </row>
    <row r="20" spans="1:21" ht="15" x14ac:dyDescent="0.25">
      <c r="A20" s="285">
        <v>10</v>
      </c>
      <c r="B20" s="9" t="s">
        <v>893</v>
      </c>
      <c r="C20" s="563">
        <v>16941</v>
      </c>
      <c r="D20" s="563">
        <v>4391</v>
      </c>
      <c r="E20" s="270">
        <v>204</v>
      </c>
      <c r="F20" s="270">
        <v>0</v>
      </c>
      <c r="G20" s="270">
        <f t="shared" si="0"/>
        <v>21536</v>
      </c>
      <c r="H20" s="271">
        <v>200</v>
      </c>
      <c r="I20" s="524">
        <f t="shared" si="1"/>
        <v>430.72</v>
      </c>
      <c r="J20" s="524">
        <f t="shared" si="2"/>
        <v>430.72</v>
      </c>
      <c r="K20" s="270"/>
      <c r="L20" s="270"/>
      <c r="M20" s="270"/>
      <c r="N20" s="270"/>
      <c r="O20" s="270"/>
      <c r="P20" s="270"/>
      <c r="Q20" s="270"/>
      <c r="R20" s="270"/>
      <c r="S20" s="270">
        <v>193</v>
      </c>
      <c r="T20" s="524">
        <f t="shared" si="3"/>
        <v>8.3128960000000003</v>
      </c>
    </row>
    <row r="21" spans="1:21" ht="15" x14ac:dyDescent="0.25">
      <c r="A21" s="285">
        <v>11</v>
      </c>
      <c r="B21" s="9" t="s">
        <v>894</v>
      </c>
      <c r="C21" s="563">
        <v>25111</v>
      </c>
      <c r="D21" s="563">
        <v>5862</v>
      </c>
      <c r="E21" s="270">
        <v>131</v>
      </c>
      <c r="F21" s="270">
        <v>0</v>
      </c>
      <c r="G21" s="270">
        <f t="shared" si="0"/>
        <v>31104</v>
      </c>
      <c r="H21" s="271">
        <v>200</v>
      </c>
      <c r="I21" s="524">
        <f>J21</f>
        <v>622.08000000000004</v>
      </c>
      <c r="J21" s="524">
        <f t="shared" si="2"/>
        <v>622.08000000000004</v>
      </c>
      <c r="K21" s="270"/>
      <c r="L21" s="270"/>
      <c r="M21" s="270"/>
      <c r="N21" s="270"/>
      <c r="O21" s="270"/>
      <c r="P21" s="270"/>
      <c r="Q21" s="270"/>
      <c r="R21" s="270"/>
      <c r="S21" s="270">
        <v>193</v>
      </c>
      <c r="T21" s="524">
        <f t="shared" si="3"/>
        <v>12.006144000000001</v>
      </c>
    </row>
    <row r="22" spans="1:21" s="254" customFormat="1" x14ac:dyDescent="0.2">
      <c r="A22" s="592" t="s">
        <v>17</v>
      </c>
      <c r="B22" s="592"/>
      <c r="C22" s="564">
        <f>SUM(C11:C21)</f>
        <v>344461</v>
      </c>
      <c r="D22" s="564">
        <f t="shared" ref="D22:G22" si="4">SUM(D11:D21)</f>
        <v>182582</v>
      </c>
      <c r="E22" s="523">
        <f t="shared" si="4"/>
        <v>10841</v>
      </c>
      <c r="F22" s="523">
        <f t="shared" si="4"/>
        <v>0</v>
      </c>
      <c r="G22" s="523">
        <f t="shared" si="4"/>
        <v>537884</v>
      </c>
      <c r="H22" s="492">
        <v>200</v>
      </c>
      <c r="I22" s="525">
        <f>SUM(I11:I21)</f>
        <v>10757.68</v>
      </c>
      <c r="J22" s="525">
        <f>SUM(J11:J21)</f>
        <v>10757.68</v>
      </c>
      <c r="K22" s="523"/>
      <c r="L22" s="523"/>
      <c r="M22" s="523"/>
      <c r="N22" s="523"/>
      <c r="O22" s="523"/>
      <c r="P22" s="523"/>
      <c r="Q22" s="523"/>
      <c r="R22" s="523"/>
      <c r="S22" s="523"/>
      <c r="T22" s="525">
        <f>SUM(T11:T21)</f>
        <v>207.62322400000002</v>
      </c>
      <c r="U22" s="275"/>
    </row>
    <row r="23" spans="1:21" ht="33" customHeight="1" x14ac:dyDescent="0.2">
      <c r="A23" s="863" t="s">
        <v>963</v>
      </c>
      <c r="B23" s="863"/>
      <c r="C23" s="863"/>
      <c r="D23" s="863"/>
      <c r="E23" s="863"/>
      <c r="F23" s="863"/>
      <c r="G23" s="863"/>
      <c r="H23" s="863"/>
      <c r="I23" s="863"/>
      <c r="J23" s="863"/>
      <c r="K23" s="863"/>
      <c r="L23" s="863"/>
      <c r="M23" s="863"/>
      <c r="N23" s="863"/>
      <c r="O23" s="863"/>
      <c r="P23" s="863"/>
      <c r="Q23" s="863"/>
      <c r="R23" s="863"/>
      <c r="S23" s="863"/>
      <c r="T23" s="863"/>
    </row>
    <row r="24" spans="1:21" x14ac:dyDescent="0.2">
      <c r="A24" s="273" t="s">
        <v>7</v>
      </c>
      <c r="B24" s="274"/>
      <c r="C24" s="274"/>
      <c r="D24" s="272"/>
      <c r="E24" s="272"/>
      <c r="F24" s="272"/>
      <c r="G24" s="272"/>
      <c r="H24" s="272"/>
      <c r="I24" s="265"/>
      <c r="J24" s="265"/>
      <c r="K24" s="265"/>
      <c r="L24" s="265"/>
      <c r="M24" s="265"/>
      <c r="N24" s="265"/>
      <c r="O24" s="265"/>
      <c r="P24" s="265"/>
      <c r="Q24" s="265"/>
      <c r="R24" s="265"/>
      <c r="S24" s="265"/>
      <c r="T24" s="265"/>
    </row>
    <row r="25" spans="1:21" x14ac:dyDescent="0.2">
      <c r="A25" s="275" t="s">
        <v>8</v>
      </c>
      <c r="B25" s="275"/>
      <c r="C25" s="275"/>
      <c r="I25" s="265"/>
      <c r="J25" s="265"/>
      <c r="K25" s="265"/>
      <c r="L25" s="265"/>
      <c r="M25" s="265"/>
      <c r="N25" s="265"/>
      <c r="O25" s="265"/>
      <c r="P25" s="265"/>
      <c r="Q25" s="265"/>
      <c r="R25" s="265"/>
      <c r="S25" s="265"/>
      <c r="T25" s="265"/>
    </row>
    <row r="26" spans="1:21" x14ac:dyDescent="0.2">
      <c r="A26" s="275" t="s">
        <v>9</v>
      </c>
      <c r="B26" s="275"/>
      <c r="C26" s="275"/>
      <c r="I26" s="265"/>
      <c r="J26" s="265"/>
      <c r="K26" s="265"/>
      <c r="L26" s="265"/>
      <c r="M26" s="265"/>
      <c r="N26" s="265"/>
      <c r="O26" s="265"/>
      <c r="P26" s="265"/>
      <c r="Q26" s="265"/>
      <c r="R26" s="265"/>
      <c r="S26" s="265"/>
      <c r="T26" s="265"/>
    </row>
    <row r="27" spans="1:21" x14ac:dyDescent="0.2">
      <c r="A27" s="275"/>
      <c r="B27" s="275"/>
      <c r="C27" s="275"/>
      <c r="I27" s="265"/>
      <c r="J27" s="265"/>
      <c r="K27" s="265"/>
      <c r="L27" s="265"/>
      <c r="M27" s="265"/>
      <c r="N27" s="265"/>
      <c r="O27" s="265"/>
      <c r="P27" s="265"/>
      <c r="Q27" s="265"/>
      <c r="R27" s="265"/>
      <c r="S27" s="265"/>
      <c r="T27" s="265"/>
    </row>
    <row r="28" spans="1:21" x14ac:dyDescent="0.2">
      <c r="A28" s="275"/>
      <c r="B28" s="275"/>
      <c r="C28" s="275"/>
      <c r="I28" s="265"/>
      <c r="J28" s="265"/>
      <c r="K28" s="265"/>
      <c r="L28" s="265"/>
      <c r="M28" s="265"/>
      <c r="N28" s="265"/>
      <c r="O28" s="265"/>
      <c r="P28" s="265"/>
      <c r="Q28" s="265"/>
      <c r="R28" s="265"/>
      <c r="S28" s="265"/>
      <c r="T28" s="265"/>
    </row>
    <row r="29" spans="1:21" x14ac:dyDescent="0.2">
      <c r="A29" s="275"/>
      <c r="B29" s="275"/>
      <c r="C29" s="275"/>
      <c r="I29" s="265"/>
      <c r="J29" s="265"/>
      <c r="K29" s="265"/>
      <c r="L29" s="265"/>
      <c r="M29" s="265"/>
      <c r="N29" s="265"/>
      <c r="O29" s="265"/>
      <c r="P29" s="265"/>
      <c r="Q29" s="265"/>
      <c r="R29" s="265"/>
      <c r="S29" s="265"/>
      <c r="T29" s="265"/>
    </row>
    <row r="30" spans="1:21" x14ac:dyDescent="0.2">
      <c r="A30" s="275"/>
      <c r="B30" s="275"/>
      <c r="C30" s="275"/>
      <c r="I30" s="265"/>
      <c r="J30" s="265"/>
      <c r="K30" s="265"/>
      <c r="L30" s="265"/>
      <c r="M30" s="265"/>
      <c r="N30" s="265"/>
      <c r="O30" s="265"/>
      <c r="P30" s="265"/>
      <c r="Q30" s="265"/>
      <c r="R30" s="265"/>
      <c r="S30" s="265"/>
      <c r="T30" s="265"/>
    </row>
    <row r="31" spans="1:21" ht="16.5" customHeight="1" x14ac:dyDescent="0.2">
      <c r="A31" s="275" t="s">
        <v>11</v>
      </c>
      <c r="H31" s="275"/>
      <c r="I31" s="265"/>
      <c r="J31" s="275"/>
      <c r="K31" s="275"/>
      <c r="L31" s="275"/>
      <c r="M31" s="275"/>
      <c r="N31" s="275"/>
      <c r="O31" s="275"/>
      <c r="P31" s="275"/>
      <c r="Q31" s="275"/>
      <c r="R31" s="417"/>
      <c r="S31" s="417"/>
      <c r="T31" s="367" t="s">
        <v>12</v>
      </c>
    </row>
    <row r="32" spans="1:21" ht="12.75" customHeight="1" x14ac:dyDescent="0.2">
      <c r="I32" s="275"/>
      <c r="J32" s="417"/>
      <c r="K32" s="417"/>
      <c r="L32" s="417"/>
      <c r="M32" s="417"/>
      <c r="N32" s="417"/>
      <c r="O32" s="417"/>
      <c r="P32" s="417"/>
      <c r="Q32" s="417"/>
      <c r="R32" s="417"/>
      <c r="S32" s="417"/>
      <c r="T32" s="367" t="s">
        <v>902</v>
      </c>
    </row>
    <row r="33" spans="1:20" ht="12.75" customHeight="1" x14ac:dyDescent="0.2">
      <c r="I33" s="417"/>
      <c r="J33" s="417"/>
      <c r="K33" s="417"/>
      <c r="L33" s="417"/>
      <c r="M33" s="417"/>
      <c r="N33" s="417"/>
      <c r="O33" s="417"/>
      <c r="P33" s="417"/>
      <c r="Q33" s="417"/>
      <c r="R33" s="417"/>
      <c r="S33" s="417"/>
      <c r="T33" s="367" t="s">
        <v>903</v>
      </c>
    </row>
    <row r="34" spans="1:20" x14ac:dyDescent="0.2">
      <c r="A34" s="275"/>
      <c r="B34" s="275"/>
      <c r="I34" s="265"/>
      <c r="J34" s="275"/>
      <c r="K34" s="275"/>
      <c r="L34" s="275"/>
      <c r="M34" s="275"/>
      <c r="N34" s="275"/>
      <c r="O34" s="275"/>
      <c r="P34" s="275"/>
      <c r="Q34" s="275"/>
      <c r="R34" s="275" t="s">
        <v>852</v>
      </c>
      <c r="S34" s="275"/>
      <c r="T34" s="275"/>
    </row>
    <row r="36" spans="1:20" x14ac:dyDescent="0.2">
      <c r="A36" s="854"/>
      <c r="B36" s="854"/>
      <c r="C36" s="854"/>
      <c r="D36" s="854"/>
      <c r="E36" s="854"/>
      <c r="F36" s="854"/>
      <c r="G36" s="854"/>
      <c r="H36" s="854"/>
      <c r="I36" s="854"/>
      <c r="J36" s="854"/>
      <c r="K36" s="854"/>
      <c r="L36" s="854"/>
      <c r="M36" s="854"/>
      <c r="N36" s="854"/>
      <c r="O36" s="854"/>
      <c r="P36" s="854"/>
      <c r="Q36" s="854"/>
      <c r="R36" s="854"/>
      <c r="S36" s="854"/>
      <c r="T36" s="854"/>
    </row>
  </sheetData>
  <mergeCells count="18">
    <mergeCell ref="A4:T5"/>
    <mergeCell ref="A2:T2"/>
    <mergeCell ref="A3:T3"/>
    <mergeCell ref="G1:I1"/>
    <mergeCell ref="A6:T6"/>
    <mergeCell ref="Q1:T1"/>
    <mergeCell ref="A36:T36"/>
    <mergeCell ref="L7:T7"/>
    <mergeCell ref="A8:A9"/>
    <mergeCell ref="B8:B9"/>
    <mergeCell ref="C8:G8"/>
    <mergeCell ref="A7:B7"/>
    <mergeCell ref="H8:H9"/>
    <mergeCell ref="I8:L8"/>
    <mergeCell ref="M8:R8"/>
    <mergeCell ref="S8:T8"/>
    <mergeCell ref="A22:B22"/>
    <mergeCell ref="A23:T23"/>
  </mergeCells>
  <phoneticPr fontId="0" type="noConversion"/>
  <printOptions horizontalCentered="1" verticalCentered="1"/>
  <pageMargins left="0.70866141732283505" right="0.70866141732283505" top="0.196850393700787" bottom="0.196850393700787" header="0.31496062992126" footer="0.31496062992126"/>
  <pageSetup paperSize="9" scale="67" orientation="landscape" r:id="rId1"/>
  <headerFooter>
    <oddFooter>&amp;C- 94 -</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6"/>
  <sheetViews>
    <sheetView view="pageBreakPreview" topLeftCell="A4" zoomScaleSheetLayoutView="100" workbookViewId="0">
      <selection activeCell="L25" sqref="L25"/>
    </sheetView>
  </sheetViews>
  <sheetFormatPr defaultRowHeight="12.75" x14ac:dyDescent="0.2"/>
  <cols>
    <col min="1" max="1" width="5.5703125" style="265" customWidth="1"/>
    <col min="2" max="2" width="20.5703125" style="265" bestFit="1" customWidth="1"/>
    <col min="3" max="3" width="10.28515625" style="265" customWidth="1"/>
    <col min="4" max="4" width="8.42578125" style="265" customWidth="1"/>
    <col min="5" max="6" width="9.85546875" style="265" customWidth="1"/>
    <col min="7" max="7" width="10.85546875" style="265" customWidth="1"/>
    <col min="8" max="8" width="11.28515625" style="265" customWidth="1"/>
    <col min="9" max="9" width="8.7109375" style="252" customWidth="1"/>
    <col min="10" max="11" width="8" style="252" customWidth="1"/>
    <col min="12" max="14" width="8.140625" style="252" customWidth="1"/>
    <col min="15" max="15" width="8.42578125" style="252" customWidth="1"/>
    <col min="16" max="18" width="8.140625" style="252" customWidth="1"/>
    <col min="19" max="19" width="10.42578125" style="252" customWidth="1"/>
    <col min="20" max="20" width="12.5703125" style="252" customWidth="1"/>
    <col min="21" max="16384" width="9.140625" style="252"/>
  </cols>
  <sheetData>
    <row r="1" spans="1:20" ht="12.75" customHeight="1" x14ac:dyDescent="0.2">
      <c r="G1" s="867"/>
      <c r="H1" s="867"/>
      <c r="I1" s="867"/>
      <c r="J1" s="265"/>
      <c r="K1" s="265"/>
      <c r="L1" s="265"/>
      <c r="M1" s="265"/>
      <c r="N1" s="265"/>
      <c r="O1" s="265"/>
      <c r="P1" s="265"/>
      <c r="Q1" s="265"/>
      <c r="R1" s="265"/>
      <c r="S1" s="869" t="s">
        <v>535</v>
      </c>
      <c r="T1" s="869"/>
    </row>
    <row r="2" spans="1:20" ht="15.75" x14ac:dyDescent="0.25">
      <c r="A2" s="865" t="s">
        <v>0</v>
      </c>
      <c r="B2" s="865"/>
      <c r="C2" s="865"/>
      <c r="D2" s="865"/>
      <c r="E2" s="865"/>
      <c r="F2" s="865"/>
      <c r="G2" s="865"/>
      <c r="H2" s="865"/>
      <c r="I2" s="865"/>
      <c r="J2" s="865"/>
      <c r="K2" s="865"/>
      <c r="L2" s="865"/>
      <c r="M2" s="865"/>
      <c r="N2" s="865"/>
      <c r="O2" s="865"/>
      <c r="P2" s="865"/>
      <c r="Q2" s="865"/>
      <c r="R2" s="865"/>
      <c r="S2" s="865"/>
      <c r="T2" s="865"/>
    </row>
    <row r="3" spans="1:20" ht="18" x14ac:dyDescent="0.25">
      <c r="A3" s="866" t="s">
        <v>701</v>
      </c>
      <c r="B3" s="866"/>
      <c r="C3" s="866"/>
      <c r="D3" s="866"/>
      <c r="E3" s="866"/>
      <c r="F3" s="866"/>
      <c r="G3" s="866"/>
      <c r="H3" s="866"/>
      <c r="I3" s="866"/>
      <c r="J3" s="866"/>
      <c r="K3" s="866"/>
      <c r="L3" s="866"/>
      <c r="M3" s="866"/>
      <c r="N3" s="866"/>
      <c r="O3" s="866"/>
      <c r="P3" s="866"/>
      <c r="Q3" s="866"/>
      <c r="R3" s="866"/>
      <c r="S3" s="866"/>
      <c r="T3" s="866"/>
    </row>
    <row r="4" spans="1:20" ht="12.75" customHeight="1" x14ac:dyDescent="0.2">
      <c r="A4" s="864" t="s">
        <v>710</v>
      </c>
      <c r="B4" s="864"/>
      <c r="C4" s="864"/>
      <c r="D4" s="864"/>
      <c r="E4" s="864"/>
      <c r="F4" s="864"/>
      <c r="G4" s="864"/>
      <c r="H4" s="864"/>
      <c r="I4" s="864"/>
      <c r="J4" s="864"/>
      <c r="K4" s="864"/>
      <c r="L4" s="864"/>
      <c r="M4" s="864"/>
      <c r="N4" s="864"/>
      <c r="O4" s="864"/>
      <c r="P4" s="864"/>
      <c r="Q4" s="864"/>
      <c r="R4" s="864"/>
      <c r="S4" s="864"/>
      <c r="T4" s="864"/>
    </row>
    <row r="5" spans="1:20" s="253" customFormat="1" ht="7.5" customHeight="1" x14ac:dyDescent="0.2">
      <c r="A5" s="864"/>
      <c r="B5" s="864"/>
      <c r="C5" s="864"/>
      <c r="D5" s="864"/>
      <c r="E5" s="864"/>
      <c r="F5" s="864"/>
      <c r="G5" s="864"/>
      <c r="H5" s="864"/>
      <c r="I5" s="864"/>
      <c r="J5" s="864"/>
      <c r="K5" s="864"/>
      <c r="L5" s="864"/>
      <c r="M5" s="864"/>
      <c r="N5" s="864"/>
      <c r="O5" s="864"/>
      <c r="P5" s="864"/>
      <c r="Q5" s="864"/>
      <c r="R5" s="864"/>
      <c r="S5" s="864"/>
      <c r="T5" s="864"/>
    </row>
    <row r="6" spans="1:20" x14ac:dyDescent="0.2">
      <c r="A6" s="868"/>
      <c r="B6" s="868"/>
      <c r="C6" s="868"/>
      <c r="D6" s="868"/>
      <c r="E6" s="868"/>
      <c r="F6" s="868"/>
      <c r="G6" s="868"/>
      <c r="H6" s="868"/>
      <c r="I6" s="868"/>
      <c r="J6" s="868"/>
      <c r="K6" s="868"/>
      <c r="L6" s="868"/>
      <c r="M6" s="868"/>
      <c r="N6" s="868"/>
      <c r="O6" s="868"/>
      <c r="P6" s="868"/>
      <c r="Q6" s="868"/>
      <c r="R6" s="868"/>
      <c r="S6" s="868"/>
      <c r="T6" s="868"/>
    </row>
    <row r="7" spans="1:20" x14ac:dyDescent="0.2">
      <c r="A7" s="859" t="s">
        <v>883</v>
      </c>
      <c r="B7" s="859"/>
      <c r="H7" s="296"/>
      <c r="I7" s="265"/>
      <c r="J7" s="265"/>
      <c r="K7" s="265"/>
      <c r="L7" s="855"/>
      <c r="M7" s="855"/>
      <c r="N7" s="855"/>
      <c r="O7" s="855"/>
      <c r="P7" s="855"/>
      <c r="Q7" s="855"/>
      <c r="R7" s="855"/>
      <c r="S7" s="855"/>
      <c r="T7" s="855"/>
    </row>
    <row r="8" spans="1:20" ht="52.5" customHeight="1" x14ac:dyDescent="0.2">
      <c r="A8" s="792" t="s">
        <v>2</v>
      </c>
      <c r="B8" s="792" t="s">
        <v>3</v>
      </c>
      <c r="C8" s="856" t="s">
        <v>487</v>
      </c>
      <c r="D8" s="857"/>
      <c r="E8" s="857"/>
      <c r="F8" s="857"/>
      <c r="G8" s="858"/>
      <c r="H8" s="860" t="s">
        <v>84</v>
      </c>
      <c r="I8" s="856" t="s">
        <v>85</v>
      </c>
      <c r="J8" s="857"/>
      <c r="K8" s="857"/>
      <c r="L8" s="858"/>
      <c r="M8" s="792" t="s">
        <v>652</v>
      </c>
      <c r="N8" s="792"/>
      <c r="O8" s="792"/>
      <c r="P8" s="792"/>
      <c r="Q8" s="792"/>
      <c r="R8" s="792"/>
      <c r="S8" s="862" t="s">
        <v>851</v>
      </c>
      <c r="T8" s="862"/>
    </row>
    <row r="9" spans="1:20" ht="44.45" customHeight="1" x14ac:dyDescent="0.2">
      <c r="A9" s="792"/>
      <c r="B9" s="792"/>
      <c r="C9" s="297" t="s">
        <v>5</v>
      </c>
      <c r="D9" s="297" t="s">
        <v>6</v>
      </c>
      <c r="E9" s="297" t="s">
        <v>356</v>
      </c>
      <c r="F9" s="298" t="s">
        <v>100</v>
      </c>
      <c r="G9" s="298" t="s">
        <v>226</v>
      </c>
      <c r="H9" s="861"/>
      <c r="I9" s="314" t="s">
        <v>90</v>
      </c>
      <c r="J9" s="314" t="s">
        <v>19</v>
      </c>
      <c r="K9" s="314" t="s">
        <v>41</v>
      </c>
      <c r="L9" s="314" t="s">
        <v>688</v>
      </c>
      <c r="M9" s="319" t="s">
        <v>17</v>
      </c>
      <c r="N9" s="319" t="s">
        <v>653</v>
      </c>
      <c r="O9" s="319" t="s">
        <v>654</v>
      </c>
      <c r="P9" s="319" t="s">
        <v>655</v>
      </c>
      <c r="Q9" s="319" t="s">
        <v>656</v>
      </c>
      <c r="R9" s="319" t="s">
        <v>657</v>
      </c>
      <c r="S9" s="332" t="s">
        <v>865</v>
      </c>
      <c r="T9" s="332" t="s">
        <v>863</v>
      </c>
    </row>
    <row r="10" spans="1:20" s="328" customFormat="1" x14ac:dyDescent="0.2">
      <c r="A10" s="326">
        <v>1</v>
      </c>
      <c r="B10" s="326">
        <v>2</v>
      </c>
      <c r="C10" s="326">
        <v>3</v>
      </c>
      <c r="D10" s="326">
        <v>4</v>
      </c>
      <c r="E10" s="326">
        <v>5</v>
      </c>
      <c r="F10" s="326">
        <v>6</v>
      </c>
      <c r="G10" s="326">
        <v>7</v>
      </c>
      <c r="H10" s="326">
        <v>8</v>
      </c>
      <c r="I10" s="326">
        <v>9</v>
      </c>
      <c r="J10" s="326">
        <v>10</v>
      </c>
      <c r="K10" s="326">
        <v>11</v>
      </c>
      <c r="L10" s="326">
        <v>12</v>
      </c>
      <c r="M10" s="326">
        <v>13</v>
      </c>
      <c r="N10" s="326">
        <v>14</v>
      </c>
      <c r="O10" s="326">
        <v>15</v>
      </c>
      <c r="P10" s="326">
        <v>16</v>
      </c>
      <c r="Q10" s="326">
        <v>17</v>
      </c>
      <c r="R10" s="326">
        <v>18</v>
      </c>
      <c r="S10" s="326">
        <v>19</v>
      </c>
      <c r="T10" s="326">
        <v>20</v>
      </c>
    </row>
    <row r="11" spans="1:20" x14ac:dyDescent="0.2">
      <c r="A11" s="269">
        <v>1</v>
      </c>
      <c r="B11" s="9" t="s">
        <v>884</v>
      </c>
      <c r="C11" s="18">
        <v>18382</v>
      </c>
      <c r="D11" s="18">
        <v>14921</v>
      </c>
      <c r="E11" s="18">
        <v>718</v>
      </c>
      <c r="F11" s="26">
        <v>0</v>
      </c>
      <c r="G11" s="270">
        <f>F11+E11+D11+C11</f>
        <v>34021</v>
      </c>
      <c r="H11" s="299">
        <v>220</v>
      </c>
      <c r="I11" s="524">
        <f>J11</f>
        <v>1122.693</v>
      </c>
      <c r="J11" s="524">
        <f>G11*H11*0.00015</f>
        <v>1122.693</v>
      </c>
      <c r="K11" s="270"/>
      <c r="L11" s="270"/>
      <c r="M11" s="270"/>
      <c r="N11" s="270"/>
      <c r="O11" s="270"/>
      <c r="P11" s="270"/>
      <c r="Q11" s="270"/>
      <c r="R11" s="270"/>
      <c r="S11" s="270">
        <v>193</v>
      </c>
      <c r="T11" s="524">
        <f>(I11*1930)/100000</f>
        <v>21.667974899999997</v>
      </c>
    </row>
    <row r="12" spans="1:20" x14ac:dyDescent="0.2">
      <c r="A12" s="269">
        <v>2</v>
      </c>
      <c r="B12" s="9" t="s">
        <v>885</v>
      </c>
      <c r="C12" s="18">
        <v>8697</v>
      </c>
      <c r="D12" s="18">
        <v>5402</v>
      </c>
      <c r="E12" s="18">
        <v>565</v>
      </c>
      <c r="F12" s="26">
        <v>0</v>
      </c>
      <c r="G12" s="270">
        <f t="shared" ref="G12:G21" si="0">F12+E12+D12+C12</f>
        <v>14664</v>
      </c>
      <c r="H12" s="492">
        <v>220</v>
      </c>
      <c r="I12" s="524">
        <f t="shared" ref="I12:I20" si="1">J12</f>
        <v>483.91199999999998</v>
      </c>
      <c r="J12" s="524">
        <f t="shared" ref="J12:J21" si="2">G12*H12*0.00015</f>
        <v>483.91199999999998</v>
      </c>
      <c r="K12" s="270"/>
      <c r="L12" s="270"/>
      <c r="M12" s="270"/>
      <c r="N12" s="270"/>
      <c r="O12" s="270"/>
      <c r="P12" s="270"/>
      <c r="Q12" s="270"/>
      <c r="R12" s="270"/>
      <c r="S12" s="270">
        <v>193</v>
      </c>
      <c r="T12" s="524">
        <f t="shared" ref="T12:T21" si="3">(I12*1930)/100000</f>
        <v>9.3395015999999984</v>
      </c>
    </row>
    <row r="13" spans="1:20" x14ac:dyDescent="0.2">
      <c r="A13" s="269">
        <v>3</v>
      </c>
      <c r="B13" s="9" t="s">
        <v>886</v>
      </c>
      <c r="C13" s="18">
        <v>10994</v>
      </c>
      <c r="D13" s="18">
        <v>8440</v>
      </c>
      <c r="E13" s="18">
        <v>654</v>
      </c>
      <c r="F13" s="26">
        <v>0</v>
      </c>
      <c r="G13" s="270">
        <f t="shared" si="0"/>
        <v>20088</v>
      </c>
      <c r="H13" s="299">
        <v>220</v>
      </c>
      <c r="I13" s="524">
        <f t="shared" si="1"/>
        <v>662.904</v>
      </c>
      <c r="J13" s="524">
        <f t="shared" si="2"/>
        <v>662.904</v>
      </c>
      <c r="K13" s="270"/>
      <c r="L13" s="270"/>
      <c r="M13" s="270"/>
      <c r="N13" s="270"/>
      <c r="O13" s="270"/>
      <c r="P13" s="270"/>
      <c r="Q13" s="270"/>
      <c r="R13" s="270"/>
      <c r="S13" s="270">
        <v>193</v>
      </c>
      <c r="T13" s="524">
        <f t="shared" si="3"/>
        <v>12.7940472</v>
      </c>
    </row>
    <row r="14" spans="1:20" x14ac:dyDescent="0.2">
      <c r="A14" s="269">
        <v>4</v>
      </c>
      <c r="B14" s="9" t="s">
        <v>887</v>
      </c>
      <c r="C14" s="18">
        <v>5455</v>
      </c>
      <c r="D14" s="18">
        <v>4177</v>
      </c>
      <c r="E14" s="18">
        <v>417</v>
      </c>
      <c r="F14" s="26">
        <v>0</v>
      </c>
      <c r="G14" s="270">
        <f t="shared" si="0"/>
        <v>10049</v>
      </c>
      <c r="H14" s="299">
        <v>220</v>
      </c>
      <c r="I14" s="524">
        <f t="shared" si="1"/>
        <v>331.61699999999996</v>
      </c>
      <c r="J14" s="524">
        <f t="shared" si="2"/>
        <v>331.61699999999996</v>
      </c>
      <c r="K14" s="270"/>
      <c r="L14" s="270"/>
      <c r="M14" s="270"/>
      <c r="N14" s="270"/>
      <c r="O14" s="270"/>
      <c r="P14" s="270"/>
      <c r="Q14" s="270"/>
      <c r="R14" s="270"/>
      <c r="S14" s="270">
        <v>193</v>
      </c>
      <c r="T14" s="524">
        <f t="shared" si="3"/>
        <v>6.4002080999999995</v>
      </c>
    </row>
    <row r="15" spans="1:20" x14ac:dyDescent="0.2">
      <c r="A15" s="269">
        <v>5</v>
      </c>
      <c r="B15" s="9" t="s">
        <v>888</v>
      </c>
      <c r="C15" s="18">
        <v>9615</v>
      </c>
      <c r="D15" s="18">
        <v>5698</v>
      </c>
      <c r="E15" s="18">
        <v>549</v>
      </c>
      <c r="F15" s="26">
        <v>0</v>
      </c>
      <c r="G15" s="270">
        <f t="shared" si="0"/>
        <v>15862</v>
      </c>
      <c r="H15" s="299">
        <v>220</v>
      </c>
      <c r="I15" s="524">
        <f t="shared" si="1"/>
        <v>523.44599999999991</v>
      </c>
      <c r="J15" s="524">
        <f t="shared" si="2"/>
        <v>523.44599999999991</v>
      </c>
      <c r="K15" s="270"/>
      <c r="L15" s="270"/>
      <c r="M15" s="270"/>
      <c r="N15" s="270"/>
      <c r="O15" s="270"/>
      <c r="P15" s="270"/>
      <c r="Q15" s="270"/>
      <c r="R15" s="270"/>
      <c r="S15" s="270">
        <v>193</v>
      </c>
      <c r="T15" s="524">
        <f t="shared" si="3"/>
        <v>10.102507799999998</v>
      </c>
    </row>
    <row r="16" spans="1:20" x14ac:dyDescent="0.2">
      <c r="A16" s="269">
        <v>6</v>
      </c>
      <c r="B16" s="205" t="s">
        <v>889</v>
      </c>
      <c r="C16" s="18">
        <v>4849</v>
      </c>
      <c r="D16" s="18">
        <v>3371</v>
      </c>
      <c r="E16" s="18">
        <v>23</v>
      </c>
      <c r="F16" s="26">
        <v>0</v>
      </c>
      <c r="G16" s="270">
        <f t="shared" si="0"/>
        <v>8243</v>
      </c>
      <c r="H16" s="299">
        <v>220</v>
      </c>
      <c r="I16" s="524">
        <f t="shared" si="1"/>
        <v>272.01899999999995</v>
      </c>
      <c r="J16" s="524">
        <f t="shared" si="2"/>
        <v>272.01899999999995</v>
      </c>
      <c r="K16" s="270"/>
      <c r="L16" s="270"/>
      <c r="M16" s="270"/>
      <c r="N16" s="270"/>
      <c r="O16" s="270"/>
      <c r="P16" s="270"/>
      <c r="Q16" s="270"/>
      <c r="R16" s="270"/>
      <c r="S16" s="270">
        <v>193</v>
      </c>
      <c r="T16" s="524">
        <f t="shared" si="3"/>
        <v>5.249966699999999</v>
      </c>
    </row>
    <row r="17" spans="1:20" x14ac:dyDescent="0.2">
      <c r="A17" s="269">
        <v>7</v>
      </c>
      <c r="B17" s="9" t="s">
        <v>890</v>
      </c>
      <c r="C17" s="18">
        <v>5480</v>
      </c>
      <c r="D17" s="18">
        <v>2841</v>
      </c>
      <c r="E17" s="18">
        <v>267</v>
      </c>
      <c r="F17" s="26">
        <v>0</v>
      </c>
      <c r="G17" s="270">
        <f t="shared" si="0"/>
        <v>8588</v>
      </c>
      <c r="H17" s="299">
        <v>220</v>
      </c>
      <c r="I17" s="524">
        <f t="shared" si="1"/>
        <v>283.404</v>
      </c>
      <c r="J17" s="524">
        <f t="shared" si="2"/>
        <v>283.404</v>
      </c>
      <c r="K17" s="270"/>
      <c r="L17" s="270"/>
      <c r="M17" s="270"/>
      <c r="N17" s="270"/>
      <c r="O17" s="270"/>
      <c r="P17" s="270"/>
      <c r="Q17" s="270"/>
      <c r="R17" s="270"/>
      <c r="S17" s="270">
        <v>193</v>
      </c>
      <c r="T17" s="524">
        <f t="shared" si="3"/>
        <v>5.4696971999999997</v>
      </c>
    </row>
    <row r="18" spans="1:20" x14ac:dyDescent="0.2">
      <c r="A18" s="269">
        <v>8</v>
      </c>
      <c r="B18" s="9" t="s">
        <v>891</v>
      </c>
      <c r="C18" s="18">
        <v>7507</v>
      </c>
      <c r="D18" s="18">
        <v>7016</v>
      </c>
      <c r="E18" s="18">
        <v>154</v>
      </c>
      <c r="F18" s="26">
        <v>0</v>
      </c>
      <c r="G18" s="270">
        <f t="shared" si="0"/>
        <v>14677</v>
      </c>
      <c r="H18" s="299">
        <v>220</v>
      </c>
      <c r="I18" s="524">
        <f t="shared" si="1"/>
        <v>484.34099999999995</v>
      </c>
      <c r="J18" s="524">
        <f t="shared" si="2"/>
        <v>484.34099999999995</v>
      </c>
      <c r="K18" s="270"/>
      <c r="L18" s="270"/>
      <c r="M18" s="270"/>
      <c r="N18" s="270"/>
      <c r="O18" s="270"/>
      <c r="P18" s="270"/>
      <c r="Q18" s="270"/>
      <c r="R18" s="270"/>
      <c r="S18" s="270">
        <v>193</v>
      </c>
      <c r="T18" s="524">
        <f t="shared" si="3"/>
        <v>9.3477812999999994</v>
      </c>
    </row>
    <row r="19" spans="1:20" x14ac:dyDescent="0.2">
      <c r="A19" s="269">
        <v>9</v>
      </c>
      <c r="B19" s="9" t="s">
        <v>892</v>
      </c>
      <c r="C19" s="18">
        <v>13584</v>
      </c>
      <c r="D19" s="18">
        <v>16166</v>
      </c>
      <c r="E19" s="18">
        <v>83</v>
      </c>
      <c r="F19" s="26">
        <v>0</v>
      </c>
      <c r="G19" s="270">
        <f t="shared" si="0"/>
        <v>29833</v>
      </c>
      <c r="H19" s="299">
        <v>220</v>
      </c>
      <c r="I19" s="524">
        <f t="shared" si="1"/>
        <v>984.48899999999992</v>
      </c>
      <c r="J19" s="524">
        <f t="shared" si="2"/>
        <v>984.48899999999992</v>
      </c>
      <c r="K19" s="270"/>
      <c r="L19" s="270"/>
      <c r="M19" s="270"/>
      <c r="N19" s="270"/>
      <c r="O19" s="270"/>
      <c r="P19" s="270"/>
      <c r="Q19" s="270"/>
      <c r="R19" s="270"/>
      <c r="S19" s="270">
        <v>193</v>
      </c>
      <c r="T19" s="524">
        <f t="shared" si="3"/>
        <v>19.000637699999999</v>
      </c>
    </row>
    <row r="20" spans="1:20" x14ac:dyDescent="0.2">
      <c r="A20" s="269">
        <v>10</v>
      </c>
      <c r="B20" s="9" t="s">
        <v>893</v>
      </c>
      <c r="C20" s="18">
        <v>5501</v>
      </c>
      <c r="D20" s="18">
        <v>4652</v>
      </c>
      <c r="E20" s="18">
        <v>56</v>
      </c>
      <c r="F20" s="26">
        <v>0</v>
      </c>
      <c r="G20" s="270">
        <f t="shared" si="0"/>
        <v>10209</v>
      </c>
      <c r="H20" s="299">
        <v>220</v>
      </c>
      <c r="I20" s="524">
        <f t="shared" si="1"/>
        <v>336.89699999999999</v>
      </c>
      <c r="J20" s="524">
        <f t="shared" si="2"/>
        <v>336.89699999999999</v>
      </c>
      <c r="K20" s="270"/>
      <c r="L20" s="270"/>
      <c r="M20" s="270"/>
      <c r="N20" s="270"/>
      <c r="O20" s="270"/>
      <c r="P20" s="270"/>
      <c r="Q20" s="270"/>
      <c r="R20" s="270"/>
      <c r="S20" s="270">
        <v>193</v>
      </c>
      <c r="T20" s="524">
        <f t="shared" si="3"/>
        <v>6.5021120999999997</v>
      </c>
    </row>
    <row r="21" spans="1:20" x14ac:dyDescent="0.2">
      <c r="A21" s="269">
        <v>11</v>
      </c>
      <c r="B21" s="9" t="s">
        <v>894</v>
      </c>
      <c r="C21" s="18">
        <v>8125</v>
      </c>
      <c r="D21" s="18">
        <v>3747</v>
      </c>
      <c r="E21" s="18">
        <v>88</v>
      </c>
      <c r="F21" s="26">
        <v>0</v>
      </c>
      <c r="G21" s="270">
        <f t="shared" si="0"/>
        <v>11960</v>
      </c>
      <c r="H21" s="299">
        <v>220</v>
      </c>
      <c r="I21" s="524">
        <f>J21</f>
        <v>394.67999999999995</v>
      </c>
      <c r="J21" s="524">
        <f t="shared" si="2"/>
        <v>394.67999999999995</v>
      </c>
      <c r="K21" s="270"/>
      <c r="L21" s="270"/>
      <c r="M21" s="270"/>
      <c r="N21" s="270"/>
      <c r="O21" s="270"/>
      <c r="P21" s="270"/>
      <c r="Q21" s="270"/>
      <c r="R21" s="270"/>
      <c r="S21" s="270">
        <v>193</v>
      </c>
      <c r="T21" s="524">
        <f t="shared" si="3"/>
        <v>7.6173239999999991</v>
      </c>
    </row>
    <row r="22" spans="1:20" s="254" customFormat="1" x14ac:dyDescent="0.2">
      <c r="A22" s="870" t="s">
        <v>17</v>
      </c>
      <c r="B22" s="871"/>
      <c r="C22" s="523">
        <f>SUM(C11:C21)</f>
        <v>98189</v>
      </c>
      <c r="D22" s="523">
        <f t="shared" ref="D22:G22" si="4">SUM(D11:D21)</f>
        <v>76431</v>
      </c>
      <c r="E22" s="523">
        <f t="shared" si="4"/>
        <v>3574</v>
      </c>
      <c r="F22" s="523">
        <f t="shared" si="4"/>
        <v>0</v>
      </c>
      <c r="G22" s="523">
        <f t="shared" si="4"/>
        <v>178194</v>
      </c>
      <c r="H22" s="492">
        <v>220</v>
      </c>
      <c r="I22" s="525">
        <f>SUM(I11:I21)</f>
        <v>5880.402</v>
      </c>
      <c r="J22" s="525">
        <f>SUM(J11:J21)</f>
        <v>5880.402</v>
      </c>
      <c r="K22" s="523"/>
      <c r="L22" s="523"/>
      <c r="M22" s="523"/>
      <c r="N22" s="523"/>
      <c r="O22" s="523"/>
      <c r="P22" s="523"/>
      <c r="Q22" s="523"/>
      <c r="R22" s="523"/>
      <c r="S22" s="523"/>
      <c r="T22" s="525">
        <f>SUM(T11:T21)</f>
        <v>113.49175859999998</v>
      </c>
    </row>
    <row r="23" spans="1:20" ht="18" customHeight="1" x14ac:dyDescent="0.2">
      <c r="A23" s="272"/>
      <c r="B23" s="582" t="s">
        <v>962</v>
      </c>
      <c r="C23" s="272"/>
      <c r="D23" s="272"/>
      <c r="E23" s="272"/>
      <c r="F23" s="272"/>
      <c r="G23" s="272"/>
      <c r="H23" s="272"/>
      <c r="I23" s="265"/>
      <c r="J23" s="265"/>
      <c r="K23" s="265"/>
      <c r="L23" s="265"/>
      <c r="M23" s="265"/>
      <c r="N23" s="265"/>
      <c r="O23" s="265"/>
      <c r="P23" s="265"/>
      <c r="Q23" s="265"/>
      <c r="R23" s="265"/>
      <c r="S23" s="265"/>
      <c r="T23" s="265"/>
    </row>
    <row r="24" spans="1:20" x14ac:dyDescent="0.2">
      <c r="A24" s="273" t="s">
        <v>7</v>
      </c>
      <c r="B24" s="274"/>
      <c r="C24" s="274"/>
      <c r="D24" s="272"/>
      <c r="E24" s="272"/>
      <c r="F24" s="272"/>
      <c r="G24" s="272"/>
      <c r="H24" s="272"/>
      <c r="I24" s="265"/>
      <c r="J24" s="265"/>
      <c r="K24" s="265"/>
      <c r="L24" s="265"/>
      <c r="M24" s="265"/>
      <c r="N24" s="265"/>
      <c r="O24" s="265"/>
      <c r="P24" s="265"/>
      <c r="Q24" s="265"/>
      <c r="R24" s="265"/>
      <c r="S24" s="265"/>
      <c r="T24" s="265"/>
    </row>
    <row r="25" spans="1:20" x14ac:dyDescent="0.2">
      <c r="A25" s="275" t="s">
        <v>8</v>
      </c>
      <c r="B25" s="275"/>
      <c r="C25" s="275"/>
      <c r="I25" s="265"/>
      <c r="J25" s="265"/>
      <c r="K25" s="265"/>
      <c r="L25" s="265"/>
      <c r="M25" s="265"/>
      <c r="N25" s="265"/>
      <c r="O25" s="265"/>
      <c r="P25" s="265"/>
      <c r="Q25" s="265"/>
      <c r="R25" s="265"/>
      <c r="S25" s="265"/>
      <c r="T25" s="265"/>
    </row>
    <row r="26" spans="1:20" x14ac:dyDescent="0.2">
      <c r="A26" s="275" t="s">
        <v>9</v>
      </c>
      <c r="B26" s="275"/>
      <c r="C26" s="275"/>
      <c r="I26" s="265"/>
      <c r="J26" s="265"/>
      <c r="K26" s="265"/>
      <c r="L26" s="265"/>
      <c r="M26" s="265"/>
      <c r="N26" s="265"/>
      <c r="O26" s="265"/>
      <c r="P26" s="265"/>
      <c r="Q26" s="265"/>
      <c r="R26" s="265"/>
      <c r="S26" s="265"/>
      <c r="T26" s="265"/>
    </row>
    <row r="27" spans="1:20" x14ac:dyDescent="0.2">
      <c r="A27" s="275"/>
      <c r="B27" s="275"/>
      <c r="C27" s="275"/>
      <c r="I27" s="265"/>
      <c r="J27" s="265"/>
      <c r="K27" s="265"/>
      <c r="L27" s="265"/>
      <c r="M27" s="265"/>
      <c r="N27" s="265"/>
      <c r="O27" s="265"/>
      <c r="P27" s="265"/>
      <c r="Q27" s="265"/>
      <c r="R27" s="265"/>
      <c r="S27" s="265"/>
      <c r="T27" s="265"/>
    </row>
    <row r="28" spans="1:20" x14ac:dyDescent="0.2">
      <c r="A28" s="275"/>
      <c r="B28" s="275"/>
      <c r="C28" s="275"/>
      <c r="I28" s="265"/>
      <c r="J28" s="265"/>
      <c r="K28" s="265"/>
      <c r="L28" s="265"/>
      <c r="M28" s="265"/>
      <c r="N28" s="265"/>
      <c r="O28" s="265"/>
      <c r="P28" s="265"/>
      <c r="Q28" s="265"/>
      <c r="R28" s="265"/>
      <c r="S28" s="265"/>
      <c r="T28" s="265"/>
    </row>
    <row r="29" spans="1:20" x14ac:dyDescent="0.2">
      <c r="A29" s="275"/>
      <c r="B29" s="275"/>
      <c r="C29" s="275"/>
      <c r="I29" s="265"/>
      <c r="J29" s="265"/>
      <c r="K29" s="265"/>
      <c r="L29" s="265"/>
      <c r="M29" s="265"/>
      <c r="N29" s="265"/>
      <c r="O29" s="265"/>
      <c r="P29" s="265"/>
      <c r="Q29" s="265"/>
      <c r="R29" s="265"/>
      <c r="S29" s="265"/>
      <c r="T29" s="265"/>
    </row>
    <row r="30" spans="1:20" x14ac:dyDescent="0.2">
      <c r="A30" s="275"/>
      <c r="B30" s="275"/>
      <c r="C30" s="275"/>
      <c r="I30" s="265"/>
      <c r="J30" s="265"/>
      <c r="K30" s="265"/>
      <c r="L30" s="265"/>
      <c r="M30" s="265"/>
      <c r="N30" s="265"/>
      <c r="O30" s="265"/>
      <c r="P30" s="265"/>
      <c r="Q30" s="265"/>
      <c r="R30" s="265"/>
      <c r="S30" s="265"/>
      <c r="T30" s="265"/>
    </row>
    <row r="31" spans="1:20" x14ac:dyDescent="0.2">
      <c r="A31" s="275" t="s">
        <v>11</v>
      </c>
      <c r="H31" s="275"/>
      <c r="I31" s="265"/>
      <c r="J31" s="275"/>
      <c r="K31" s="275"/>
      <c r="L31" s="275"/>
      <c r="M31" s="275"/>
      <c r="N31" s="275"/>
      <c r="O31" s="275"/>
      <c r="P31" s="275"/>
      <c r="Q31" s="275"/>
      <c r="R31" s="275"/>
      <c r="S31" s="275"/>
      <c r="T31" s="367" t="s">
        <v>12</v>
      </c>
    </row>
    <row r="32" spans="1:20" ht="12.75" customHeight="1" x14ac:dyDescent="0.2">
      <c r="I32" s="275"/>
      <c r="J32" s="417"/>
      <c r="K32" s="417"/>
      <c r="L32" s="417"/>
      <c r="M32" s="417"/>
      <c r="N32" s="417"/>
      <c r="O32" s="417"/>
      <c r="P32" s="417"/>
      <c r="Q32" s="417"/>
      <c r="R32" s="417"/>
      <c r="S32" s="417"/>
      <c r="T32" s="367" t="s">
        <v>902</v>
      </c>
    </row>
    <row r="33" spans="1:20" ht="12.75" customHeight="1" x14ac:dyDescent="0.2">
      <c r="I33" s="417"/>
      <c r="J33" s="417"/>
      <c r="K33" s="417"/>
      <c r="L33" s="417"/>
      <c r="M33" s="417"/>
      <c r="N33" s="417"/>
      <c r="O33" s="417"/>
      <c r="P33" s="417"/>
      <c r="Q33" s="417"/>
      <c r="R33" s="417"/>
      <c r="S33" s="417"/>
      <c r="T33" s="367" t="s">
        <v>903</v>
      </c>
    </row>
    <row r="34" spans="1:20" x14ac:dyDescent="0.2">
      <c r="A34" s="275"/>
      <c r="B34" s="275"/>
      <c r="I34" s="265"/>
      <c r="J34" s="275"/>
      <c r="K34" s="275"/>
      <c r="L34" s="275"/>
      <c r="M34" s="275"/>
      <c r="N34" s="275"/>
      <c r="O34" s="275"/>
      <c r="P34" s="275"/>
      <c r="Q34" s="275" t="s">
        <v>852</v>
      </c>
      <c r="R34" s="275"/>
      <c r="S34" s="275"/>
      <c r="T34" s="275"/>
    </row>
    <row r="36" spans="1:20" x14ac:dyDescent="0.2">
      <c r="A36" s="854"/>
      <c r="B36" s="854"/>
      <c r="C36" s="854"/>
      <c r="D36" s="854"/>
      <c r="E36" s="854"/>
      <c r="F36" s="854"/>
      <c r="G36" s="854"/>
      <c r="H36" s="854"/>
      <c r="I36" s="854"/>
      <c r="J36" s="854"/>
      <c r="K36" s="854"/>
      <c r="L36" s="854"/>
      <c r="M36" s="854"/>
      <c r="N36" s="854"/>
      <c r="O36" s="854"/>
      <c r="P36" s="854"/>
      <c r="Q36" s="854"/>
      <c r="R36" s="854"/>
      <c r="S36" s="854"/>
      <c r="T36" s="854"/>
    </row>
  </sheetData>
  <mergeCells count="17">
    <mergeCell ref="S1:T1"/>
    <mergeCell ref="A8:A9"/>
    <mergeCell ref="B8:B9"/>
    <mergeCell ref="C8:G8"/>
    <mergeCell ref="H8:H9"/>
    <mergeCell ref="I8:L8"/>
    <mergeCell ref="M8:R8"/>
    <mergeCell ref="S8:T8"/>
    <mergeCell ref="G1:I1"/>
    <mergeCell ref="A2:T2"/>
    <mergeCell ref="A3:T3"/>
    <mergeCell ref="A4:T5"/>
    <mergeCell ref="A6:T6"/>
    <mergeCell ref="A7:B7"/>
    <mergeCell ref="L7:T7"/>
    <mergeCell ref="A22:B22"/>
    <mergeCell ref="A36:T36"/>
  </mergeCells>
  <printOptions horizontalCentered="1" verticalCentered="1"/>
  <pageMargins left="0.70866141732283505" right="0.70866141732283505" top="0.196850393700787" bottom="0.196850393700787" header="0.31496062992126" footer="0.31496062992126"/>
  <pageSetup paperSize="9" scale="69" orientation="landscape" r:id="rId1"/>
  <headerFooter>
    <oddFooter>&amp;C- 95 -</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view="pageBreakPreview" topLeftCell="A13" zoomScaleSheetLayoutView="100" workbookViewId="0">
      <selection activeCell="N22" sqref="N22"/>
    </sheetView>
  </sheetViews>
  <sheetFormatPr defaultRowHeight="12.75" x14ac:dyDescent="0.2"/>
  <cols>
    <col min="1" max="1" width="5.5703125" style="265" customWidth="1"/>
    <col min="2" max="2" width="20.5703125" style="265" bestFit="1" customWidth="1"/>
    <col min="3" max="3" width="10.28515625" style="265" customWidth="1"/>
    <col min="4" max="4" width="12.85546875" style="265" customWidth="1"/>
    <col min="5" max="5" width="8.7109375" style="252" customWidth="1"/>
    <col min="6" max="7" width="8" style="252" customWidth="1"/>
    <col min="8" max="10" width="8.140625" style="252" customWidth="1"/>
    <col min="11" max="11" width="8.42578125" style="252" customWidth="1"/>
    <col min="12" max="12" width="8.140625" style="252" customWidth="1"/>
    <col min="13" max="13" width="8.85546875" style="252" customWidth="1"/>
    <col min="14" max="14" width="8.140625" style="252" customWidth="1"/>
    <col min="15" max="15" width="9.140625" style="265"/>
    <col min="16" max="16" width="12.42578125" style="265" customWidth="1"/>
    <col min="17" max="16384" width="9.140625" style="252"/>
  </cols>
  <sheetData>
    <row r="1" spans="1:16" ht="12.75" customHeight="1" x14ac:dyDescent="0.2">
      <c r="D1" s="867"/>
      <c r="E1" s="867"/>
      <c r="F1" s="265"/>
      <c r="G1" s="265"/>
      <c r="H1" s="265"/>
      <c r="I1" s="265"/>
      <c r="J1" s="265"/>
      <c r="K1" s="265"/>
      <c r="L1" s="265"/>
      <c r="M1" s="869" t="s">
        <v>536</v>
      </c>
      <c r="N1" s="869"/>
    </row>
    <row r="2" spans="1:16" ht="15.75" x14ac:dyDescent="0.25">
      <c r="A2" s="865" t="s">
        <v>0</v>
      </c>
      <c r="B2" s="865"/>
      <c r="C2" s="865"/>
      <c r="D2" s="865"/>
      <c r="E2" s="865"/>
      <c r="F2" s="865"/>
      <c r="G2" s="865"/>
      <c r="H2" s="865"/>
      <c r="I2" s="865"/>
      <c r="J2" s="865"/>
      <c r="K2" s="865"/>
      <c r="L2" s="865"/>
      <c r="M2" s="865"/>
      <c r="N2" s="865"/>
    </row>
    <row r="3" spans="1:16" ht="18" x14ac:dyDescent="0.25">
      <c r="A3" s="866" t="s">
        <v>701</v>
      </c>
      <c r="B3" s="866"/>
      <c r="C3" s="866"/>
      <c r="D3" s="866"/>
      <c r="E3" s="866"/>
      <c r="F3" s="866"/>
      <c r="G3" s="866"/>
      <c r="H3" s="866"/>
      <c r="I3" s="866"/>
      <c r="J3" s="866"/>
      <c r="K3" s="866"/>
      <c r="L3" s="866"/>
      <c r="M3" s="866"/>
      <c r="N3" s="866"/>
    </row>
    <row r="4" spans="1:16" ht="12.75" customHeight="1" x14ac:dyDescent="0.2">
      <c r="A4" s="864" t="s">
        <v>711</v>
      </c>
      <c r="B4" s="864"/>
      <c r="C4" s="864"/>
      <c r="D4" s="864"/>
      <c r="E4" s="864"/>
      <c r="F4" s="864"/>
      <c r="G4" s="864"/>
      <c r="H4" s="864"/>
      <c r="I4" s="864"/>
      <c r="J4" s="864"/>
      <c r="K4" s="864"/>
      <c r="L4" s="864"/>
      <c r="M4" s="864"/>
      <c r="N4" s="864"/>
    </row>
    <row r="5" spans="1:16" s="253" customFormat="1" ht="7.5" customHeight="1" x14ac:dyDescent="0.2">
      <c r="A5" s="864"/>
      <c r="B5" s="864"/>
      <c r="C5" s="864"/>
      <c r="D5" s="864"/>
      <c r="E5" s="864"/>
      <c r="F5" s="864"/>
      <c r="G5" s="864"/>
      <c r="H5" s="864"/>
      <c r="I5" s="864"/>
      <c r="J5" s="864"/>
      <c r="K5" s="864"/>
      <c r="L5" s="864"/>
      <c r="M5" s="864"/>
      <c r="N5" s="864"/>
      <c r="O5" s="321"/>
      <c r="P5" s="321"/>
    </row>
    <row r="6" spans="1:16" x14ac:dyDescent="0.2">
      <c r="A6" s="868"/>
      <c r="B6" s="868"/>
      <c r="C6" s="868"/>
      <c r="D6" s="868"/>
      <c r="E6" s="868"/>
      <c r="F6" s="868"/>
      <c r="G6" s="868"/>
      <c r="H6" s="868"/>
      <c r="I6" s="868"/>
      <c r="J6" s="868"/>
      <c r="K6" s="868"/>
      <c r="L6" s="868"/>
      <c r="M6" s="868"/>
      <c r="N6" s="868"/>
    </row>
    <row r="7" spans="1:16" x14ac:dyDescent="0.2">
      <c r="A7" s="859" t="s">
        <v>883</v>
      </c>
      <c r="B7" s="859"/>
      <c r="D7" s="296"/>
      <c r="E7" s="265"/>
      <c r="F7" s="265"/>
      <c r="G7" s="265"/>
      <c r="H7" s="855"/>
      <c r="I7" s="855"/>
      <c r="J7" s="855"/>
      <c r="K7" s="855"/>
      <c r="L7" s="855"/>
      <c r="M7" s="855"/>
      <c r="N7" s="855"/>
    </row>
    <row r="8" spans="1:16" ht="39" customHeight="1" x14ac:dyDescent="0.2">
      <c r="A8" s="792" t="s">
        <v>2</v>
      </c>
      <c r="B8" s="792" t="s">
        <v>3</v>
      </c>
      <c r="C8" s="872" t="s">
        <v>487</v>
      </c>
      <c r="D8" s="860" t="s">
        <v>84</v>
      </c>
      <c r="E8" s="856" t="s">
        <v>85</v>
      </c>
      <c r="F8" s="857"/>
      <c r="G8" s="857"/>
      <c r="H8" s="858"/>
      <c r="I8" s="792" t="s">
        <v>652</v>
      </c>
      <c r="J8" s="792"/>
      <c r="K8" s="792"/>
      <c r="L8" s="792"/>
      <c r="M8" s="792"/>
      <c r="N8" s="792"/>
      <c r="O8" s="862" t="s">
        <v>851</v>
      </c>
      <c r="P8" s="862"/>
    </row>
    <row r="9" spans="1:16" ht="44.45" customHeight="1" x14ac:dyDescent="0.2">
      <c r="A9" s="792"/>
      <c r="B9" s="792"/>
      <c r="C9" s="873"/>
      <c r="D9" s="861"/>
      <c r="E9" s="314" t="s">
        <v>90</v>
      </c>
      <c r="F9" s="314" t="s">
        <v>19</v>
      </c>
      <c r="G9" s="314" t="s">
        <v>41</v>
      </c>
      <c r="H9" s="314" t="s">
        <v>688</v>
      </c>
      <c r="I9" s="319" t="s">
        <v>17</v>
      </c>
      <c r="J9" s="319" t="s">
        <v>653</v>
      </c>
      <c r="K9" s="319" t="s">
        <v>654</v>
      </c>
      <c r="L9" s="319" t="s">
        <v>655</v>
      </c>
      <c r="M9" s="319" t="s">
        <v>656</v>
      </c>
      <c r="N9" s="319" t="s">
        <v>657</v>
      </c>
      <c r="O9" s="332" t="s">
        <v>865</v>
      </c>
      <c r="P9" s="332" t="s">
        <v>863</v>
      </c>
    </row>
    <row r="10" spans="1:16" s="328" customFormat="1" x14ac:dyDescent="0.2">
      <c r="A10" s="326">
        <v>1</v>
      </c>
      <c r="B10" s="326">
        <v>2</v>
      </c>
      <c r="C10" s="326">
        <v>3</v>
      </c>
      <c r="D10" s="326">
        <v>4</v>
      </c>
      <c r="E10" s="326">
        <v>5</v>
      </c>
      <c r="F10" s="326">
        <v>6</v>
      </c>
      <c r="G10" s="326">
        <v>7</v>
      </c>
      <c r="H10" s="326">
        <v>8</v>
      </c>
      <c r="I10" s="326">
        <v>9</v>
      </c>
      <c r="J10" s="326">
        <v>10</v>
      </c>
      <c r="K10" s="326">
        <v>11</v>
      </c>
      <c r="L10" s="326">
        <v>12</v>
      </c>
      <c r="M10" s="326">
        <v>13</v>
      </c>
      <c r="N10" s="326">
        <v>14</v>
      </c>
      <c r="O10" s="326">
        <v>15</v>
      </c>
      <c r="P10" s="326">
        <v>16</v>
      </c>
    </row>
    <row r="11" spans="1:16" x14ac:dyDescent="0.2">
      <c r="A11" s="269">
        <v>1</v>
      </c>
      <c r="B11" s="9" t="s">
        <v>884</v>
      </c>
      <c r="C11" s="269">
        <v>0</v>
      </c>
      <c r="D11" s="269">
        <v>0</v>
      </c>
      <c r="E11" s="269">
        <v>0</v>
      </c>
      <c r="F11" s="269">
        <v>0</v>
      </c>
      <c r="G11" s="269">
        <v>0</v>
      </c>
      <c r="H11" s="269">
        <v>0</v>
      </c>
      <c r="I11" s="269">
        <v>0</v>
      </c>
      <c r="J11" s="269">
        <v>0</v>
      </c>
      <c r="K11" s="269">
        <v>0</v>
      </c>
      <c r="L11" s="269">
        <v>0</v>
      </c>
      <c r="M11" s="269">
        <v>0</v>
      </c>
      <c r="N11" s="269">
        <v>0</v>
      </c>
      <c r="O11" s="269">
        <v>0</v>
      </c>
      <c r="P11" s="269">
        <v>0</v>
      </c>
    </row>
    <row r="12" spans="1:16" x14ac:dyDescent="0.2">
      <c r="A12" s="269">
        <v>2</v>
      </c>
      <c r="B12" s="9" t="s">
        <v>885</v>
      </c>
      <c r="C12" s="269">
        <v>0</v>
      </c>
      <c r="D12" s="269">
        <v>0</v>
      </c>
      <c r="E12" s="269">
        <v>0</v>
      </c>
      <c r="F12" s="269">
        <v>0</v>
      </c>
      <c r="G12" s="269">
        <v>0</v>
      </c>
      <c r="H12" s="269">
        <v>0</v>
      </c>
      <c r="I12" s="269">
        <v>0</v>
      </c>
      <c r="J12" s="269">
        <v>0</v>
      </c>
      <c r="K12" s="269">
        <v>0</v>
      </c>
      <c r="L12" s="269">
        <v>0</v>
      </c>
      <c r="M12" s="269">
        <v>0</v>
      </c>
      <c r="N12" s="269">
        <v>0</v>
      </c>
      <c r="O12" s="269">
        <v>0</v>
      </c>
      <c r="P12" s="269">
        <v>0</v>
      </c>
    </row>
    <row r="13" spans="1:16" x14ac:dyDescent="0.2">
      <c r="A13" s="269">
        <v>3</v>
      </c>
      <c r="B13" s="9" t="s">
        <v>886</v>
      </c>
      <c r="C13" s="269">
        <v>0</v>
      </c>
      <c r="D13" s="269">
        <v>0</v>
      </c>
      <c r="E13" s="269">
        <v>0</v>
      </c>
      <c r="F13" s="269">
        <v>0</v>
      </c>
      <c r="G13" s="269">
        <v>0</v>
      </c>
      <c r="H13" s="269">
        <v>0</v>
      </c>
      <c r="I13" s="269">
        <v>0</v>
      </c>
      <c r="J13" s="269">
        <v>0</v>
      </c>
      <c r="K13" s="269">
        <v>0</v>
      </c>
      <c r="L13" s="269">
        <v>0</v>
      </c>
      <c r="M13" s="269">
        <v>0</v>
      </c>
      <c r="N13" s="269">
        <v>0</v>
      </c>
      <c r="O13" s="269">
        <v>0</v>
      </c>
      <c r="P13" s="269">
        <v>0</v>
      </c>
    </row>
    <row r="14" spans="1:16" x14ac:dyDescent="0.2">
      <c r="A14" s="269">
        <v>4</v>
      </c>
      <c r="B14" s="9" t="s">
        <v>887</v>
      </c>
      <c r="C14" s="269">
        <v>0</v>
      </c>
      <c r="D14" s="269">
        <v>0</v>
      </c>
      <c r="E14" s="269">
        <v>0</v>
      </c>
      <c r="F14" s="269">
        <v>0</v>
      </c>
      <c r="G14" s="269">
        <v>0</v>
      </c>
      <c r="H14" s="269">
        <v>0</v>
      </c>
      <c r="I14" s="269">
        <v>0</v>
      </c>
      <c r="J14" s="269">
        <v>0</v>
      </c>
      <c r="K14" s="269">
        <v>0</v>
      </c>
      <c r="L14" s="269">
        <v>0</v>
      </c>
      <c r="M14" s="269">
        <v>0</v>
      </c>
      <c r="N14" s="269">
        <v>0</v>
      </c>
      <c r="O14" s="269">
        <v>0</v>
      </c>
      <c r="P14" s="269">
        <v>0</v>
      </c>
    </row>
    <row r="15" spans="1:16" x14ac:dyDescent="0.2">
      <c r="A15" s="269">
        <v>5</v>
      </c>
      <c r="B15" s="9" t="s">
        <v>888</v>
      </c>
      <c r="C15" s="269">
        <v>0</v>
      </c>
      <c r="D15" s="269">
        <v>0</v>
      </c>
      <c r="E15" s="269">
        <v>0</v>
      </c>
      <c r="F15" s="269">
        <v>0</v>
      </c>
      <c r="G15" s="269">
        <v>0</v>
      </c>
      <c r="H15" s="269">
        <v>0</v>
      </c>
      <c r="I15" s="269">
        <v>0</v>
      </c>
      <c r="J15" s="269">
        <v>0</v>
      </c>
      <c r="K15" s="269">
        <v>0</v>
      </c>
      <c r="L15" s="269">
        <v>0</v>
      </c>
      <c r="M15" s="269">
        <v>0</v>
      </c>
      <c r="N15" s="269">
        <v>0</v>
      </c>
      <c r="O15" s="269">
        <v>0</v>
      </c>
      <c r="P15" s="269">
        <v>0</v>
      </c>
    </row>
    <row r="16" spans="1:16" x14ac:dyDescent="0.2">
      <c r="A16" s="269">
        <v>6</v>
      </c>
      <c r="B16" s="205" t="s">
        <v>889</v>
      </c>
      <c r="C16" s="269">
        <v>0</v>
      </c>
      <c r="D16" s="269">
        <v>0</v>
      </c>
      <c r="E16" s="269">
        <v>0</v>
      </c>
      <c r="F16" s="269">
        <v>0</v>
      </c>
      <c r="G16" s="269">
        <v>0</v>
      </c>
      <c r="H16" s="269">
        <v>0</v>
      </c>
      <c r="I16" s="269">
        <v>0</v>
      </c>
      <c r="J16" s="269">
        <v>0</v>
      </c>
      <c r="K16" s="269">
        <v>0</v>
      </c>
      <c r="L16" s="269">
        <v>0</v>
      </c>
      <c r="M16" s="269">
        <v>0</v>
      </c>
      <c r="N16" s="269">
        <v>0</v>
      </c>
      <c r="O16" s="269">
        <v>0</v>
      </c>
      <c r="P16" s="269">
        <v>0</v>
      </c>
    </row>
    <row r="17" spans="1:16" x14ac:dyDescent="0.2">
      <c r="A17" s="269">
        <v>7</v>
      </c>
      <c r="B17" s="9" t="s">
        <v>890</v>
      </c>
      <c r="C17" s="269">
        <v>0</v>
      </c>
      <c r="D17" s="269">
        <v>0</v>
      </c>
      <c r="E17" s="269">
        <v>0</v>
      </c>
      <c r="F17" s="269">
        <v>0</v>
      </c>
      <c r="G17" s="269">
        <v>0</v>
      </c>
      <c r="H17" s="269">
        <v>0</v>
      </c>
      <c r="I17" s="269">
        <v>0</v>
      </c>
      <c r="J17" s="269">
        <v>0</v>
      </c>
      <c r="K17" s="269">
        <v>0</v>
      </c>
      <c r="L17" s="269">
        <v>0</v>
      </c>
      <c r="M17" s="269">
        <v>0</v>
      </c>
      <c r="N17" s="269">
        <v>0</v>
      </c>
      <c r="O17" s="269">
        <v>0</v>
      </c>
      <c r="P17" s="269">
        <v>0</v>
      </c>
    </row>
    <row r="18" spans="1:16" x14ac:dyDescent="0.2">
      <c r="A18" s="269">
        <v>8</v>
      </c>
      <c r="B18" s="9" t="s">
        <v>891</v>
      </c>
      <c r="C18" s="269">
        <v>0</v>
      </c>
      <c r="D18" s="269">
        <v>0</v>
      </c>
      <c r="E18" s="269">
        <v>0</v>
      </c>
      <c r="F18" s="269">
        <v>0</v>
      </c>
      <c r="G18" s="269">
        <v>0</v>
      </c>
      <c r="H18" s="269">
        <v>0</v>
      </c>
      <c r="I18" s="269">
        <v>0</v>
      </c>
      <c r="J18" s="269">
        <v>0</v>
      </c>
      <c r="K18" s="269">
        <v>0</v>
      </c>
      <c r="L18" s="269">
        <v>0</v>
      </c>
      <c r="M18" s="269">
        <v>0</v>
      </c>
      <c r="N18" s="269">
        <v>0</v>
      </c>
      <c r="O18" s="269">
        <v>0</v>
      </c>
      <c r="P18" s="269">
        <v>0</v>
      </c>
    </row>
    <row r="19" spans="1:16" x14ac:dyDescent="0.2">
      <c r="A19" s="269">
        <v>9</v>
      </c>
      <c r="B19" s="9" t="s">
        <v>892</v>
      </c>
      <c r="C19" s="269">
        <v>0</v>
      </c>
      <c r="D19" s="269">
        <v>0</v>
      </c>
      <c r="E19" s="269">
        <v>0</v>
      </c>
      <c r="F19" s="269">
        <v>0</v>
      </c>
      <c r="G19" s="269">
        <v>0</v>
      </c>
      <c r="H19" s="269">
        <v>0</v>
      </c>
      <c r="I19" s="269">
        <v>0</v>
      </c>
      <c r="J19" s="269">
        <v>0</v>
      </c>
      <c r="K19" s="269">
        <v>0</v>
      </c>
      <c r="L19" s="269">
        <v>0</v>
      </c>
      <c r="M19" s="269">
        <v>0</v>
      </c>
      <c r="N19" s="269">
        <v>0</v>
      </c>
      <c r="O19" s="269">
        <v>0</v>
      </c>
      <c r="P19" s="269">
        <v>0</v>
      </c>
    </row>
    <row r="20" spans="1:16" x14ac:dyDescent="0.2">
      <c r="A20" s="269">
        <v>10</v>
      </c>
      <c r="B20" s="9" t="s">
        <v>893</v>
      </c>
      <c r="C20" s="269">
        <v>0</v>
      </c>
      <c r="D20" s="269">
        <v>0</v>
      </c>
      <c r="E20" s="269">
        <v>0</v>
      </c>
      <c r="F20" s="269">
        <v>0</v>
      </c>
      <c r="G20" s="269">
        <v>0</v>
      </c>
      <c r="H20" s="269">
        <v>0</v>
      </c>
      <c r="I20" s="269">
        <v>0</v>
      </c>
      <c r="J20" s="269">
        <v>0</v>
      </c>
      <c r="K20" s="269">
        <v>0</v>
      </c>
      <c r="L20" s="269">
        <v>0</v>
      </c>
      <c r="M20" s="269">
        <v>0</v>
      </c>
      <c r="N20" s="269">
        <v>0</v>
      </c>
      <c r="O20" s="269">
        <v>0</v>
      </c>
      <c r="P20" s="269">
        <v>0</v>
      </c>
    </row>
    <row r="21" spans="1:16" x14ac:dyDescent="0.2">
      <c r="A21" s="269">
        <v>11</v>
      </c>
      <c r="B21" s="9" t="s">
        <v>894</v>
      </c>
      <c r="C21" s="269">
        <v>0</v>
      </c>
      <c r="D21" s="269">
        <v>0</v>
      </c>
      <c r="E21" s="269">
        <v>0</v>
      </c>
      <c r="F21" s="269">
        <v>0</v>
      </c>
      <c r="G21" s="269">
        <v>0</v>
      </c>
      <c r="H21" s="269">
        <v>0</v>
      </c>
      <c r="I21" s="269">
        <v>0</v>
      </c>
      <c r="J21" s="269">
        <v>0</v>
      </c>
      <c r="K21" s="269">
        <v>0</v>
      </c>
      <c r="L21" s="269">
        <v>0</v>
      </c>
      <c r="M21" s="269">
        <v>0</v>
      </c>
      <c r="N21" s="269">
        <v>0</v>
      </c>
      <c r="O21" s="269">
        <v>0</v>
      </c>
      <c r="P21" s="269">
        <v>0</v>
      </c>
    </row>
    <row r="22" spans="1:16" s="254" customFormat="1" x14ac:dyDescent="0.2">
      <c r="A22" s="870" t="s">
        <v>17</v>
      </c>
      <c r="B22" s="871"/>
      <c r="C22" s="327">
        <v>0</v>
      </c>
      <c r="D22" s="327">
        <v>0</v>
      </c>
      <c r="E22" s="327">
        <v>0</v>
      </c>
      <c r="F22" s="327">
        <v>0</v>
      </c>
      <c r="G22" s="327">
        <v>0</v>
      </c>
      <c r="H22" s="327">
        <v>0</v>
      </c>
      <c r="I22" s="327">
        <v>0</v>
      </c>
      <c r="J22" s="327">
        <v>0</v>
      </c>
      <c r="K22" s="327">
        <v>0</v>
      </c>
      <c r="L22" s="327">
        <v>0</v>
      </c>
      <c r="M22" s="327">
        <v>0</v>
      </c>
      <c r="N22" s="327">
        <v>0</v>
      </c>
      <c r="O22" s="327">
        <v>0</v>
      </c>
      <c r="P22" s="327">
        <v>0</v>
      </c>
    </row>
    <row r="23" spans="1:16" x14ac:dyDescent="0.2">
      <c r="A23" s="272"/>
      <c r="B23" s="272"/>
      <c r="C23" s="272"/>
      <c r="D23" s="272"/>
      <c r="E23" s="265"/>
      <c r="F23" s="265"/>
      <c r="G23" s="265"/>
      <c r="H23" s="265"/>
      <c r="I23" s="265"/>
      <c r="J23" s="265"/>
      <c r="K23" s="265"/>
      <c r="L23" s="265"/>
      <c r="M23" s="265"/>
      <c r="N23" s="265"/>
    </row>
    <row r="24" spans="1:16" x14ac:dyDescent="0.2">
      <c r="A24" s="273"/>
      <c r="B24" s="274"/>
      <c r="C24" s="274"/>
      <c r="D24" s="272"/>
      <c r="E24" s="265"/>
      <c r="F24" s="265"/>
      <c r="G24" s="265"/>
      <c r="H24" s="265"/>
      <c r="I24" s="265"/>
      <c r="J24" s="265"/>
      <c r="K24" s="265"/>
      <c r="L24" s="265"/>
      <c r="M24" s="265"/>
      <c r="N24" s="265"/>
    </row>
    <row r="25" spans="1:16" x14ac:dyDescent="0.2">
      <c r="A25" s="275"/>
      <c r="B25" s="275"/>
      <c r="C25" s="275"/>
      <c r="E25" s="265"/>
      <c r="F25" s="265"/>
      <c r="G25" s="265"/>
      <c r="H25" s="265"/>
      <c r="I25" s="265"/>
      <c r="J25" s="265"/>
      <c r="K25" s="265"/>
      <c r="L25" s="265"/>
      <c r="M25" s="265"/>
      <c r="N25" s="265"/>
    </row>
    <row r="26" spans="1:16" x14ac:dyDescent="0.2">
      <c r="A26" s="275"/>
      <c r="B26" s="275"/>
      <c r="C26" s="275"/>
      <c r="E26" s="265"/>
      <c r="F26" s="265"/>
      <c r="G26" s="265"/>
      <c r="H26" s="265"/>
      <c r="I26" s="265"/>
      <c r="J26" s="265"/>
      <c r="K26" s="265"/>
      <c r="L26" s="265"/>
      <c r="M26" s="265"/>
      <c r="N26" s="265"/>
    </row>
    <row r="27" spans="1:16" x14ac:dyDescent="0.2">
      <c r="A27" s="275"/>
      <c r="B27" s="275"/>
      <c r="C27" s="275"/>
      <c r="E27" s="265"/>
      <c r="F27" s="265"/>
      <c r="G27" s="265"/>
      <c r="H27" s="265"/>
      <c r="I27" s="265"/>
      <c r="J27" s="265"/>
      <c r="K27" s="265"/>
      <c r="L27" s="265"/>
      <c r="M27" s="265"/>
      <c r="N27" s="265"/>
    </row>
    <row r="28" spans="1:16" x14ac:dyDescent="0.2">
      <c r="A28" s="275"/>
      <c r="B28" s="275"/>
      <c r="C28" s="275"/>
      <c r="E28" s="265"/>
      <c r="F28" s="265"/>
      <c r="G28" s="265"/>
      <c r="H28" s="265"/>
      <c r="I28" s="265"/>
      <c r="J28" s="265"/>
      <c r="K28" s="265"/>
      <c r="L28" s="265"/>
      <c r="M28" s="265"/>
      <c r="N28" s="265"/>
    </row>
    <row r="29" spans="1:16" x14ac:dyDescent="0.2">
      <c r="A29" s="275" t="s">
        <v>11</v>
      </c>
      <c r="D29" s="275"/>
      <c r="E29" s="265"/>
      <c r="F29" s="275"/>
      <c r="G29" s="275"/>
      <c r="H29" s="275"/>
      <c r="I29" s="275"/>
      <c r="J29" s="275"/>
      <c r="K29" s="275"/>
      <c r="L29" s="275"/>
      <c r="M29" s="275"/>
      <c r="N29" s="275"/>
      <c r="P29" s="367" t="s">
        <v>12</v>
      </c>
    </row>
    <row r="30" spans="1:16" ht="12.75" customHeight="1" x14ac:dyDescent="0.2">
      <c r="E30" s="275"/>
      <c r="F30" s="417"/>
      <c r="G30" s="417"/>
      <c r="H30" s="417"/>
      <c r="I30" s="417"/>
      <c r="J30" s="417"/>
      <c r="K30" s="417"/>
      <c r="L30" s="417"/>
      <c r="M30" s="417"/>
      <c r="N30" s="417"/>
      <c r="P30" s="367" t="s">
        <v>902</v>
      </c>
    </row>
    <row r="31" spans="1:16" ht="12.75" customHeight="1" x14ac:dyDescent="0.2">
      <c r="E31" s="417"/>
      <c r="F31" s="417"/>
      <c r="G31" s="417"/>
      <c r="H31" s="417"/>
      <c r="I31" s="417"/>
      <c r="J31" s="417"/>
      <c r="K31" s="417"/>
      <c r="L31" s="417"/>
      <c r="M31" s="417"/>
      <c r="N31" s="417"/>
      <c r="P31" s="367" t="s">
        <v>903</v>
      </c>
    </row>
    <row r="32" spans="1:16" x14ac:dyDescent="0.2">
      <c r="A32" s="275"/>
      <c r="B32" s="275"/>
      <c r="E32" s="265"/>
      <c r="F32" s="275"/>
      <c r="G32" s="275"/>
      <c r="H32" s="275"/>
      <c r="I32" s="275"/>
      <c r="J32" s="275"/>
      <c r="K32" s="275"/>
      <c r="L32" s="275" t="s">
        <v>852</v>
      </c>
      <c r="M32" s="275"/>
      <c r="N32" s="275"/>
    </row>
    <row r="34" spans="1:14" x14ac:dyDescent="0.2">
      <c r="A34" s="854"/>
      <c r="B34" s="854"/>
      <c r="C34" s="854"/>
      <c r="D34" s="854"/>
      <c r="E34" s="854"/>
      <c r="F34" s="854"/>
      <c r="G34" s="854"/>
      <c r="H34" s="854"/>
      <c r="I34" s="854"/>
      <c r="J34" s="854"/>
      <c r="K34" s="854"/>
      <c r="L34" s="854"/>
      <c r="M34" s="854"/>
      <c r="N34" s="854"/>
    </row>
  </sheetData>
  <mergeCells count="17">
    <mergeCell ref="O8:P8"/>
    <mergeCell ref="I8:N8"/>
    <mergeCell ref="A6:N6"/>
    <mergeCell ref="D1:E1"/>
    <mergeCell ref="M1:N1"/>
    <mergeCell ref="A2:N2"/>
    <mergeCell ref="A3:N3"/>
    <mergeCell ref="A4:N5"/>
    <mergeCell ref="A34:N34"/>
    <mergeCell ref="C8:C9"/>
    <mergeCell ref="A7:B7"/>
    <mergeCell ref="H7:N7"/>
    <mergeCell ref="A8:A9"/>
    <mergeCell ref="B8:B9"/>
    <mergeCell ref="D8:D9"/>
    <mergeCell ref="E8:H8"/>
    <mergeCell ref="A22:B22"/>
  </mergeCells>
  <printOptions horizontalCentered="1" verticalCentered="1"/>
  <pageMargins left="0.70866141732283505" right="0.70866141732283505" top="0.196850393700787" bottom="0.196850393700787" header="0.31496062992126" footer="0.31496062992126"/>
  <pageSetup paperSize="9" scale="87" orientation="landscape" r:id="rId1"/>
  <headerFooter>
    <oddFooter>&amp;C- 96 -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9"/>
  <sheetViews>
    <sheetView view="pageBreakPreview" topLeftCell="F4" zoomScaleSheetLayoutView="100" workbookViewId="0">
      <selection activeCell="N22" sqref="N22"/>
    </sheetView>
  </sheetViews>
  <sheetFormatPr defaultRowHeight="12.75" x14ac:dyDescent="0.2"/>
  <cols>
    <col min="1" max="1" width="7.28515625" style="190" customWidth="1"/>
    <col min="2" max="2" width="26" style="190" customWidth="1"/>
    <col min="3" max="4" width="8.28515625" style="190" customWidth="1"/>
    <col min="5" max="5" width="9.28515625" style="190" bestFit="1" customWidth="1"/>
    <col min="6" max="6" width="15.85546875" style="190" customWidth="1"/>
    <col min="7" max="9" width="10.7109375" style="190" customWidth="1"/>
    <col min="10" max="10" width="12.28515625" style="190" bestFit="1" customWidth="1"/>
    <col min="11" max="18" width="9.140625" style="190"/>
    <col min="19" max="19" width="8" style="190" customWidth="1"/>
    <col min="20" max="21" width="8.85546875" style="190" customWidth="1"/>
    <col min="22" max="16384" width="9.140625" style="190"/>
  </cols>
  <sheetData>
    <row r="1" spans="1:24" ht="15" x14ac:dyDescent="0.2">
      <c r="V1" s="191" t="s">
        <v>541</v>
      </c>
    </row>
    <row r="2" spans="1:24" ht="15.75" x14ac:dyDescent="0.25">
      <c r="G2" s="128" t="s">
        <v>0</v>
      </c>
      <c r="H2" s="128"/>
      <c r="I2" s="128"/>
      <c r="O2" s="86"/>
      <c r="P2" s="86"/>
      <c r="Q2" s="86"/>
      <c r="R2" s="86"/>
    </row>
    <row r="3" spans="1:24" ht="20.25" x14ac:dyDescent="0.3">
      <c r="C3" s="661" t="s">
        <v>701</v>
      </c>
      <c r="D3" s="661"/>
      <c r="E3" s="661"/>
      <c r="F3" s="661"/>
      <c r="G3" s="661"/>
      <c r="H3" s="661"/>
      <c r="I3" s="661"/>
      <c r="J3" s="661"/>
      <c r="K3" s="661"/>
      <c r="L3" s="661"/>
      <c r="M3" s="661"/>
      <c r="N3" s="661"/>
      <c r="O3" s="132"/>
      <c r="P3" s="132"/>
      <c r="Q3" s="132"/>
      <c r="R3" s="132"/>
      <c r="S3" s="132"/>
      <c r="T3" s="132"/>
      <c r="U3" s="132"/>
      <c r="V3" s="132"/>
      <c r="W3" s="132"/>
      <c r="X3" s="132"/>
    </row>
    <row r="4" spans="1:24" ht="18" x14ac:dyDescent="0.25">
      <c r="C4" s="192"/>
      <c r="D4" s="192"/>
      <c r="E4" s="192"/>
      <c r="F4" s="192"/>
      <c r="G4" s="192"/>
      <c r="H4" s="192"/>
      <c r="I4" s="192"/>
      <c r="J4" s="192"/>
      <c r="K4" s="192"/>
      <c r="L4" s="192"/>
      <c r="M4" s="192"/>
      <c r="N4" s="192"/>
      <c r="O4" s="192"/>
      <c r="P4" s="192"/>
      <c r="Q4" s="192"/>
      <c r="R4" s="192"/>
      <c r="S4" s="192"/>
      <c r="T4" s="192"/>
      <c r="U4" s="192"/>
      <c r="V4" s="192"/>
    </row>
    <row r="5" spans="1:24" ht="15.75" x14ac:dyDescent="0.25">
      <c r="B5" s="662" t="s">
        <v>843</v>
      </c>
      <c r="C5" s="662"/>
      <c r="D5" s="662"/>
      <c r="E5" s="662"/>
      <c r="F5" s="662"/>
      <c r="G5" s="662"/>
      <c r="H5" s="662"/>
      <c r="I5" s="662"/>
      <c r="J5" s="662"/>
      <c r="K5" s="662"/>
      <c r="L5" s="662"/>
      <c r="M5" s="662"/>
      <c r="N5" s="662"/>
      <c r="O5" s="662"/>
      <c r="P5" s="662"/>
      <c r="Q5" s="662"/>
      <c r="R5" s="662"/>
      <c r="S5" s="662"/>
      <c r="T5" s="87"/>
      <c r="U5" s="678" t="s">
        <v>248</v>
      </c>
      <c r="V5" s="679"/>
    </row>
    <row r="6" spans="1:24" ht="15" x14ac:dyDescent="0.2">
      <c r="K6" s="86"/>
      <c r="L6" s="86"/>
      <c r="M6" s="86"/>
      <c r="N6" s="86"/>
      <c r="O6" s="86"/>
      <c r="P6" s="86"/>
      <c r="Q6" s="86"/>
      <c r="R6" s="86"/>
    </row>
    <row r="7" spans="1:24" x14ac:dyDescent="0.2">
      <c r="A7" s="680" t="s">
        <v>883</v>
      </c>
      <c r="B7" s="680"/>
      <c r="O7" s="681" t="s">
        <v>777</v>
      </c>
      <c r="P7" s="681"/>
      <c r="Q7" s="681"/>
      <c r="R7" s="681"/>
      <c r="S7" s="681"/>
      <c r="T7" s="681"/>
      <c r="U7" s="681"/>
      <c r="V7" s="681"/>
    </row>
    <row r="8" spans="1:24" ht="35.25" customHeight="1" x14ac:dyDescent="0.2">
      <c r="A8" s="660" t="s">
        <v>2</v>
      </c>
      <c r="B8" s="660" t="s">
        <v>145</v>
      </c>
      <c r="C8" s="659" t="s">
        <v>146</v>
      </c>
      <c r="D8" s="659"/>
      <c r="E8" s="659"/>
      <c r="F8" s="659" t="s">
        <v>147</v>
      </c>
      <c r="G8" s="660" t="s">
        <v>177</v>
      </c>
      <c r="H8" s="660"/>
      <c r="I8" s="660"/>
      <c r="J8" s="660"/>
      <c r="K8" s="660"/>
      <c r="L8" s="660"/>
      <c r="M8" s="660"/>
      <c r="N8" s="660"/>
      <c r="O8" s="660" t="s">
        <v>178</v>
      </c>
      <c r="P8" s="660"/>
      <c r="Q8" s="660"/>
      <c r="R8" s="660"/>
      <c r="S8" s="660"/>
      <c r="T8" s="660"/>
      <c r="U8" s="660"/>
      <c r="V8" s="660"/>
    </row>
    <row r="9" spans="1:24" ht="15" x14ac:dyDescent="0.2">
      <c r="A9" s="660"/>
      <c r="B9" s="660"/>
      <c r="C9" s="659" t="s">
        <v>249</v>
      </c>
      <c r="D9" s="659" t="s">
        <v>42</v>
      </c>
      <c r="E9" s="659" t="s">
        <v>43</v>
      </c>
      <c r="F9" s="659"/>
      <c r="G9" s="660" t="s">
        <v>179</v>
      </c>
      <c r="H9" s="660"/>
      <c r="I9" s="660"/>
      <c r="J9" s="660"/>
      <c r="K9" s="660" t="s">
        <v>163</v>
      </c>
      <c r="L9" s="660"/>
      <c r="M9" s="660"/>
      <c r="N9" s="660"/>
      <c r="O9" s="660" t="s">
        <v>148</v>
      </c>
      <c r="P9" s="660"/>
      <c r="Q9" s="660"/>
      <c r="R9" s="660"/>
      <c r="S9" s="660" t="s">
        <v>162</v>
      </c>
      <c r="T9" s="660"/>
      <c r="U9" s="660"/>
      <c r="V9" s="660"/>
    </row>
    <row r="10" spans="1:24" x14ac:dyDescent="0.2">
      <c r="A10" s="660"/>
      <c r="B10" s="660"/>
      <c r="C10" s="659"/>
      <c r="D10" s="659"/>
      <c r="E10" s="659"/>
      <c r="F10" s="659"/>
      <c r="G10" s="663" t="s">
        <v>149</v>
      </c>
      <c r="H10" s="664"/>
      <c r="I10" s="665"/>
      <c r="J10" s="669" t="s">
        <v>150</v>
      </c>
      <c r="K10" s="672" t="s">
        <v>149</v>
      </c>
      <c r="L10" s="673"/>
      <c r="M10" s="674"/>
      <c r="N10" s="669" t="s">
        <v>150</v>
      </c>
      <c r="O10" s="672" t="s">
        <v>149</v>
      </c>
      <c r="P10" s="673"/>
      <c r="Q10" s="674"/>
      <c r="R10" s="669" t="s">
        <v>150</v>
      </c>
      <c r="S10" s="672" t="s">
        <v>149</v>
      </c>
      <c r="T10" s="673"/>
      <c r="U10" s="674"/>
      <c r="V10" s="669" t="s">
        <v>150</v>
      </c>
    </row>
    <row r="11" spans="1:24" ht="15" customHeight="1" x14ac:dyDescent="0.2">
      <c r="A11" s="660"/>
      <c r="B11" s="660"/>
      <c r="C11" s="659"/>
      <c r="D11" s="659"/>
      <c r="E11" s="659"/>
      <c r="F11" s="659"/>
      <c r="G11" s="666"/>
      <c r="H11" s="667"/>
      <c r="I11" s="668"/>
      <c r="J11" s="670"/>
      <c r="K11" s="675"/>
      <c r="L11" s="676"/>
      <c r="M11" s="677"/>
      <c r="N11" s="670"/>
      <c r="O11" s="675"/>
      <c r="P11" s="676"/>
      <c r="Q11" s="677"/>
      <c r="R11" s="670"/>
      <c r="S11" s="675"/>
      <c r="T11" s="676"/>
      <c r="U11" s="677"/>
      <c r="V11" s="670"/>
    </row>
    <row r="12" spans="1:24" ht="15" x14ac:dyDescent="0.2">
      <c r="A12" s="660"/>
      <c r="B12" s="660"/>
      <c r="C12" s="659"/>
      <c r="D12" s="659"/>
      <c r="E12" s="659"/>
      <c r="F12" s="659"/>
      <c r="G12" s="194" t="s">
        <v>249</v>
      </c>
      <c r="H12" s="194" t="s">
        <v>42</v>
      </c>
      <c r="I12" s="195" t="s">
        <v>43</v>
      </c>
      <c r="J12" s="671"/>
      <c r="K12" s="193" t="s">
        <v>249</v>
      </c>
      <c r="L12" s="193" t="s">
        <v>42</v>
      </c>
      <c r="M12" s="193" t="s">
        <v>43</v>
      </c>
      <c r="N12" s="671"/>
      <c r="O12" s="193" t="s">
        <v>249</v>
      </c>
      <c r="P12" s="193" t="s">
        <v>42</v>
      </c>
      <c r="Q12" s="193" t="s">
        <v>43</v>
      </c>
      <c r="R12" s="671"/>
      <c r="S12" s="193" t="s">
        <v>249</v>
      </c>
      <c r="T12" s="193" t="s">
        <v>42</v>
      </c>
      <c r="U12" s="193" t="s">
        <v>43</v>
      </c>
      <c r="V12" s="671"/>
    </row>
    <row r="13" spans="1:24" ht="15" x14ac:dyDescent="0.2">
      <c r="A13" s="193">
        <v>1</v>
      </c>
      <c r="B13" s="193">
        <v>2</v>
      </c>
      <c r="C13" s="193">
        <v>3</v>
      </c>
      <c r="D13" s="193">
        <v>4</v>
      </c>
      <c r="E13" s="193">
        <v>5</v>
      </c>
      <c r="F13" s="193">
        <v>6</v>
      </c>
      <c r="G13" s="193">
        <v>7</v>
      </c>
      <c r="H13" s="193">
        <v>8</v>
      </c>
      <c r="I13" s="193">
        <v>9</v>
      </c>
      <c r="J13" s="193">
        <v>10</v>
      </c>
      <c r="K13" s="193">
        <v>11</v>
      </c>
      <c r="L13" s="193">
        <v>12</v>
      </c>
      <c r="M13" s="193">
        <v>13</v>
      </c>
      <c r="N13" s="193">
        <v>14</v>
      </c>
      <c r="O13" s="193">
        <v>15</v>
      </c>
      <c r="P13" s="193">
        <v>16</v>
      </c>
      <c r="Q13" s="193">
        <v>17</v>
      </c>
      <c r="R13" s="193">
        <v>18</v>
      </c>
      <c r="S13" s="193">
        <v>19</v>
      </c>
      <c r="T13" s="193">
        <v>20</v>
      </c>
      <c r="U13" s="193">
        <v>21</v>
      </c>
      <c r="V13" s="193">
        <v>22</v>
      </c>
    </row>
    <row r="14" spans="1:24" ht="15" x14ac:dyDescent="0.2">
      <c r="A14" s="656" t="s">
        <v>209</v>
      </c>
      <c r="B14" s="657"/>
      <c r="C14" s="370"/>
      <c r="D14" s="370"/>
      <c r="E14" s="370"/>
      <c r="F14" s="193"/>
      <c r="G14" s="193"/>
      <c r="H14" s="193"/>
      <c r="I14" s="193"/>
      <c r="J14" s="193"/>
      <c r="K14" s="193"/>
      <c r="L14" s="193"/>
      <c r="M14" s="193"/>
      <c r="N14" s="193"/>
      <c r="O14" s="193"/>
      <c r="P14" s="193"/>
      <c r="Q14" s="193"/>
      <c r="R14" s="193"/>
      <c r="S14" s="193"/>
      <c r="T14" s="193"/>
      <c r="U14" s="193"/>
      <c r="V14" s="193"/>
    </row>
    <row r="15" spans="1:24" s="377" customFormat="1" ht="42.75" x14ac:dyDescent="0.2">
      <c r="A15" s="344">
        <v>1</v>
      </c>
      <c r="B15" s="373" t="s">
        <v>208</v>
      </c>
      <c r="C15" s="374">
        <v>125.23000000000002</v>
      </c>
      <c r="D15" s="374">
        <v>21.64</v>
      </c>
      <c r="E15" s="374">
        <v>1444.34</v>
      </c>
      <c r="F15" s="375" t="s">
        <v>904</v>
      </c>
      <c r="G15" s="376">
        <v>137.89851836024158</v>
      </c>
      <c r="H15" s="376">
        <v>23.829145870123995</v>
      </c>
      <c r="I15" s="376">
        <v>1590.4523357696344</v>
      </c>
      <c r="J15" s="372" t="s">
        <v>904</v>
      </c>
      <c r="K15" s="374">
        <v>12.453747076362728</v>
      </c>
      <c r="L15" s="374">
        <v>2.1521419771822385</v>
      </c>
      <c r="M15" s="374">
        <v>143.63411094645502</v>
      </c>
      <c r="N15" s="375" t="s">
        <v>931</v>
      </c>
      <c r="O15" s="375"/>
      <c r="P15" s="375"/>
      <c r="Q15" s="375"/>
      <c r="R15" s="375"/>
      <c r="S15" s="374">
        <v>152.59519879333675</v>
      </c>
      <c r="T15" s="374">
        <v>26.370098158081735</v>
      </c>
      <c r="U15" s="374">
        <v>1759.9422550485813</v>
      </c>
      <c r="V15" s="375" t="s">
        <v>931</v>
      </c>
    </row>
    <row r="16" spans="1:24" s="377" customFormat="1" ht="42.75" x14ac:dyDescent="0.2">
      <c r="A16" s="344">
        <v>2</v>
      </c>
      <c r="B16" s="373" t="s">
        <v>151</v>
      </c>
      <c r="C16" s="374">
        <v>190.51887035652115</v>
      </c>
      <c r="D16" s="374">
        <v>32.922050263635846</v>
      </c>
      <c r="E16" s="374">
        <v>2197.3490793798428</v>
      </c>
      <c r="F16" s="375" t="s">
        <v>905</v>
      </c>
      <c r="G16" s="376">
        <v>209.81480954745132</v>
      </c>
      <c r="H16" s="376">
        <v>36.256428001332317</v>
      </c>
      <c r="I16" s="376">
        <v>2419.898762451216</v>
      </c>
      <c r="J16" s="372" t="s">
        <v>905</v>
      </c>
      <c r="K16" s="374">
        <v>18.436645539109787</v>
      </c>
      <c r="L16" s="374">
        <v>3.1860514381617242</v>
      </c>
      <c r="M16" s="374">
        <v>212.63730302272847</v>
      </c>
      <c r="N16" s="375" t="s">
        <v>932</v>
      </c>
      <c r="O16" s="375"/>
      <c r="P16" s="375"/>
      <c r="Q16" s="375"/>
      <c r="R16" s="375"/>
      <c r="S16" s="374">
        <v>259.55541602920954</v>
      </c>
      <c r="T16" s="374">
        <v>44.853978711490555</v>
      </c>
      <c r="U16" s="374">
        <v>2993.5577777592994</v>
      </c>
      <c r="V16" s="375" t="s">
        <v>932</v>
      </c>
    </row>
    <row r="17" spans="1:22" s="377" customFormat="1" ht="42.75" x14ac:dyDescent="0.2">
      <c r="A17" s="344">
        <v>3</v>
      </c>
      <c r="B17" s="373" t="s">
        <v>152</v>
      </c>
      <c r="C17" s="374">
        <v>235.56738815115543</v>
      </c>
      <c r="D17" s="374">
        <v>40.706526228467645</v>
      </c>
      <c r="E17" s="374">
        <v>2716.9160856203766</v>
      </c>
      <c r="F17" s="375" t="s">
        <v>906</v>
      </c>
      <c r="G17" s="376">
        <v>259.60743050885804</v>
      </c>
      <c r="H17" s="376">
        <v>44.860694691461212</v>
      </c>
      <c r="I17" s="376">
        <v>2994.1818747996804</v>
      </c>
      <c r="J17" s="372" t="s">
        <v>906</v>
      </c>
      <c r="K17" s="375">
        <v>17.863074240097127</v>
      </c>
      <c r="L17" s="375">
        <v>3.0869321239550773</v>
      </c>
      <c r="M17" s="375">
        <v>206.02207283594785</v>
      </c>
      <c r="N17" s="375" t="s">
        <v>933</v>
      </c>
      <c r="O17" s="375"/>
      <c r="P17" s="375"/>
      <c r="Q17" s="375"/>
      <c r="R17" s="375"/>
      <c r="S17" s="375">
        <v>151.38141929082832</v>
      </c>
      <c r="T17" s="375">
        <v>26.160343952991933</v>
      </c>
      <c r="U17" s="375">
        <v>1745.9432442561799</v>
      </c>
      <c r="V17" s="375" t="s">
        <v>933</v>
      </c>
    </row>
    <row r="18" spans="1:22" ht="15" x14ac:dyDescent="0.2">
      <c r="A18" s="656" t="s">
        <v>210</v>
      </c>
      <c r="B18" s="657"/>
      <c r="C18" s="197"/>
      <c r="D18" s="197"/>
      <c r="E18" s="197"/>
      <c r="F18" s="197"/>
      <c r="G18" s="197"/>
      <c r="H18" s="197"/>
      <c r="I18" s="197"/>
      <c r="J18" s="197"/>
      <c r="K18" s="197"/>
      <c r="L18" s="197"/>
      <c r="M18" s="197"/>
      <c r="N18" s="197"/>
      <c r="O18" s="197"/>
      <c r="P18" s="197"/>
      <c r="Q18" s="197"/>
      <c r="R18" s="197"/>
      <c r="S18" s="197"/>
      <c r="T18" s="197"/>
      <c r="U18" s="197"/>
      <c r="V18" s="197"/>
    </row>
    <row r="19" spans="1:22" ht="15.75" x14ac:dyDescent="0.2">
      <c r="A19" s="193">
        <v>4</v>
      </c>
      <c r="B19" s="196" t="s">
        <v>199</v>
      </c>
      <c r="C19" s="371">
        <v>52.697479088241032</v>
      </c>
      <c r="D19" s="371">
        <v>9.1062321126689749</v>
      </c>
      <c r="E19" s="371">
        <v>607.7862887990899</v>
      </c>
      <c r="F19" s="372" t="s">
        <v>907</v>
      </c>
      <c r="G19" s="442">
        <v>58.553628999314995</v>
      </c>
      <c r="H19" s="442">
        <v>10.118186788670256</v>
      </c>
      <c r="I19" s="442">
        <v>675.32818421201466</v>
      </c>
      <c r="J19" s="197" t="s">
        <v>909</v>
      </c>
      <c r="K19" s="197"/>
      <c r="L19" s="197"/>
      <c r="M19" s="197"/>
      <c r="N19" s="197"/>
      <c r="O19" s="197"/>
      <c r="P19" s="197"/>
      <c r="Q19" s="197"/>
      <c r="R19" s="197"/>
      <c r="S19" s="197"/>
      <c r="T19" s="197"/>
      <c r="U19" s="197"/>
      <c r="V19" s="197"/>
    </row>
    <row r="20" spans="1:22" s="377" customFormat="1" ht="42.75" x14ac:dyDescent="0.2">
      <c r="A20" s="438">
        <v>5</v>
      </c>
      <c r="B20" s="373" t="s">
        <v>130</v>
      </c>
      <c r="C20" s="376">
        <v>4.6905864090849105</v>
      </c>
      <c r="D20" s="376">
        <v>0.81054292016767115</v>
      </c>
      <c r="E20" s="376">
        <v>54.098870670747409</v>
      </c>
      <c r="F20" s="444" t="s">
        <v>908</v>
      </c>
      <c r="G20" s="374">
        <v>4.6905864090849105</v>
      </c>
      <c r="H20" s="374">
        <v>0.81054292016767115</v>
      </c>
      <c r="I20" s="374">
        <v>54.098870670747409</v>
      </c>
      <c r="J20" s="375" t="s">
        <v>910</v>
      </c>
      <c r="K20" s="374">
        <v>4.6905864090849105</v>
      </c>
      <c r="L20" s="374">
        <v>0.81054292016767115</v>
      </c>
      <c r="M20" s="374">
        <v>54.098870670747409</v>
      </c>
      <c r="N20" s="375" t="s">
        <v>934</v>
      </c>
      <c r="O20" s="375"/>
      <c r="P20" s="375"/>
      <c r="Q20" s="375"/>
      <c r="R20" s="375"/>
      <c r="S20" s="374">
        <v>4.6905864090849105</v>
      </c>
      <c r="T20" s="374">
        <v>0.81054292016767115</v>
      </c>
      <c r="U20" s="374">
        <v>54.098870670747409</v>
      </c>
      <c r="V20" s="375" t="s">
        <v>935</v>
      </c>
    </row>
    <row r="23" spans="1:22" ht="14.25" x14ac:dyDescent="0.2">
      <c r="A23" s="658" t="s">
        <v>164</v>
      </c>
      <c r="B23" s="658"/>
      <c r="C23" s="658"/>
      <c r="D23" s="658"/>
      <c r="E23" s="658"/>
      <c r="F23" s="658"/>
      <c r="G23" s="658"/>
      <c r="H23" s="658"/>
      <c r="I23" s="658"/>
      <c r="J23" s="658"/>
      <c r="K23" s="658"/>
      <c r="L23" s="658"/>
      <c r="M23" s="658"/>
      <c r="N23" s="658"/>
      <c r="O23" s="658"/>
      <c r="P23" s="658"/>
      <c r="Q23" s="658"/>
      <c r="R23" s="658"/>
      <c r="S23" s="658"/>
      <c r="T23" s="658"/>
      <c r="U23" s="658"/>
      <c r="V23" s="658"/>
    </row>
    <row r="24" spans="1:22" ht="14.25" x14ac:dyDescent="0.2">
      <c r="A24" s="198"/>
      <c r="B24" s="198"/>
      <c r="C24" s="198"/>
      <c r="D24" s="198"/>
      <c r="E24" s="198"/>
      <c r="F24" s="198"/>
      <c r="G24" s="198"/>
      <c r="H24" s="198"/>
      <c r="I24" s="198"/>
      <c r="J24" s="198"/>
      <c r="K24" s="443"/>
      <c r="L24" s="443"/>
      <c r="M24" s="443"/>
      <c r="N24" s="198"/>
      <c r="O24" s="198"/>
      <c r="P24" s="198"/>
      <c r="Q24" s="198"/>
      <c r="R24" s="198"/>
      <c r="S24" s="443"/>
      <c r="T24" s="443"/>
      <c r="U24" s="443"/>
      <c r="V24" s="198"/>
    </row>
    <row r="25" spans="1:22" x14ac:dyDescent="0.2">
      <c r="A25" s="85"/>
      <c r="B25" s="85"/>
      <c r="C25" s="85"/>
      <c r="D25" s="85"/>
      <c r="E25" s="85"/>
      <c r="F25" s="85"/>
      <c r="G25" s="85"/>
      <c r="H25" s="85"/>
      <c r="I25" s="85"/>
      <c r="J25" s="85"/>
      <c r="K25" s="85"/>
      <c r="L25" s="85"/>
      <c r="M25" s="85"/>
      <c r="N25" s="85"/>
      <c r="O25" s="85"/>
      <c r="P25" s="85"/>
      <c r="Q25" s="85"/>
      <c r="R25" s="85"/>
    </row>
    <row r="26" spans="1:22" ht="15.75" customHeight="1" x14ac:dyDescent="0.25">
      <c r="A26" s="380" t="s">
        <v>11</v>
      </c>
      <c r="B26" s="380"/>
      <c r="C26" s="380"/>
      <c r="D26" s="380"/>
      <c r="E26" s="380"/>
      <c r="F26" s="380"/>
      <c r="G26" s="380"/>
      <c r="H26" s="380"/>
      <c r="I26" s="380"/>
      <c r="J26" s="380"/>
      <c r="K26" s="380"/>
      <c r="L26" s="380"/>
      <c r="M26" s="380"/>
      <c r="N26" s="137"/>
      <c r="O26" s="137"/>
      <c r="P26" s="137"/>
      <c r="Q26" s="14"/>
      <c r="R26"/>
      <c r="S26" s="339"/>
      <c r="T26" s="339"/>
      <c r="U26" s="367" t="s">
        <v>12</v>
      </c>
    </row>
    <row r="27" spans="1:22" ht="15.75" customHeight="1" x14ac:dyDescent="0.2">
      <c r="A27" s="137"/>
      <c r="B27" s="137"/>
      <c r="C27" s="137"/>
      <c r="D27" s="137"/>
      <c r="E27" s="137"/>
      <c r="F27" s="137"/>
      <c r="G27" s="137"/>
      <c r="H27" s="137"/>
      <c r="I27" s="137"/>
      <c r="J27" s="137"/>
      <c r="K27" s="137"/>
      <c r="L27" s="137"/>
      <c r="M27" s="137"/>
      <c r="N27" s="137"/>
      <c r="O27" s="137"/>
      <c r="P27" s="137"/>
      <c r="Q27" s="339"/>
      <c r="R27" s="339"/>
      <c r="S27" s="339"/>
      <c r="T27" s="339"/>
      <c r="U27" s="367" t="s">
        <v>902</v>
      </c>
    </row>
    <row r="28" spans="1:22" ht="15.75" customHeight="1" x14ac:dyDescent="0.2">
      <c r="A28" s="137" t="s">
        <v>13</v>
      </c>
      <c r="B28" s="137"/>
      <c r="C28" s="137"/>
      <c r="D28" s="137"/>
      <c r="E28" s="137"/>
      <c r="F28" s="137"/>
      <c r="G28" s="137"/>
      <c r="H28" s="137"/>
      <c r="I28" s="137"/>
      <c r="J28" s="137"/>
      <c r="K28" s="137"/>
      <c r="L28" s="137"/>
      <c r="M28" s="137"/>
      <c r="N28" s="137"/>
      <c r="O28" s="137"/>
      <c r="P28" s="137"/>
      <c r="Q28" s="366"/>
      <c r="R28" s="366"/>
      <c r="S28" s="338"/>
      <c r="T28" s="338"/>
      <c r="U28" s="367" t="s">
        <v>903</v>
      </c>
    </row>
    <row r="29" spans="1:22" x14ac:dyDescent="0.2">
      <c r="A29" s="382"/>
      <c r="B29" s="382"/>
      <c r="C29" s="382"/>
      <c r="D29" s="382"/>
      <c r="E29" s="382"/>
      <c r="F29" s="382"/>
      <c r="G29" s="382"/>
      <c r="H29" s="382"/>
      <c r="I29" s="382"/>
      <c r="J29" s="382"/>
      <c r="K29" s="382"/>
      <c r="L29" s="382"/>
      <c r="M29" s="382"/>
      <c r="N29" s="381"/>
      <c r="O29" s="381"/>
      <c r="P29" s="381"/>
      <c r="Q29" s="14"/>
      <c r="R29" s="343" t="s">
        <v>83</v>
      </c>
      <c r="S29" s="343"/>
      <c r="T29" s="343"/>
      <c r="U29" s="343"/>
    </row>
  </sheetData>
  <mergeCells count="29">
    <mergeCell ref="U5:V5"/>
    <mergeCell ref="A7:B7"/>
    <mergeCell ref="O7:V7"/>
    <mergeCell ref="O8:V8"/>
    <mergeCell ref="A8:A12"/>
    <mergeCell ref="B8:B12"/>
    <mergeCell ref="C8:E8"/>
    <mergeCell ref="F8:F12"/>
    <mergeCell ref="V10:V12"/>
    <mergeCell ref="S10:U11"/>
    <mergeCell ref="K9:N9"/>
    <mergeCell ref="O9:R9"/>
    <mergeCell ref="S9:V9"/>
    <mergeCell ref="R10:R12"/>
    <mergeCell ref="O10:Q11"/>
    <mergeCell ref="C9:C12"/>
    <mergeCell ref="C3:N3"/>
    <mergeCell ref="B5:S5"/>
    <mergeCell ref="G8:N8"/>
    <mergeCell ref="G10:I11"/>
    <mergeCell ref="J10:J12"/>
    <mergeCell ref="K10:M11"/>
    <mergeCell ref="N10:N12"/>
    <mergeCell ref="A14:B14"/>
    <mergeCell ref="A18:B18"/>
    <mergeCell ref="A23:V23"/>
    <mergeCell ref="D9:D12"/>
    <mergeCell ref="E9:E12"/>
    <mergeCell ref="G9:J9"/>
  </mergeCells>
  <printOptions horizontalCentered="1" verticalCentered="1"/>
  <pageMargins left="0.70866141732283505" right="0.70866141732283505" top="0.196850393700787" bottom="0.196850393700787" header="0.31496062992126" footer="0.31496062992126"/>
  <pageSetup paperSize="9" scale="58" orientation="landscape" r:id="rId1"/>
  <headerFooter>
    <oddFooter>&amp;C- 44 -</oddFooter>
  </headerFooter>
  <colBreaks count="1" manualBreakCount="1">
    <brk id="22" max="1048575" man="1"/>
  </col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view="pageBreakPreview" topLeftCell="A10" zoomScaleSheetLayoutView="100" workbookViewId="0">
      <selection activeCell="N22" sqref="N22"/>
    </sheetView>
  </sheetViews>
  <sheetFormatPr defaultRowHeight="12.75" x14ac:dyDescent="0.2"/>
  <cols>
    <col min="1" max="1" width="5.5703125" style="265" customWidth="1"/>
    <col min="2" max="2" width="20.5703125" style="265" bestFit="1" customWidth="1"/>
    <col min="3" max="3" width="10.28515625" style="265" customWidth="1"/>
    <col min="4" max="4" width="12.85546875" style="265" customWidth="1"/>
    <col min="5" max="5" width="8.7109375" style="252" customWidth="1"/>
    <col min="6" max="7" width="8" style="252" customWidth="1"/>
    <col min="8" max="10" width="8.140625" style="252" customWidth="1"/>
    <col min="11" max="11" width="8.42578125" style="252" customWidth="1"/>
    <col min="12" max="12" width="8.140625" style="252" customWidth="1"/>
    <col min="13" max="13" width="11.28515625" style="252" customWidth="1"/>
    <col min="14" max="14" width="11.85546875" style="252" customWidth="1"/>
    <col min="15" max="15" width="9.140625" style="265"/>
    <col min="16" max="16" width="12" style="265" customWidth="1"/>
    <col min="17" max="16384" width="9.140625" style="252"/>
  </cols>
  <sheetData>
    <row r="1" spans="1:16" ht="12.75" customHeight="1" x14ac:dyDescent="0.2">
      <c r="D1" s="867"/>
      <c r="E1" s="867"/>
      <c r="F1" s="265"/>
      <c r="G1" s="265"/>
      <c r="H1" s="265"/>
      <c r="I1" s="265"/>
      <c r="J1" s="265"/>
      <c r="K1" s="265"/>
      <c r="L1" s="265"/>
      <c r="M1" s="869" t="s">
        <v>658</v>
      </c>
      <c r="N1" s="869"/>
    </row>
    <row r="2" spans="1:16" ht="15.75" x14ac:dyDescent="0.25">
      <c r="A2" s="865" t="s">
        <v>0</v>
      </c>
      <c r="B2" s="865"/>
      <c r="C2" s="865"/>
      <c r="D2" s="865"/>
      <c r="E2" s="865"/>
      <c r="F2" s="865"/>
      <c r="G2" s="865"/>
      <c r="H2" s="865"/>
      <c r="I2" s="865"/>
      <c r="J2" s="865"/>
      <c r="K2" s="865"/>
      <c r="L2" s="865"/>
      <c r="M2" s="865"/>
      <c r="N2" s="865"/>
    </row>
    <row r="3" spans="1:16" ht="18" x14ac:dyDescent="0.25">
      <c r="A3" s="866" t="s">
        <v>701</v>
      </c>
      <c r="B3" s="866"/>
      <c r="C3" s="866"/>
      <c r="D3" s="866"/>
      <c r="E3" s="866"/>
      <c r="F3" s="866"/>
      <c r="G3" s="866"/>
      <c r="H3" s="866"/>
      <c r="I3" s="866"/>
      <c r="J3" s="866"/>
      <c r="K3" s="866"/>
      <c r="L3" s="866"/>
      <c r="M3" s="866"/>
      <c r="N3" s="866"/>
    </row>
    <row r="4" spans="1:16" ht="9.75" customHeight="1" x14ac:dyDescent="0.2">
      <c r="A4" s="874" t="s">
        <v>712</v>
      </c>
      <c r="B4" s="874"/>
      <c r="C4" s="874"/>
      <c r="D4" s="874"/>
      <c r="E4" s="874"/>
      <c r="F4" s="874"/>
      <c r="G4" s="874"/>
      <c r="H4" s="874"/>
      <c r="I4" s="874"/>
      <c r="J4" s="874"/>
      <c r="K4" s="874"/>
      <c r="L4" s="874"/>
      <c r="M4" s="874"/>
      <c r="N4" s="874"/>
    </row>
    <row r="5" spans="1:16" s="253" customFormat="1" ht="18.75" customHeight="1" x14ac:dyDescent="0.2">
      <c r="A5" s="874"/>
      <c r="B5" s="874"/>
      <c r="C5" s="874"/>
      <c r="D5" s="874"/>
      <c r="E5" s="874"/>
      <c r="F5" s="874"/>
      <c r="G5" s="874"/>
      <c r="H5" s="874"/>
      <c r="I5" s="874"/>
      <c r="J5" s="874"/>
      <c r="K5" s="874"/>
      <c r="L5" s="874"/>
      <c r="M5" s="874"/>
      <c r="N5" s="874"/>
      <c r="O5" s="321"/>
      <c r="P5" s="321"/>
    </row>
    <row r="6" spans="1:16" x14ac:dyDescent="0.2">
      <c r="A6" s="868"/>
      <c r="B6" s="868"/>
      <c r="C6" s="868"/>
      <c r="D6" s="868"/>
      <c r="E6" s="868"/>
      <c r="F6" s="868"/>
      <c r="G6" s="868"/>
      <c r="H6" s="868"/>
      <c r="I6" s="868"/>
      <c r="J6" s="868"/>
      <c r="K6" s="868"/>
      <c r="L6" s="868"/>
      <c r="M6" s="868"/>
      <c r="N6" s="868"/>
    </row>
    <row r="7" spans="1:16" x14ac:dyDescent="0.2">
      <c r="A7" s="859" t="s">
        <v>883</v>
      </c>
      <c r="B7" s="859"/>
      <c r="D7" s="296"/>
      <c r="E7" s="265"/>
      <c r="F7" s="265"/>
      <c r="G7" s="265"/>
      <c r="H7" s="855"/>
      <c r="I7" s="855"/>
      <c r="J7" s="855"/>
      <c r="K7" s="855"/>
      <c r="L7" s="855"/>
      <c r="M7" s="855"/>
      <c r="N7" s="855"/>
    </row>
    <row r="8" spans="1:16" ht="39.75" customHeight="1" x14ac:dyDescent="0.2">
      <c r="A8" s="792" t="s">
        <v>2</v>
      </c>
      <c r="B8" s="792" t="s">
        <v>3</v>
      </c>
      <c r="C8" s="872" t="s">
        <v>487</v>
      </c>
      <c r="D8" s="860" t="s">
        <v>84</v>
      </c>
      <c r="E8" s="856" t="s">
        <v>85</v>
      </c>
      <c r="F8" s="857"/>
      <c r="G8" s="857"/>
      <c r="H8" s="858"/>
      <c r="I8" s="792" t="s">
        <v>652</v>
      </c>
      <c r="J8" s="792"/>
      <c r="K8" s="792"/>
      <c r="L8" s="792"/>
      <c r="M8" s="792"/>
      <c r="N8" s="792"/>
      <c r="O8" s="862" t="s">
        <v>851</v>
      </c>
      <c r="P8" s="862"/>
    </row>
    <row r="9" spans="1:16" ht="44.45" customHeight="1" x14ac:dyDescent="0.2">
      <c r="A9" s="792"/>
      <c r="B9" s="792"/>
      <c r="C9" s="873"/>
      <c r="D9" s="861"/>
      <c r="E9" s="314" t="s">
        <v>90</v>
      </c>
      <c r="F9" s="314" t="s">
        <v>19</v>
      </c>
      <c r="G9" s="314" t="s">
        <v>41</v>
      </c>
      <c r="H9" s="314" t="s">
        <v>688</v>
      </c>
      <c r="I9" s="319" t="s">
        <v>17</v>
      </c>
      <c r="J9" s="319" t="s">
        <v>653</v>
      </c>
      <c r="K9" s="319" t="s">
        <v>654</v>
      </c>
      <c r="L9" s="319" t="s">
        <v>655</v>
      </c>
      <c r="M9" s="319" t="s">
        <v>656</v>
      </c>
      <c r="N9" s="319" t="s">
        <v>657</v>
      </c>
      <c r="O9" s="332" t="s">
        <v>865</v>
      </c>
      <c r="P9" s="332" t="s">
        <v>863</v>
      </c>
    </row>
    <row r="10" spans="1:16" s="328" customFormat="1" x14ac:dyDescent="0.2">
      <c r="A10" s="326">
        <v>1</v>
      </c>
      <c r="B10" s="326">
        <v>2</v>
      </c>
      <c r="C10" s="326">
        <v>3</v>
      </c>
      <c r="D10" s="326">
        <v>8</v>
      </c>
      <c r="E10" s="326">
        <v>9</v>
      </c>
      <c r="F10" s="326">
        <v>10</v>
      </c>
      <c r="G10" s="326">
        <v>11</v>
      </c>
      <c r="H10" s="326">
        <v>12</v>
      </c>
      <c r="I10" s="326">
        <v>9</v>
      </c>
      <c r="J10" s="326">
        <v>10</v>
      </c>
      <c r="K10" s="326">
        <v>11</v>
      </c>
      <c r="L10" s="326">
        <v>12</v>
      </c>
      <c r="M10" s="326">
        <v>13</v>
      </c>
      <c r="N10" s="326">
        <v>14</v>
      </c>
      <c r="O10" s="326">
        <v>15</v>
      </c>
      <c r="P10" s="326">
        <v>16</v>
      </c>
    </row>
    <row r="11" spans="1:16" x14ac:dyDescent="0.2">
      <c r="A11" s="269">
        <v>1</v>
      </c>
      <c r="B11" s="9" t="s">
        <v>884</v>
      </c>
      <c r="C11" s="269">
        <v>0</v>
      </c>
      <c r="D11" s="269">
        <v>0</v>
      </c>
      <c r="E11" s="269">
        <v>0</v>
      </c>
      <c r="F11" s="269">
        <v>0</v>
      </c>
      <c r="G11" s="269">
        <v>0</v>
      </c>
      <c r="H11" s="269">
        <v>0</v>
      </c>
      <c r="I11" s="269">
        <v>0</v>
      </c>
      <c r="J11" s="269">
        <v>0</v>
      </c>
      <c r="K11" s="269">
        <v>0</v>
      </c>
      <c r="L11" s="269">
        <v>0</v>
      </c>
      <c r="M11" s="269">
        <v>0</v>
      </c>
      <c r="N11" s="269">
        <v>0</v>
      </c>
      <c r="O11" s="269">
        <v>0</v>
      </c>
      <c r="P11" s="269">
        <v>0</v>
      </c>
    </row>
    <row r="12" spans="1:16" x14ac:dyDescent="0.2">
      <c r="A12" s="269">
        <v>2</v>
      </c>
      <c r="B12" s="9" t="s">
        <v>885</v>
      </c>
      <c r="C12" s="269">
        <v>0</v>
      </c>
      <c r="D12" s="269">
        <v>0</v>
      </c>
      <c r="E12" s="269">
        <v>0</v>
      </c>
      <c r="F12" s="269">
        <v>0</v>
      </c>
      <c r="G12" s="269">
        <v>0</v>
      </c>
      <c r="H12" s="269">
        <v>0</v>
      </c>
      <c r="I12" s="269">
        <v>0</v>
      </c>
      <c r="J12" s="269">
        <v>0</v>
      </c>
      <c r="K12" s="269">
        <v>0</v>
      </c>
      <c r="L12" s="269">
        <v>0</v>
      </c>
      <c r="M12" s="269">
        <v>0</v>
      </c>
      <c r="N12" s="269">
        <v>0</v>
      </c>
      <c r="O12" s="269">
        <v>0</v>
      </c>
      <c r="P12" s="269">
        <v>0</v>
      </c>
    </row>
    <row r="13" spans="1:16" x14ac:dyDescent="0.2">
      <c r="A13" s="269">
        <v>3</v>
      </c>
      <c r="B13" s="9" t="s">
        <v>886</v>
      </c>
      <c r="C13" s="269">
        <v>0</v>
      </c>
      <c r="D13" s="269">
        <v>0</v>
      </c>
      <c r="E13" s="269">
        <v>0</v>
      </c>
      <c r="F13" s="269">
        <v>0</v>
      </c>
      <c r="G13" s="269">
        <v>0</v>
      </c>
      <c r="H13" s="269">
        <v>0</v>
      </c>
      <c r="I13" s="269">
        <v>0</v>
      </c>
      <c r="J13" s="269">
        <v>0</v>
      </c>
      <c r="K13" s="269">
        <v>0</v>
      </c>
      <c r="L13" s="269">
        <v>0</v>
      </c>
      <c r="M13" s="269">
        <v>0</v>
      </c>
      <c r="N13" s="269">
        <v>0</v>
      </c>
      <c r="O13" s="269">
        <v>0</v>
      </c>
      <c r="P13" s="269">
        <v>0</v>
      </c>
    </row>
    <row r="14" spans="1:16" x14ac:dyDescent="0.2">
      <c r="A14" s="269">
        <v>4</v>
      </c>
      <c r="B14" s="9" t="s">
        <v>887</v>
      </c>
      <c r="C14" s="269">
        <v>0</v>
      </c>
      <c r="D14" s="269">
        <v>0</v>
      </c>
      <c r="E14" s="269">
        <v>0</v>
      </c>
      <c r="F14" s="269">
        <v>0</v>
      </c>
      <c r="G14" s="269">
        <v>0</v>
      </c>
      <c r="H14" s="269">
        <v>0</v>
      </c>
      <c r="I14" s="269">
        <v>0</v>
      </c>
      <c r="J14" s="269">
        <v>0</v>
      </c>
      <c r="K14" s="269">
        <v>0</v>
      </c>
      <c r="L14" s="269">
        <v>0</v>
      </c>
      <c r="M14" s="269">
        <v>0</v>
      </c>
      <c r="N14" s="269">
        <v>0</v>
      </c>
      <c r="O14" s="269">
        <v>0</v>
      </c>
      <c r="P14" s="269">
        <v>0</v>
      </c>
    </row>
    <row r="15" spans="1:16" x14ac:dyDescent="0.2">
      <c r="A15" s="269">
        <v>5</v>
      </c>
      <c r="B15" s="9" t="s">
        <v>888</v>
      </c>
      <c r="C15" s="269">
        <v>0</v>
      </c>
      <c r="D15" s="269">
        <v>0</v>
      </c>
      <c r="E15" s="269">
        <v>0</v>
      </c>
      <c r="F15" s="269">
        <v>0</v>
      </c>
      <c r="G15" s="269">
        <v>0</v>
      </c>
      <c r="H15" s="269">
        <v>0</v>
      </c>
      <c r="I15" s="269">
        <v>0</v>
      </c>
      <c r="J15" s="269">
        <v>0</v>
      </c>
      <c r="K15" s="269">
        <v>0</v>
      </c>
      <c r="L15" s="269">
        <v>0</v>
      </c>
      <c r="M15" s="269">
        <v>0</v>
      </c>
      <c r="N15" s="269">
        <v>0</v>
      </c>
      <c r="O15" s="269">
        <v>0</v>
      </c>
      <c r="P15" s="269">
        <v>0</v>
      </c>
    </row>
    <row r="16" spans="1:16" x14ac:dyDescent="0.2">
      <c r="A16" s="269">
        <v>6</v>
      </c>
      <c r="B16" s="205" t="s">
        <v>889</v>
      </c>
      <c r="C16" s="269">
        <v>0</v>
      </c>
      <c r="D16" s="269">
        <v>0</v>
      </c>
      <c r="E16" s="269">
        <v>0</v>
      </c>
      <c r="F16" s="269">
        <v>0</v>
      </c>
      <c r="G16" s="269">
        <v>0</v>
      </c>
      <c r="H16" s="269">
        <v>0</v>
      </c>
      <c r="I16" s="269">
        <v>0</v>
      </c>
      <c r="J16" s="269">
        <v>0</v>
      </c>
      <c r="K16" s="269">
        <v>0</v>
      </c>
      <c r="L16" s="269">
        <v>0</v>
      </c>
      <c r="M16" s="269">
        <v>0</v>
      </c>
      <c r="N16" s="269">
        <v>0</v>
      </c>
      <c r="O16" s="269">
        <v>0</v>
      </c>
      <c r="P16" s="269">
        <v>0</v>
      </c>
    </row>
    <row r="17" spans="1:16" x14ac:dyDescent="0.2">
      <c r="A17" s="269">
        <v>7</v>
      </c>
      <c r="B17" s="9" t="s">
        <v>890</v>
      </c>
      <c r="C17" s="269">
        <v>0</v>
      </c>
      <c r="D17" s="269">
        <v>0</v>
      </c>
      <c r="E17" s="269">
        <v>0</v>
      </c>
      <c r="F17" s="269">
        <v>0</v>
      </c>
      <c r="G17" s="269">
        <v>0</v>
      </c>
      <c r="H17" s="269">
        <v>0</v>
      </c>
      <c r="I17" s="269">
        <v>0</v>
      </c>
      <c r="J17" s="269">
        <v>0</v>
      </c>
      <c r="K17" s="269">
        <v>0</v>
      </c>
      <c r="L17" s="269">
        <v>0</v>
      </c>
      <c r="M17" s="269">
        <v>0</v>
      </c>
      <c r="N17" s="269">
        <v>0</v>
      </c>
      <c r="O17" s="269">
        <v>0</v>
      </c>
      <c r="P17" s="269">
        <v>0</v>
      </c>
    </row>
    <row r="18" spans="1:16" x14ac:dyDescent="0.2">
      <c r="A18" s="269">
        <v>8</v>
      </c>
      <c r="B18" s="9" t="s">
        <v>891</v>
      </c>
      <c r="C18" s="269">
        <v>0</v>
      </c>
      <c r="D18" s="269">
        <v>0</v>
      </c>
      <c r="E18" s="269">
        <v>0</v>
      </c>
      <c r="F18" s="269">
        <v>0</v>
      </c>
      <c r="G18" s="269">
        <v>0</v>
      </c>
      <c r="H18" s="269">
        <v>0</v>
      </c>
      <c r="I18" s="269">
        <v>0</v>
      </c>
      <c r="J18" s="269">
        <v>0</v>
      </c>
      <c r="K18" s="269">
        <v>0</v>
      </c>
      <c r="L18" s="269">
        <v>0</v>
      </c>
      <c r="M18" s="269">
        <v>0</v>
      </c>
      <c r="N18" s="269">
        <v>0</v>
      </c>
      <c r="O18" s="269">
        <v>0</v>
      </c>
      <c r="P18" s="269">
        <v>0</v>
      </c>
    </row>
    <row r="19" spans="1:16" x14ac:dyDescent="0.2">
      <c r="A19" s="269">
        <v>9</v>
      </c>
      <c r="B19" s="9" t="s">
        <v>892</v>
      </c>
      <c r="C19" s="269">
        <v>0</v>
      </c>
      <c r="D19" s="269">
        <v>0</v>
      </c>
      <c r="E19" s="269">
        <v>0</v>
      </c>
      <c r="F19" s="269">
        <v>0</v>
      </c>
      <c r="G19" s="269">
        <v>0</v>
      </c>
      <c r="H19" s="269">
        <v>0</v>
      </c>
      <c r="I19" s="269">
        <v>0</v>
      </c>
      <c r="J19" s="269">
        <v>0</v>
      </c>
      <c r="K19" s="269">
        <v>0</v>
      </c>
      <c r="L19" s="269">
        <v>0</v>
      </c>
      <c r="M19" s="269">
        <v>0</v>
      </c>
      <c r="N19" s="269">
        <v>0</v>
      </c>
      <c r="O19" s="269">
        <v>0</v>
      </c>
      <c r="P19" s="269">
        <v>0</v>
      </c>
    </row>
    <row r="20" spans="1:16" x14ac:dyDescent="0.2">
      <c r="A20" s="269">
        <v>10</v>
      </c>
      <c r="B20" s="9" t="s">
        <v>893</v>
      </c>
      <c r="C20" s="269">
        <v>0</v>
      </c>
      <c r="D20" s="269">
        <v>0</v>
      </c>
      <c r="E20" s="269">
        <v>0</v>
      </c>
      <c r="F20" s="269">
        <v>0</v>
      </c>
      <c r="G20" s="269">
        <v>0</v>
      </c>
      <c r="H20" s="269">
        <v>0</v>
      </c>
      <c r="I20" s="269">
        <v>0</v>
      </c>
      <c r="J20" s="269">
        <v>0</v>
      </c>
      <c r="K20" s="269">
        <v>0</v>
      </c>
      <c r="L20" s="269">
        <v>0</v>
      </c>
      <c r="M20" s="269">
        <v>0</v>
      </c>
      <c r="N20" s="269">
        <v>0</v>
      </c>
      <c r="O20" s="269">
        <v>0</v>
      </c>
      <c r="P20" s="269">
        <v>0</v>
      </c>
    </row>
    <row r="21" spans="1:16" x14ac:dyDescent="0.2">
      <c r="A21" s="269">
        <v>11</v>
      </c>
      <c r="B21" s="9" t="s">
        <v>894</v>
      </c>
      <c r="C21" s="269">
        <v>0</v>
      </c>
      <c r="D21" s="269">
        <v>0</v>
      </c>
      <c r="E21" s="269">
        <v>0</v>
      </c>
      <c r="F21" s="269">
        <v>0</v>
      </c>
      <c r="G21" s="269">
        <v>0</v>
      </c>
      <c r="H21" s="269">
        <v>0</v>
      </c>
      <c r="I21" s="269">
        <v>0</v>
      </c>
      <c r="J21" s="269">
        <v>0</v>
      </c>
      <c r="K21" s="269">
        <v>0</v>
      </c>
      <c r="L21" s="269">
        <v>0</v>
      </c>
      <c r="M21" s="269">
        <v>0</v>
      </c>
      <c r="N21" s="269">
        <v>0</v>
      </c>
      <c r="O21" s="269">
        <v>0</v>
      </c>
      <c r="P21" s="269">
        <v>0</v>
      </c>
    </row>
    <row r="22" spans="1:16" s="254" customFormat="1" x14ac:dyDescent="0.2">
      <c r="A22" s="870" t="s">
        <v>17</v>
      </c>
      <c r="B22" s="871"/>
      <c r="C22" s="327">
        <v>0</v>
      </c>
      <c r="D22" s="327">
        <v>0</v>
      </c>
      <c r="E22" s="327">
        <v>0</v>
      </c>
      <c r="F22" s="327">
        <v>0</v>
      </c>
      <c r="G22" s="327">
        <v>0</v>
      </c>
      <c r="H22" s="327">
        <v>0</v>
      </c>
      <c r="I22" s="327">
        <v>0</v>
      </c>
      <c r="J22" s="327">
        <v>0</v>
      </c>
      <c r="K22" s="327">
        <v>0</v>
      </c>
      <c r="L22" s="327">
        <v>0</v>
      </c>
      <c r="M22" s="327">
        <v>0</v>
      </c>
      <c r="N22" s="327">
        <v>0</v>
      </c>
      <c r="O22" s="327">
        <v>0</v>
      </c>
      <c r="P22" s="327">
        <v>0</v>
      </c>
    </row>
    <row r="23" spans="1:16" x14ac:dyDescent="0.2">
      <c r="A23" s="272"/>
      <c r="B23" s="272"/>
      <c r="C23" s="272"/>
      <c r="D23" s="272"/>
      <c r="E23" s="265"/>
      <c r="F23" s="265"/>
      <c r="G23" s="265"/>
      <c r="H23" s="265"/>
      <c r="I23" s="265"/>
      <c r="J23" s="265"/>
      <c r="K23" s="265"/>
      <c r="L23" s="265"/>
      <c r="M23" s="265"/>
      <c r="N23" s="265"/>
    </row>
    <row r="24" spans="1:16" x14ac:dyDescent="0.2">
      <c r="A24" s="273"/>
      <c r="B24" s="274"/>
      <c r="C24" s="274"/>
      <c r="D24" s="272"/>
      <c r="E24" s="265"/>
      <c r="F24" s="265"/>
      <c r="G24" s="265"/>
      <c r="H24" s="265"/>
      <c r="I24" s="265"/>
      <c r="J24" s="265"/>
      <c r="K24" s="265"/>
      <c r="L24" s="265"/>
      <c r="M24" s="265"/>
      <c r="N24" s="265"/>
    </row>
    <row r="25" spans="1:16" x14ac:dyDescent="0.2">
      <c r="A25" s="275"/>
      <c r="B25" s="275"/>
      <c r="C25" s="275"/>
      <c r="E25" s="265"/>
      <c r="F25" s="265"/>
      <c r="G25" s="265"/>
      <c r="H25" s="265"/>
      <c r="I25" s="265"/>
      <c r="J25" s="265"/>
      <c r="K25" s="265"/>
      <c r="L25" s="265"/>
      <c r="M25" s="265"/>
      <c r="N25" s="265"/>
    </row>
    <row r="26" spans="1:16" x14ac:dyDescent="0.2">
      <c r="A26" s="275"/>
      <c r="B26" s="275"/>
      <c r="C26" s="275"/>
      <c r="E26" s="265"/>
      <c r="F26" s="265"/>
      <c r="G26" s="265"/>
      <c r="H26" s="265"/>
      <c r="I26" s="265"/>
      <c r="J26" s="265"/>
      <c r="K26" s="265"/>
      <c r="L26" s="265"/>
      <c r="M26" s="265"/>
      <c r="N26" s="265"/>
    </row>
    <row r="27" spans="1:16" x14ac:dyDescent="0.2">
      <c r="A27" s="275"/>
      <c r="B27" s="275"/>
      <c r="C27" s="275"/>
      <c r="E27" s="265"/>
      <c r="F27" s="265"/>
      <c r="G27" s="265"/>
      <c r="H27" s="265"/>
      <c r="I27" s="265"/>
      <c r="J27" s="265"/>
      <c r="K27" s="265"/>
      <c r="L27" s="265"/>
      <c r="M27" s="265"/>
      <c r="N27" s="265"/>
    </row>
    <row r="28" spans="1:16" x14ac:dyDescent="0.2">
      <c r="A28" s="275"/>
      <c r="B28" s="275"/>
      <c r="C28" s="275"/>
      <c r="E28" s="265"/>
      <c r="F28" s="265"/>
      <c r="G28" s="265"/>
      <c r="H28" s="265"/>
      <c r="I28" s="265"/>
      <c r="J28" s="265"/>
      <c r="K28" s="265"/>
      <c r="L28" s="265"/>
      <c r="M28" s="265"/>
      <c r="N28" s="265"/>
    </row>
    <row r="29" spans="1:16" x14ac:dyDescent="0.2">
      <c r="A29" s="275" t="s">
        <v>11</v>
      </c>
      <c r="D29" s="275"/>
      <c r="E29" s="265"/>
      <c r="F29" s="275"/>
      <c r="G29" s="275"/>
      <c r="H29" s="275"/>
      <c r="I29" s="275"/>
      <c r="J29" s="275"/>
      <c r="K29" s="275"/>
      <c r="L29" s="275"/>
      <c r="M29" s="275"/>
      <c r="N29" s="275"/>
      <c r="P29" s="367" t="s">
        <v>12</v>
      </c>
    </row>
    <row r="30" spans="1:16" ht="12.75" customHeight="1" x14ac:dyDescent="0.2">
      <c r="E30" s="275"/>
      <c r="F30" s="417"/>
      <c r="G30" s="417"/>
      <c r="H30" s="417"/>
      <c r="I30" s="417"/>
      <c r="J30" s="417"/>
      <c r="K30" s="417"/>
      <c r="L30" s="417"/>
      <c r="M30" s="417"/>
      <c r="N30" s="417"/>
      <c r="P30" s="367" t="s">
        <v>902</v>
      </c>
    </row>
    <row r="31" spans="1:16" ht="12.75" customHeight="1" x14ac:dyDescent="0.2">
      <c r="E31" s="417"/>
      <c r="F31" s="417"/>
      <c r="G31" s="417"/>
      <c r="H31" s="417"/>
      <c r="I31" s="417"/>
      <c r="J31" s="417"/>
      <c r="K31" s="417"/>
      <c r="L31" s="417"/>
      <c r="M31" s="417"/>
      <c r="N31" s="417"/>
      <c r="P31" s="367" t="s">
        <v>903</v>
      </c>
    </row>
    <row r="32" spans="1:16" x14ac:dyDescent="0.2">
      <c r="A32" s="275"/>
      <c r="B32" s="275"/>
      <c r="E32" s="265"/>
      <c r="F32" s="275"/>
      <c r="G32" s="275"/>
      <c r="H32" s="275"/>
      <c r="I32" s="275"/>
      <c r="J32" s="275"/>
      <c r="K32" s="275"/>
      <c r="L32" s="275" t="s">
        <v>852</v>
      </c>
      <c r="M32" s="275"/>
      <c r="N32" s="275"/>
    </row>
    <row r="34" spans="1:14" x14ac:dyDescent="0.2">
      <c r="A34" s="854"/>
      <c r="B34" s="854"/>
      <c r="C34" s="854"/>
      <c r="D34" s="854"/>
      <c r="E34" s="854"/>
      <c r="F34" s="854"/>
      <c r="G34" s="854"/>
      <c r="H34" s="854"/>
      <c r="I34" s="854"/>
      <c r="J34" s="854"/>
      <c r="K34" s="854"/>
      <c r="L34" s="854"/>
      <c r="M34" s="854"/>
      <c r="N34" s="854"/>
    </row>
  </sheetData>
  <mergeCells count="17">
    <mergeCell ref="O8:P8"/>
    <mergeCell ref="I8:N8"/>
    <mergeCell ref="A6:N6"/>
    <mergeCell ref="D1:E1"/>
    <mergeCell ref="M1:N1"/>
    <mergeCell ref="A2:N2"/>
    <mergeCell ref="A3:N3"/>
    <mergeCell ref="A4:N5"/>
    <mergeCell ref="A34:N34"/>
    <mergeCell ref="C8:C9"/>
    <mergeCell ref="A7:B7"/>
    <mergeCell ref="H7:N7"/>
    <mergeCell ref="A8:A9"/>
    <mergeCell ref="B8:B9"/>
    <mergeCell ref="D8:D9"/>
    <mergeCell ref="E8:H8"/>
    <mergeCell ref="A22:B22"/>
  </mergeCells>
  <printOptions horizontalCentered="1" verticalCentered="1"/>
  <pageMargins left="0.70866141732283505" right="0.70866141732283505" top="0.196850393700787" bottom="0.196850393700787" header="0.31496062992126" footer="0.31496062992126"/>
  <pageSetup paperSize="9" scale="84" orientation="landscape" r:id="rId1"/>
  <headerFooter>
    <oddFooter>&amp;C- 97 -</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view="pageBreakPreview" topLeftCell="A4" zoomScaleSheetLayoutView="100" workbookViewId="0">
      <selection activeCell="N22" sqref="N22"/>
    </sheetView>
  </sheetViews>
  <sheetFormatPr defaultRowHeight="12.75" x14ac:dyDescent="0.2"/>
  <cols>
    <col min="1" max="1" width="5.5703125" style="265" customWidth="1"/>
    <col min="2" max="2" width="20.5703125" style="265" bestFit="1" customWidth="1"/>
    <col min="3" max="3" width="10.28515625" style="265" customWidth="1"/>
    <col min="4" max="4" width="12.85546875" style="265" customWidth="1"/>
    <col min="5" max="5" width="8.7109375" style="252" customWidth="1"/>
    <col min="6" max="7" width="8" style="252" customWidth="1"/>
    <col min="8" max="10" width="8.140625" style="252" customWidth="1"/>
    <col min="11" max="11" width="8.42578125" style="252" customWidth="1"/>
    <col min="12" max="12" width="8.140625" style="252" customWidth="1"/>
    <col min="13" max="13" width="11.28515625" style="252" customWidth="1"/>
    <col min="14" max="14" width="11.85546875" style="252" customWidth="1"/>
    <col min="15" max="15" width="9.140625" style="265"/>
    <col min="16" max="16" width="13" style="265" customWidth="1"/>
    <col min="17" max="16384" width="9.140625" style="252"/>
  </cols>
  <sheetData>
    <row r="1" spans="1:16" ht="12.75" customHeight="1" x14ac:dyDescent="0.2">
      <c r="D1" s="867"/>
      <c r="E1" s="867"/>
      <c r="F1" s="265"/>
      <c r="G1" s="265"/>
      <c r="H1" s="265"/>
      <c r="I1" s="265"/>
      <c r="J1" s="265"/>
      <c r="K1" s="265"/>
      <c r="L1" s="265"/>
      <c r="M1" s="869" t="s">
        <v>671</v>
      </c>
      <c r="N1" s="869"/>
    </row>
    <row r="2" spans="1:16" ht="15.75" x14ac:dyDescent="0.25">
      <c r="A2" s="865" t="s">
        <v>0</v>
      </c>
      <c r="B2" s="865"/>
      <c r="C2" s="865"/>
      <c r="D2" s="865"/>
      <c r="E2" s="865"/>
      <c r="F2" s="865"/>
      <c r="G2" s="865"/>
      <c r="H2" s="865"/>
      <c r="I2" s="865"/>
      <c r="J2" s="865"/>
      <c r="K2" s="865"/>
      <c r="L2" s="865"/>
      <c r="M2" s="865"/>
      <c r="N2" s="865"/>
    </row>
    <row r="3" spans="1:16" ht="18" x14ac:dyDescent="0.25">
      <c r="A3" s="866" t="s">
        <v>701</v>
      </c>
      <c r="B3" s="866"/>
      <c r="C3" s="866"/>
      <c r="D3" s="866"/>
      <c r="E3" s="866"/>
      <c r="F3" s="866"/>
      <c r="G3" s="866"/>
      <c r="H3" s="866"/>
      <c r="I3" s="866"/>
      <c r="J3" s="866"/>
      <c r="K3" s="866"/>
      <c r="L3" s="866"/>
      <c r="M3" s="866"/>
      <c r="N3" s="866"/>
    </row>
    <row r="4" spans="1:16" ht="9.75" customHeight="1" x14ac:dyDescent="0.2">
      <c r="A4" s="874" t="s">
        <v>713</v>
      </c>
      <c r="B4" s="874"/>
      <c r="C4" s="874"/>
      <c r="D4" s="874"/>
      <c r="E4" s="874"/>
      <c r="F4" s="874"/>
      <c r="G4" s="874"/>
      <c r="H4" s="874"/>
      <c r="I4" s="874"/>
      <c r="J4" s="874"/>
      <c r="K4" s="874"/>
      <c r="L4" s="874"/>
      <c r="M4" s="874"/>
      <c r="N4" s="874"/>
    </row>
    <row r="5" spans="1:16" s="253" customFormat="1" ht="18.75" customHeight="1" x14ac:dyDescent="0.2">
      <c r="A5" s="874"/>
      <c r="B5" s="874"/>
      <c r="C5" s="874"/>
      <c r="D5" s="874"/>
      <c r="E5" s="874"/>
      <c r="F5" s="874"/>
      <c r="G5" s="874"/>
      <c r="H5" s="874"/>
      <c r="I5" s="874"/>
      <c r="J5" s="874"/>
      <c r="K5" s="874"/>
      <c r="L5" s="874"/>
      <c r="M5" s="874"/>
      <c r="N5" s="874"/>
      <c r="O5" s="321"/>
      <c r="P5" s="321"/>
    </row>
    <row r="6" spans="1:16" x14ac:dyDescent="0.2">
      <c r="A6" s="868"/>
      <c r="B6" s="868"/>
      <c r="C6" s="868"/>
      <c r="D6" s="868"/>
      <c r="E6" s="868"/>
      <c r="F6" s="868"/>
      <c r="G6" s="868"/>
      <c r="H6" s="868"/>
      <c r="I6" s="868"/>
      <c r="J6" s="868"/>
      <c r="K6" s="868"/>
      <c r="L6" s="868"/>
      <c r="M6" s="868"/>
      <c r="N6" s="868"/>
    </row>
    <row r="7" spans="1:16" x14ac:dyDescent="0.2">
      <c r="A7" s="859" t="s">
        <v>883</v>
      </c>
      <c r="B7" s="859"/>
      <c r="D7" s="296"/>
      <c r="E7" s="265"/>
      <c r="F7" s="265"/>
      <c r="G7" s="265"/>
      <c r="H7" s="855"/>
      <c r="I7" s="855"/>
      <c r="J7" s="855"/>
      <c r="K7" s="855"/>
      <c r="L7" s="855"/>
      <c r="M7" s="855"/>
      <c r="N7" s="855"/>
    </row>
    <row r="8" spans="1:16" ht="24.75" customHeight="1" x14ac:dyDescent="0.2">
      <c r="A8" s="792" t="s">
        <v>2</v>
      </c>
      <c r="B8" s="792" t="s">
        <v>3</v>
      </c>
      <c r="C8" s="872" t="s">
        <v>487</v>
      </c>
      <c r="D8" s="860" t="s">
        <v>84</v>
      </c>
      <c r="E8" s="856" t="s">
        <v>85</v>
      </c>
      <c r="F8" s="857"/>
      <c r="G8" s="857"/>
      <c r="H8" s="858"/>
      <c r="I8" s="792" t="s">
        <v>652</v>
      </c>
      <c r="J8" s="792"/>
      <c r="K8" s="792"/>
      <c r="L8" s="792"/>
      <c r="M8" s="792"/>
      <c r="N8" s="792"/>
      <c r="O8" s="862" t="s">
        <v>851</v>
      </c>
      <c r="P8" s="862"/>
    </row>
    <row r="9" spans="1:16" ht="44.45" customHeight="1" x14ac:dyDescent="0.2">
      <c r="A9" s="792"/>
      <c r="B9" s="792"/>
      <c r="C9" s="873"/>
      <c r="D9" s="861"/>
      <c r="E9" s="315" t="s">
        <v>90</v>
      </c>
      <c r="F9" s="315" t="s">
        <v>19</v>
      </c>
      <c r="G9" s="315" t="s">
        <v>41</v>
      </c>
      <c r="H9" s="315" t="s">
        <v>688</v>
      </c>
      <c r="I9" s="319" t="s">
        <v>17</v>
      </c>
      <c r="J9" s="319" t="s">
        <v>653</v>
      </c>
      <c r="K9" s="319" t="s">
        <v>654</v>
      </c>
      <c r="L9" s="319" t="s">
        <v>655</v>
      </c>
      <c r="M9" s="319" t="s">
        <v>656</v>
      </c>
      <c r="N9" s="319" t="s">
        <v>657</v>
      </c>
      <c r="O9" s="332" t="s">
        <v>865</v>
      </c>
      <c r="P9" s="332" t="s">
        <v>863</v>
      </c>
    </row>
    <row r="10" spans="1:16" s="328" customFormat="1" x14ac:dyDescent="0.2">
      <c r="A10" s="326">
        <v>1</v>
      </c>
      <c r="B10" s="326">
        <v>2</v>
      </c>
      <c r="C10" s="326">
        <v>3</v>
      </c>
      <c r="D10" s="326">
        <v>4</v>
      </c>
      <c r="E10" s="326">
        <v>5</v>
      </c>
      <c r="F10" s="326">
        <v>6</v>
      </c>
      <c r="G10" s="326">
        <v>7</v>
      </c>
      <c r="H10" s="326">
        <v>8</v>
      </c>
      <c r="I10" s="326">
        <v>9</v>
      </c>
      <c r="J10" s="326">
        <v>10</v>
      </c>
      <c r="K10" s="326">
        <v>11</v>
      </c>
      <c r="L10" s="326">
        <v>12</v>
      </c>
      <c r="M10" s="326">
        <v>13</v>
      </c>
      <c r="N10" s="326">
        <v>14</v>
      </c>
      <c r="O10" s="326">
        <v>15</v>
      </c>
      <c r="P10" s="326">
        <v>16</v>
      </c>
    </row>
    <row r="11" spans="1:16" x14ac:dyDescent="0.2">
      <c r="A11" s="269">
        <v>1</v>
      </c>
      <c r="B11" s="9" t="s">
        <v>884</v>
      </c>
      <c r="C11" s="269">
        <v>0</v>
      </c>
      <c r="D11" s="269">
        <v>0</v>
      </c>
      <c r="E11" s="269">
        <v>0</v>
      </c>
      <c r="F11" s="269">
        <v>0</v>
      </c>
      <c r="G11" s="269">
        <v>0</v>
      </c>
      <c r="H11" s="269">
        <v>0</v>
      </c>
      <c r="I11" s="269">
        <v>0</v>
      </c>
      <c r="J11" s="269">
        <v>0</v>
      </c>
      <c r="K11" s="269">
        <v>0</v>
      </c>
      <c r="L11" s="269">
        <v>0</v>
      </c>
      <c r="M11" s="269">
        <v>0</v>
      </c>
      <c r="N11" s="269">
        <v>0</v>
      </c>
      <c r="O11" s="269">
        <v>0</v>
      </c>
      <c r="P11" s="269">
        <v>0</v>
      </c>
    </row>
    <row r="12" spans="1:16" x14ac:dyDescent="0.2">
      <c r="A12" s="269">
        <v>2</v>
      </c>
      <c r="B12" s="9" t="s">
        <v>885</v>
      </c>
      <c r="C12" s="269">
        <v>0</v>
      </c>
      <c r="D12" s="269">
        <v>0</v>
      </c>
      <c r="E12" s="269">
        <v>0</v>
      </c>
      <c r="F12" s="269">
        <v>0</v>
      </c>
      <c r="G12" s="269">
        <v>0</v>
      </c>
      <c r="H12" s="269">
        <v>0</v>
      </c>
      <c r="I12" s="269">
        <v>0</v>
      </c>
      <c r="J12" s="269">
        <v>0</v>
      </c>
      <c r="K12" s="269">
        <v>0</v>
      </c>
      <c r="L12" s="269">
        <v>0</v>
      </c>
      <c r="M12" s="269">
        <v>0</v>
      </c>
      <c r="N12" s="269">
        <v>0</v>
      </c>
      <c r="O12" s="269">
        <v>0</v>
      </c>
      <c r="P12" s="269">
        <v>0</v>
      </c>
    </row>
    <row r="13" spans="1:16" x14ac:dyDescent="0.2">
      <c r="A13" s="269">
        <v>3</v>
      </c>
      <c r="B13" s="9" t="s">
        <v>886</v>
      </c>
      <c r="C13" s="269">
        <v>0</v>
      </c>
      <c r="D13" s="269">
        <v>0</v>
      </c>
      <c r="E13" s="269">
        <v>0</v>
      </c>
      <c r="F13" s="269">
        <v>0</v>
      </c>
      <c r="G13" s="269">
        <v>0</v>
      </c>
      <c r="H13" s="269">
        <v>0</v>
      </c>
      <c r="I13" s="269">
        <v>0</v>
      </c>
      <c r="J13" s="269">
        <v>0</v>
      </c>
      <c r="K13" s="269">
        <v>0</v>
      </c>
      <c r="L13" s="269">
        <v>0</v>
      </c>
      <c r="M13" s="269">
        <v>0</v>
      </c>
      <c r="N13" s="269">
        <v>0</v>
      </c>
      <c r="O13" s="269">
        <v>0</v>
      </c>
      <c r="P13" s="269">
        <v>0</v>
      </c>
    </row>
    <row r="14" spans="1:16" x14ac:dyDescent="0.2">
      <c r="A14" s="269">
        <v>4</v>
      </c>
      <c r="B14" s="9" t="s">
        <v>887</v>
      </c>
      <c r="C14" s="269">
        <v>0</v>
      </c>
      <c r="D14" s="269">
        <v>0</v>
      </c>
      <c r="E14" s="269">
        <v>0</v>
      </c>
      <c r="F14" s="269">
        <v>0</v>
      </c>
      <c r="G14" s="269">
        <v>0</v>
      </c>
      <c r="H14" s="269">
        <v>0</v>
      </c>
      <c r="I14" s="269">
        <v>0</v>
      </c>
      <c r="J14" s="269">
        <v>0</v>
      </c>
      <c r="K14" s="269">
        <v>0</v>
      </c>
      <c r="L14" s="269">
        <v>0</v>
      </c>
      <c r="M14" s="269">
        <v>0</v>
      </c>
      <c r="N14" s="269">
        <v>0</v>
      </c>
      <c r="O14" s="269">
        <v>0</v>
      </c>
      <c r="P14" s="269">
        <v>0</v>
      </c>
    </row>
    <row r="15" spans="1:16" x14ac:dyDescent="0.2">
      <c r="A15" s="269">
        <v>5</v>
      </c>
      <c r="B15" s="9" t="s">
        <v>888</v>
      </c>
      <c r="C15" s="269">
        <v>0</v>
      </c>
      <c r="D15" s="269">
        <v>0</v>
      </c>
      <c r="E15" s="269">
        <v>0</v>
      </c>
      <c r="F15" s="269">
        <v>0</v>
      </c>
      <c r="G15" s="269">
        <v>0</v>
      </c>
      <c r="H15" s="269">
        <v>0</v>
      </c>
      <c r="I15" s="269">
        <v>0</v>
      </c>
      <c r="J15" s="269">
        <v>0</v>
      </c>
      <c r="K15" s="269">
        <v>0</v>
      </c>
      <c r="L15" s="269">
        <v>0</v>
      </c>
      <c r="M15" s="269">
        <v>0</v>
      </c>
      <c r="N15" s="269">
        <v>0</v>
      </c>
      <c r="O15" s="269">
        <v>0</v>
      </c>
      <c r="P15" s="269">
        <v>0</v>
      </c>
    </row>
    <row r="16" spans="1:16" x14ac:dyDescent="0.2">
      <c r="A16" s="269">
        <v>6</v>
      </c>
      <c r="B16" s="205" t="s">
        <v>889</v>
      </c>
      <c r="C16" s="269">
        <v>0</v>
      </c>
      <c r="D16" s="269">
        <v>0</v>
      </c>
      <c r="E16" s="269">
        <v>0</v>
      </c>
      <c r="F16" s="269">
        <v>0</v>
      </c>
      <c r="G16" s="269">
        <v>0</v>
      </c>
      <c r="H16" s="269">
        <v>0</v>
      </c>
      <c r="I16" s="269">
        <v>0</v>
      </c>
      <c r="J16" s="269">
        <v>0</v>
      </c>
      <c r="K16" s="269">
        <v>0</v>
      </c>
      <c r="L16" s="269">
        <v>0</v>
      </c>
      <c r="M16" s="269">
        <v>0</v>
      </c>
      <c r="N16" s="269">
        <v>0</v>
      </c>
      <c r="O16" s="269">
        <v>0</v>
      </c>
      <c r="P16" s="269">
        <v>0</v>
      </c>
    </row>
    <row r="17" spans="1:16" x14ac:dyDescent="0.2">
      <c r="A17" s="269">
        <v>7</v>
      </c>
      <c r="B17" s="9" t="s">
        <v>890</v>
      </c>
      <c r="C17" s="269">
        <v>0</v>
      </c>
      <c r="D17" s="269">
        <v>0</v>
      </c>
      <c r="E17" s="269">
        <v>0</v>
      </c>
      <c r="F17" s="269">
        <v>0</v>
      </c>
      <c r="G17" s="269">
        <v>0</v>
      </c>
      <c r="H17" s="269">
        <v>0</v>
      </c>
      <c r="I17" s="269">
        <v>0</v>
      </c>
      <c r="J17" s="269">
        <v>0</v>
      </c>
      <c r="K17" s="269">
        <v>0</v>
      </c>
      <c r="L17" s="269">
        <v>0</v>
      </c>
      <c r="M17" s="269">
        <v>0</v>
      </c>
      <c r="N17" s="269">
        <v>0</v>
      </c>
      <c r="O17" s="269">
        <v>0</v>
      </c>
      <c r="P17" s="269">
        <v>0</v>
      </c>
    </row>
    <row r="18" spans="1:16" x14ac:dyDescent="0.2">
      <c r="A18" s="269">
        <v>8</v>
      </c>
      <c r="B18" s="9" t="s">
        <v>891</v>
      </c>
      <c r="C18" s="269">
        <v>0</v>
      </c>
      <c r="D18" s="269">
        <v>0</v>
      </c>
      <c r="E18" s="269">
        <v>0</v>
      </c>
      <c r="F18" s="269">
        <v>0</v>
      </c>
      <c r="G18" s="269">
        <v>0</v>
      </c>
      <c r="H18" s="269">
        <v>0</v>
      </c>
      <c r="I18" s="269">
        <v>0</v>
      </c>
      <c r="J18" s="269">
        <v>0</v>
      </c>
      <c r="K18" s="269">
        <v>0</v>
      </c>
      <c r="L18" s="269">
        <v>0</v>
      </c>
      <c r="M18" s="269">
        <v>0</v>
      </c>
      <c r="N18" s="269">
        <v>0</v>
      </c>
      <c r="O18" s="269">
        <v>0</v>
      </c>
      <c r="P18" s="269">
        <v>0</v>
      </c>
    </row>
    <row r="19" spans="1:16" x14ac:dyDescent="0.2">
      <c r="A19" s="269">
        <v>9</v>
      </c>
      <c r="B19" s="9" t="s">
        <v>892</v>
      </c>
      <c r="C19" s="269">
        <v>0</v>
      </c>
      <c r="D19" s="269">
        <v>0</v>
      </c>
      <c r="E19" s="269">
        <v>0</v>
      </c>
      <c r="F19" s="269">
        <v>0</v>
      </c>
      <c r="G19" s="269">
        <v>0</v>
      </c>
      <c r="H19" s="269">
        <v>0</v>
      </c>
      <c r="I19" s="269">
        <v>0</v>
      </c>
      <c r="J19" s="269">
        <v>0</v>
      </c>
      <c r="K19" s="269">
        <v>0</v>
      </c>
      <c r="L19" s="269">
        <v>0</v>
      </c>
      <c r="M19" s="269">
        <v>0</v>
      </c>
      <c r="N19" s="269">
        <v>0</v>
      </c>
      <c r="O19" s="269">
        <v>0</v>
      </c>
      <c r="P19" s="269">
        <v>0</v>
      </c>
    </row>
    <row r="20" spans="1:16" x14ac:dyDescent="0.2">
      <c r="A20" s="269">
        <v>10</v>
      </c>
      <c r="B20" s="9" t="s">
        <v>893</v>
      </c>
      <c r="C20" s="269">
        <v>0</v>
      </c>
      <c r="D20" s="269">
        <v>0</v>
      </c>
      <c r="E20" s="269">
        <v>0</v>
      </c>
      <c r="F20" s="269">
        <v>0</v>
      </c>
      <c r="G20" s="269">
        <v>0</v>
      </c>
      <c r="H20" s="269">
        <v>0</v>
      </c>
      <c r="I20" s="269">
        <v>0</v>
      </c>
      <c r="J20" s="269">
        <v>0</v>
      </c>
      <c r="K20" s="269">
        <v>0</v>
      </c>
      <c r="L20" s="269">
        <v>0</v>
      </c>
      <c r="M20" s="269">
        <v>0</v>
      </c>
      <c r="N20" s="269">
        <v>0</v>
      </c>
      <c r="O20" s="269">
        <v>0</v>
      </c>
      <c r="P20" s="269">
        <v>0</v>
      </c>
    </row>
    <row r="21" spans="1:16" x14ac:dyDescent="0.2">
      <c r="A21" s="269">
        <v>11</v>
      </c>
      <c r="B21" s="9" t="s">
        <v>894</v>
      </c>
      <c r="C21" s="269">
        <v>0</v>
      </c>
      <c r="D21" s="269">
        <v>0</v>
      </c>
      <c r="E21" s="269">
        <v>0</v>
      </c>
      <c r="F21" s="269">
        <v>0</v>
      </c>
      <c r="G21" s="269">
        <v>0</v>
      </c>
      <c r="H21" s="269">
        <v>0</v>
      </c>
      <c r="I21" s="269">
        <v>0</v>
      </c>
      <c r="J21" s="269">
        <v>0</v>
      </c>
      <c r="K21" s="269">
        <v>0</v>
      </c>
      <c r="L21" s="269">
        <v>0</v>
      </c>
      <c r="M21" s="269">
        <v>0</v>
      </c>
      <c r="N21" s="269">
        <v>0</v>
      </c>
      <c r="O21" s="269">
        <v>0</v>
      </c>
      <c r="P21" s="269">
        <v>0</v>
      </c>
    </row>
    <row r="22" spans="1:16" s="254" customFormat="1" x14ac:dyDescent="0.2">
      <c r="A22" s="327"/>
      <c r="B22" s="327" t="s">
        <v>17</v>
      </c>
      <c r="C22" s="327">
        <v>0</v>
      </c>
      <c r="D22" s="327">
        <v>0</v>
      </c>
      <c r="E22" s="327">
        <v>0</v>
      </c>
      <c r="F22" s="327">
        <v>0</v>
      </c>
      <c r="G22" s="327">
        <v>0</v>
      </c>
      <c r="H22" s="327">
        <v>0</v>
      </c>
      <c r="I22" s="327">
        <v>0</v>
      </c>
      <c r="J22" s="327">
        <v>0</v>
      </c>
      <c r="K22" s="327">
        <v>0</v>
      </c>
      <c r="L22" s="327">
        <v>0</v>
      </c>
      <c r="M22" s="327">
        <v>0</v>
      </c>
      <c r="N22" s="327">
        <v>0</v>
      </c>
      <c r="O22" s="327">
        <v>0</v>
      </c>
      <c r="P22" s="327">
        <v>0</v>
      </c>
    </row>
    <row r="23" spans="1:16" x14ac:dyDescent="0.2">
      <c r="A23" s="273"/>
      <c r="B23" s="274"/>
      <c r="C23" s="274"/>
      <c r="D23" s="272"/>
      <c r="E23" s="265"/>
      <c r="F23" s="265"/>
      <c r="G23" s="265"/>
      <c r="H23" s="265"/>
      <c r="I23" s="265"/>
      <c r="J23" s="265"/>
      <c r="K23" s="265"/>
      <c r="L23" s="265"/>
      <c r="M23" s="265"/>
      <c r="N23" s="265"/>
    </row>
    <row r="24" spans="1:16" x14ac:dyDescent="0.2">
      <c r="A24" s="275"/>
      <c r="B24" s="275"/>
      <c r="C24" s="275"/>
      <c r="E24" s="265"/>
      <c r="F24" s="265"/>
      <c r="G24" s="265"/>
      <c r="H24" s="265"/>
      <c r="I24" s="265"/>
      <c r="J24" s="265"/>
      <c r="K24" s="265"/>
      <c r="L24" s="265"/>
      <c r="M24" s="265"/>
      <c r="N24" s="265"/>
    </row>
    <row r="25" spans="1:16" x14ac:dyDescent="0.2">
      <c r="A25" s="275"/>
      <c r="B25" s="275"/>
      <c r="C25" s="275"/>
      <c r="E25" s="265"/>
      <c r="F25" s="265"/>
      <c r="G25" s="265"/>
      <c r="H25" s="265"/>
      <c r="I25" s="265"/>
      <c r="J25" s="265"/>
      <c r="K25" s="265"/>
      <c r="L25" s="265"/>
      <c r="M25" s="265"/>
      <c r="N25" s="265"/>
    </row>
    <row r="26" spans="1:16" x14ac:dyDescent="0.2">
      <c r="A26" s="275"/>
      <c r="B26" s="275"/>
      <c r="C26" s="275"/>
      <c r="E26" s="265"/>
      <c r="F26" s="265"/>
      <c r="G26" s="265"/>
      <c r="H26" s="265"/>
      <c r="I26" s="265"/>
      <c r="J26" s="265"/>
      <c r="K26" s="265"/>
      <c r="L26" s="265"/>
      <c r="M26" s="265"/>
      <c r="N26" s="265"/>
    </row>
    <row r="27" spans="1:16" x14ac:dyDescent="0.2">
      <c r="A27" s="275"/>
      <c r="B27" s="275"/>
      <c r="C27" s="275"/>
      <c r="E27" s="265"/>
      <c r="F27" s="265"/>
      <c r="G27" s="265"/>
      <c r="H27" s="265"/>
      <c r="I27" s="265"/>
      <c r="J27" s="265"/>
      <c r="K27" s="265"/>
      <c r="L27" s="265"/>
      <c r="M27" s="265"/>
      <c r="N27" s="265"/>
    </row>
    <row r="28" spans="1:16" x14ac:dyDescent="0.2">
      <c r="A28" s="275" t="s">
        <v>11</v>
      </c>
      <c r="D28" s="275"/>
      <c r="E28" s="265"/>
      <c r="F28" s="275"/>
      <c r="G28" s="275"/>
      <c r="H28" s="275"/>
      <c r="I28" s="275"/>
      <c r="J28" s="275"/>
      <c r="K28" s="275"/>
      <c r="L28" s="275"/>
      <c r="M28" s="275"/>
      <c r="N28" s="275"/>
      <c r="P28" s="367" t="s">
        <v>12</v>
      </c>
    </row>
    <row r="29" spans="1:16" ht="12.75" customHeight="1" x14ac:dyDescent="0.2">
      <c r="E29" s="275"/>
      <c r="F29" s="417"/>
      <c r="G29" s="417"/>
      <c r="H29" s="417"/>
      <c r="I29" s="417"/>
      <c r="J29" s="417"/>
      <c r="K29" s="417"/>
      <c r="L29" s="417"/>
      <c r="M29" s="417"/>
      <c r="N29" s="417"/>
      <c r="P29" s="367" t="s">
        <v>902</v>
      </c>
    </row>
    <row r="30" spans="1:16" ht="12.75" customHeight="1" x14ac:dyDescent="0.2">
      <c r="E30" s="417"/>
      <c r="F30" s="417"/>
      <c r="G30" s="417"/>
      <c r="H30" s="417"/>
      <c r="I30" s="417"/>
      <c r="J30" s="417"/>
      <c r="K30" s="417"/>
      <c r="L30" s="417"/>
      <c r="M30" s="417"/>
      <c r="N30" s="417"/>
      <c r="P30" s="367" t="s">
        <v>903</v>
      </c>
    </row>
    <row r="31" spans="1:16" x14ac:dyDescent="0.2">
      <c r="A31" s="275"/>
      <c r="B31" s="275"/>
      <c r="E31" s="265"/>
      <c r="F31" s="275"/>
      <c r="G31" s="275"/>
      <c r="H31" s="275"/>
      <c r="I31" s="275"/>
      <c r="J31" s="275"/>
      <c r="K31" s="275"/>
      <c r="L31" s="275" t="s">
        <v>852</v>
      </c>
      <c r="M31" s="275"/>
      <c r="N31" s="275"/>
    </row>
    <row r="33" spans="1:14" x14ac:dyDescent="0.2">
      <c r="A33" s="854"/>
      <c r="B33" s="854"/>
      <c r="C33" s="854"/>
      <c r="D33" s="854"/>
      <c r="E33" s="854"/>
      <c r="F33" s="854"/>
      <c r="G33" s="854"/>
      <c r="H33" s="854"/>
      <c r="I33" s="854"/>
      <c r="J33" s="854"/>
      <c r="K33" s="854"/>
      <c r="L33" s="854"/>
      <c r="M33" s="854"/>
      <c r="N33" s="854"/>
    </row>
  </sheetData>
  <mergeCells count="16">
    <mergeCell ref="O8:P8"/>
    <mergeCell ref="I8:N8"/>
    <mergeCell ref="A6:N6"/>
    <mergeCell ref="D1:E1"/>
    <mergeCell ref="M1:N1"/>
    <mergeCell ref="A2:N2"/>
    <mergeCell ref="A3:N3"/>
    <mergeCell ref="A4:N5"/>
    <mergeCell ref="A33:N33"/>
    <mergeCell ref="A7:B7"/>
    <mergeCell ref="H7:N7"/>
    <mergeCell ref="A8:A9"/>
    <mergeCell ref="B8:B9"/>
    <mergeCell ref="C8:C9"/>
    <mergeCell ref="D8:D9"/>
    <mergeCell ref="E8:H8"/>
  </mergeCells>
  <printOptions horizontalCentered="1" verticalCentered="1"/>
  <pageMargins left="0.70866141732283505" right="0.70866141732283505" top="0.196850393700787" bottom="0.196850393700787" header="0.31496062992126" footer="0.31496062992126"/>
  <pageSetup paperSize="9" scale="83" orientation="landscape" r:id="rId1"/>
  <headerFooter>
    <oddFooter>&amp;C- 98 -</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1"/>
  <sheetViews>
    <sheetView view="pageBreakPreview" topLeftCell="A4" zoomScaleSheetLayoutView="100" workbookViewId="0">
      <selection activeCell="O18" sqref="O18"/>
    </sheetView>
  </sheetViews>
  <sheetFormatPr defaultRowHeight="15" x14ac:dyDescent="0.25"/>
  <cols>
    <col min="1" max="1" width="7.140625" style="73" customWidth="1"/>
    <col min="2" max="2" width="20.5703125" style="73" bestFit="1" customWidth="1"/>
    <col min="3" max="4" width="8.5703125" style="73" customWidth="1"/>
    <col min="5" max="5" width="8.7109375" style="73" customWidth="1"/>
    <col min="6" max="6" width="8.5703125" style="73" customWidth="1"/>
    <col min="7" max="7" width="9.7109375" style="73" customWidth="1"/>
    <col min="8" max="8" width="10.28515625" style="73" customWidth="1"/>
    <col min="9" max="9" width="9.7109375" style="73" customWidth="1"/>
    <col min="10" max="10" width="9.28515625" style="73" customWidth="1"/>
    <col min="11" max="11" width="7" style="73" customWidth="1"/>
    <col min="12" max="12" width="7.28515625" style="73" customWidth="1"/>
    <col min="13" max="13" width="7.42578125" style="73" customWidth="1"/>
    <col min="14" max="14" width="7.85546875" style="73" customWidth="1"/>
    <col min="15" max="15" width="11.42578125" style="73" customWidth="1"/>
    <col min="16" max="16" width="12.28515625" style="73" customWidth="1"/>
    <col min="17" max="17" width="11.5703125" style="73" customWidth="1"/>
    <col min="18" max="18" width="16" style="73" customWidth="1"/>
    <col min="19" max="19" width="9" style="73" customWidth="1"/>
    <col min="20" max="20" width="9.140625" style="73" hidden="1" customWidth="1"/>
    <col min="21" max="16384" width="9.140625" style="73"/>
  </cols>
  <sheetData>
    <row r="1" spans="1:20" s="15" customFormat="1" ht="15.75" x14ac:dyDescent="0.25">
      <c r="G1" s="621" t="s">
        <v>0</v>
      </c>
      <c r="H1" s="621"/>
      <c r="I1" s="621"/>
      <c r="J1" s="621"/>
      <c r="K1" s="621"/>
      <c r="L1" s="621"/>
      <c r="M1" s="621"/>
      <c r="N1" s="37"/>
      <c r="O1" s="37"/>
      <c r="R1" s="40" t="s">
        <v>537</v>
      </c>
      <c r="S1" s="40"/>
    </row>
    <row r="2" spans="1:20" s="15" customFormat="1" ht="20.25" x14ac:dyDescent="0.3">
      <c r="B2" s="127"/>
      <c r="E2" s="622" t="s">
        <v>701</v>
      </c>
      <c r="F2" s="622"/>
      <c r="G2" s="622"/>
      <c r="H2" s="622"/>
      <c r="I2" s="622"/>
      <c r="J2" s="622"/>
      <c r="K2" s="622"/>
      <c r="L2" s="622"/>
      <c r="M2" s="622"/>
      <c r="N2" s="622"/>
      <c r="O2" s="622"/>
    </row>
    <row r="3" spans="1:20" s="15" customFormat="1" ht="20.25" x14ac:dyDescent="0.3">
      <c r="B3" s="126"/>
      <c r="C3" s="126"/>
      <c r="D3" s="126"/>
      <c r="E3" s="126"/>
      <c r="F3" s="126"/>
      <c r="G3" s="126"/>
      <c r="H3" s="126"/>
      <c r="I3" s="126"/>
      <c r="J3" s="126"/>
    </row>
    <row r="4" spans="1:20" ht="18" x14ac:dyDescent="0.25">
      <c r="B4" s="877" t="s">
        <v>855</v>
      </c>
      <c r="C4" s="877"/>
      <c r="D4" s="877"/>
      <c r="E4" s="877"/>
      <c r="F4" s="877"/>
      <c r="G4" s="877"/>
      <c r="H4" s="877"/>
      <c r="I4" s="877"/>
      <c r="J4" s="877"/>
      <c r="K4" s="877"/>
      <c r="L4" s="877"/>
      <c r="M4" s="877"/>
      <c r="N4" s="877"/>
      <c r="O4" s="877"/>
      <c r="P4" s="877"/>
      <c r="Q4" s="877"/>
      <c r="R4" s="877"/>
      <c r="S4" s="877"/>
      <c r="T4" s="877"/>
    </row>
    <row r="5" spans="1:20" x14ac:dyDescent="0.25">
      <c r="C5" s="74"/>
      <c r="D5" s="74"/>
      <c r="E5" s="74"/>
      <c r="F5" s="74"/>
      <c r="G5" s="74"/>
      <c r="H5" s="74"/>
      <c r="M5" s="74"/>
      <c r="N5" s="74"/>
      <c r="O5" s="74"/>
      <c r="P5" s="74"/>
      <c r="Q5" s="74"/>
      <c r="R5" s="74"/>
      <c r="S5" s="74"/>
      <c r="T5" s="74"/>
    </row>
    <row r="6" spans="1:20" x14ac:dyDescent="0.25">
      <c r="A6" s="626" t="s">
        <v>883</v>
      </c>
      <c r="B6" s="626"/>
    </row>
    <row r="7" spans="1:20" x14ac:dyDescent="0.25">
      <c r="B7" s="76"/>
    </row>
    <row r="8" spans="1:20" s="77" customFormat="1" ht="42" customHeight="1" x14ac:dyDescent="0.25">
      <c r="A8" s="611" t="s">
        <v>2</v>
      </c>
      <c r="B8" s="878" t="s">
        <v>3</v>
      </c>
      <c r="C8" s="883" t="s">
        <v>238</v>
      </c>
      <c r="D8" s="883"/>
      <c r="E8" s="883"/>
      <c r="F8" s="883"/>
      <c r="G8" s="880" t="s">
        <v>773</v>
      </c>
      <c r="H8" s="881"/>
      <c r="I8" s="881"/>
      <c r="J8" s="884"/>
      <c r="K8" s="880" t="s">
        <v>207</v>
      </c>
      <c r="L8" s="881"/>
      <c r="M8" s="881"/>
      <c r="N8" s="884"/>
      <c r="O8" s="880" t="s">
        <v>107</v>
      </c>
      <c r="P8" s="881"/>
      <c r="Q8" s="881"/>
      <c r="R8" s="882"/>
    </row>
    <row r="9" spans="1:20" s="78" customFormat="1" ht="37.5" customHeight="1" x14ac:dyDescent="0.25">
      <c r="A9" s="611"/>
      <c r="B9" s="879"/>
      <c r="C9" s="83" t="s">
        <v>93</v>
      </c>
      <c r="D9" s="83" t="s">
        <v>97</v>
      </c>
      <c r="E9" s="83" t="s">
        <v>98</v>
      </c>
      <c r="F9" s="83" t="s">
        <v>17</v>
      </c>
      <c r="G9" s="83" t="s">
        <v>93</v>
      </c>
      <c r="H9" s="83" t="s">
        <v>97</v>
      </c>
      <c r="I9" s="83" t="s">
        <v>98</v>
      </c>
      <c r="J9" s="83" t="s">
        <v>17</v>
      </c>
      <c r="K9" s="83" t="s">
        <v>93</v>
      </c>
      <c r="L9" s="83" t="s">
        <v>97</v>
      </c>
      <c r="M9" s="83" t="s">
        <v>98</v>
      </c>
      <c r="N9" s="83" t="s">
        <v>17</v>
      </c>
      <c r="O9" s="83" t="s">
        <v>140</v>
      </c>
      <c r="P9" s="83" t="s">
        <v>141</v>
      </c>
      <c r="Q9" s="161" t="s">
        <v>142</v>
      </c>
      <c r="R9" s="83" t="s">
        <v>143</v>
      </c>
      <c r="S9" s="120"/>
    </row>
    <row r="10" spans="1:20" s="330" customFormat="1" ht="16.149999999999999" customHeight="1" x14ac:dyDescent="0.2">
      <c r="A10" s="64">
        <v>1</v>
      </c>
      <c r="B10" s="151">
        <v>2</v>
      </c>
      <c r="C10" s="329">
        <v>3</v>
      </c>
      <c r="D10" s="329">
        <v>4</v>
      </c>
      <c r="E10" s="329">
        <v>5</v>
      </c>
      <c r="F10" s="329">
        <v>6</v>
      </c>
      <c r="G10" s="329">
        <v>7</v>
      </c>
      <c r="H10" s="329">
        <v>8</v>
      </c>
      <c r="I10" s="329">
        <v>9</v>
      </c>
      <c r="J10" s="329">
        <v>10</v>
      </c>
      <c r="K10" s="329">
        <v>11</v>
      </c>
      <c r="L10" s="329">
        <v>12</v>
      </c>
      <c r="M10" s="329">
        <v>13</v>
      </c>
      <c r="N10" s="329">
        <v>14</v>
      </c>
      <c r="O10" s="329">
        <v>15</v>
      </c>
      <c r="P10" s="329">
        <v>16</v>
      </c>
      <c r="Q10" s="329">
        <v>17</v>
      </c>
      <c r="R10" s="151">
        <v>18</v>
      </c>
    </row>
    <row r="11" spans="1:20" s="163" customFormat="1" ht="16.149999999999999" customHeight="1" x14ac:dyDescent="0.2">
      <c r="A11" s="5">
        <v>1</v>
      </c>
      <c r="B11" s="9" t="s">
        <v>884</v>
      </c>
      <c r="C11" s="484">
        <f>543+126+179+2</f>
        <v>850</v>
      </c>
      <c r="D11" s="484">
        <f>745+96</f>
        <v>841</v>
      </c>
      <c r="E11" s="484">
        <v>0</v>
      </c>
      <c r="F11" s="484">
        <f>SUM(C11:E11)</f>
        <v>1691</v>
      </c>
      <c r="G11" s="484">
        <f>500+179</f>
        <v>679</v>
      </c>
      <c r="H11" s="484">
        <f>822+19</f>
        <v>841</v>
      </c>
      <c r="I11" s="484">
        <v>0</v>
      </c>
      <c r="J11" s="484">
        <f>SUM(G11:I11)</f>
        <v>1520</v>
      </c>
      <c r="K11" s="484">
        <v>169</v>
      </c>
      <c r="L11" s="484">
        <v>0</v>
      </c>
      <c r="M11" s="484">
        <v>0</v>
      </c>
      <c r="N11" s="484">
        <f>SUM(K11:M11)</f>
        <v>169</v>
      </c>
      <c r="O11" s="484">
        <f>C11-G11-K11</f>
        <v>2</v>
      </c>
      <c r="P11" s="484">
        <f t="shared" ref="P11:Q11" si="0">D11-H11-L11</f>
        <v>0</v>
      </c>
      <c r="Q11" s="484">
        <f t="shared" si="0"/>
        <v>0</v>
      </c>
      <c r="R11" s="484">
        <f>Q11+P11+O11</f>
        <v>2</v>
      </c>
    </row>
    <row r="12" spans="1:20" s="163" customFormat="1" ht="16.149999999999999" customHeight="1" x14ac:dyDescent="0.2">
      <c r="A12" s="5">
        <v>2</v>
      </c>
      <c r="B12" s="9" t="s">
        <v>885</v>
      </c>
      <c r="C12" s="484">
        <f>650+2</f>
        <v>652</v>
      </c>
      <c r="D12" s="484">
        <v>258</v>
      </c>
      <c r="E12" s="484">
        <v>0</v>
      </c>
      <c r="F12" s="484">
        <f t="shared" ref="F12:F21" si="1">SUM(C12:E12)</f>
        <v>910</v>
      </c>
      <c r="G12" s="484">
        <v>544</v>
      </c>
      <c r="H12" s="484">
        <v>258</v>
      </c>
      <c r="I12" s="484">
        <v>0</v>
      </c>
      <c r="J12" s="484">
        <f t="shared" ref="J12:J21" si="2">SUM(G12:I12)</f>
        <v>802</v>
      </c>
      <c r="K12" s="484">
        <v>106</v>
      </c>
      <c r="L12" s="484">
        <v>0</v>
      </c>
      <c r="M12" s="484">
        <v>0</v>
      </c>
      <c r="N12" s="484">
        <f t="shared" ref="N12:N21" si="3">SUM(K12:M12)</f>
        <v>106</v>
      </c>
      <c r="O12" s="484">
        <f t="shared" ref="O12:O20" si="4">C12-G12-K12</f>
        <v>2</v>
      </c>
      <c r="P12" s="484">
        <f t="shared" ref="P12:P20" si="5">D12-H12-L12</f>
        <v>0</v>
      </c>
      <c r="Q12" s="484">
        <f t="shared" ref="Q12:Q21" si="6">E12-I12-M12</f>
        <v>0</v>
      </c>
      <c r="R12" s="484">
        <f t="shared" ref="R12:R21" si="7">Q12+P12+O12</f>
        <v>2</v>
      </c>
    </row>
    <row r="13" spans="1:20" s="163" customFormat="1" ht="16.149999999999999" customHeight="1" x14ac:dyDescent="0.2">
      <c r="A13" s="5">
        <v>3</v>
      </c>
      <c r="B13" s="9" t="s">
        <v>886</v>
      </c>
      <c r="C13" s="484">
        <f>784</f>
        <v>784</v>
      </c>
      <c r="D13" s="484">
        <f>604+20</f>
        <v>624</v>
      </c>
      <c r="E13" s="484">
        <v>0</v>
      </c>
      <c r="F13" s="484">
        <f t="shared" si="1"/>
        <v>1408</v>
      </c>
      <c r="G13" s="484">
        <v>556</v>
      </c>
      <c r="H13" s="484">
        <v>624</v>
      </c>
      <c r="I13" s="484">
        <v>0</v>
      </c>
      <c r="J13" s="484">
        <f t="shared" si="2"/>
        <v>1180</v>
      </c>
      <c r="K13" s="484">
        <v>155</v>
      </c>
      <c r="L13" s="484">
        <v>0</v>
      </c>
      <c r="M13" s="484">
        <v>0</v>
      </c>
      <c r="N13" s="484">
        <f t="shared" si="3"/>
        <v>155</v>
      </c>
      <c r="O13" s="484">
        <v>2</v>
      </c>
      <c r="P13" s="484">
        <f t="shared" si="5"/>
        <v>0</v>
      </c>
      <c r="Q13" s="484">
        <f t="shared" si="6"/>
        <v>0</v>
      </c>
      <c r="R13" s="484">
        <f t="shared" si="7"/>
        <v>2</v>
      </c>
    </row>
    <row r="14" spans="1:20" s="163" customFormat="1" ht="16.149999999999999" customHeight="1" x14ac:dyDescent="0.2">
      <c r="A14" s="5">
        <v>4</v>
      </c>
      <c r="B14" s="9" t="s">
        <v>887</v>
      </c>
      <c r="C14" s="485">
        <v>425</v>
      </c>
      <c r="D14" s="485">
        <v>297</v>
      </c>
      <c r="E14" s="485">
        <v>0</v>
      </c>
      <c r="F14" s="485">
        <f t="shared" si="1"/>
        <v>722</v>
      </c>
      <c r="G14" s="485">
        <f>369-5</f>
        <v>364</v>
      </c>
      <c r="H14" s="485">
        <f>279+5</f>
        <v>284</v>
      </c>
      <c r="I14" s="485">
        <v>0</v>
      </c>
      <c r="J14" s="485">
        <f t="shared" si="2"/>
        <v>648</v>
      </c>
      <c r="K14" s="485">
        <v>61</v>
      </c>
      <c r="L14" s="485">
        <v>0</v>
      </c>
      <c r="M14" s="485">
        <v>0</v>
      </c>
      <c r="N14" s="485">
        <f t="shared" si="3"/>
        <v>61</v>
      </c>
      <c r="O14" s="484">
        <v>1</v>
      </c>
      <c r="P14" s="484">
        <v>0</v>
      </c>
      <c r="Q14" s="484">
        <f t="shared" si="6"/>
        <v>0</v>
      </c>
      <c r="R14" s="484">
        <f t="shared" si="7"/>
        <v>1</v>
      </c>
    </row>
    <row r="15" spans="1:20" s="163" customFormat="1" ht="16.149999999999999" customHeight="1" x14ac:dyDescent="0.2">
      <c r="A15" s="5">
        <v>5</v>
      </c>
      <c r="B15" s="9" t="s">
        <v>888</v>
      </c>
      <c r="C15" s="484">
        <f>713</f>
        <v>713</v>
      </c>
      <c r="D15" s="484">
        <v>238</v>
      </c>
      <c r="E15" s="484">
        <v>0</v>
      </c>
      <c r="F15" s="484">
        <f t="shared" si="1"/>
        <v>951</v>
      </c>
      <c r="G15" s="484">
        <v>562</v>
      </c>
      <c r="H15" s="484">
        <v>195</v>
      </c>
      <c r="I15" s="484">
        <v>0</v>
      </c>
      <c r="J15" s="484">
        <f t="shared" si="2"/>
        <v>757</v>
      </c>
      <c r="K15" s="484">
        <f>151-33</f>
        <v>118</v>
      </c>
      <c r="L15" s="484">
        <v>0</v>
      </c>
      <c r="M15" s="484">
        <v>0</v>
      </c>
      <c r="N15" s="484">
        <f t="shared" si="3"/>
        <v>118</v>
      </c>
      <c r="O15" s="484">
        <v>2</v>
      </c>
      <c r="P15" s="484">
        <v>0</v>
      </c>
      <c r="Q15" s="484">
        <f t="shared" si="6"/>
        <v>0</v>
      </c>
      <c r="R15" s="484">
        <f t="shared" si="7"/>
        <v>2</v>
      </c>
    </row>
    <row r="16" spans="1:20" s="163" customFormat="1" ht="16.149999999999999" customHeight="1" x14ac:dyDescent="0.2">
      <c r="A16" s="5">
        <v>6</v>
      </c>
      <c r="B16" s="205" t="s">
        <v>889</v>
      </c>
      <c r="C16" s="484">
        <v>434</v>
      </c>
      <c r="D16" s="484">
        <v>130</v>
      </c>
      <c r="E16" s="484">
        <v>0</v>
      </c>
      <c r="F16" s="484">
        <f t="shared" si="1"/>
        <v>564</v>
      </c>
      <c r="G16" s="484">
        <v>280</v>
      </c>
      <c r="H16" s="484">
        <f>108+55</f>
        <v>163</v>
      </c>
      <c r="I16" s="484">
        <v>0</v>
      </c>
      <c r="J16" s="484">
        <f t="shared" si="2"/>
        <v>443</v>
      </c>
      <c r="K16" s="484">
        <v>154</v>
      </c>
      <c r="L16" s="484">
        <v>0</v>
      </c>
      <c r="M16" s="484">
        <v>0</v>
      </c>
      <c r="N16" s="484">
        <f t="shared" si="3"/>
        <v>154</v>
      </c>
      <c r="O16" s="484">
        <f t="shared" si="4"/>
        <v>0</v>
      </c>
      <c r="P16" s="484">
        <v>0</v>
      </c>
      <c r="Q16" s="484">
        <f t="shared" si="6"/>
        <v>0</v>
      </c>
      <c r="R16" s="484">
        <f t="shared" si="7"/>
        <v>0</v>
      </c>
    </row>
    <row r="17" spans="1:19" s="163" customFormat="1" ht="16.149999999999999" customHeight="1" x14ac:dyDescent="0.2">
      <c r="A17" s="5">
        <v>7</v>
      </c>
      <c r="B17" s="9" t="s">
        <v>890</v>
      </c>
      <c r="C17" s="484">
        <f>563+20</f>
        <v>583</v>
      </c>
      <c r="D17" s="484">
        <v>151</v>
      </c>
      <c r="E17" s="484">
        <v>0</v>
      </c>
      <c r="F17" s="484">
        <f t="shared" si="1"/>
        <v>734</v>
      </c>
      <c r="G17" s="484">
        <v>506</v>
      </c>
      <c r="H17" s="484">
        <v>151</v>
      </c>
      <c r="I17" s="484"/>
      <c r="J17" s="484">
        <f t="shared" si="2"/>
        <v>657</v>
      </c>
      <c r="K17" s="484">
        <v>77</v>
      </c>
      <c r="L17" s="484">
        <v>0</v>
      </c>
      <c r="M17" s="484">
        <v>0</v>
      </c>
      <c r="N17" s="484">
        <f t="shared" si="3"/>
        <v>77</v>
      </c>
      <c r="O17" s="484">
        <v>4</v>
      </c>
      <c r="P17" s="484">
        <v>1</v>
      </c>
      <c r="Q17" s="484">
        <f t="shared" si="6"/>
        <v>0</v>
      </c>
      <c r="R17" s="484">
        <f t="shared" si="7"/>
        <v>5</v>
      </c>
    </row>
    <row r="18" spans="1:19" s="163" customFormat="1" ht="16.149999999999999" customHeight="1" x14ac:dyDescent="0.2">
      <c r="A18" s="5">
        <v>8</v>
      </c>
      <c r="B18" s="9" t="s">
        <v>891</v>
      </c>
      <c r="C18" s="484">
        <v>568</v>
      </c>
      <c r="D18" s="484">
        <v>219</v>
      </c>
      <c r="E18" s="484">
        <v>0</v>
      </c>
      <c r="F18" s="484">
        <f t="shared" si="1"/>
        <v>787</v>
      </c>
      <c r="G18" s="484">
        <f>509-14</f>
        <v>495</v>
      </c>
      <c r="H18" s="484">
        <f>102+1+14</f>
        <v>117</v>
      </c>
      <c r="I18" s="484">
        <v>0</v>
      </c>
      <c r="J18" s="484">
        <f t="shared" si="2"/>
        <v>612</v>
      </c>
      <c r="K18" s="484">
        <v>73</v>
      </c>
      <c r="L18" s="484">
        <v>0</v>
      </c>
      <c r="M18" s="484">
        <v>0</v>
      </c>
      <c r="N18" s="484">
        <f t="shared" si="3"/>
        <v>73</v>
      </c>
      <c r="O18" s="484">
        <f t="shared" si="4"/>
        <v>0</v>
      </c>
      <c r="P18" s="484">
        <v>7</v>
      </c>
      <c r="Q18" s="484">
        <f t="shared" si="6"/>
        <v>0</v>
      </c>
      <c r="R18" s="484">
        <f t="shared" si="7"/>
        <v>7</v>
      </c>
    </row>
    <row r="19" spans="1:19" s="163" customFormat="1" ht="16.149999999999999" customHeight="1" x14ac:dyDescent="0.2">
      <c r="A19" s="5">
        <v>9</v>
      </c>
      <c r="B19" s="9" t="s">
        <v>892</v>
      </c>
      <c r="C19" s="486">
        <f>1053+244</f>
        <v>1297</v>
      </c>
      <c r="D19" s="487">
        <v>376</v>
      </c>
      <c r="E19" s="486">
        <v>0</v>
      </c>
      <c r="F19" s="486">
        <f>SUM(C19:E19)</f>
        <v>1673</v>
      </c>
      <c r="G19" s="486">
        <f>1144+20</f>
        <v>1164</v>
      </c>
      <c r="H19" s="487">
        <v>376</v>
      </c>
      <c r="I19" s="486">
        <v>0</v>
      </c>
      <c r="J19" s="486">
        <f>SUM(G19:I19)</f>
        <v>1540</v>
      </c>
      <c r="K19" s="486">
        <f>153-20</f>
        <v>133</v>
      </c>
      <c r="L19" s="486">
        <v>0</v>
      </c>
      <c r="M19" s="486">
        <v>0</v>
      </c>
      <c r="N19" s="486">
        <f t="shared" si="3"/>
        <v>133</v>
      </c>
      <c r="O19" s="484">
        <v>4</v>
      </c>
      <c r="P19" s="484">
        <v>0</v>
      </c>
      <c r="Q19" s="484">
        <f t="shared" si="6"/>
        <v>0</v>
      </c>
      <c r="R19" s="484">
        <f t="shared" si="7"/>
        <v>4</v>
      </c>
    </row>
    <row r="20" spans="1:19" s="163" customFormat="1" ht="16.149999999999999" customHeight="1" x14ac:dyDescent="0.2">
      <c r="A20" s="5">
        <v>10</v>
      </c>
      <c r="B20" s="9" t="s">
        <v>893</v>
      </c>
      <c r="C20" s="484">
        <v>492</v>
      </c>
      <c r="D20" s="484">
        <v>159</v>
      </c>
      <c r="E20" s="484">
        <v>0</v>
      </c>
      <c r="F20" s="484">
        <f t="shared" si="1"/>
        <v>651</v>
      </c>
      <c r="G20" s="484">
        <f>383+5</f>
        <v>388</v>
      </c>
      <c r="H20" s="484">
        <v>159</v>
      </c>
      <c r="I20" s="484">
        <v>0</v>
      </c>
      <c r="J20" s="484">
        <f t="shared" si="2"/>
        <v>547</v>
      </c>
      <c r="K20" s="484">
        <v>104</v>
      </c>
      <c r="L20" s="484">
        <v>0</v>
      </c>
      <c r="M20" s="484">
        <v>0</v>
      </c>
      <c r="N20" s="484">
        <f t="shared" si="3"/>
        <v>104</v>
      </c>
      <c r="O20" s="484">
        <f t="shared" si="4"/>
        <v>0</v>
      </c>
      <c r="P20" s="484">
        <f t="shared" si="5"/>
        <v>0</v>
      </c>
      <c r="Q20" s="484">
        <f t="shared" si="6"/>
        <v>0</v>
      </c>
      <c r="R20" s="484">
        <f t="shared" si="7"/>
        <v>0</v>
      </c>
    </row>
    <row r="21" spans="1:19" s="163" customFormat="1" ht="16.149999999999999" customHeight="1" x14ac:dyDescent="0.2">
      <c r="A21" s="5">
        <v>11</v>
      </c>
      <c r="B21" s="9" t="s">
        <v>894</v>
      </c>
      <c r="C21" s="484">
        <v>773</v>
      </c>
      <c r="D21" s="484">
        <v>173</v>
      </c>
      <c r="E21" s="484">
        <v>0</v>
      </c>
      <c r="F21" s="484">
        <f t="shared" si="1"/>
        <v>946</v>
      </c>
      <c r="G21" s="484">
        <v>626</v>
      </c>
      <c r="H21" s="484">
        <v>159</v>
      </c>
      <c r="I21" s="484">
        <v>0</v>
      </c>
      <c r="J21" s="484">
        <f t="shared" si="2"/>
        <v>785</v>
      </c>
      <c r="K21" s="484">
        <v>87</v>
      </c>
      <c r="L21" s="484">
        <v>0</v>
      </c>
      <c r="M21" s="484">
        <v>0</v>
      </c>
      <c r="N21" s="484">
        <f t="shared" si="3"/>
        <v>87</v>
      </c>
      <c r="O21" s="484">
        <v>21</v>
      </c>
      <c r="P21" s="484">
        <v>9</v>
      </c>
      <c r="Q21" s="484">
        <f t="shared" si="6"/>
        <v>0</v>
      </c>
      <c r="R21" s="484">
        <f t="shared" si="7"/>
        <v>30</v>
      </c>
    </row>
    <row r="22" spans="1:19" ht="15.75" x14ac:dyDescent="0.25">
      <c r="A22" s="875" t="s">
        <v>17</v>
      </c>
      <c r="B22" s="876"/>
      <c r="C22" s="280">
        <f>SUM(C11:C21)</f>
        <v>7571</v>
      </c>
      <c r="D22" s="280">
        <f t="shared" ref="D22:R22" si="8">SUM(D11:D21)</f>
        <v>3466</v>
      </c>
      <c r="E22" s="280">
        <f t="shared" si="8"/>
        <v>0</v>
      </c>
      <c r="F22" s="280">
        <f t="shared" si="8"/>
        <v>11037</v>
      </c>
      <c r="G22" s="280">
        <f t="shared" si="8"/>
        <v>6164</v>
      </c>
      <c r="H22" s="280">
        <f t="shared" si="8"/>
        <v>3327</v>
      </c>
      <c r="I22" s="280">
        <f t="shared" si="8"/>
        <v>0</v>
      </c>
      <c r="J22" s="280">
        <f t="shared" si="8"/>
        <v>9491</v>
      </c>
      <c r="K22" s="280">
        <f t="shared" si="8"/>
        <v>1237</v>
      </c>
      <c r="L22" s="280">
        <f t="shared" si="8"/>
        <v>0</v>
      </c>
      <c r="M22" s="280">
        <f t="shared" si="8"/>
        <v>0</v>
      </c>
      <c r="N22" s="280">
        <f t="shared" si="8"/>
        <v>1237</v>
      </c>
      <c r="O22" s="280">
        <f t="shared" si="8"/>
        <v>38</v>
      </c>
      <c r="P22" s="280">
        <f t="shared" si="8"/>
        <v>17</v>
      </c>
      <c r="Q22" s="280">
        <f t="shared" si="8"/>
        <v>0</v>
      </c>
      <c r="R22" s="280">
        <f t="shared" si="8"/>
        <v>55</v>
      </c>
    </row>
    <row r="23" spans="1:19" ht="15.75" x14ac:dyDescent="0.25">
      <c r="A23" s="418"/>
      <c r="B23" s="79"/>
      <c r="C23" s="79"/>
      <c r="D23" s="79"/>
      <c r="E23" s="79"/>
      <c r="F23" s="79"/>
      <c r="G23" s="79"/>
      <c r="H23" s="79"/>
      <c r="I23" s="79"/>
      <c r="J23" s="79"/>
      <c r="K23" s="79"/>
      <c r="L23" s="79"/>
      <c r="M23" s="79"/>
      <c r="N23" s="79"/>
      <c r="O23" s="79"/>
      <c r="P23" s="79"/>
      <c r="Q23" s="79"/>
      <c r="R23" s="79"/>
    </row>
    <row r="24" spans="1:19" ht="15.75" x14ac:dyDescent="0.25">
      <c r="A24" s="418"/>
      <c r="B24" s="79"/>
      <c r="C24" s="79"/>
      <c r="D24" s="79"/>
      <c r="E24" s="79"/>
      <c r="F24" s="79"/>
      <c r="G24" s="79"/>
      <c r="H24" s="79"/>
      <c r="I24" s="79"/>
      <c r="J24" s="79"/>
      <c r="K24" s="79"/>
      <c r="L24" s="79"/>
      <c r="M24" s="79"/>
      <c r="N24" s="79"/>
      <c r="O24" s="79"/>
      <c r="P24" s="499"/>
      <c r="Q24" s="79"/>
      <c r="R24" s="79"/>
    </row>
    <row r="25" spans="1:19" ht="15.75" x14ac:dyDescent="0.25">
      <c r="A25" s="418"/>
      <c r="B25" s="79"/>
      <c r="C25" s="79"/>
      <c r="D25" s="79"/>
      <c r="E25" s="79"/>
      <c r="F25" s="79"/>
      <c r="G25" s="79"/>
      <c r="H25" s="79"/>
      <c r="I25" s="79"/>
      <c r="J25" s="79"/>
      <c r="K25" s="79"/>
      <c r="L25" s="79"/>
      <c r="M25" s="79"/>
      <c r="N25" s="79"/>
      <c r="O25" s="79"/>
      <c r="P25" s="79"/>
      <c r="Q25" s="79"/>
      <c r="R25" s="79"/>
    </row>
    <row r="28" spans="1:19" s="15" customFormat="1" ht="12.75" x14ac:dyDescent="0.2">
      <c r="A28" s="14" t="s">
        <v>11</v>
      </c>
      <c r="G28" s="14"/>
      <c r="H28" s="14"/>
      <c r="J28" s="355"/>
      <c r="K28" s="14"/>
      <c r="L28" s="14"/>
      <c r="M28" s="14"/>
      <c r="N28" s="14"/>
      <c r="O28" s="14"/>
      <c r="P28" s="351"/>
      <c r="Q28" s="351"/>
      <c r="R28" s="367" t="s">
        <v>12</v>
      </c>
      <c r="S28" s="351"/>
    </row>
    <row r="29" spans="1:19" s="15" customFormat="1" ht="12.75" customHeight="1" x14ac:dyDescent="0.2">
      <c r="J29" s="14"/>
      <c r="K29" s="34"/>
      <c r="L29" s="34"/>
      <c r="M29" s="34"/>
      <c r="N29" s="34"/>
      <c r="O29" s="34"/>
      <c r="P29" s="34"/>
      <c r="Q29" s="34"/>
      <c r="R29" s="367" t="s">
        <v>902</v>
      </c>
      <c r="S29" s="34"/>
    </row>
    <row r="30" spans="1:19" s="15" customFormat="1" ht="12.75" customHeight="1" x14ac:dyDescent="0.2">
      <c r="J30" s="34"/>
      <c r="K30" s="34"/>
      <c r="L30" s="34"/>
      <c r="M30" s="34"/>
      <c r="N30" s="34"/>
      <c r="O30" s="34"/>
      <c r="P30" s="34"/>
      <c r="Q30" s="34"/>
      <c r="R30" s="367" t="s">
        <v>903</v>
      </c>
      <c r="S30" s="34"/>
    </row>
    <row r="31" spans="1:19" s="15" customFormat="1" ht="12.75" x14ac:dyDescent="0.2">
      <c r="A31" s="14"/>
      <c r="B31" s="14"/>
      <c r="K31" s="14"/>
      <c r="L31" s="14"/>
      <c r="M31" s="14"/>
      <c r="N31" s="34" t="s">
        <v>83</v>
      </c>
      <c r="O31" s="34"/>
      <c r="P31" s="34"/>
      <c r="Q31" s="34"/>
      <c r="R31" s="34"/>
      <c r="S31" s="34"/>
    </row>
  </sheetData>
  <mergeCells count="11">
    <mergeCell ref="G1:M1"/>
    <mergeCell ref="E2:O2"/>
    <mergeCell ref="O8:R8"/>
    <mergeCell ref="C8:F8"/>
    <mergeCell ref="K8:N8"/>
    <mergeCell ref="G8:J8"/>
    <mergeCell ref="A22:B22"/>
    <mergeCell ref="B4:T4"/>
    <mergeCell ref="A6:B6"/>
    <mergeCell ref="A8:A9"/>
    <mergeCell ref="B8:B9"/>
  </mergeCells>
  <phoneticPr fontId="0" type="noConversion"/>
  <printOptions horizontalCentered="1" verticalCentered="1"/>
  <pageMargins left="0.70866141732283505" right="0.70866141732283505" top="0.196850393700787" bottom="0.196850393700787" header="0.31496062992126" footer="0.31496062992126"/>
  <pageSetup paperSize="9" scale="73" orientation="landscape" r:id="rId1"/>
  <headerFooter>
    <oddFooter>&amp;C- 99 -</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1"/>
  <sheetViews>
    <sheetView view="pageBreakPreview" topLeftCell="A7" zoomScale="85" zoomScaleSheetLayoutView="85" workbookViewId="0">
      <selection activeCell="W19" sqref="W19"/>
    </sheetView>
  </sheetViews>
  <sheetFormatPr defaultRowHeight="15" x14ac:dyDescent="0.25"/>
  <cols>
    <col min="1" max="1" width="7.28515625" style="73" customWidth="1"/>
    <col min="2" max="2" width="20.5703125" style="73" bestFit="1" customWidth="1"/>
    <col min="3" max="18" width="9.140625" style="73" customWidth="1"/>
    <col min="19" max="19" width="9.140625" style="73"/>
    <col min="20" max="20" width="12.28515625" style="73" customWidth="1"/>
    <col min="21" max="16384" width="9.140625" style="73"/>
  </cols>
  <sheetData>
    <row r="1" spans="1:20" s="15" customFormat="1" ht="15.75" x14ac:dyDescent="0.25">
      <c r="C1" s="42"/>
      <c r="D1" s="42"/>
      <c r="E1" s="42"/>
      <c r="F1" s="42"/>
      <c r="G1" s="42"/>
      <c r="H1" s="42"/>
      <c r="I1" s="106" t="s">
        <v>0</v>
      </c>
      <c r="J1" s="42"/>
      <c r="Q1" s="40" t="s">
        <v>538</v>
      </c>
      <c r="R1" s="40"/>
    </row>
    <row r="2" spans="1:20" s="15" customFormat="1" ht="20.25" x14ac:dyDescent="0.3">
      <c r="G2" s="622" t="s">
        <v>701</v>
      </c>
      <c r="H2" s="622"/>
      <c r="I2" s="622"/>
      <c r="J2" s="622"/>
      <c r="K2" s="622"/>
      <c r="L2" s="622"/>
      <c r="M2" s="622"/>
      <c r="N2" s="41"/>
      <c r="O2" s="41"/>
      <c r="P2" s="41"/>
      <c r="Q2" s="41"/>
    </row>
    <row r="3" spans="1:20" s="15" customFormat="1" ht="20.25" x14ac:dyDescent="0.3">
      <c r="G3" s="126"/>
      <c r="H3" s="126"/>
      <c r="I3" s="126"/>
      <c r="J3" s="126"/>
      <c r="K3" s="126"/>
      <c r="L3" s="126"/>
      <c r="M3" s="126"/>
      <c r="N3" s="41"/>
      <c r="O3" s="41"/>
      <c r="P3" s="41"/>
      <c r="Q3" s="41"/>
    </row>
    <row r="4" spans="1:20" ht="18" x14ac:dyDescent="0.25">
      <c r="A4" s="888" t="s">
        <v>714</v>
      </c>
      <c r="B4" s="888"/>
      <c r="C4" s="888"/>
      <c r="D4" s="888"/>
      <c r="E4" s="888"/>
      <c r="F4" s="888"/>
      <c r="G4" s="888"/>
      <c r="H4" s="888"/>
      <c r="I4" s="888"/>
      <c r="J4" s="888"/>
      <c r="K4" s="888"/>
      <c r="L4" s="888"/>
      <c r="M4" s="888"/>
      <c r="N4" s="888"/>
      <c r="O4" s="888"/>
      <c r="P4" s="888"/>
      <c r="Q4" s="888"/>
      <c r="R4" s="888"/>
      <c r="S4" s="888"/>
      <c r="T4" s="537"/>
    </row>
    <row r="5" spans="1:20" ht="15.75" x14ac:dyDescent="0.25">
      <c r="C5" s="74"/>
      <c r="D5" s="75"/>
      <c r="E5" s="74"/>
      <c r="F5" s="74"/>
      <c r="G5" s="74"/>
      <c r="H5" s="74"/>
      <c r="I5" s="74"/>
      <c r="J5" s="74"/>
      <c r="K5" s="74"/>
      <c r="L5" s="74"/>
      <c r="M5" s="74"/>
      <c r="N5" s="74"/>
      <c r="O5" s="74"/>
      <c r="P5" s="74"/>
      <c r="Q5" s="74"/>
      <c r="R5" s="74"/>
      <c r="S5" s="74"/>
      <c r="T5" s="74"/>
    </row>
    <row r="6" spans="1:20" x14ac:dyDescent="0.25">
      <c r="A6" s="84" t="s">
        <v>898</v>
      </c>
    </row>
    <row r="7" spans="1:20" x14ac:dyDescent="0.25">
      <c r="B7" s="76"/>
      <c r="Q7" s="113" t="s">
        <v>137</v>
      </c>
    </row>
    <row r="8" spans="1:20" s="77" customFormat="1" ht="32.450000000000003" customHeight="1" x14ac:dyDescent="0.25">
      <c r="A8" s="611" t="s">
        <v>2</v>
      </c>
      <c r="B8" s="878" t="s">
        <v>3</v>
      </c>
      <c r="C8" s="883" t="s">
        <v>451</v>
      </c>
      <c r="D8" s="883"/>
      <c r="E8" s="883"/>
      <c r="F8" s="883"/>
      <c r="G8" s="883" t="s">
        <v>452</v>
      </c>
      <c r="H8" s="883"/>
      <c r="I8" s="883"/>
      <c r="J8" s="883"/>
      <c r="K8" s="883" t="s">
        <v>453</v>
      </c>
      <c r="L8" s="883"/>
      <c r="M8" s="883"/>
      <c r="N8" s="883"/>
      <c r="O8" s="883" t="s">
        <v>454</v>
      </c>
      <c r="P8" s="883"/>
      <c r="Q8" s="883"/>
      <c r="R8" s="878"/>
      <c r="S8" s="885" t="s">
        <v>160</v>
      </c>
    </row>
    <row r="9" spans="1:20" s="78" customFormat="1" ht="75" customHeight="1" x14ac:dyDescent="0.25">
      <c r="A9" s="611"/>
      <c r="B9" s="879"/>
      <c r="C9" s="83" t="s">
        <v>157</v>
      </c>
      <c r="D9" s="130" t="s">
        <v>159</v>
      </c>
      <c r="E9" s="83" t="s">
        <v>136</v>
      </c>
      <c r="F9" s="130" t="s">
        <v>158</v>
      </c>
      <c r="G9" s="83" t="s">
        <v>239</v>
      </c>
      <c r="H9" s="130" t="s">
        <v>159</v>
      </c>
      <c r="I9" s="83" t="s">
        <v>136</v>
      </c>
      <c r="J9" s="130" t="s">
        <v>158</v>
      </c>
      <c r="K9" s="83" t="s">
        <v>239</v>
      </c>
      <c r="L9" s="130" t="s">
        <v>159</v>
      </c>
      <c r="M9" s="83" t="s">
        <v>136</v>
      </c>
      <c r="N9" s="130" t="s">
        <v>158</v>
      </c>
      <c r="O9" s="83" t="s">
        <v>239</v>
      </c>
      <c r="P9" s="130" t="s">
        <v>159</v>
      </c>
      <c r="Q9" s="83" t="s">
        <v>136</v>
      </c>
      <c r="R9" s="131" t="s">
        <v>158</v>
      </c>
      <c r="S9" s="885"/>
    </row>
    <row r="10" spans="1:20" s="78" customFormat="1" ht="16.149999999999999" customHeight="1" x14ac:dyDescent="0.25">
      <c r="A10" s="5">
        <v>1</v>
      </c>
      <c r="B10" s="82">
        <v>2</v>
      </c>
      <c r="C10" s="72">
        <v>3</v>
      </c>
      <c r="D10" s="72">
        <v>4</v>
      </c>
      <c r="E10" s="72">
        <v>5</v>
      </c>
      <c r="F10" s="72">
        <v>6</v>
      </c>
      <c r="G10" s="72">
        <v>7</v>
      </c>
      <c r="H10" s="72">
        <v>8</v>
      </c>
      <c r="I10" s="72">
        <v>9</v>
      </c>
      <c r="J10" s="72">
        <v>10</v>
      </c>
      <c r="K10" s="72">
        <v>11</v>
      </c>
      <c r="L10" s="72">
        <v>12</v>
      </c>
      <c r="M10" s="72">
        <v>13</v>
      </c>
      <c r="N10" s="72">
        <v>14</v>
      </c>
      <c r="O10" s="72">
        <v>15</v>
      </c>
      <c r="P10" s="72">
        <v>16</v>
      </c>
      <c r="Q10" s="72">
        <v>17</v>
      </c>
      <c r="R10" s="122">
        <v>18</v>
      </c>
      <c r="S10" s="129">
        <v>19</v>
      </c>
    </row>
    <row r="11" spans="1:20" s="78" customFormat="1" ht="16.149999999999999" customHeight="1" x14ac:dyDescent="0.25">
      <c r="A11" s="5">
        <v>1</v>
      </c>
      <c r="B11" s="9" t="s">
        <v>884</v>
      </c>
      <c r="C11" s="536">
        <v>0</v>
      </c>
      <c r="D11" s="536">
        <v>0</v>
      </c>
      <c r="E11" s="540">
        <v>5</v>
      </c>
      <c r="F11" s="540">
        <f t="shared" ref="F11:F21" si="0">D11*E11</f>
        <v>0</v>
      </c>
      <c r="G11" s="536">
        <v>0</v>
      </c>
      <c r="H11" s="536">
        <v>0</v>
      </c>
      <c r="I11" s="541">
        <v>6</v>
      </c>
      <c r="J11" s="540">
        <f t="shared" ref="J11:J20" si="1">H11*I11</f>
        <v>0</v>
      </c>
      <c r="K11" s="536">
        <v>0</v>
      </c>
      <c r="L11" s="536">
        <v>0</v>
      </c>
      <c r="M11" s="541">
        <v>7</v>
      </c>
      <c r="N11" s="540">
        <f t="shared" ref="N11:N20" si="2">L11*M11</f>
        <v>0</v>
      </c>
      <c r="O11" s="536">
        <v>2</v>
      </c>
      <c r="P11" s="536">
        <v>2</v>
      </c>
      <c r="Q11" s="541">
        <v>8</v>
      </c>
      <c r="R11" s="540">
        <f t="shared" ref="R11:R20" si="3">P11*Q11</f>
        <v>16</v>
      </c>
      <c r="S11" s="543">
        <f>R11+N11+J11+F11</f>
        <v>16</v>
      </c>
    </row>
    <row r="12" spans="1:20" s="78" customFormat="1" ht="16.149999999999999" customHeight="1" x14ac:dyDescent="0.25">
      <c r="A12" s="5">
        <v>2</v>
      </c>
      <c r="B12" s="9" t="s">
        <v>885</v>
      </c>
      <c r="C12" s="536">
        <v>0</v>
      </c>
      <c r="D12" s="536">
        <v>0</v>
      </c>
      <c r="E12" s="540">
        <v>5</v>
      </c>
      <c r="F12" s="540">
        <f t="shared" si="0"/>
        <v>0</v>
      </c>
      <c r="G12" s="536">
        <v>0</v>
      </c>
      <c r="H12" s="536">
        <v>0</v>
      </c>
      <c r="I12" s="541">
        <v>6</v>
      </c>
      <c r="J12" s="540">
        <f t="shared" si="1"/>
        <v>0</v>
      </c>
      <c r="K12" s="536">
        <v>1</v>
      </c>
      <c r="L12" s="536">
        <v>1</v>
      </c>
      <c r="M12" s="541">
        <v>7</v>
      </c>
      <c r="N12" s="540">
        <f t="shared" si="2"/>
        <v>7</v>
      </c>
      <c r="O12" s="536">
        <v>1</v>
      </c>
      <c r="P12" s="536">
        <v>1</v>
      </c>
      <c r="Q12" s="541">
        <v>8</v>
      </c>
      <c r="R12" s="540">
        <f t="shared" si="3"/>
        <v>8</v>
      </c>
      <c r="S12" s="543">
        <f t="shared" ref="S12:S21" si="4">R12+N12+J12+F12</f>
        <v>15</v>
      </c>
    </row>
    <row r="13" spans="1:20" s="78" customFormat="1" ht="16.149999999999999" customHeight="1" x14ac:dyDescent="0.25">
      <c r="A13" s="5">
        <v>3</v>
      </c>
      <c r="B13" s="9" t="s">
        <v>886</v>
      </c>
      <c r="C13" s="536">
        <v>0</v>
      </c>
      <c r="D13" s="536">
        <v>0</v>
      </c>
      <c r="E13" s="540">
        <v>5</v>
      </c>
      <c r="F13" s="540">
        <f t="shared" si="0"/>
        <v>0</v>
      </c>
      <c r="G13" s="536">
        <v>1</v>
      </c>
      <c r="H13" s="536">
        <v>1</v>
      </c>
      <c r="I13" s="541">
        <v>6</v>
      </c>
      <c r="J13" s="540">
        <f t="shared" si="1"/>
        <v>6</v>
      </c>
      <c r="K13" s="536">
        <v>0</v>
      </c>
      <c r="L13" s="536">
        <v>0</v>
      </c>
      <c r="M13" s="541">
        <v>7</v>
      </c>
      <c r="N13" s="540">
        <f t="shared" si="2"/>
        <v>0</v>
      </c>
      <c r="O13" s="536">
        <v>1</v>
      </c>
      <c r="P13" s="536">
        <v>1</v>
      </c>
      <c r="Q13" s="541">
        <v>8</v>
      </c>
      <c r="R13" s="540">
        <f t="shared" si="3"/>
        <v>8</v>
      </c>
      <c r="S13" s="543">
        <f t="shared" si="4"/>
        <v>14</v>
      </c>
    </row>
    <row r="14" spans="1:20" s="78" customFormat="1" ht="16.149999999999999" customHeight="1" x14ac:dyDescent="0.25">
      <c r="A14" s="5">
        <v>4</v>
      </c>
      <c r="B14" s="9" t="s">
        <v>887</v>
      </c>
      <c r="C14" s="536">
        <v>0</v>
      </c>
      <c r="D14" s="536">
        <v>0</v>
      </c>
      <c r="E14" s="540">
        <v>5</v>
      </c>
      <c r="F14" s="540">
        <f t="shared" si="0"/>
        <v>0</v>
      </c>
      <c r="G14" s="536">
        <v>0</v>
      </c>
      <c r="H14" s="536">
        <v>0</v>
      </c>
      <c r="I14" s="541">
        <v>6</v>
      </c>
      <c r="J14" s="540">
        <f t="shared" si="1"/>
        <v>0</v>
      </c>
      <c r="K14" s="536">
        <v>1</v>
      </c>
      <c r="L14" s="536">
        <v>1</v>
      </c>
      <c r="M14" s="541">
        <v>7</v>
      </c>
      <c r="N14" s="540">
        <f t="shared" si="2"/>
        <v>7</v>
      </c>
      <c r="O14" s="536">
        <v>0</v>
      </c>
      <c r="P14" s="536">
        <v>0</v>
      </c>
      <c r="Q14" s="541">
        <v>8</v>
      </c>
      <c r="R14" s="540">
        <f t="shared" si="3"/>
        <v>0</v>
      </c>
      <c r="S14" s="543">
        <f t="shared" si="4"/>
        <v>7</v>
      </c>
    </row>
    <row r="15" spans="1:20" s="78" customFormat="1" ht="16.149999999999999" customHeight="1" x14ac:dyDescent="0.25">
      <c r="A15" s="5">
        <v>5</v>
      </c>
      <c r="B15" s="9" t="s">
        <v>888</v>
      </c>
      <c r="C15" s="536">
        <v>0</v>
      </c>
      <c r="D15" s="536">
        <v>0</v>
      </c>
      <c r="E15" s="540">
        <v>5</v>
      </c>
      <c r="F15" s="540">
        <f t="shared" si="0"/>
        <v>0</v>
      </c>
      <c r="G15" s="536">
        <v>0</v>
      </c>
      <c r="H15" s="536">
        <v>0</v>
      </c>
      <c r="I15" s="541">
        <v>6</v>
      </c>
      <c r="J15" s="540">
        <f t="shared" si="1"/>
        <v>0</v>
      </c>
      <c r="K15" s="536">
        <v>0</v>
      </c>
      <c r="L15" s="536">
        <v>0</v>
      </c>
      <c r="M15" s="541">
        <v>7</v>
      </c>
      <c r="N15" s="540">
        <f t="shared" si="2"/>
        <v>0</v>
      </c>
      <c r="O15" s="536">
        <v>2</v>
      </c>
      <c r="P15" s="536">
        <v>2</v>
      </c>
      <c r="Q15" s="541">
        <v>8</v>
      </c>
      <c r="R15" s="540">
        <f t="shared" si="3"/>
        <v>16</v>
      </c>
      <c r="S15" s="543">
        <f t="shared" si="4"/>
        <v>16</v>
      </c>
    </row>
    <row r="16" spans="1:20" s="78" customFormat="1" ht="16.149999999999999" customHeight="1" x14ac:dyDescent="0.25">
      <c r="A16" s="5">
        <v>6</v>
      </c>
      <c r="B16" s="205" t="s">
        <v>889</v>
      </c>
      <c r="C16" s="536">
        <v>0</v>
      </c>
      <c r="D16" s="536">
        <v>0</v>
      </c>
      <c r="E16" s="540">
        <v>5</v>
      </c>
      <c r="F16" s="540">
        <f t="shared" si="0"/>
        <v>0</v>
      </c>
      <c r="G16" s="536">
        <v>0</v>
      </c>
      <c r="H16" s="536">
        <v>0</v>
      </c>
      <c r="I16" s="541">
        <v>6</v>
      </c>
      <c r="J16" s="540">
        <f t="shared" si="1"/>
        <v>0</v>
      </c>
      <c r="K16" s="536">
        <v>0</v>
      </c>
      <c r="L16" s="536">
        <v>0</v>
      </c>
      <c r="M16" s="541">
        <v>7</v>
      </c>
      <c r="N16" s="540">
        <f t="shared" si="2"/>
        <v>0</v>
      </c>
      <c r="O16" s="536">
        <v>0</v>
      </c>
      <c r="P16" s="536">
        <v>0</v>
      </c>
      <c r="Q16" s="541">
        <v>8</v>
      </c>
      <c r="R16" s="540">
        <f t="shared" si="3"/>
        <v>0</v>
      </c>
      <c r="S16" s="543">
        <f t="shared" si="4"/>
        <v>0</v>
      </c>
    </row>
    <row r="17" spans="1:19" s="78" customFormat="1" ht="16.149999999999999" customHeight="1" x14ac:dyDescent="0.25">
      <c r="A17" s="5">
        <v>7</v>
      </c>
      <c r="B17" s="9" t="s">
        <v>890</v>
      </c>
      <c r="C17" s="536">
        <v>2</v>
      </c>
      <c r="D17" s="536">
        <v>2</v>
      </c>
      <c r="E17" s="540">
        <v>5</v>
      </c>
      <c r="F17" s="540">
        <f t="shared" si="0"/>
        <v>10</v>
      </c>
      <c r="G17" s="536">
        <v>1</v>
      </c>
      <c r="H17" s="536">
        <v>1</v>
      </c>
      <c r="I17" s="541">
        <v>6</v>
      </c>
      <c r="J17" s="540">
        <f t="shared" si="1"/>
        <v>6</v>
      </c>
      <c r="K17" s="536">
        <v>1</v>
      </c>
      <c r="L17" s="536">
        <v>1</v>
      </c>
      <c r="M17" s="541">
        <v>7</v>
      </c>
      <c r="N17" s="540">
        <f t="shared" si="2"/>
        <v>7</v>
      </c>
      <c r="O17" s="536">
        <v>1</v>
      </c>
      <c r="P17" s="536">
        <v>1</v>
      </c>
      <c r="Q17" s="541">
        <v>8</v>
      </c>
      <c r="R17" s="540">
        <f t="shared" si="3"/>
        <v>8</v>
      </c>
      <c r="S17" s="543">
        <f t="shared" si="4"/>
        <v>31</v>
      </c>
    </row>
    <row r="18" spans="1:19" x14ac:dyDescent="0.25">
      <c r="A18" s="5">
        <v>8</v>
      </c>
      <c r="B18" s="9" t="s">
        <v>891</v>
      </c>
      <c r="C18" s="114">
        <v>5</v>
      </c>
      <c r="D18" s="114">
        <v>5</v>
      </c>
      <c r="E18" s="540">
        <v>5</v>
      </c>
      <c r="F18" s="542">
        <f t="shared" si="0"/>
        <v>25</v>
      </c>
      <c r="G18" s="114">
        <v>2</v>
      </c>
      <c r="H18" s="114">
        <v>2</v>
      </c>
      <c r="I18" s="541">
        <v>6</v>
      </c>
      <c r="J18" s="542">
        <f t="shared" si="1"/>
        <v>12</v>
      </c>
      <c r="K18" s="114">
        <v>0</v>
      </c>
      <c r="L18" s="114">
        <v>0</v>
      </c>
      <c r="M18" s="541">
        <v>7</v>
      </c>
      <c r="N18" s="542">
        <f t="shared" si="2"/>
        <v>0</v>
      </c>
      <c r="O18" s="114">
        <v>0</v>
      </c>
      <c r="P18" s="114">
        <v>0</v>
      </c>
      <c r="Q18" s="541">
        <v>8</v>
      </c>
      <c r="R18" s="542">
        <f t="shared" si="3"/>
        <v>0</v>
      </c>
      <c r="S18" s="543">
        <f t="shared" si="4"/>
        <v>37</v>
      </c>
    </row>
    <row r="19" spans="1:19" x14ac:dyDescent="0.25">
      <c r="A19" s="5">
        <v>9</v>
      </c>
      <c r="B19" s="9" t="s">
        <v>892</v>
      </c>
      <c r="C19" s="114">
        <v>0</v>
      </c>
      <c r="D19" s="114">
        <v>0</v>
      </c>
      <c r="E19" s="540">
        <v>5</v>
      </c>
      <c r="F19" s="542">
        <f t="shared" si="0"/>
        <v>0</v>
      </c>
      <c r="G19" s="114">
        <v>2</v>
      </c>
      <c r="H19" s="114">
        <v>2</v>
      </c>
      <c r="I19" s="541">
        <v>6</v>
      </c>
      <c r="J19" s="542">
        <f t="shared" si="1"/>
        <v>12</v>
      </c>
      <c r="K19" s="114">
        <v>1</v>
      </c>
      <c r="L19" s="114">
        <v>1</v>
      </c>
      <c r="M19" s="541">
        <v>7</v>
      </c>
      <c r="N19" s="542">
        <f t="shared" si="2"/>
        <v>7</v>
      </c>
      <c r="O19" s="114">
        <v>1</v>
      </c>
      <c r="P19" s="114">
        <v>1</v>
      </c>
      <c r="Q19" s="541">
        <v>8</v>
      </c>
      <c r="R19" s="542">
        <f t="shared" si="3"/>
        <v>8</v>
      </c>
      <c r="S19" s="543">
        <f t="shared" si="4"/>
        <v>27</v>
      </c>
    </row>
    <row r="20" spans="1:19" x14ac:dyDescent="0.25">
      <c r="A20" s="5">
        <v>10</v>
      </c>
      <c r="B20" s="9" t="s">
        <v>893</v>
      </c>
      <c r="C20" s="114">
        <v>0</v>
      </c>
      <c r="D20" s="114">
        <v>0</v>
      </c>
      <c r="E20" s="540">
        <v>5</v>
      </c>
      <c r="F20" s="542">
        <f t="shared" si="0"/>
        <v>0</v>
      </c>
      <c r="G20" s="114">
        <v>0</v>
      </c>
      <c r="H20" s="114">
        <v>0</v>
      </c>
      <c r="I20" s="541">
        <v>6</v>
      </c>
      <c r="J20" s="542">
        <f t="shared" si="1"/>
        <v>0</v>
      </c>
      <c r="K20" s="114">
        <v>0</v>
      </c>
      <c r="L20" s="114">
        <v>0</v>
      </c>
      <c r="M20" s="541">
        <v>7</v>
      </c>
      <c r="N20" s="542">
        <f t="shared" si="2"/>
        <v>0</v>
      </c>
      <c r="O20" s="114">
        <v>0</v>
      </c>
      <c r="P20" s="114">
        <v>0</v>
      </c>
      <c r="Q20" s="541">
        <v>8</v>
      </c>
      <c r="R20" s="542">
        <f t="shared" si="3"/>
        <v>0</v>
      </c>
      <c r="S20" s="543">
        <f t="shared" si="4"/>
        <v>0</v>
      </c>
    </row>
    <row r="21" spans="1:19" x14ac:dyDescent="0.25">
      <c r="A21" s="5">
        <v>11</v>
      </c>
      <c r="B21" s="9" t="s">
        <v>894</v>
      </c>
      <c r="C21" s="114">
        <v>30</v>
      </c>
      <c r="D21" s="114">
        <v>30</v>
      </c>
      <c r="E21" s="540">
        <v>5</v>
      </c>
      <c r="F21" s="542">
        <f t="shared" si="0"/>
        <v>150</v>
      </c>
      <c r="G21" s="114">
        <v>0</v>
      </c>
      <c r="H21" s="114">
        <v>0</v>
      </c>
      <c r="I21" s="541">
        <v>6</v>
      </c>
      <c r="J21" s="542">
        <f>H21*I21</f>
        <v>0</v>
      </c>
      <c r="K21" s="114">
        <v>0</v>
      </c>
      <c r="L21" s="114">
        <v>0</v>
      </c>
      <c r="M21" s="541">
        <v>7</v>
      </c>
      <c r="N21" s="542">
        <f>L21*M21</f>
        <v>0</v>
      </c>
      <c r="O21" s="114">
        <v>0</v>
      </c>
      <c r="P21" s="114">
        <v>0</v>
      </c>
      <c r="Q21" s="541">
        <v>8</v>
      </c>
      <c r="R21" s="542">
        <f>P21*Q21</f>
        <v>0</v>
      </c>
      <c r="S21" s="543">
        <f t="shared" si="4"/>
        <v>150</v>
      </c>
    </row>
    <row r="22" spans="1:19" x14ac:dyDescent="0.25">
      <c r="A22" s="886" t="s">
        <v>17</v>
      </c>
      <c r="B22" s="887"/>
      <c r="C22" s="114">
        <f>SUM(C11:C21)</f>
        <v>37</v>
      </c>
      <c r="D22" s="114">
        <f>SUM(D11:D21)</f>
        <v>37</v>
      </c>
      <c r="E22" s="538"/>
      <c r="F22" s="542">
        <f t="shared" ref="F22" si="5">SUM(F11:F21)</f>
        <v>185</v>
      </c>
      <c r="G22" s="114">
        <f>SUM(G11:G21)</f>
        <v>6</v>
      </c>
      <c r="H22" s="114">
        <f>SUM(H11:H21)</f>
        <v>6</v>
      </c>
      <c r="I22" s="542"/>
      <c r="J22" s="542">
        <f t="shared" ref="J22" si="6">SUM(J11:J21)</f>
        <v>36</v>
      </c>
      <c r="K22" s="114">
        <f>SUM(K11:K21)</f>
        <v>4</v>
      </c>
      <c r="L22" s="114">
        <f>SUM(L11:L21)</f>
        <v>4</v>
      </c>
      <c r="M22" s="542"/>
      <c r="N22" s="542">
        <f t="shared" ref="N22" si="7">SUM(N11:N21)</f>
        <v>28</v>
      </c>
      <c r="O22" s="114">
        <f>SUM(O11:O21)</f>
        <v>8</v>
      </c>
      <c r="P22" s="114">
        <f>SUM(P11:P21)</f>
        <v>8</v>
      </c>
      <c r="Q22" s="542"/>
      <c r="R22" s="542">
        <f t="shared" ref="R22:S22" si="8">SUM(R11:R21)</f>
        <v>64</v>
      </c>
      <c r="S22" s="542">
        <f t="shared" si="8"/>
        <v>313</v>
      </c>
    </row>
    <row r="23" spans="1:19" x14ac:dyDescent="0.25">
      <c r="A23" s="279" t="s">
        <v>488</v>
      </c>
      <c r="B23" s="79"/>
      <c r="C23" s="79"/>
      <c r="D23" s="79"/>
      <c r="E23" s="79"/>
      <c r="F23" s="79"/>
      <c r="G23" s="79"/>
      <c r="H23" s="79"/>
      <c r="I23" s="79"/>
      <c r="J23" s="79"/>
      <c r="K23" s="79"/>
      <c r="L23" s="79"/>
      <c r="M23" s="79"/>
      <c r="N23" s="79"/>
      <c r="O23" s="79"/>
      <c r="P23" s="79"/>
      <c r="Q23" s="79"/>
      <c r="R23" s="79"/>
      <c r="S23" s="79"/>
    </row>
    <row r="24" spans="1:19" x14ac:dyDescent="0.25">
      <c r="A24" s="279"/>
      <c r="B24" s="79"/>
      <c r="C24" s="79"/>
      <c r="D24" s="79"/>
      <c r="E24" s="79"/>
      <c r="F24" s="79"/>
      <c r="G24" s="79"/>
      <c r="H24" s="79"/>
      <c r="I24" s="79"/>
      <c r="J24" s="79"/>
      <c r="K24" s="79"/>
      <c r="L24" s="79"/>
      <c r="M24" s="79"/>
      <c r="N24" s="79"/>
      <c r="O24" s="79"/>
      <c r="P24" s="79"/>
      <c r="Q24" s="79"/>
      <c r="R24" s="79"/>
      <c r="S24" s="79"/>
    </row>
    <row r="25" spans="1:19" x14ac:dyDescent="0.25">
      <c r="A25" s="279"/>
      <c r="B25" s="79"/>
      <c r="C25" s="79"/>
      <c r="D25" s="79"/>
      <c r="E25" s="79"/>
      <c r="F25" s="79"/>
      <c r="G25" s="539"/>
      <c r="H25" s="79"/>
      <c r="I25" s="79"/>
      <c r="J25" s="79"/>
      <c r="K25" s="79"/>
      <c r="L25" s="79"/>
      <c r="M25" s="79"/>
      <c r="N25" s="79"/>
      <c r="O25" s="79"/>
      <c r="P25" s="79"/>
      <c r="Q25" s="79"/>
      <c r="R25" s="79"/>
      <c r="S25" s="79"/>
    </row>
    <row r="26" spans="1:19" x14ac:dyDescent="0.25">
      <c r="A26" s="279"/>
      <c r="B26" s="79"/>
      <c r="C26" s="79"/>
      <c r="D26" s="79"/>
      <c r="E26" s="79"/>
      <c r="F26" s="79"/>
      <c r="G26" s="79"/>
      <c r="H26" s="79"/>
      <c r="I26" s="79"/>
      <c r="J26" s="79"/>
      <c r="K26" s="79"/>
      <c r="L26" s="79"/>
      <c r="M26" s="79"/>
      <c r="N26" s="79"/>
      <c r="O26" s="79"/>
      <c r="P26" s="79"/>
      <c r="Q26" s="79"/>
      <c r="R26" s="79"/>
      <c r="S26" s="79"/>
    </row>
    <row r="27" spans="1:19" x14ac:dyDescent="0.25">
      <c r="A27" s="279"/>
      <c r="B27" s="79"/>
      <c r="C27" s="79"/>
      <c r="D27" s="79"/>
      <c r="E27" s="79"/>
      <c r="F27" s="79"/>
      <c r="G27" s="79"/>
      <c r="H27" s="79"/>
      <c r="I27" s="79"/>
      <c r="J27" s="79"/>
      <c r="K27" s="79"/>
      <c r="L27" s="79"/>
      <c r="M27" s="79"/>
      <c r="N27" s="79"/>
      <c r="O27" s="79"/>
      <c r="P27" s="79"/>
      <c r="Q27" s="79"/>
      <c r="R27" s="79"/>
      <c r="S27" s="79"/>
    </row>
    <row r="28" spans="1:19" s="15" customFormat="1" ht="12.75" x14ac:dyDescent="0.2">
      <c r="A28" s="14" t="s">
        <v>11</v>
      </c>
      <c r="G28" s="14"/>
      <c r="H28" s="14"/>
      <c r="J28" s="355"/>
      <c r="K28" s="14"/>
      <c r="L28" s="14"/>
      <c r="M28" s="14"/>
      <c r="N28" s="14"/>
      <c r="O28" s="14"/>
      <c r="P28" s="14"/>
      <c r="Q28" s="14"/>
      <c r="R28" s="351"/>
      <c r="S28" s="367" t="s">
        <v>12</v>
      </c>
    </row>
    <row r="29" spans="1:19" s="15" customFormat="1" ht="12.75" customHeight="1" x14ac:dyDescent="0.2">
      <c r="J29" s="14"/>
      <c r="K29" s="34"/>
      <c r="L29" s="34"/>
      <c r="M29" s="34"/>
      <c r="N29" s="34"/>
      <c r="O29" s="34"/>
      <c r="P29" s="34"/>
      <c r="Q29" s="34"/>
      <c r="R29" s="34"/>
      <c r="S29" s="367" t="s">
        <v>902</v>
      </c>
    </row>
    <row r="30" spans="1:19" s="15" customFormat="1" ht="12.75" customHeight="1" x14ac:dyDescent="0.2">
      <c r="J30" s="34"/>
      <c r="K30" s="34"/>
      <c r="L30" s="34"/>
      <c r="M30" s="34"/>
      <c r="N30" s="34"/>
      <c r="O30" s="34"/>
      <c r="P30" s="34"/>
      <c r="Q30" s="34"/>
      <c r="R30" s="34"/>
      <c r="S30" s="367" t="s">
        <v>903</v>
      </c>
    </row>
    <row r="31" spans="1:19" s="15" customFormat="1" ht="12.75" x14ac:dyDescent="0.2">
      <c r="A31" s="14"/>
      <c r="B31" s="14"/>
      <c r="K31" s="14"/>
      <c r="L31" s="14"/>
      <c r="M31" s="14"/>
      <c r="N31" s="14"/>
      <c r="O31" s="14"/>
      <c r="P31" s="14"/>
      <c r="Q31" s="626" t="s">
        <v>83</v>
      </c>
      <c r="R31" s="626"/>
      <c r="S31" s="626"/>
    </row>
  </sheetData>
  <mergeCells count="11">
    <mergeCell ref="Q31:S31"/>
    <mergeCell ref="S8:S9"/>
    <mergeCell ref="O8:R8"/>
    <mergeCell ref="G2:M2"/>
    <mergeCell ref="A22:B22"/>
    <mergeCell ref="A8:A9"/>
    <mergeCell ref="B8:B9"/>
    <mergeCell ref="C8:F8"/>
    <mergeCell ref="G8:J8"/>
    <mergeCell ref="K8:N8"/>
    <mergeCell ref="A4:S4"/>
  </mergeCells>
  <phoneticPr fontId="0" type="noConversion"/>
  <printOptions horizontalCentered="1" verticalCentered="1"/>
  <pageMargins left="0.70866141732283505" right="0.70866141732283505" top="0.196850393700787" bottom="0.196850393700787" header="0.31496062992126" footer="0.31496062992126"/>
  <pageSetup paperSize="9" scale="73" orientation="landscape" r:id="rId1"/>
  <headerFooter>
    <oddFooter>&amp;C- 100 -</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view="pageBreakPreview" topLeftCell="A4" zoomScaleSheetLayoutView="100" workbookViewId="0">
      <selection activeCell="E22" sqref="E22:F22"/>
    </sheetView>
  </sheetViews>
  <sheetFormatPr defaultRowHeight="15" x14ac:dyDescent="0.25"/>
  <cols>
    <col min="1" max="1" width="9.140625" style="73"/>
    <col min="2" max="2" width="25.140625" style="73" customWidth="1"/>
    <col min="3" max="3" width="17.5703125" style="73" customWidth="1"/>
    <col min="4" max="4" width="19.7109375" style="73" customWidth="1"/>
    <col min="5" max="5" width="18.140625" style="73" customWidth="1"/>
    <col min="6" max="6" width="15.42578125" style="73" customWidth="1"/>
    <col min="7" max="7" width="15.7109375" style="73" customWidth="1"/>
    <col min="8" max="8" width="12.28515625" style="73" customWidth="1"/>
    <col min="9" max="16384" width="9.140625" style="73"/>
  </cols>
  <sheetData>
    <row r="1" spans="1:9" s="15" customFormat="1" x14ac:dyDescent="0.2">
      <c r="C1" s="42"/>
      <c r="D1" s="42"/>
      <c r="E1" s="42"/>
      <c r="F1" s="729" t="s">
        <v>830</v>
      </c>
      <c r="G1" s="729"/>
    </row>
    <row r="2" spans="1:9" s="15" customFormat="1" ht="30.75" customHeight="1" x14ac:dyDescent="0.3">
      <c r="B2" s="622" t="s">
        <v>701</v>
      </c>
      <c r="C2" s="622"/>
      <c r="D2" s="622"/>
      <c r="E2" s="622"/>
      <c r="F2" s="622"/>
      <c r="G2" s="41"/>
      <c r="H2" s="41"/>
      <c r="I2" s="41"/>
    </row>
    <row r="3" spans="1:9" s="15" customFormat="1" ht="20.25" x14ac:dyDescent="0.3">
      <c r="G3" s="126"/>
    </row>
    <row r="4" spans="1:9" ht="18" x14ac:dyDescent="0.25">
      <c r="A4" s="877" t="s">
        <v>836</v>
      </c>
      <c r="B4" s="877"/>
      <c r="C4" s="877"/>
      <c r="D4" s="877"/>
      <c r="E4" s="877"/>
      <c r="F4" s="877"/>
      <c r="G4" s="877"/>
      <c r="H4" s="420"/>
    </row>
    <row r="5" spans="1:9" ht="15.75" x14ac:dyDescent="0.25">
      <c r="C5" s="74"/>
      <c r="D5" s="75"/>
      <c r="E5" s="74"/>
      <c r="F5" s="74"/>
      <c r="G5" s="74"/>
      <c r="H5" s="74"/>
    </row>
    <row r="6" spans="1:9" x14ac:dyDescent="0.25">
      <c r="A6" s="84" t="s">
        <v>898</v>
      </c>
    </row>
    <row r="7" spans="1:9" x14ac:dyDescent="0.25">
      <c r="B7" s="316"/>
    </row>
    <row r="8" spans="1:9" s="78" customFormat="1" ht="30.75" customHeight="1" x14ac:dyDescent="0.25">
      <c r="A8" s="890" t="s">
        <v>2</v>
      </c>
      <c r="B8" s="889" t="s">
        <v>3</v>
      </c>
      <c r="C8" s="889" t="s">
        <v>856</v>
      </c>
      <c r="D8" s="891" t="s">
        <v>857</v>
      </c>
      <c r="E8" s="889" t="s">
        <v>829</v>
      </c>
      <c r="F8" s="889"/>
      <c r="G8" s="889"/>
    </row>
    <row r="9" spans="1:9" s="78" customFormat="1" ht="48.75" customHeight="1" x14ac:dyDescent="0.25">
      <c r="A9" s="890"/>
      <c r="B9" s="889"/>
      <c r="C9" s="889"/>
      <c r="D9" s="892"/>
      <c r="E9" s="318" t="s">
        <v>837</v>
      </c>
      <c r="F9" s="318" t="s">
        <v>828</v>
      </c>
      <c r="G9" s="318" t="s">
        <v>17</v>
      </c>
    </row>
    <row r="10" spans="1:9" s="78" customFormat="1" ht="16.149999999999999" customHeight="1" x14ac:dyDescent="0.25">
      <c r="A10" s="64">
        <v>1</v>
      </c>
      <c r="B10" s="329">
        <v>2</v>
      </c>
      <c r="C10" s="329">
        <v>3</v>
      </c>
      <c r="D10" s="329">
        <v>4</v>
      </c>
      <c r="E10" s="331">
        <v>5</v>
      </c>
      <c r="F10" s="331">
        <v>6</v>
      </c>
      <c r="G10" s="331">
        <v>7</v>
      </c>
    </row>
    <row r="11" spans="1:9" s="78" customFormat="1" ht="16.149999999999999" customHeight="1" x14ac:dyDescent="0.25">
      <c r="A11" s="5">
        <v>1</v>
      </c>
      <c r="B11" s="9" t="s">
        <v>884</v>
      </c>
      <c r="C11" s="486">
        <v>597</v>
      </c>
      <c r="D11" s="486">
        <v>597</v>
      </c>
      <c r="E11" s="488">
        <f t="shared" ref="E11" si="0">D11*0.09</f>
        <v>53.73</v>
      </c>
      <c r="F11" s="488">
        <f t="shared" ref="F11" si="1">D11*0.01</f>
        <v>5.97</v>
      </c>
      <c r="G11" s="488">
        <f t="shared" ref="G11:G21" si="2">SUM(E11:F11)</f>
        <v>59.699999999999996</v>
      </c>
    </row>
    <row r="12" spans="1:9" s="78" customFormat="1" ht="16.149999999999999" customHeight="1" x14ac:dyDescent="0.25">
      <c r="A12" s="5">
        <v>2</v>
      </c>
      <c r="B12" s="9" t="s">
        <v>885</v>
      </c>
      <c r="C12" s="486">
        <v>304</v>
      </c>
      <c r="D12" s="486">
        <v>304</v>
      </c>
      <c r="E12" s="488">
        <f t="shared" ref="E12:E21" si="3">D12*0.09</f>
        <v>27.36</v>
      </c>
      <c r="F12" s="488">
        <f t="shared" ref="F12:F21" si="4">D12*0.01</f>
        <v>3.04</v>
      </c>
      <c r="G12" s="488">
        <f t="shared" si="2"/>
        <v>30.4</v>
      </c>
    </row>
    <row r="13" spans="1:9" s="78" customFormat="1" ht="16.149999999999999" customHeight="1" x14ac:dyDescent="0.25">
      <c r="A13" s="5">
        <v>3</v>
      </c>
      <c r="B13" s="9" t="s">
        <v>886</v>
      </c>
      <c r="C13" s="486">
        <v>327</v>
      </c>
      <c r="D13" s="486">
        <v>327</v>
      </c>
      <c r="E13" s="488">
        <f t="shared" si="3"/>
        <v>29.43</v>
      </c>
      <c r="F13" s="488">
        <f t="shared" si="4"/>
        <v>3.27</v>
      </c>
      <c r="G13" s="488">
        <f t="shared" si="2"/>
        <v>32.700000000000003</v>
      </c>
    </row>
    <row r="14" spans="1:9" s="78" customFormat="1" ht="16.149999999999999" customHeight="1" x14ac:dyDescent="0.25">
      <c r="A14" s="5">
        <v>4</v>
      </c>
      <c r="B14" s="9" t="s">
        <v>887</v>
      </c>
      <c r="C14" s="486">
        <v>181</v>
      </c>
      <c r="D14" s="486">
        <v>181</v>
      </c>
      <c r="E14" s="488">
        <f t="shared" si="3"/>
        <v>16.29</v>
      </c>
      <c r="F14" s="488">
        <f t="shared" si="4"/>
        <v>1.81</v>
      </c>
      <c r="G14" s="488">
        <f t="shared" si="2"/>
        <v>18.099999999999998</v>
      </c>
    </row>
    <row r="15" spans="1:9" s="78" customFormat="1" ht="16.149999999999999" customHeight="1" x14ac:dyDescent="0.25">
      <c r="A15" s="5">
        <v>5</v>
      </c>
      <c r="B15" s="9" t="s">
        <v>888</v>
      </c>
      <c r="C15" s="486">
        <v>213</v>
      </c>
      <c r="D15" s="486">
        <v>213</v>
      </c>
      <c r="E15" s="488">
        <f t="shared" si="3"/>
        <v>19.169999999999998</v>
      </c>
      <c r="F15" s="488">
        <f t="shared" si="4"/>
        <v>2.13</v>
      </c>
      <c r="G15" s="488">
        <f t="shared" si="2"/>
        <v>21.299999999999997</v>
      </c>
    </row>
    <row r="16" spans="1:9" s="78" customFormat="1" ht="16.149999999999999" customHeight="1" x14ac:dyDescent="0.25">
      <c r="A16" s="5">
        <v>6</v>
      </c>
      <c r="B16" s="205" t="s">
        <v>889</v>
      </c>
      <c r="C16" s="486">
        <v>129</v>
      </c>
      <c r="D16" s="486">
        <v>129</v>
      </c>
      <c r="E16" s="488">
        <f t="shared" si="3"/>
        <v>11.61</v>
      </c>
      <c r="F16" s="488">
        <f t="shared" si="4"/>
        <v>1.29</v>
      </c>
      <c r="G16" s="488">
        <f t="shared" si="2"/>
        <v>12.899999999999999</v>
      </c>
    </row>
    <row r="17" spans="1:15" s="78" customFormat="1" ht="16.149999999999999" customHeight="1" x14ac:dyDescent="0.25">
      <c r="A17" s="5">
        <v>7</v>
      </c>
      <c r="B17" s="9" t="s">
        <v>890</v>
      </c>
      <c r="C17" s="486">
        <v>194</v>
      </c>
      <c r="D17" s="486">
        <v>194</v>
      </c>
      <c r="E17" s="488">
        <f t="shared" si="3"/>
        <v>17.46</v>
      </c>
      <c r="F17" s="488">
        <f t="shared" si="4"/>
        <v>1.94</v>
      </c>
      <c r="G17" s="488">
        <f t="shared" si="2"/>
        <v>19.400000000000002</v>
      </c>
    </row>
    <row r="18" spans="1:15" x14ac:dyDescent="0.25">
      <c r="A18" s="5">
        <v>8</v>
      </c>
      <c r="B18" s="9" t="s">
        <v>891</v>
      </c>
      <c r="C18" s="493">
        <v>458</v>
      </c>
      <c r="D18" s="493">
        <v>458</v>
      </c>
      <c r="E18" s="488">
        <f t="shared" si="3"/>
        <v>41.22</v>
      </c>
      <c r="F18" s="488">
        <f t="shared" si="4"/>
        <v>4.58</v>
      </c>
      <c r="G18" s="488">
        <f t="shared" si="2"/>
        <v>45.8</v>
      </c>
      <c r="O18" s="73">
        <v>1</v>
      </c>
    </row>
    <row r="19" spans="1:15" x14ac:dyDescent="0.25">
      <c r="A19" s="5">
        <v>9</v>
      </c>
      <c r="B19" s="9" t="s">
        <v>892</v>
      </c>
      <c r="C19" s="493">
        <v>604</v>
      </c>
      <c r="D19" s="493">
        <v>604</v>
      </c>
      <c r="E19" s="488">
        <f t="shared" si="3"/>
        <v>54.36</v>
      </c>
      <c r="F19" s="488">
        <f t="shared" si="4"/>
        <v>6.04</v>
      </c>
      <c r="G19" s="488">
        <f t="shared" si="2"/>
        <v>60.4</v>
      </c>
    </row>
    <row r="20" spans="1:15" x14ac:dyDescent="0.25">
      <c r="A20" s="5">
        <v>10</v>
      </c>
      <c r="B20" s="9" t="s">
        <v>893</v>
      </c>
      <c r="C20" s="493">
        <v>104</v>
      </c>
      <c r="D20" s="493">
        <v>104</v>
      </c>
      <c r="E20" s="488">
        <f t="shared" si="3"/>
        <v>9.36</v>
      </c>
      <c r="F20" s="488">
        <f t="shared" si="4"/>
        <v>1.04</v>
      </c>
      <c r="G20" s="488">
        <f t="shared" si="2"/>
        <v>10.399999999999999</v>
      </c>
    </row>
    <row r="21" spans="1:15" x14ac:dyDescent="0.25">
      <c r="A21" s="5">
        <v>11</v>
      </c>
      <c r="B21" s="9" t="s">
        <v>894</v>
      </c>
      <c r="C21" s="493">
        <v>279</v>
      </c>
      <c r="D21" s="493">
        <v>279</v>
      </c>
      <c r="E21" s="488">
        <f t="shared" si="3"/>
        <v>25.11</v>
      </c>
      <c r="F21" s="488">
        <f t="shared" si="4"/>
        <v>2.79</v>
      </c>
      <c r="G21" s="488">
        <f t="shared" si="2"/>
        <v>27.9</v>
      </c>
    </row>
    <row r="22" spans="1:15" s="528" customFormat="1" x14ac:dyDescent="0.25">
      <c r="A22" s="886" t="s">
        <v>17</v>
      </c>
      <c r="B22" s="887"/>
      <c r="C22" s="526">
        <f>SUM(C11:C21)</f>
        <v>3390</v>
      </c>
      <c r="D22" s="526">
        <f>SUM(D11:D21)</f>
        <v>3390</v>
      </c>
      <c r="E22" s="527">
        <f>SUM(E11:E21)</f>
        <v>305.10000000000002</v>
      </c>
      <c r="F22" s="527">
        <f>SUM(F11:F21)</f>
        <v>33.9</v>
      </c>
      <c r="G22" s="527">
        <f>SUM(G11:G21)</f>
        <v>338.99999999999994</v>
      </c>
    </row>
    <row r="23" spans="1:15" x14ac:dyDescent="0.25">
      <c r="A23" s="419"/>
      <c r="B23" s="419"/>
      <c r="C23" s="79"/>
      <c r="D23" s="79"/>
      <c r="E23" s="79"/>
      <c r="F23" s="79"/>
      <c r="G23" s="79"/>
    </row>
    <row r="24" spans="1:15" x14ac:dyDescent="0.25">
      <c r="A24" s="419"/>
      <c r="B24" s="419"/>
      <c r="C24" s="79"/>
      <c r="D24" s="79"/>
      <c r="E24" s="79"/>
      <c r="F24" s="79"/>
      <c r="G24" s="79"/>
    </row>
    <row r="25" spans="1:15" x14ac:dyDescent="0.25">
      <c r="A25" s="419"/>
      <c r="B25" s="419"/>
      <c r="C25" s="79"/>
      <c r="D25" s="79"/>
      <c r="E25" s="79"/>
      <c r="F25" s="79"/>
      <c r="G25" s="79"/>
    </row>
    <row r="26" spans="1:15" x14ac:dyDescent="0.25">
      <c r="A26" s="279"/>
      <c r="B26" s="79"/>
      <c r="C26" s="79"/>
      <c r="D26" s="79"/>
      <c r="E26" s="79"/>
      <c r="F26" s="79"/>
      <c r="G26" s="79"/>
    </row>
    <row r="27" spans="1:15" s="15" customFormat="1" ht="12.75" customHeight="1" x14ac:dyDescent="0.2">
      <c r="A27" s="14" t="s">
        <v>11</v>
      </c>
      <c r="G27" s="14"/>
    </row>
    <row r="28" spans="1:15" s="15" customFormat="1" ht="12.75" x14ac:dyDescent="0.2">
      <c r="A28" s="14"/>
      <c r="B28" s="14"/>
    </row>
    <row r="29" spans="1:15" x14ac:dyDescent="0.25">
      <c r="F29" s="351"/>
      <c r="G29" s="367" t="s">
        <v>12</v>
      </c>
    </row>
    <row r="30" spans="1:15" x14ac:dyDescent="0.25">
      <c r="A30" s="14"/>
      <c r="C30" s="34"/>
      <c r="D30" s="34"/>
      <c r="E30" s="34"/>
      <c r="F30" s="34"/>
      <c r="G30" s="367" t="s">
        <v>902</v>
      </c>
      <c r="H30" s="34"/>
      <c r="I30" s="34"/>
      <c r="J30" s="34"/>
    </row>
    <row r="31" spans="1:15" x14ac:dyDescent="0.25">
      <c r="B31" s="34"/>
      <c r="C31" s="34"/>
      <c r="D31" s="34"/>
      <c r="E31" s="34"/>
      <c r="F31" s="34"/>
      <c r="G31" s="367" t="s">
        <v>903</v>
      </c>
      <c r="H31" s="34"/>
      <c r="I31" s="34"/>
      <c r="J31" s="34"/>
    </row>
    <row r="32" spans="1:15" x14ac:dyDescent="0.25">
      <c r="A32" s="15"/>
      <c r="B32" s="14"/>
      <c r="C32" s="14"/>
      <c r="D32" s="14"/>
      <c r="E32" s="626" t="s">
        <v>83</v>
      </c>
      <c r="F32" s="626"/>
      <c r="G32" s="626"/>
    </row>
  </sheetData>
  <mergeCells count="10">
    <mergeCell ref="A22:B22"/>
    <mergeCell ref="B2:F2"/>
    <mergeCell ref="F1:G1"/>
    <mergeCell ref="E32:G32"/>
    <mergeCell ref="E8:G8"/>
    <mergeCell ref="A8:A9"/>
    <mergeCell ref="B8:B9"/>
    <mergeCell ref="C8:C9"/>
    <mergeCell ref="D8:D9"/>
    <mergeCell ref="A4:G4"/>
  </mergeCells>
  <printOptions horizontalCentered="1" verticalCentered="1"/>
  <pageMargins left="0.70866141732283505" right="0.70866141732283505" top="0.196850393700787" bottom="0.196850393700787" header="0.31496062992126" footer="0.31496062992126"/>
  <pageSetup paperSize="9" orientation="landscape" r:id="rId1"/>
  <headerFooter>
    <oddFooter>&amp;C- 101 -</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2"/>
  <sheetViews>
    <sheetView view="pageBreakPreview" topLeftCell="E7" zoomScaleSheetLayoutView="100" workbookViewId="0">
      <selection activeCell="T23" sqref="T23:U23"/>
    </sheetView>
  </sheetViews>
  <sheetFormatPr defaultRowHeight="15" x14ac:dyDescent="0.25"/>
  <cols>
    <col min="1" max="1" width="6.5703125" style="73" customWidth="1"/>
    <col min="2" max="2" width="21.42578125" style="73" bestFit="1" customWidth="1"/>
    <col min="3" max="3" width="9.7109375" style="73" customWidth="1"/>
    <col min="4" max="4" width="8.140625" style="73" customWidth="1"/>
    <col min="5" max="5" width="7.42578125" style="73" customWidth="1"/>
    <col min="6" max="6" width="9.140625" style="73" customWidth="1"/>
    <col min="7" max="7" width="9.5703125" style="73" customWidth="1"/>
    <col min="8" max="8" width="8.140625" style="73" customWidth="1"/>
    <col min="9" max="9" width="6.85546875" style="73" customWidth="1"/>
    <col min="10" max="10" width="9.28515625" style="73" customWidth="1"/>
    <col min="11" max="11" width="10.5703125" style="73" customWidth="1"/>
    <col min="12" max="12" width="8.7109375" style="73" customWidth="1"/>
    <col min="13" max="13" width="7.42578125" style="73" customWidth="1"/>
    <col min="14" max="14" width="8.5703125" style="73" customWidth="1"/>
    <col min="15" max="15" width="8.7109375" style="73" customWidth="1"/>
    <col min="16" max="16" width="8.5703125" style="73" customWidth="1"/>
    <col min="17" max="17" width="7.85546875" style="73" customWidth="1"/>
    <col min="18" max="18" width="8.5703125" style="73" customWidth="1"/>
    <col min="19" max="20" width="10.5703125" style="73" customWidth="1"/>
    <col min="21" max="21" width="11.140625" style="73" customWidth="1"/>
    <col min="22" max="22" width="10.7109375" style="73" bestFit="1" customWidth="1"/>
    <col min="23" max="16384" width="9.140625" style="73"/>
  </cols>
  <sheetData>
    <row r="1" spans="1:24" s="15" customFormat="1" ht="15.75" x14ac:dyDescent="0.25">
      <c r="C1" s="42"/>
      <c r="D1" s="42"/>
      <c r="E1" s="42"/>
      <c r="F1" s="42"/>
      <c r="G1" s="42"/>
      <c r="H1" s="42"/>
      <c r="I1" s="106" t="s">
        <v>0</v>
      </c>
      <c r="J1" s="106"/>
      <c r="S1" s="38"/>
      <c r="T1" s="38"/>
      <c r="U1" s="689" t="s">
        <v>539</v>
      </c>
      <c r="V1" s="689"/>
      <c r="W1" s="40"/>
      <c r="X1" s="40"/>
    </row>
    <row r="2" spans="1:24" s="15" customFormat="1" ht="20.25" x14ac:dyDescent="0.3">
      <c r="E2" s="622" t="s">
        <v>701</v>
      </c>
      <c r="F2" s="622"/>
      <c r="G2" s="622"/>
      <c r="H2" s="622"/>
      <c r="I2" s="622"/>
      <c r="J2" s="622"/>
      <c r="K2" s="622"/>
      <c r="L2" s="622"/>
      <c r="M2" s="622"/>
      <c r="N2" s="622"/>
      <c r="O2" s="622"/>
      <c r="P2" s="622"/>
    </row>
    <row r="3" spans="1:24" s="15" customFormat="1" ht="20.25" x14ac:dyDescent="0.3">
      <c r="H3" s="41"/>
      <c r="I3" s="41"/>
      <c r="J3" s="41"/>
      <c r="K3" s="41"/>
      <c r="L3" s="41"/>
      <c r="M3" s="41"/>
      <c r="N3" s="41"/>
      <c r="O3" s="41"/>
      <c r="P3" s="41"/>
    </row>
    <row r="4" spans="1:24" ht="15.75" x14ac:dyDescent="0.25">
      <c r="C4" s="623" t="s">
        <v>818</v>
      </c>
      <c r="D4" s="623"/>
      <c r="E4" s="623"/>
      <c r="F4" s="623"/>
      <c r="G4" s="623"/>
      <c r="H4" s="623"/>
      <c r="I4" s="623"/>
      <c r="J4" s="623"/>
      <c r="K4" s="623"/>
      <c r="L4" s="623"/>
      <c r="M4" s="623"/>
      <c r="N4" s="623"/>
      <c r="O4" s="623"/>
      <c r="P4" s="623"/>
      <c r="Q4" s="623"/>
      <c r="R4" s="44"/>
      <c r="S4" s="111"/>
      <c r="T4" s="111"/>
      <c r="U4" s="111"/>
      <c r="V4" s="111"/>
      <c r="W4" s="106"/>
    </row>
    <row r="5" spans="1:24" x14ac:dyDescent="0.25">
      <c r="C5" s="74"/>
      <c r="D5" s="74"/>
      <c r="E5" s="74"/>
      <c r="F5" s="74"/>
      <c r="G5" s="74"/>
      <c r="H5" s="74"/>
      <c r="M5" s="74"/>
      <c r="N5" s="74"/>
      <c r="O5" s="74"/>
      <c r="P5" s="74"/>
      <c r="Q5" s="74"/>
      <c r="R5" s="74"/>
      <c r="S5" s="74"/>
      <c r="T5" s="74"/>
      <c r="U5" s="74"/>
      <c r="V5" s="74"/>
      <c r="W5" s="74"/>
    </row>
    <row r="6" spans="1:24" x14ac:dyDescent="0.25">
      <c r="A6" s="77" t="s">
        <v>883</v>
      </c>
      <c r="B6" s="84"/>
    </row>
    <row r="7" spans="1:24" x14ac:dyDescent="0.25">
      <c r="B7" s="316"/>
    </row>
    <row r="8" spans="1:24" s="77" customFormat="1" ht="24.75" customHeight="1" x14ac:dyDescent="0.25">
      <c r="A8" s="611" t="s">
        <v>2</v>
      </c>
      <c r="B8" s="883" t="s">
        <v>3</v>
      </c>
      <c r="C8" s="880" t="s">
        <v>819</v>
      </c>
      <c r="D8" s="881"/>
      <c r="E8" s="881"/>
      <c r="F8" s="881"/>
      <c r="G8" s="880" t="s">
        <v>823</v>
      </c>
      <c r="H8" s="881"/>
      <c r="I8" s="881"/>
      <c r="J8" s="881"/>
      <c r="K8" s="880" t="s">
        <v>824</v>
      </c>
      <c r="L8" s="881"/>
      <c r="M8" s="881"/>
      <c r="N8" s="881"/>
      <c r="O8" s="880" t="s">
        <v>825</v>
      </c>
      <c r="P8" s="881"/>
      <c r="Q8" s="881"/>
      <c r="R8" s="881"/>
      <c r="S8" s="898" t="s">
        <v>17</v>
      </c>
      <c r="T8" s="899"/>
      <c r="U8" s="899"/>
      <c r="V8" s="899"/>
    </row>
    <row r="9" spans="1:24" s="78" customFormat="1" ht="29.25" customHeight="1" x14ac:dyDescent="0.25">
      <c r="A9" s="611"/>
      <c r="B9" s="883"/>
      <c r="C9" s="893" t="s">
        <v>820</v>
      </c>
      <c r="D9" s="895" t="s">
        <v>822</v>
      </c>
      <c r="E9" s="896"/>
      <c r="F9" s="897"/>
      <c r="G9" s="893" t="s">
        <v>820</v>
      </c>
      <c r="H9" s="895" t="s">
        <v>822</v>
      </c>
      <c r="I9" s="896"/>
      <c r="J9" s="897"/>
      <c r="K9" s="893" t="s">
        <v>820</v>
      </c>
      <c r="L9" s="895" t="s">
        <v>822</v>
      </c>
      <c r="M9" s="896"/>
      <c r="N9" s="897"/>
      <c r="O9" s="893" t="s">
        <v>820</v>
      </c>
      <c r="P9" s="895" t="s">
        <v>822</v>
      </c>
      <c r="Q9" s="896"/>
      <c r="R9" s="897"/>
      <c r="S9" s="893" t="s">
        <v>820</v>
      </c>
      <c r="T9" s="895" t="s">
        <v>822</v>
      </c>
      <c r="U9" s="896"/>
      <c r="V9" s="897"/>
    </row>
    <row r="10" spans="1:24" s="78" customFormat="1" ht="46.5" customHeight="1" x14ac:dyDescent="0.25">
      <c r="A10" s="611"/>
      <c r="B10" s="883"/>
      <c r="C10" s="894"/>
      <c r="D10" s="72" t="s">
        <v>821</v>
      </c>
      <c r="E10" s="72" t="s">
        <v>202</v>
      </c>
      <c r="F10" s="72" t="s">
        <v>17</v>
      </c>
      <c r="G10" s="894"/>
      <c r="H10" s="72" t="s">
        <v>821</v>
      </c>
      <c r="I10" s="72" t="s">
        <v>202</v>
      </c>
      <c r="J10" s="72" t="s">
        <v>17</v>
      </c>
      <c r="K10" s="894"/>
      <c r="L10" s="72" t="s">
        <v>821</v>
      </c>
      <c r="M10" s="72" t="s">
        <v>202</v>
      </c>
      <c r="N10" s="72" t="s">
        <v>17</v>
      </c>
      <c r="O10" s="894"/>
      <c r="P10" s="72" t="s">
        <v>821</v>
      </c>
      <c r="Q10" s="72" t="s">
        <v>202</v>
      </c>
      <c r="R10" s="72" t="s">
        <v>17</v>
      </c>
      <c r="S10" s="894"/>
      <c r="T10" s="72" t="s">
        <v>821</v>
      </c>
      <c r="U10" s="72" t="s">
        <v>202</v>
      </c>
      <c r="V10" s="72" t="s">
        <v>17</v>
      </c>
    </row>
    <row r="11" spans="1:24" s="152" customFormat="1" ht="16.149999999999999" customHeight="1" x14ac:dyDescent="0.25">
      <c r="A11" s="317">
        <v>1</v>
      </c>
      <c r="B11" s="151">
        <v>2</v>
      </c>
      <c r="C11" s="151">
        <v>3</v>
      </c>
      <c r="D11" s="317">
        <v>4</v>
      </c>
      <c r="E11" s="151">
        <v>5</v>
      </c>
      <c r="F11" s="151">
        <v>6</v>
      </c>
      <c r="G11" s="317">
        <v>7</v>
      </c>
      <c r="H11" s="151">
        <v>8</v>
      </c>
      <c r="I11" s="151">
        <v>9</v>
      </c>
      <c r="J11" s="317">
        <v>10</v>
      </c>
      <c r="K11" s="151">
        <v>11</v>
      </c>
      <c r="L11" s="151">
        <v>12</v>
      </c>
      <c r="M11" s="317">
        <v>13</v>
      </c>
      <c r="N11" s="151">
        <v>14</v>
      </c>
      <c r="O11" s="151">
        <v>15</v>
      </c>
      <c r="P11" s="317">
        <v>16</v>
      </c>
      <c r="Q11" s="151">
        <v>17</v>
      </c>
      <c r="R11" s="151">
        <v>18</v>
      </c>
      <c r="S11" s="317">
        <v>19</v>
      </c>
      <c r="T11" s="151">
        <v>20</v>
      </c>
      <c r="U11" s="151">
        <v>21</v>
      </c>
      <c r="V11" s="317">
        <v>22</v>
      </c>
    </row>
    <row r="12" spans="1:24" x14ac:dyDescent="0.25">
      <c r="A12" s="114">
        <v>1</v>
      </c>
      <c r="B12" s="9" t="s">
        <v>884</v>
      </c>
      <c r="C12" s="114">
        <v>0</v>
      </c>
      <c r="D12" s="489">
        <f>C12*0.09</f>
        <v>0</v>
      </c>
      <c r="E12" s="489">
        <f>C12*0.01</f>
        <v>0</v>
      </c>
      <c r="F12" s="489">
        <f>SUM(D12:E12)</f>
        <v>0</v>
      </c>
      <c r="G12" s="114">
        <v>0</v>
      </c>
      <c r="H12" s="489">
        <f>G12*0.135</f>
        <v>0</v>
      </c>
      <c r="I12" s="489">
        <f>G12*0.015</f>
        <v>0</v>
      </c>
      <c r="J12" s="489">
        <f>SUM(H12:I12)</f>
        <v>0</v>
      </c>
      <c r="K12" s="114">
        <v>2</v>
      </c>
      <c r="L12" s="489">
        <f>K12*0.18</f>
        <v>0.36</v>
      </c>
      <c r="M12" s="489">
        <f>K12*0.02</f>
        <v>0.04</v>
      </c>
      <c r="N12" s="489">
        <f>SUM(L12:M12)</f>
        <v>0.39999999999999997</v>
      </c>
      <c r="O12" s="114">
        <v>0</v>
      </c>
      <c r="P12" s="489">
        <f>O12*0.225</f>
        <v>0</v>
      </c>
      <c r="Q12" s="489">
        <f>O12*0.025</f>
        <v>0</v>
      </c>
      <c r="R12" s="489">
        <f>SUM(P12:Q12)</f>
        <v>0</v>
      </c>
      <c r="S12" s="490">
        <f>C12+G12+K12+O12</f>
        <v>2</v>
      </c>
      <c r="T12" s="489">
        <f t="shared" ref="T12:U12" si="0">D12+H12+L12+P12</f>
        <v>0.36</v>
      </c>
      <c r="U12" s="489">
        <f t="shared" si="0"/>
        <v>0.04</v>
      </c>
      <c r="V12" s="489">
        <f>SUM(T12:U12)</f>
        <v>0.39999999999999997</v>
      </c>
    </row>
    <row r="13" spans="1:24" x14ac:dyDescent="0.25">
      <c r="A13" s="114">
        <v>2</v>
      </c>
      <c r="B13" s="9" t="s">
        <v>885</v>
      </c>
      <c r="C13" s="114">
        <v>0</v>
      </c>
      <c r="D13" s="489">
        <f t="shared" ref="D13:D22" si="1">C13*0.09</f>
        <v>0</v>
      </c>
      <c r="E13" s="489">
        <f t="shared" ref="E13:E22" si="2">C13*0.01</f>
        <v>0</v>
      </c>
      <c r="F13" s="489">
        <f t="shared" ref="F13:F22" si="3">SUM(D13:E13)</f>
        <v>0</v>
      </c>
      <c r="G13" s="114">
        <v>0</v>
      </c>
      <c r="H13" s="489">
        <f t="shared" ref="H13:H22" si="4">G13*0.135</f>
        <v>0</v>
      </c>
      <c r="I13" s="489">
        <f t="shared" ref="I13:I22" si="5">G13*0.015</f>
        <v>0</v>
      </c>
      <c r="J13" s="489">
        <f t="shared" ref="J13:J22" si="6">SUM(H13:I13)</f>
        <v>0</v>
      </c>
      <c r="K13" s="114">
        <v>2</v>
      </c>
      <c r="L13" s="489">
        <f t="shared" ref="L13:L22" si="7">K13*0.18</f>
        <v>0.36</v>
      </c>
      <c r="M13" s="489">
        <f t="shared" ref="M13:M22" si="8">K13*0.02</f>
        <v>0.04</v>
      </c>
      <c r="N13" s="489">
        <f t="shared" ref="N13:N22" si="9">SUM(L13:M13)</f>
        <v>0.39999999999999997</v>
      </c>
      <c r="O13" s="114">
        <v>0</v>
      </c>
      <c r="P13" s="489">
        <f t="shared" ref="P13:P22" si="10">O13*0.225</f>
        <v>0</v>
      </c>
      <c r="Q13" s="489">
        <f t="shared" ref="Q13:Q22" si="11">O13*0.025</f>
        <v>0</v>
      </c>
      <c r="R13" s="489">
        <f t="shared" ref="R13:R22" si="12">SUM(P13:Q13)</f>
        <v>0</v>
      </c>
      <c r="S13" s="490">
        <f t="shared" ref="S13:S22" si="13">C13+G13+K13+O13</f>
        <v>2</v>
      </c>
      <c r="T13" s="489">
        <f t="shared" ref="T13:T22" si="14">D13+H13+L13+P13</f>
        <v>0.36</v>
      </c>
      <c r="U13" s="489">
        <f t="shared" ref="U13:U22" si="15">E13+I13+M13+Q13</f>
        <v>0.04</v>
      </c>
      <c r="V13" s="489">
        <f t="shared" ref="V13:V22" si="16">SUM(T13:U13)</f>
        <v>0.39999999999999997</v>
      </c>
    </row>
    <row r="14" spans="1:24" x14ac:dyDescent="0.25">
      <c r="A14" s="114">
        <v>3</v>
      </c>
      <c r="B14" s="9" t="s">
        <v>886</v>
      </c>
      <c r="C14" s="114">
        <v>0</v>
      </c>
      <c r="D14" s="489">
        <f t="shared" si="1"/>
        <v>0</v>
      </c>
      <c r="E14" s="489">
        <f t="shared" si="2"/>
        <v>0</v>
      </c>
      <c r="F14" s="489">
        <f t="shared" si="3"/>
        <v>0</v>
      </c>
      <c r="G14" s="114">
        <v>1</v>
      </c>
      <c r="H14" s="489">
        <f t="shared" si="4"/>
        <v>0.13500000000000001</v>
      </c>
      <c r="I14" s="489">
        <f t="shared" si="5"/>
        <v>1.4999999999999999E-2</v>
      </c>
      <c r="J14" s="489">
        <f t="shared" si="6"/>
        <v>0.15000000000000002</v>
      </c>
      <c r="K14" s="114">
        <v>0</v>
      </c>
      <c r="L14" s="489">
        <f t="shared" si="7"/>
        <v>0</v>
      </c>
      <c r="M14" s="489">
        <f t="shared" si="8"/>
        <v>0</v>
      </c>
      <c r="N14" s="489">
        <f t="shared" si="9"/>
        <v>0</v>
      </c>
      <c r="O14" s="114">
        <v>1</v>
      </c>
      <c r="P14" s="489">
        <f t="shared" si="10"/>
        <v>0.22500000000000001</v>
      </c>
      <c r="Q14" s="489">
        <f t="shared" si="11"/>
        <v>2.5000000000000001E-2</v>
      </c>
      <c r="R14" s="489">
        <f t="shared" si="12"/>
        <v>0.25</v>
      </c>
      <c r="S14" s="490">
        <f t="shared" si="13"/>
        <v>2</v>
      </c>
      <c r="T14" s="489">
        <f t="shared" si="14"/>
        <v>0.36</v>
      </c>
      <c r="U14" s="489">
        <f t="shared" si="15"/>
        <v>0.04</v>
      </c>
      <c r="V14" s="489">
        <f t="shared" si="16"/>
        <v>0.39999999999999997</v>
      </c>
    </row>
    <row r="15" spans="1:24" x14ac:dyDescent="0.25">
      <c r="A15" s="114">
        <v>4</v>
      </c>
      <c r="B15" s="9" t="s">
        <v>887</v>
      </c>
      <c r="C15" s="114">
        <v>0</v>
      </c>
      <c r="D15" s="489">
        <f t="shared" si="1"/>
        <v>0</v>
      </c>
      <c r="E15" s="489">
        <f t="shared" si="2"/>
        <v>0</v>
      </c>
      <c r="F15" s="489">
        <f t="shared" si="3"/>
        <v>0</v>
      </c>
      <c r="G15" s="114">
        <v>0</v>
      </c>
      <c r="H15" s="489">
        <f t="shared" si="4"/>
        <v>0</v>
      </c>
      <c r="I15" s="489">
        <f t="shared" si="5"/>
        <v>0</v>
      </c>
      <c r="J15" s="489">
        <f t="shared" si="6"/>
        <v>0</v>
      </c>
      <c r="K15" s="114">
        <v>1</v>
      </c>
      <c r="L15" s="489">
        <f t="shared" si="7"/>
        <v>0.18</v>
      </c>
      <c r="M15" s="489">
        <f t="shared" si="8"/>
        <v>0.02</v>
      </c>
      <c r="N15" s="489">
        <f t="shared" si="9"/>
        <v>0.19999999999999998</v>
      </c>
      <c r="O15" s="114">
        <v>0</v>
      </c>
      <c r="P15" s="489">
        <f t="shared" si="10"/>
        <v>0</v>
      </c>
      <c r="Q15" s="489">
        <f t="shared" si="11"/>
        <v>0</v>
      </c>
      <c r="R15" s="489">
        <f t="shared" si="12"/>
        <v>0</v>
      </c>
      <c r="S15" s="490">
        <f t="shared" si="13"/>
        <v>1</v>
      </c>
      <c r="T15" s="489">
        <f t="shared" si="14"/>
        <v>0.18</v>
      </c>
      <c r="U15" s="489">
        <f t="shared" si="15"/>
        <v>0.02</v>
      </c>
      <c r="V15" s="489">
        <f t="shared" si="16"/>
        <v>0.19999999999999998</v>
      </c>
    </row>
    <row r="16" spans="1:24" x14ac:dyDescent="0.25">
      <c r="A16" s="114">
        <v>5</v>
      </c>
      <c r="B16" s="9" t="s">
        <v>888</v>
      </c>
      <c r="C16" s="114">
        <v>0</v>
      </c>
      <c r="D16" s="489">
        <f t="shared" si="1"/>
        <v>0</v>
      </c>
      <c r="E16" s="489">
        <f t="shared" si="2"/>
        <v>0</v>
      </c>
      <c r="F16" s="489">
        <f t="shared" si="3"/>
        <v>0</v>
      </c>
      <c r="G16" s="114">
        <v>0</v>
      </c>
      <c r="H16" s="489">
        <f t="shared" si="4"/>
        <v>0</v>
      </c>
      <c r="I16" s="489">
        <f t="shared" si="5"/>
        <v>0</v>
      </c>
      <c r="J16" s="489">
        <f t="shared" si="6"/>
        <v>0</v>
      </c>
      <c r="K16" s="114">
        <v>0</v>
      </c>
      <c r="L16" s="489">
        <f t="shared" si="7"/>
        <v>0</v>
      </c>
      <c r="M16" s="489">
        <f t="shared" si="8"/>
        <v>0</v>
      </c>
      <c r="N16" s="489">
        <f t="shared" si="9"/>
        <v>0</v>
      </c>
      <c r="O16" s="114">
        <v>2</v>
      </c>
      <c r="P16" s="489">
        <f t="shared" si="10"/>
        <v>0.45</v>
      </c>
      <c r="Q16" s="489">
        <f t="shared" si="11"/>
        <v>0.05</v>
      </c>
      <c r="R16" s="489">
        <f t="shared" si="12"/>
        <v>0.5</v>
      </c>
      <c r="S16" s="490">
        <f t="shared" si="13"/>
        <v>2</v>
      </c>
      <c r="T16" s="489">
        <f t="shared" si="14"/>
        <v>0.45</v>
      </c>
      <c r="U16" s="489">
        <f t="shared" si="15"/>
        <v>0.05</v>
      </c>
      <c r="V16" s="489">
        <f t="shared" si="16"/>
        <v>0.5</v>
      </c>
    </row>
    <row r="17" spans="1:22" x14ac:dyDescent="0.25">
      <c r="A17" s="114">
        <v>6</v>
      </c>
      <c r="B17" s="205" t="s">
        <v>889</v>
      </c>
      <c r="C17" s="114">
        <v>0</v>
      </c>
      <c r="D17" s="489">
        <f t="shared" si="1"/>
        <v>0</v>
      </c>
      <c r="E17" s="489">
        <f t="shared" si="2"/>
        <v>0</v>
      </c>
      <c r="F17" s="489">
        <f t="shared" si="3"/>
        <v>0</v>
      </c>
      <c r="G17" s="114">
        <v>0</v>
      </c>
      <c r="H17" s="489">
        <f t="shared" si="4"/>
        <v>0</v>
      </c>
      <c r="I17" s="489">
        <f t="shared" si="5"/>
        <v>0</v>
      </c>
      <c r="J17" s="489">
        <f t="shared" si="6"/>
        <v>0</v>
      </c>
      <c r="K17" s="114">
        <v>0</v>
      </c>
      <c r="L17" s="489">
        <f t="shared" si="7"/>
        <v>0</v>
      </c>
      <c r="M17" s="489">
        <f t="shared" si="8"/>
        <v>0</v>
      </c>
      <c r="N17" s="489">
        <f t="shared" si="9"/>
        <v>0</v>
      </c>
      <c r="O17" s="114">
        <v>0</v>
      </c>
      <c r="P17" s="489">
        <f t="shared" si="10"/>
        <v>0</v>
      </c>
      <c r="Q17" s="489">
        <f t="shared" si="11"/>
        <v>0</v>
      </c>
      <c r="R17" s="489">
        <f t="shared" si="12"/>
        <v>0</v>
      </c>
      <c r="S17" s="490">
        <f t="shared" si="13"/>
        <v>0</v>
      </c>
      <c r="T17" s="489">
        <f t="shared" si="14"/>
        <v>0</v>
      </c>
      <c r="U17" s="489">
        <f t="shared" si="15"/>
        <v>0</v>
      </c>
      <c r="V17" s="489">
        <f t="shared" si="16"/>
        <v>0</v>
      </c>
    </row>
    <row r="18" spans="1:22" x14ac:dyDescent="0.25">
      <c r="A18" s="114">
        <v>7</v>
      </c>
      <c r="B18" s="9" t="s">
        <v>890</v>
      </c>
      <c r="C18" s="114">
        <v>0</v>
      </c>
      <c r="D18" s="489">
        <f t="shared" si="1"/>
        <v>0</v>
      </c>
      <c r="E18" s="489">
        <f t="shared" si="2"/>
        <v>0</v>
      </c>
      <c r="F18" s="489">
        <f t="shared" si="3"/>
        <v>0</v>
      </c>
      <c r="G18" s="114">
        <v>0</v>
      </c>
      <c r="H18" s="489">
        <f t="shared" si="4"/>
        <v>0</v>
      </c>
      <c r="I18" s="489">
        <f t="shared" si="5"/>
        <v>0</v>
      </c>
      <c r="J18" s="489">
        <f t="shared" si="6"/>
        <v>0</v>
      </c>
      <c r="K18" s="114">
        <v>0</v>
      </c>
      <c r="L18" s="489">
        <f t="shared" si="7"/>
        <v>0</v>
      </c>
      <c r="M18" s="489">
        <f t="shared" si="8"/>
        <v>0</v>
      </c>
      <c r="N18" s="489">
        <f t="shared" si="9"/>
        <v>0</v>
      </c>
      <c r="O18" s="114">
        <v>1</v>
      </c>
      <c r="P18" s="489">
        <f t="shared" si="10"/>
        <v>0.22500000000000001</v>
      </c>
      <c r="Q18" s="489">
        <f t="shared" si="11"/>
        <v>2.5000000000000001E-2</v>
      </c>
      <c r="R18" s="489">
        <f t="shared" si="12"/>
        <v>0.25</v>
      </c>
      <c r="S18" s="490">
        <f t="shared" si="13"/>
        <v>1</v>
      </c>
      <c r="T18" s="489">
        <f t="shared" si="14"/>
        <v>0.22500000000000001</v>
      </c>
      <c r="U18" s="489">
        <f t="shared" si="15"/>
        <v>2.5000000000000001E-2</v>
      </c>
      <c r="V18" s="489">
        <f t="shared" si="16"/>
        <v>0.25</v>
      </c>
    </row>
    <row r="19" spans="1:22" x14ac:dyDescent="0.25">
      <c r="A19" s="114">
        <v>8</v>
      </c>
      <c r="B19" s="9" t="s">
        <v>891</v>
      </c>
      <c r="C19" s="114">
        <v>0</v>
      </c>
      <c r="D19" s="489">
        <f t="shared" si="1"/>
        <v>0</v>
      </c>
      <c r="E19" s="489">
        <f t="shared" si="2"/>
        <v>0</v>
      </c>
      <c r="F19" s="489">
        <f t="shared" si="3"/>
        <v>0</v>
      </c>
      <c r="G19" s="114">
        <v>0</v>
      </c>
      <c r="H19" s="489">
        <f t="shared" si="4"/>
        <v>0</v>
      </c>
      <c r="I19" s="489">
        <f t="shared" si="5"/>
        <v>0</v>
      </c>
      <c r="J19" s="489">
        <f t="shared" si="6"/>
        <v>0</v>
      </c>
      <c r="K19" s="114">
        <v>0</v>
      </c>
      <c r="L19" s="489">
        <f t="shared" si="7"/>
        <v>0</v>
      </c>
      <c r="M19" s="489">
        <f t="shared" si="8"/>
        <v>0</v>
      </c>
      <c r="N19" s="489">
        <f t="shared" si="9"/>
        <v>0</v>
      </c>
      <c r="O19" s="114">
        <v>0</v>
      </c>
      <c r="P19" s="489">
        <f t="shared" si="10"/>
        <v>0</v>
      </c>
      <c r="Q19" s="489">
        <f t="shared" si="11"/>
        <v>0</v>
      </c>
      <c r="R19" s="489">
        <f t="shared" si="12"/>
        <v>0</v>
      </c>
      <c r="S19" s="490">
        <f t="shared" si="13"/>
        <v>0</v>
      </c>
      <c r="T19" s="489">
        <f t="shared" si="14"/>
        <v>0</v>
      </c>
      <c r="U19" s="489">
        <f t="shared" si="15"/>
        <v>0</v>
      </c>
      <c r="V19" s="489">
        <f t="shared" si="16"/>
        <v>0</v>
      </c>
    </row>
    <row r="20" spans="1:22" x14ac:dyDescent="0.25">
      <c r="A20" s="114">
        <v>9</v>
      </c>
      <c r="B20" s="9" t="s">
        <v>892</v>
      </c>
      <c r="C20" s="114">
        <v>0</v>
      </c>
      <c r="D20" s="489">
        <f t="shared" si="1"/>
        <v>0</v>
      </c>
      <c r="E20" s="489">
        <f t="shared" si="2"/>
        <v>0</v>
      </c>
      <c r="F20" s="489">
        <f t="shared" si="3"/>
        <v>0</v>
      </c>
      <c r="G20" s="114">
        <v>0</v>
      </c>
      <c r="H20" s="489">
        <f t="shared" si="4"/>
        <v>0</v>
      </c>
      <c r="I20" s="489">
        <f t="shared" si="5"/>
        <v>0</v>
      </c>
      <c r="J20" s="489">
        <f t="shared" si="6"/>
        <v>0</v>
      </c>
      <c r="K20" s="114">
        <v>0</v>
      </c>
      <c r="L20" s="489">
        <f t="shared" si="7"/>
        <v>0</v>
      </c>
      <c r="M20" s="489">
        <f t="shared" si="8"/>
        <v>0</v>
      </c>
      <c r="N20" s="489">
        <f t="shared" si="9"/>
        <v>0</v>
      </c>
      <c r="O20" s="114">
        <v>5</v>
      </c>
      <c r="P20" s="489">
        <f t="shared" si="10"/>
        <v>1.125</v>
      </c>
      <c r="Q20" s="489">
        <f t="shared" si="11"/>
        <v>0.125</v>
      </c>
      <c r="R20" s="489">
        <f t="shared" si="12"/>
        <v>1.25</v>
      </c>
      <c r="S20" s="490">
        <f t="shared" si="13"/>
        <v>5</v>
      </c>
      <c r="T20" s="489">
        <f t="shared" si="14"/>
        <v>1.125</v>
      </c>
      <c r="U20" s="489">
        <f t="shared" si="15"/>
        <v>0.125</v>
      </c>
      <c r="V20" s="489">
        <f t="shared" si="16"/>
        <v>1.25</v>
      </c>
    </row>
    <row r="21" spans="1:22" x14ac:dyDescent="0.25">
      <c r="A21" s="114">
        <v>10</v>
      </c>
      <c r="B21" s="9" t="s">
        <v>893</v>
      </c>
      <c r="C21" s="114">
        <v>0</v>
      </c>
      <c r="D21" s="489">
        <f t="shared" si="1"/>
        <v>0</v>
      </c>
      <c r="E21" s="489">
        <f t="shared" si="2"/>
        <v>0</v>
      </c>
      <c r="F21" s="489">
        <f t="shared" si="3"/>
        <v>0</v>
      </c>
      <c r="G21" s="114">
        <v>0</v>
      </c>
      <c r="H21" s="489">
        <f t="shared" si="4"/>
        <v>0</v>
      </c>
      <c r="I21" s="489">
        <f t="shared" si="5"/>
        <v>0</v>
      </c>
      <c r="J21" s="489">
        <f t="shared" si="6"/>
        <v>0</v>
      </c>
      <c r="K21" s="114">
        <v>0</v>
      </c>
      <c r="L21" s="489">
        <f t="shared" si="7"/>
        <v>0</v>
      </c>
      <c r="M21" s="489">
        <f t="shared" si="8"/>
        <v>0</v>
      </c>
      <c r="N21" s="489">
        <f t="shared" si="9"/>
        <v>0</v>
      </c>
      <c r="O21" s="114">
        <v>0</v>
      </c>
      <c r="P21" s="489">
        <f t="shared" si="10"/>
        <v>0</v>
      </c>
      <c r="Q21" s="489">
        <f t="shared" si="11"/>
        <v>0</v>
      </c>
      <c r="R21" s="489">
        <f t="shared" si="12"/>
        <v>0</v>
      </c>
      <c r="S21" s="490">
        <f t="shared" si="13"/>
        <v>0</v>
      </c>
      <c r="T21" s="489">
        <f t="shared" si="14"/>
        <v>0</v>
      </c>
      <c r="U21" s="489">
        <f t="shared" si="15"/>
        <v>0</v>
      </c>
      <c r="V21" s="489">
        <f t="shared" si="16"/>
        <v>0</v>
      </c>
    </row>
    <row r="22" spans="1:22" x14ac:dyDescent="0.25">
      <c r="A22" s="114">
        <v>11</v>
      </c>
      <c r="B22" s="9" t="s">
        <v>894</v>
      </c>
      <c r="C22" s="114">
        <v>0</v>
      </c>
      <c r="D22" s="489">
        <f t="shared" si="1"/>
        <v>0</v>
      </c>
      <c r="E22" s="489">
        <f t="shared" si="2"/>
        <v>0</v>
      </c>
      <c r="F22" s="489">
        <f t="shared" si="3"/>
        <v>0</v>
      </c>
      <c r="G22" s="114">
        <v>0</v>
      </c>
      <c r="H22" s="489">
        <f t="shared" si="4"/>
        <v>0</v>
      </c>
      <c r="I22" s="489">
        <f t="shared" si="5"/>
        <v>0</v>
      </c>
      <c r="J22" s="489">
        <f t="shared" si="6"/>
        <v>0</v>
      </c>
      <c r="K22" s="114">
        <v>1</v>
      </c>
      <c r="L22" s="489">
        <f t="shared" si="7"/>
        <v>0.18</v>
      </c>
      <c r="M22" s="489">
        <f t="shared" si="8"/>
        <v>0.02</v>
      </c>
      <c r="N22" s="489">
        <f t="shared" si="9"/>
        <v>0.19999999999999998</v>
      </c>
      <c r="O22" s="114">
        <v>0</v>
      </c>
      <c r="P22" s="489">
        <f t="shared" si="10"/>
        <v>0</v>
      </c>
      <c r="Q22" s="489">
        <f t="shared" si="11"/>
        <v>0</v>
      </c>
      <c r="R22" s="489">
        <f t="shared" si="12"/>
        <v>0</v>
      </c>
      <c r="S22" s="490">
        <f t="shared" si="13"/>
        <v>1</v>
      </c>
      <c r="T22" s="489">
        <f t="shared" si="14"/>
        <v>0.18</v>
      </c>
      <c r="U22" s="489">
        <f t="shared" si="15"/>
        <v>0.02</v>
      </c>
      <c r="V22" s="489">
        <f t="shared" si="16"/>
        <v>0.19999999999999998</v>
      </c>
    </row>
    <row r="23" spans="1:22" x14ac:dyDescent="0.25">
      <c r="A23" s="886" t="s">
        <v>17</v>
      </c>
      <c r="B23" s="887"/>
      <c r="C23" s="491">
        <f t="shared" ref="C23:U23" si="17">SUM(C12:C22)</f>
        <v>0</v>
      </c>
      <c r="D23" s="529">
        <f t="shared" si="17"/>
        <v>0</v>
      </c>
      <c r="E23" s="529">
        <f t="shared" si="17"/>
        <v>0</v>
      </c>
      <c r="F23" s="529">
        <f t="shared" si="17"/>
        <v>0</v>
      </c>
      <c r="G23" s="491">
        <f t="shared" si="17"/>
        <v>1</v>
      </c>
      <c r="H23" s="529">
        <f t="shared" si="17"/>
        <v>0.13500000000000001</v>
      </c>
      <c r="I23" s="529">
        <f t="shared" si="17"/>
        <v>1.4999999999999999E-2</v>
      </c>
      <c r="J23" s="529">
        <f t="shared" si="17"/>
        <v>0.15000000000000002</v>
      </c>
      <c r="K23" s="491">
        <f t="shared" si="17"/>
        <v>6</v>
      </c>
      <c r="L23" s="529">
        <f t="shared" si="17"/>
        <v>1.0799999999999998</v>
      </c>
      <c r="M23" s="529">
        <f t="shared" si="17"/>
        <v>0.12000000000000001</v>
      </c>
      <c r="N23" s="529">
        <f t="shared" si="17"/>
        <v>1.2</v>
      </c>
      <c r="O23" s="491">
        <f t="shared" si="17"/>
        <v>9</v>
      </c>
      <c r="P23" s="529">
        <f t="shared" si="17"/>
        <v>2.0249999999999999</v>
      </c>
      <c r="Q23" s="529">
        <f t="shared" si="17"/>
        <v>0.22500000000000001</v>
      </c>
      <c r="R23" s="529">
        <f t="shared" si="17"/>
        <v>2.25</v>
      </c>
      <c r="S23" s="491">
        <f t="shared" si="17"/>
        <v>16</v>
      </c>
      <c r="T23" s="529">
        <f t="shared" si="17"/>
        <v>3.24</v>
      </c>
      <c r="U23" s="529">
        <f t="shared" si="17"/>
        <v>0.36</v>
      </c>
      <c r="V23" s="529">
        <f>SUM(V12:V22)</f>
        <v>3.6</v>
      </c>
    </row>
    <row r="24" spans="1:22" x14ac:dyDescent="0.25">
      <c r="A24" s="419"/>
      <c r="B24" s="79"/>
      <c r="C24" s="79"/>
      <c r="D24" s="79"/>
      <c r="E24" s="79"/>
      <c r="F24" s="79"/>
      <c r="G24" s="79"/>
      <c r="H24" s="79"/>
      <c r="I24" s="79"/>
      <c r="J24" s="79"/>
      <c r="K24" s="79"/>
      <c r="L24" s="79"/>
      <c r="M24" s="79"/>
      <c r="N24" s="79"/>
      <c r="O24" s="79"/>
      <c r="P24" s="79"/>
      <c r="Q24" s="79"/>
      <c r="R24" s="79"/>
      <c r="S24" s="79"/>
      <c r="T24" s="79"/>
      <c r="U24" s="79"/>
      <c r="V24" s="79"/>
    </row>
    <row r="25" spans="1:22" x14ac:dyDescent="0.25">
      <c r="A25" s="580" t="s">
        <v>936</v>
      </c>
      <c r="B25" s="581" t="s">
        <v>961</v>
      </c>
      <c r="C25" s="79"/>
      <c r="D25" s="79"/>
      <c r="E25" s="79"/>
      <c r="F25" s="79"/>
      <c r="G25" s="79"/>
      <c r="H25" s="79"/>
      <c r="I25" s="79"/>
      <c r="J25" s="79"/>
      <c r="K25" s="79"/>
      <c r="L25" s="79"/>
      <c r="M25" s="79"/>
      <c r="N25" s="79"/>
      <c r="O25" s="79"/>
      <c r="P25" s="79"/>
      <c r="Q25" s="79"/>
      <c r="R25" s="79"/>
      <c r="S25" s="79"/>
      <c r="T25" s="79"/>
      <c r="U25" s="79"/>
      <c r="V25" s="79"/>
    </row>
    <row r="26" spans="1:22" x14ac:dyDescent="0.25">
      <c r="A26" s="419"/>
      <c r="B26" s="79"/>
      <c r="C26" s="79"/>
      <c r="D26" s="79"/>
      <c r="E26" s="79"/>
      <c r="F26" s="79"/>
      <c r="G26" s="79"/>
      <c r="H26" s="79"/>
      <c r="I26" s="79"/>
      <c r="J26" s="79"/>
      <c r="K26" s="79"/>
      <c r="L26" s="79"/>
      <c r="M26" s="79"/>
      <c r="N26" s="79"/>
      <c r="O26" s="79"/>
      <c r="P26" s="79"/>
      <c r="Q26" s="79"/>
      <c r="R26" s="79"/>
      <c r="S26" s="79"/>
      <c r="T26" s="79"/>
      <c r="U26" s="79"/>
      <c r="V26" s="79"/>
    </row>
    <row r="27" spans="1:22" x14ac:dyDescent="0.25">
      <c r="A27" s="419"/>
      <c r="B27" s="79"/>
      <c r="C27" s="79"/>
      <c r="D27" s="79"/>
      <c r="E27" s="79"/>
      <c r="F27" s="79"/>
      <c r="G27" s="79"/>
      <c r="H27" s="79"/>
      <c r="I27" s="79"/>
      <c r="J27" s="79"/>
      <c r="K27" s="79"/>
      <c r="L27" s="79"/>
      <c r="M27" s="79"/>
      <c r="N27" s="79"/>
      <c r="O27" s="79"/>
      <c r="P27" s="79"/>
      <c r="Q27" s="79"/>
      <c r="R27" s="79"/>
      <c r="S27" s="79"/>
      <c r="T27" s="79"/>
      <c r="U27" s="79"/>
      <c r="V27" s="79"/>
    </row>
    <row r="29" spans="1:22" s="15" customFormat="1" ht="12.75" x14ac:dyDescent="0.2">
      <c r="A29" s="14" t="s">
        <v>11</v>
      </c>
      <c r="G29" s="14"/>
      <c r="H29" s="14"/>
      <c r="J29" s="355"/>
      <c r="K29" s="14"/>
      <c r="L29" s="14"/>
      <c r="M29" s="14"/>
      <c r="N29" s="14"/>
      <c r="O29" s="14"/>
      <c r="P29" s="14"/>
      <c r="Q29" s="14"/>
      <c r="R29" s="14"/>
      <c r="S29" s="351"/>
      <c r="T29" s="351"/>
      <c r="U29" s="351"/>
      <c r="V29" s="367" t="s">
        <v>12</v>
      </c>
    </row>
    <row r="30" spans="1:22" s="15" customFormat="1" ht="12.75" customHeight="1" x14ac:dyDescent="0.2">
      <c r="J30" s="355"/>
      <c r="K30" s="34"/>
      <c r="L30" s="34"/>
      <c r="M30" s="34"/>
      <c r="N30" s="34"/>
      <c r="O30" s="34"/>
      <c r="P30" s="34"/>
      <c r="Q30" s="34"/>
      <c r="R30" s="34"/>
      <c r="S30" s="34"/>
      <c r="T30" s="34"/>
      <c r="U30" s="34"/>
      <c r="V30" s="367" t="s">
        <v>902</v>
      </c>
    </row>
    <row r="31" spans="1:22" s="15" customFormat="1" ht="12.75" customHeight="1" x14ac:dyDescent="0.2">
      <c r="J31" s="34"/>
      <c r="K31" s="34"/>
      <c r="L31" s="34"/>
      <c r="M31" s="34"/>
      <c r="N31" s="34"/>
      <c r="O31" s="34"/>
      <c r="P31" s="34"/>
      <c r="Q31" s="34"/>
      <c r="R31" s="34"/>
      <c r="S31" s="34"/>
      <c r="T31" s="34"/>
      <c r="U31" s="34"/>
      <c r="V31" s="367" t="s">
        <v>903</v>
      </c>
    </row>
    <row r="32" spans="1:22" s="15" customFormat="1" ht="12.75" x14ac:dyDescent="0.2">
      <c r="A32" s="14"/>
      <c r="B32" s="14"/>
      <c r="K32" s="14"/>
      <c r="L32" s="14"/>
      <c r="M32" s="14"/>
      <c r="N32" s="14"/>
      <c r="O32" s="14"/>
      <c r="P32" s="14"/>
      <c r="Q32" s="624" t="s">
        <v>83</v>
      </c>
      <c r="R32" s="624"/>
      <c r="S32" s="624"/>
      <c r="T32" s="624"/>
      <c r="U32" s="624"/>
      <c r="V32" s="624"/>
    </row>
  </sheetData>
  <mergeCells count="22">
    <mergeCell ref="U1:V1"/>
    <mergeCell ref="E2:P2"/>
    <mergeCell ref="C4:Q4"/>
    <mergeCell ref="A8:A10"/>
    <mergeCell ref="B8:B10"/>
    <mergeCell ref="C8:F8"/>
    <mergeCell ref="G8:J8"/>
    <mergeCell ref="K8:N8"/>
    <mergeCell ref="O8:R8"/>
    <mergeCell ref="S8:V8"/>
    <mergeCell ref="C9:C10"/>
    <mergeCell ref="D9:F9"/>
    <mergeCell ref="G9:G10"/>
    <mergeCell ref="H9:J9"/>
    <mergeCell ref="K9:K10"/>
    <mergeCell ref="A23:B23"/>
    <mergeCell ref="Q32:V32"/>
    <mergeCell ref="O9:O10"/>
    <mergeCell ref="P9:R9"/>
    <mergeCell ref="S9:S10"/>
    <mergeCell ref="T9:V9"/>
    <mergeCell ref="L9:N9"/>
  </mergeCells>
  <printOptions horizontalCentered="1" verticalCentered="1"/>
  <pageMargins left="0.70866141732283505" right="0.70866141732283505" top="0.196850393700787" bottom="0.196850393700787" header="0.31496062992126" footer="0.31496062992126"/>
  <pageSetup paperSize="9" scale="64" orientation="landscape" r:id="rId1"/>
  <headerFooter>
    <oddFooter>&amp;C- 102 -</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7"/>
  <sheetViews>
    <sheetView view="pageBreakPreview" topLeftCell="E7" zoomScaleSheetLayoutView="100" workbookViewId="0">
      <selection activeCell="T23" sqref="T23:U23"/>
    </sheetView>
  </sheetViews>
  <sheetFormatPr defaultRowHeight="15" x14ac:dyDescent="0.25"/>
  <cols>
    <col min="1" max="1" width="6.140625" style="73" customWidth="1"/>
    <col min="2" max="2" width="21.42578125" style="73" bestFit="1" customWidth="1"/>
    <col min="3" max="3" width="8.7109375" style="73" customWidth="1"/>
    <col min="4" max="4" width="8.140625" style="73" customWidth="1"/>
    <col min="5" max="5" width="7.42578125" style="73" customWidth="1"/>
    <col min="6" max="6" width="9.140625" style="73" customWidth="1"/>
    <col min="7" max="7" width="9.5703125" style="73" customWidth="1"/>
    <col min="8" max="8" width="8.140625" style="73" customWidth="1"/>
    <col min="9" max="9" width="6.85546875" style="73" customWidth="1"/>
    <col min="10" max="10" width="9.28515625" style="73" customWidth="1"/>
    <col min="11" max="11" width="10.5703125" style="73" customWidth="1"/>
    <col min="12" max="12" width="8.7109375" style="73" customWidth="1"/>
    <col min="13" max="13" width="7.42578125" style="73" customWidth="1"/>
    <col min="14" max="14" width="8.5703125" style="73" customWidth="1"/>
    <col min="15" max="15" width="8.7109375" style="73" customWidth="1"/>
    <col min="16" max="16" width="8.5703125" style="73" customWidth="1"/>
    <col min="17" max="17" width="7.85546875" style="73" customWidth="1"/>
    <col min="18" max="18" width="8.5703125" style="73" customWidth="1"/>
    <col min="19" max="20" width="10.5703125" style="73" customWidth="1"/>
    <col min="21" max="21" width="11.140625" style="73" customWidth="1"/>
    <col min="22" max="22" width="10.7109375" style="73" bestFit="1" customWidth="1"/>
    <col min="23" max="16384" width="9.140625" style="73"/>
  </cols>
  <sheetData>
    <row r="1" spans="1:24" s="15" customFormat="1" ht="15.75" x14ac:dyDescent="0.25">
      <c r="C1" s="42"/>
      <c r="D1" s="42"/>
      <c r="E1" s="42"/>
      <c r="F1" s="42"/>
      <c r="G1" s="42"/>
      <c r="H1" s="42"/>
      <c r="I1" s="106" t="s">
        <v>0</v>
      </c>
      <c r="J1" s="106"/>
      <c r="S1" s="38"/>
      <c r="T1" s="38"/>
      <c r="U1" s="689" t="s">
        <v>827</v>
      </c>
      <c r="V1" s="689"/>
      <c r="W1" s="40"/>
      <c r="X1" s="40"/>
    </row>
    <row r="2" spans="1:24" s="15" customFormat="1" ht="20.25" x14ac:dyDescent="0.3">
      <c r="E2" s="622" t="s">
        <v>701</v>
      </c>
      <c r="F2" s="622"/>
      <c r="G2" s="622"/>
      <c r="H2" s="622"/>
      <c r="I2" s="622"/>
      <c r="J2" s="622"/>
      <c r="K2" s="622"/>
      <c r="L2" s="622"/>
      <c r="M2" s="622"/>
      <c r="N2" s="622"/>
      <c r="O2" s="622"/>
      <c r="P2" s="622"/>
    </row>
    <row r="3" spans="1:24" s="15" customFormat="1" ht="20.25" x14ac:dyDescent="0.3">
      <c r="H3" s="41"/>
      <c r="I3" s="41"/>
      <c r="J3" s="41"/>
      <c r="K3" s="41"/>
      <c r="L3" s="41"/>
      <c r="M3" s="41"/>
      <c r="N3" s="41"/>
      <c r="O3" s="41"/>
      <c r="P3" s="41"/>
    </row>
    <row r="4" spans="1:24" ht="15.75" x14ac:dyDescent="0.25">
      <c r="C4" s="623" t="s">
        <v>826</v>
      </c>
      <c r="D4" s="623"/>
      <c r="E4" s="623"/>
      <c r="F4" s="623"/>
      <c r="G4" s="623"/>
      <c r="H4" s="623"/>
      <c r="I4" s="623"/>
      <c r="J4" s="623"/>
      <c r="K4" s="623"/>
      <c r="L4" s="623"/>
      <c r="M4" s="623"/>
      <c r="N4" s="623"/>
      <c r="O4" s="623"/>
      <c r="P4" s="623"/>
      <c r="Q4" s="623"/>
      <c r="R4" s="44"/>
      <c r="S4" s="111"/>
      <c r="T4" s="111"/>
      <c r="U4" s="111"/>
      <c r="V4" s="111"/>
      <c r="W4" s="106"/>
    </row>
    <row r="5" spans="1:24" x14ac:dyDescent="0.25">
      <c r="C5" s="74"/>
      <c r="D5" s="74"/>
      <c r="E5" s="74"/>
      <c r="F5" s="74"/>
      <c r="G5" s="74"/>
      <c r="H5" s="74"/>
      <c r="M5" s="74"/>
      <c r="N5" s="74"/>
      <c r="O5" s="74"/>
      <c r="P5" s="74"/>
      <c r="Q5" s="74"/>
      <c r="R5" s="74"/>
      <c r="S5" s="74"/>
      <c r="T5" s="74"/>
      <c r="U5" s="74"/>
      <c r="V5" s="74"/>
      <c r="W5" s="74"/>
    </row>
    <row r="6" spans="1:24" x14ac:dyDescent="0.25">
      <c r="A6" s="77" t="s">
        <v>883</v>
      </c>
      <c r="B6" s="84"/>
    </row>
    <row r="7" spans="1:24" x14ac:dyDescent="0.25">
      <c r="B7" s="316"/>
    </row>
    <row r="8" spans="1:24" s="77" customFormat="1" ht="24.75" customHeight="1" x14ac:dyDescent="0.25">
      <c r="A8" s="611" t="s">
        <v>2</v>
      </c>
      <c r="B8" s="883" t="s">
        <v>3</v>
      </c>
      <c r="C8" s="880" t="s">
        <v>819</v>
      </c>
      <c r="D8" s="881"/>
      <c r="E8" s="881"/>
      <c r="F8" s="881"/>
      <c r="G8" s="880" t="s">
        <v>823</v>
      </c>
      <c r="H8" s="881"/>
      <c r="I8" s="881"/>
      <c r="J8" s="881"/>
      <c r="K8" s="880" t="s">
        <v>824</v>
      </c>
      <c r="L8" s="881"/>
      <c r="M8" s="881"/>
      <c r="N8" s="881"/>
      <c r="O8" s="880" t="s">
        <v>825</v>
      </c>
      <c r="P8" s="881"/>
      <c r="Q8" s="881"/>
      <c r="R8" s="881"/>
      <c r="S8" s="898" t="s">
        <v>17</v>
      </c>
      <c r="T8" s="899"/>
      <c r="U8" s="899"/>
      <c r="V8" s="899"/>
    </row>
    <row r="9" spans="1:24" s="78" customFormat="1" ht="29.25" customHeight="1" x14ac:dyDescent="0.25">
      <c r="A9" s="611"/>
      <c r="B9" s="883"/>
      <c r="C9" s="893" t="s">
        <v>820</v>
      </c>
      <c r="D9" s="895" t="s">
        <v>822</v>
      </c>
      <c r="E9" s="896"/>
      <c r="F9" s="897"/>
      <c r="G9" s="893" t="s">
        <v>820</v>
      </c>
      <c r="H9" s="895" t="s">
        <v>822</v>
      </c>
      <c r="I9" s="896"/>
      <c r="J9" s="897"/>
      <c r="K9" s="893" t="s">
        <v>820</v>
      </c>
      <c r="L9" s="895" t="s">
        <v>822</v>
      </c>
      <c r="M9" s="896"/>
      <c r="N9" s="897"/>
      <c r="O9" s="893" t="s">
        <v>820</v>
      </c>
      <c r="P9" s="895" t="s">
        <v>822</v>
      </c>
      <c r="Q9" s="896"/>
      <c r="R9" s="897"/>
      <c r="S9" s="893" t="s">
        <v>820</v>
      </c>
      <c r="T9" s="895" t="s">
        <v>822</v>
      </c>
      <c r="U9" s="896"/>
      <c r="V9" s="897"/>
    </row>
    <row r="10" spans="1:24" s="78" customFormat="1" ht="46.5" customHeight="1" x14ac:dyDescent="0.25">
      <c r="A10" s="611"/>
      <c r="B10" s="883"/>
      <c r="C10" s="894"/>
      <c r="D10" s="72" t="s">
        <v>821</v>
      </c>
      <c r="E10" s="72" t="s">
        <v>202</v>
      </c>
      <c r="F10" s="72" t="s">
        <v>17</v>
      </c>
      <c r="G10" s="894"/>
      <c r="H10" s="72" t="s">
        <v>821</v>
      </c>
      <c r="I10" s="72" t="s">
        <v>202</v>
      </c>
      <c r="J10" s="72" t="s">
        <v>17</v>
      </c>
      <c r="K10" s="894"/>
      <c r="L10" s="72" t="s">
        <v>821</v>
      </c>
      <c r="M10" s="72" t="s">
        <v>202</v>
      </c>
      <c r="N10" s="72" t="s">
        <v>17</v>
      </c>
      <c r="O10" s="894"/>
      <c r="P10" s="72" t="s">
        <v>821</v>
      </c>
      <c r="Q10" s="72" t="s">
        <v>202</v>
      </c>
      <c r="R10" s="72" t="s">
        <v>17</v>
      </c>
      <c r="S10" s="894"/>
      <c r="T10" s="72" t="s">
        <v>821</v>
      </c>
      <c r="U10" s="72" t="s">
        <v>202</v>
      </c>
      <c r="V10" s="72" t="s">
        <v>17</v>
      </c>
    </row>
    <row r="11" spans="1:24" s="152" customFormat="1" ht="16.149999999999999" customHeight="1" x14ac:dyDescent="0.25">
      <c r="A11" s="317">
        <v>1</v>
      </c>
      <c r="B11" s="151">
        <v>2</v>
      </c>
      <c r="C11" s="151">
        <v>3</v>
      </c>
      <c r="D11" s="317">
        <v>4</v>
      </c>
      <c r="E11" s="151">
        <v>5</v>
      </c>
      <c r="F11" s="151">
        <v>6</v>
      </c>
      <c r="G11" s="317">
        <v>7</v>
      </c>
      <c r="H11" s="151">
        <v>8</v>
      </c>
      <c r="I11" s="151">
        <v>9</v>
      </c>
      <c r="J11" s="317">
        <v>10</v>
      </c>
      <c r="K11" s="151">
        <v>11</v>
      </c>
      <c r="L11" s="151">
        <v>12</v>
      </c>
      <c r="M11" s="317">
        <v>13</v>
      </c>
      <c r="N11" s="151">
        <v>14</v>
      </c>
      <c r="O11" s="151">
        <v>15</v>
      </c>
      <c r="P11" s="317">
        <v>16</v>
      </c>
      <c r="Q11" s="151">
        <v>17</v>
      </c>
      <c r="R11" s="151">
        <v>18</v>
      </c>
      <c r="S11" s="317">
        <v>19</v>
      </c>
      <c r="T11" s="151">
        <v>20</v>
      </c>
      <c r="U11" s="151">
        <v>21</v>
      </c>
      <c r="V11" s="317">
        <v>22</v>
      </c>
    </row>
    <row r="12" spans="1:24" x14ac:dyDescent="0.25">
      <c r="A12" s="114">
        <v>1</v>
      </c>
      <c r="B12" s="9" t="s">
        <v>884</v>
      </c>
      <c r="C12" s="114">
        <v>100</v>
      </c>
      <c r="D12" s="489">
        <f>C12*0.09</f>
        <v>9</v>
      </c>
      <c r="E12" s="489">
        <f>C12*0.01</f>
        <v>1</v>
      </c>
      <c r="F12" s="489">
        <f>SUM(D12:E12)</f>
        <v>10</v>
      </c>
      <c r="G12" s="114">
        <v>96</v>
      </c>
      <c r="H12" s="489">
        <f>G12*0.135</f>
        <v>12.96</v>
      </c>
      <c r="I12" s="489">
        <f>G12*0.015</f>
        <v>1.44</v>
      </c>
      <c r="J12" s="489">
        <f>SUM(H12:I12)</f>
        <v>14.4</v>
      </c>
      <c r="K12" s="114">
        <v>27</v>
      </c>
      <c r="L12" s="489">
        <f>K12*0.18</f>
        <v>4.8599999999999994</v>
      </c>
      <c r="M12" s="489">
        <f>K12*0.02</f>
        <v>0.54</v>
      </c>
      <c r="N12" s="489">
        <f>SUM(L12:M12)</f>
        <v>5.3999999999999995</v>
      </c>
      <c r="O12" s="114">
        <v>7</v>
      </c>
      <c r="P12" s="489">
        <f>O12*0.225</f>
        <v>1.575</v>
      </c>
      <c r="Q12" s="489">
        <f>O12*0.025</f>
        <v>0.17500000000000002</v>
      </c>
      <c r="R12" s="489">
        <f>SUM(P12:Q12)</f>
        <v>1.75</v>
      </c>
      <c r="S12" s="490">
        <f>C12+G12+K12+O12</f>
        <v>230</v>
      </c>
      <c r="T12" s="489">
        <f t="shared" ref="T12:U12" si="0">D12+H12+L12+P12</f>
        <v>28.395</v>
      </c>
      <c r="U12" s="489">
        <f t="shared" si="0"/>
        <v>3.1549999999999998</v>
      </c>
      <c r="V12" s="489">
        <f>SUM(T12:U12)</f>
        <v>31.55</v>
      </c>
    </row>
    <row r="13" spans="1:24" x14ac:dyDescent="0.25">
      <c r="A13" s="114">
        <v>2</v>
      </c>
      <c r="B13" s="9" t="s">
        <v>885</v>
      </c>
      <c r="C13" s="114">
        <v>55</v>
      </c>
      <c r="D13" s="489">
        <f t="shared" ref="D13:D22" si="1">C13*0.09</f>
        <v>4.95</v>
      </c>
      <c r="E13" s="489">
        <f t="shared" ref="E13:E22" si="2">C13*0.01</f>
        <v>0.55000000000000004</v>
      </c>
      <c r="F13" s="489">
        <f t="shared" ref="F13:F22" si="3">SUM(D13:E13)</f>
        <v>5.5</v>
      </c>
      <c r="G13" s="114">
        <v>47</v>
      </c>
      <c r="H13" s="489">
        <f t="shared" ref="H13:H22" si="4">G13*0.135</f>
        <v>6.3450000000000006</v>
      </c>
      <c r="I13" s="489">
        <f t="shared" ref="I13:I22" si="5">G13*0.015</f>
        <v>0.70499999999999996</v>
      </c>
      <c r="J13" s="489">
        <f t="shared" ref="J13:J22" si="6">SUM(H13:I13)</f>
        <v>7.0500000000000007</v>
      </c>
      <c r="K13" s="114">
        <v>52</v>
      </c>
      <c r="L13" s="489">
        <f t="shared" ref="L13:L22" si="7">K13*0.18</f>
        <v>9.36</v>
      </c>
      <c r="M13" s="489">
        <f t="shared" ref="M13:M22" si="8">K13*0.02</f>
        <v>1.04</v>
      </c>
      <c r="N13" s="489">
        <f t="shared" ref="N13:N22" si="9">SUM(L13:M13)</f>
        <v>10.399999999999999</v>
      </c>
      <c r="O13" s="114">
        <v>6</v>
      </c>
      <c r="P13" s="489">
        <f t="shared" ref="P13:P22" si="10">O13*0.225</f>
        <v>1.35</v>
      </c>
      <c r="Q13" s="489">
        <f t="shared" ref="Q13:Q22" si="11">O13*0.025</f>
        <v>0.15000000000000002</v>
      </c>
      <c r="R13" s="489">
        <f t="shared" ref="R13:R22" si="12">SUM(P13:Q13)</f>
        <v>1.5</v>
      </c>
      <c r="S13" s="490">
        <f t="shared" ref="S13:S22" si="13">C13+G13+K13+O13</f>
        <v>160</v>
      </c>
      <c r="T13" s="489">
        <f t="shared" ref="T13:T22" si="14">D13+H13+L13+P13</f>
        <v>22.005000000000003</v>
      </c>
      <c r="U13" s="489">
        <f t="shared" ref="U13:U22" si="15">E13+I13+M13+Q13</f>
        <v>2.4449999999999998</v>
      </c>
      <c r="V13" s="489">
        <f t="shared" ref="V13:V22" si="16">SUM(T13:U13)</f>
        <v>24.450000000000003</v>
      </c>
    </row>
    <row r="14" spans="1:24" x14ac:dyDescent="0.25">
      <c r="A14" s="114">
        <v>3</v>
      </c>
      <c r="B14" s="9" t="s">
        <v>886</v>
      </c>
      <c r="C14" s="114">
        <v>125</v>
      </c>
      <c r="D14" s="489">
        <f t="shared" si="1"/>
        <v>11.25</v>
      </c>
      <c r="E14" s="489">
        <f t="shared" si="2"/>
        <v>1.25</v>
      </c>
      <c r="F14" s="489">
        <f t="shared" si="3"/>
        <v>12.5</v>
      </c>
      <c r="G14" s="114">
        <v>70</v>
      </c>
      <c r="H14" s="489">
        <f t="shared" si="4"/>
        <v>9.4500000000000011</v>
      </c>
      <c r="I14" s="489">
        <f t="shared" si="5"/>
        <v>1.05</v>
      </c>
      <c r="J14" s="489">
        <f t="shared" si="6"/>
        <v>10.500000000000002</v>
      </c>
      <c r="K14" s="114">
        <v>21</v>
      </c>
      <c r="L14" s="489">
        <f t="shared" si="7"/>
        <v>3.78</v>
      </c>
      <c r="M14" s="489">
        <f t="shared" si="8"/>
        <v>0.42</v>
      </c>
      <c r="N14" s="489">
        <f t="shared" si="9"/>
        <v>4.2</v>
      </c>
      <c r="O14" s="114">
        <v>6</v>
      </c>
      <c r="P14" s="489">
        <f t="shared" si="10"/>
        <v>1.35</v>
      </c>
      <c r="Q14" s="489">
        <f t="shared" si="11"/>
        <v>0.15000000000000002</v>
      </c>
      <c r="R14" s="489">
        <f t="shared" si="12"/>
        <v>1.5</v>
      </c>
      <c r="S14" s="490">
        <f t="shared" si="13"/>
        <v>222</v>
      </c>
      <c r="T14" s="489">
        <f t="shared" si="14"/>
        <v>25.830000000000005</v>
      </c>
      <c r="U14" s="489">
        <f t="shared" si="15"/>
        <v>2.8699999999999997</v>
      </c>
      <c r="V14" s="489">
        <f t="shared" si="16"/>
        <v>28.700000000000006</v>
      </c>
    </row>
    <row r="15" spans="1:24" x14ac:dyDescent="0.25">
      <c r="A15" s="114">
        <v>4</v>
      </c>
      <c r="B15" s="9" t="s">
        <v>887</v>
      </c>
      <c r="C15" s="114">
        <v>40</v>
      </c>
      <c r="D15" s="489">
        <f t="shared" si="1"/>
        <v>3.5999999999999996</v>
      </c>
      <c r="E15" s="489">
        <f t="shared" si="2"/>
        <v>0.4</v>
      </c>
      <c r="F15" s="489">
        <f t="shared" si="3"/>
        <v>3.9999999999999996</v>
      </c>
      <c r="G15" s="114">
        <v>19</v>
      </c>
      <c r="H15" s="489">
        <f t="shared" si="4"/>
        <v>2.5650000000000004</v>
      </c>
      <c r="I15" s="489">
        <f t="shared" si="5"/>
        <v>0.28499999999999998</v>
      </c>
      <c r="J15" s="489">
        <f t="shared" si="6"/>
        <v>2.8500000000000005</v>
      </c>
      <c r="K15" s="114">
        <v>1</v>
      </c>
      <c r="L15" s="489">
        <f t="shared" si="7"/>
        <v>0.18</v>
      </c>
      <c r="M15" s="489">
        <f t="shared" si="8"/>
        <v>0.02</v>
      </c>
      <c r="N15" s="489">
        <f t="shared" si="9"/>
        <v>0.19999999999999998</v>
      </c>
      <c r="O15" s="114">
        <v>0</v>
      </c>
      <c r="P15" s="489">
        <f t="shared" si="10"/>
        <v>0</v>
      </c>
      <c r="Q15" s="489">
        <f t="shared" si="11"/>
        <v>0</v>
      </c>
      <c r="R15" s="489">
        <f t="shared" si="12"/>
        <v>0</v>
      </c>
      <c r="S15" s="490">
        <f t="shared" si="13"/>
        <v>60</v>
      </c>
      <c r="T15" s="489">
        <f t="shared" si="14"/>
        <v>6.3449999999999998</v>
      </c>
      <c r="U15" s="489">
        <f t="shared" si="15"/>
        <v>0.70500000000000007</v>
      </c>
      <c r="V15" s="489">
        <f t="shared" si="16"/>
        <v>7.05</v>
      </c>
    </row>
    <row r="16" spans="1:24" x14ac:dyDescent="0.25">
      <c r="A16" s="114">
        <v>5</v>
      </c>
      <c r="B16" s="9" t="s">
        <v>888</v>
      </c>
      <c r="C16" s="114">
        <v>0</v>
      </c>
      <c r="D16" s="489">
        <f t="shared" si="1"/>
        <v>0</v>
      </c>
      <c r="E16" s="489">
        <f t="shared" si="2"/>
        <v>0</v>
      </c>
      <c r="F16" s="489">
        <f t="shared" si="3"/>
        <v>0</v>
      </c>
      <c r="G16" s="114">
        <v>0</v>
      </c>
      <c r="H16" s="489">
        <f t="shared" si="4"/>
        <v>0</v>
      </c>
      <c r="I16" s="489">
        <f t="shared" si="5"/>
        <v>0</v>
      </c>
      <c r="J16" s="489">
        <f t="shared" si="6"/>
        <v>0</v>
      </c>
      <c r="K16" s="114">
        <v>0</v>
      </c>
      <c r="L16" s="489">
        <f t="shared" si="7"/>
        <v>0</v>
      </c>
      <c r="M16" s="489">
        <f t="shared" si="8"/>
        <v>0</v>
      </c>
      <c r="N16" s="489">
        <f t="shared" si="9"/>
        <v>0</v>
      </c>
      <c r="O16" s="114">
        <v>0</v>
      </c>
      <c r="P16" s="489">
        <f t="shared" si="10"/>
        <v>0</v>
      </c>
      <c r="Q16" s="489">
        <f t="shared" si="11"/>
        <v>0</v>
      </c>
      <c r="R16" s="489">
        <f t="shared" si="12"/>
        <v>0</v>
      </c>
      <c r="S16" s="490">
        <f t="shared" si="13"/>
        <v>0</v>
      </c>
      <c r="T16" s="489">
        <f t="shared" si="14"/>
        <v>0</v>
      </c>
      <c r="U16" s="489">
        <f t="shared" si="15"/>
        <v>0</v>
      </c>
      <c r="V16" s="489">
        <f t="shared" si="16"/>
        <v>0</v>
      </c>
    </row>
    <row r="17" spans="1:22" x14ac:dyDescent="0.25">
      <c r="A17" s="114">
        <v>6</v>
      </c>
      <c r="B17" s="205" t="s">
        <v>889</v>
      </c>
      <c r="C17" s="114">
        <v>50</v>
      </c>
      <c r="D17" s="489">
        <f t="shared" si="1"/>
        <v>4.5</v>
      </c>
      <c r="E17" s="489">
        <f t="shared" si="2"/>
        <v>0.5</v>
      </c>
      <c r="F17" s="489">
        <f t="shared" si="3"/>
        <v>5</v>
      </c>
      <c r="G17" s="114">
        <v>70</v>
      </c>
      <c r="H17" s="489">
        <f t="shared" si="4"/>
        <v>9.4500000000000011</v>
      </c>
      <c r="I17" s="489">
        <f t="shared" si="5"/>
        <v>1.05</v>
      </c>
      <c r="J17" s="489">
        <f t="shared" si="6"/>
        <v>10.500000000000002</v>
      </c>
      <c r="K17" s="114">
        <v>9</v>
      </c>
      <c r="L17" s="489">
        <f t="shared" si="7"/>
        <v>1.6199999999999999</v>
      </c>
      <c r="M17" s="489">
        <f t="shared" si="8"/>
        <v>0.18</v>
      </c>
      <c r="N17" s="489">
        <f t="shared" si="9"/>
        <v>1.7999999999999998</v>
      </c>
      <c r="O17" s="114">
        <v>0</v>
      </c>
      <c r="P17" s="489">
        <f t="shared" si="10"/>
        <v>0</v>
      </c>
      <c r="Q17" s="489">
        <f t="shared" si="11"/>
        <v>0</v>
      </c>
      <c r="R17" s="489">
        <f t="shared" si="12"/>
        <v>0</v>
      </c>
      <c r="S17" s="490">
        <f t="shared" si="13"/>
        <v>129</v>
      </c>
      <c r="T17" s="489">
        <f t="shared" si="14"/>
        <v>15.57</v>
      </c>
      <c r="U17" s="489">
        <f t="shared" si="15"/>
        <v>1.73</v>
      </c>
      <c r="V17" s="489">
        <f t="shared" si="16"/>
        <v>17.3</v>
      </c>
    </row>
    <row r="18" spans="1:22" x14ac:dyDescent="0.25">
      <c r="A18" s="114">
        <v>7</v>
      </c>
      <c r="B18" s="9" t="s">
        <v>890</v>
      </c>
      <c r="C18" s="114">
        <v>84</v>
      </c>
      <c r="D18" s="489">
        <f t="shared" si="1"/>
        <v>7.56</v>
      </c>
      <c r="E18" s="489">
        <f t="shared" si="2"/>
        <v>0.84</v>
      </c>
      <c r="F18" s="489">
        <f t="shared" si="3"/>
        <v>8.4</v>
      </c>
      <c r="G18" s="114">
        <v>34</v>
      </c>
      <c r="H18" s="489">
        <f t="shared" si="4"/>
        <v>4.59</v>
      </c>
      <c r="I18" s="489">
        <f t="shared" si="5"/>
        <v>0.51</v>
      </c>
      <c r="J18" s="489">
        <f t="shared" si="6"/>
        <v>5.0999999999999996</v>
      </c>
      <c r="K18" s="114">
        <v>3</v>
      </c>
      <c r="L18" s="489">
        <f t="shared" si="7"/>
        <v>0.54</v>
      </c>
      <c r="M18" s="489">
        <f t="shared" si="8"/>
        <v>0.06</v>
      </c>
      <c r="N18" s="489">
        <f t="shared" si="9"/>
        <v>0.60000000000000009</v>
      </c>
      <c r="O18" s="114">
        <v>0</v>
      </c>
      <c r="P18" s="489">
        <f t="shared" si="10"/>
        <v>0</v>
      </c>
      <c r="Q18" s="489">
        <f t="shared" si="11"/>
        <v>0</v>
      </c>
      <c r="R18" s="489">
        <f t="shared" si="12"/>
        <v>0</v>
      </c>
      <c r="S18" s="490">
        <f t="shared" si="13"/>
        <v>121</v>
      </c>
      <c r="T18" s="489">
        <f t="shared" si="14"/>
        <v>12.689999999999998</v>
      </c>
      <c r="U18" s="489">
        <f t="shared" si="15"/>
        <v>1.4100000000000001</v>
      </c>
      <c r="V18" s="489">
        <f t="shared" si="16"/>
        <v>14.099999999999998</v>
      </c>
    </row>
    <row r="19" spans="1:22" x14ac:dyDescent="0.25">
      <c r="A19" s="114">
        <v>8</v>
      </c>
      <c r="B19" s="9" t="s">
        <v>891</v>
      </c>
      <c r="C19" s="114">
        <v>25</v>
      </c>
      <c r="D19" s="489">
        <f t="shared" si="1"/>
        <v>2.25</v>
      </c>
      <c r="E19" s="489">
        <f t="shared" si="2"/>
        <v>0.25</v>
      </c>
      <c r="F19" s="489">
        <f t="shared" si="3"/>
        <v>2.5</v>
      </c>
      <c r="G19" s="114">
        <v>80</v>
      </c>
      <c r="H19" s="489">
        <f t="shared" si="4"/>
        <v>10.8</v>
      </c>
      <c r="I19" s="489">
        <f t="shared" si="5"/>
        <v>1.2</v>
      </c>
      <c r="J19" s="489">
        <f t="shared" si="6"/>
        <v>12</v>
      </c>
      <c r="K19" s="114">
        <v>15</v>
      </c>
      <c r="L19" s="489">
        <f t="shared" si="7"/>
        <v>2.6999999999999997</v>
      </c>
      <c r="M19" s="489">
        <f t="shared" si="8"/>
        <v>0.3</v>
      </c>
      <c r="N19" s="489">
        <f t="shared" si="9"/>
        <v>2.9999999999999996</v>
      </c>
      <c r="O19" s="114">
        <v>4</v>
      </c>
      <c r="P19" s="489">
        <f t="shared" si="10"/>
        <v>0.9</v>
      </c>
      <c r="Q19" s="489">
        <f t="shared" si="11"/>
        <v>0.1</v>
      </c>
      <c r="R19" s="489">
        <f t="shared" si="12"/>
        <v>1</v>
      </c>
      <c r="S19" s="490">
        <f t="shared" si="13"/>
        <v>124</v>
      </c>
      <c r="T19" s="489">
        <f t="shared" si="14"/>
        <v>16.649999999999999</v>
      </c>
      <c r="U19" s="489">
        <f t="shared" si="15"/>
        <v>1.85</v>
      </c>
      <c r="V19" s="489">
        <f t="shared" si="16"/>
        <v>18.5</v>
      </c>
    </row>
    <row r="20" spans="1:22" x14ac:dyDescent="0.25">
      <c r="A20" s="114">
        <v>9</v>
      </c>
      <c r="B20" s="9" t="s">
        <v>892</v>
      </c>
      <c r="C20" s="114">
        <v>0</v>
      </c>
      <c r="D20" s="489">
        <f t="shared" si="1"/>
        <v>0</v>
      </c>
      <c r="E20" s="489">
        <f t="shared" si="2"/>
        <v>0</v>
      </c>
      <c r="F20" s="489">
        <f t="shared" si="3"/>
        <v>0</v>
      </c>
      <c r="G20" s="114">
        <v>0</v>
      </c>
      <c r="H20" s="489">
        <f t="shared" si="4"/>
        <v>0</v>
      </c>
      <c r="I20" s="489">
        <f t="shared" si="5"/>
        <v>0</v>
      </c>
      <c r="J20" s="489">
        <f t="shared" si="6"/>
        <v>0</v>
      </c>
      <c r="K20" s="114">
        <v>46</v>
      </c>
      <c r="L20" s="489">
        <f t="shared" si="7"/>
        <v>8.2799999999999994</v>
      </c>
      <c r="M20" s="489">
        <f t="shared" si="8"/>
        <v>0.92</v>
      </c>
      <c r="N20" s="489">
        <f t="shared" si="9"/>
        <v>9.1999999999999993</v>
      </c>
      <c r="O20" s="114">
        <v>20</v>
      </c>
      <c r="P20" s="489">
        <f t="shared" si="10"/>
        <v>4.5</v>
      </c>
      <c r="Q20" s="489">
        <f t="shared" si="11"/>
        <v>0.5</v>
      </c>
      <c r="R20" s="489">
        <f t="shared" si="12"/>
        <v>5</v>
      </c>
      <c r="S20" s="490">
        <f t="shared" si="13"/>
        <v>66</v>
      </c>
      <c r="T20" s="489">
        <f t="shared" si="14"/>
        <v>12.78</v>
      </c>
      <c r="U20" s="489">
        <f t="shared" si="15"/>
        <v>1.42</v>
      </c>
      <c r="V20" s="489">
        <f t="shared" si="16"/>
        <v>14.2</v>
      </c>
    </row>
    <row r="21" spans="1:22" x14ac:dyDescent="0.25">
      <c r="A21" s="114">
        <v>10</v>
      </c>
      <c r="B21" s="9" t="s">
        <v>893</v>
      </c>
      <c r="C21" s="114">
        <v>0</v>
      </c>
      <c r="D21" s="489">
        <f t="shared" si="1"/>
        <v>0</v>
      </c>
      <c r="E21" s="489">
        <f t="shared" si="2"/>
        <v>0</v>
      </c>
      <c r="F21" s="489">
        <f t="shared" si="3"/>
        <v>0</v>
      </c>
      <c r="G21" s="114">
        <v>162</v>
      </c>
      <c r="H21" s="489">
        <f t="shared" si="4"/>
        <v>21.87</v>
      </c>
      <c r="I21" s="489">
        <f t="shared" si="5"/>
        <v>2.4299999999999997</v>
      </c>
      <c r="J21" s="489">
        <f t="shared" si="6"/>
        <v>24.3</v>
      </c>
      <c r="K21" s="114">
        <v>0</v>
      </c>
      <c r="L21" s="489">
        <f t="shared" si="7"/>
        <v>0</v>
      </c>
      <c r="M21" s="489">
        <f t="shared" si="8"/>
        <v>0</v>
      </c>
      <c r="N21" s="489">
        <f t="shared" si="9"/>
        <v>0</v>
      </c>
      <c r="O21" s="114">
        <v>0</v>
      </c>
      <c r="P21" s="489">
        <f t="shared" si="10"/>
        <v>0</v>
      </c>
      <c r="Q21" s="489">
        <f t="shared" si="11"/>
        <v>0</v>
      </c>
      <c r="R21" s="489">
        <f t="shared" si="12"/>
        <v>0</v>
      </c>
      <c r="S21" s="490">
        <f t="shared" si="13"/>
        <v>162</v>
      </c>
      <c r="T21" s="489">
        <f t="shared" si="14"/>
        <v>21.87</v>
      </c>
      <c r="U21" s="489">
        <f t="shared" si="15"/>
        <v>2.4299999999999997</v>
      </c>
      <c r="V21" s="489">
        <f t="shared" si="16"/>
        <v>24.3</v>
      </c>
    </row>
    <row r="22" spans="1:22" x14ac:dyDescent="0.25">
      <c r="A22" s="114">
        <v>11</v>
      </c>
      <c r="B22" s="9" t="s">
        <v>894</v>
      </c>
      <c r="C22" s="114">
        <v>104</v>
      </c>
      <c r="D22" s="489">
        <f t="shared" si="1"/>
        <v>9.36</v>
      </c>
      <c r="E22" s="489">
        <f t="shared" si="2"/>
        <v>1.04</v>
      </c>
      <c r="F22" s="489">
        <f t="shared" si="3"/>
        <v>10.399999999999999</v>
      </c>
      <c r="G22" s="114">
        <v>163</v>
      </c>
      <c r="H22" s="489">
        <f t="shared" si="4"/>
        <v>22.005000000000003</v>
      </c>
      <c r="I22" s="489">
        <f t="shared" si="5"/>
        <v>2.4449999999999998</v>
      </c>
      <c r="J22" s="489">
        <f t="shared" si="6"/>
        <v>24.450000000000003</v>
      </c>
      <c r="K22" s="114">
        <v>8</v>
      </c>
      <c r="L22" s="489">
        <f t="shared" si="7"/>
        <v>1.44</v>
      </c>
      <c r="M22" s="489">
        <f t="shared" si="8"/>
        <v>0.16</v>
      </c>
      <c r="N22" s="489">
        <f t="shared" si="9"/>
        <v>1.5999999999999999</v>
      </c>
      <c r="O22" s="114">
        <v>4</v>
      </c>
      <c r="P22" s="489">
        <f t="shared" si="10"/>
        <v>0.9</v>
      </c>
      <c r="Q22" s="489">
        <f t="shared" si="11"/>
        <v>0.1</v>
      </c>
      <c r="R22" s="489">
        <f t="shared" si="12"/>
        <v>1</v>
      </c>
      <c r="S22" s="490">
        <f t="shared" si="13"/>
        <v>279</v>
      </c>
      <c r="T22" s="489">
        <f t="shared" si="14"/>
        <v>33.704999999999998</v>
      </c>
      <c r="U22" s="489">
        <f t="shared" si="15"/>
        <v>3.7450000000000001</v>
      </c>
      <c r="V22" s="489">
        <f t="shared" si="16"/>
        <v>37.449999999999996</v>
      </c>
    </row>
    <row r="23" spans="1:22" x14ac:dyDescent="0.25">
      <c r="A23" s="886" t="s">
        <v>17</v>
      </c>
      <c r="B23" s="887"/>
      <c r="C23" s="491">
        <f t="shared" ref="C23:U23" si="17">SUM(C12:C22)</f>
        <v>583</v>
      </c>
      <c r="D23" s="529">
        <f t="shared" si="17"/>
        <v>52.47</v>
      </c>
      <c r="E23" s="529">
        <f t="shared" si="17"/>
        <v>5.83</v>
      </c>
      <c r="F23" s="529">
        <f t="shared" si="17"/>
        <v>58.3</v>
      </c>
      <c r="G23" s="491">
        <f t="shared" si="17"/>
        <v>741</v>
      </c>
      <c r="H23" s="529">
        <f t="shared" si="17"/>
        <v>100.035</v>
      </c>
      <c r="I23" s="529">
        <f t="shared" si="17"/>
        <v>11.115</v>
      </c>
      <c r="J23" s="529">
        <f t="shared" si="17"/>
        <v>111.15</v>
      </c>
      <c r="K23" s="491">
        <f t="shared" si="17"/>
        <v>182</v>
      </c>
      <c r="L23" s="529">
        <f t="shared" si="17"/>
        <v>32.76</v>
      </c>
      <c r="M23" s="529">
        <f t="shared" si="17"/>
        <v>3.64</v>
      </c>
      <c r="N23" s="529">
        <f t="shared" si="17"/>
        <v>36.4</v>
      </c>
      <c r="O23" s="491">
        <f t="shared" si="17"/>
        <v>47</v>
      </c>
      <c r="P23" s="529">
        <f t="shared" si="17"/>
        <v>10.575000000000001</v>
      </c>
      <c r="Q23" s="529">
        <f t="shared" si="17"/>
        <v>1.1750000000000003</v>
      </c>
      <c r="R23" s="529">
        <f t="shared" si="17"/>
        <v>11.75</v>
      </c>
      <c r="S23" s="491">
        <f t="shared" si="17"/>
        <v>1553</v>
      </c>
      <c r="T23" s="529">
        <f t="shared" si="17"/>
        <v>195.84000000000003</v>
      </c>
      <c r="U23" s="529">
        <f t="shared" si="17"/>
        <v>21.76</v>
      </c>
      <c r="V23" s="529">
        <f>SUM(V12:V22)</f>
        <v>217.59999999999997</v>
      </c>
    </row>
    <row r="24" spans="1:22" x14ac:dyDescent="0.25">
      <c r="A24" s="419"/>
      <c r="B24" s="79"/>
      <c r="C24" s="79"/>
      <c r="D24" s="79"/>
      <c r="E24" s="79"/>
      <c r="F24" s="79"/>
      <c r="G24" s="79"/>
      <c r="H24" s="79"/>
      <c r="I24" s="79"/>
      <c r="J24" s="79"/>
      <c r="K24" s="79"/>
      <c r="L24" s="79"/>
      <c r="M24" s="79"/>
      <c r="N24" s="79"/>
      <c r="O24" s="79"/>
      <c r="P24" s="79"/>
      <c r="Q24" s="79"/>
      <c r="R24" s="79"/>
      <c r="S24" s="79"/>
      <c r="T24" s="79"/>
      <c r="U24" s="79"/>
      <c r="V24" s="79"/>
    </row>
    <row r="25" spans="1:22" x14ac:dyDescent="0.25">
      <c r="A25" s="419"/>
      <c r="B25" s="79"/>
      <c r="C25" s="79"/>
      <c r="D25" s="79"/>
      <c r="E25" s="79"/>
      <c r="F25" s="79"/>
      <c r="G25" s="79"/>
      <c r="H25" s="79"/>
      <c r="I25" s="79"/>
      <c r="J25" s="79"/>
      <c r="K25" s="79"/>
      <c r="L25" s="79"/>
      <c r="M25" s="79"/>
      <c r="N25" s="79"/>
      <c r="O25" s="79"/>
      <c r="P25" s="79"/>
      <c r="Q25" s="79"/>
      <c r="R25" s="79"/>
      <c r="S25" s="79"/>
      <c r="T25" s="79"/>
      <c r="U25" s="79"/>
      <c r="V25" s="79"/>
    </row>
    <row r="26" spans="1:22" x14ac:dyDescent="0.25">
      <c r="A26" s="419"/>
      <c r="B26" s="79"/>
      <c r="C26" s="79"/>
      <c r="D26" s="79"/>
      <c r="E26" s="79"/>
      <c r="F26" s="79"/>
      <c r="G26" s="79"/>
      <c r="H26" s="79"/>
      <c r="I26" s="79"/>
      <c r="J26" s="79"/>
      <c r="K26" s="79"/>
      <c r="L26" s="79"/>
      <c r="M26" s="79"/>
      <c r="N26" s="79"/>
      <c r="O26" s="79"/>
      <c r="P26" s="79"/>
      <c r="Q26" s="79"/>
      <c r="R26" s="79"/>
      <c r="S26" s="79"/>
      <c r="T26" s="79"/>
      <c r="U26" s="79"/>
      <c r="V26" s="79"/>
    </row>
    <row r="27" spans="1:22" x14ac:dyDescent="0.25">
      <c r="A27" s="419"/>
      <c r="B27" s="79"/>
      <c r="C27" s="79"/>
      <c r="D27" s="79"/>
      <c r="E27" s="79"/>
      <c r="F27" s="79"/>
      <c r="G27" s="79"/>
      <c r="H27" s="79"/>
      <c r="I27" s="79"/>
      <c r="J27" s="79"/>
      <c r="K27" s="79"/>
      <c r="L27" s="79"/>
      <c r="M27" s="79"/>
      <c r="N27" s="79"/>
      <c r="O27" s="79"/>
      <c r="P27" s="79"/>
      <c r="Q27" s="79"/>
      <c r="R27" s="79"/>
      <c r="S27" s="79"/>
      <c r="T27" s="79"/>
      <c r="U27" s="79"/>
      <c r="V27" s="79"/>
    </row>
    <row r="29" spans="1:22" s="15" customFormat="1" ht="12.75" x14ac:dyDescent="0.2">
      <c r="A29" s="14" t="s">
        <v>11</v>
      </c>
      <c r="G29" s="14"/>
      <c r="H29" s="14"/>
      <c r="K29" s="14"/>
      <c r="L29" s="14"/>
      <c r="M29" s="14"/>
      <c r="N29" s="14"/>
      <c r="O29" s="14"/>
      <c r="P29" s="14"/>
      <c r="Q29" s="14"/>
      <c r="R29" s="14"/>
      <c r="S29" s="900"/>
      <c r="T29" s="900"/>
      <c r="U29" s="900"/>
      <c r="V29" s="900"/>
    </row>
    <row r="30" spans="1:22" s="15" customFormat="1" ht="12.75" customHeight="1" x14ac:dyDescent="0.25">
      <c r="K30" s="34"/>
      <c r="L30" s="34"/>
      <c r="M30" s="34"/>
      <c r="N30" s="34"/>
      <c r="O30" s="34"/>
      <c r="P30" s="34"/>
      <c r="Q30" s="34"/>
      <c r="R30" s="73"/>
      <c r="S30" s="351"/>
      <c r="T30" s="351"/>
      <c r="U30" s="34"/>
      <c r="V30" s="367" t="s">
        <v>12</v>
      </c>
    </row>
    <row r="31" spans="1:22" s="15" customFormat="1" ht="12.75" customHeight="1" x14ac:dyDescent="0.2">
      <c r="K31" s="34"/>
      <c r="L31" s="34"/>
      <c r="M31" s="34"/>
      <c r="N31" s="34"/>
      <c r="O31" s="34"/>
      <c r="P31" s="34"/>
      <c r="Q31" s="34"/>
      <c r="R31" s="34"/>
      <c r="S31" s="34"/>
      <c r="T31" s="34"/>
      <c r="U31" s="34"/>
      <c r="V31" s="367" t="s">
        <v>902</v>
      </c>
    </row>
    <row r="32" spans="1:22" s="15" customFormat="1" ht="12.75" x14ac:dyDescent="0.2">
      <c r="A32" s="14"/>
      <c r="B32" s="14"/>
      <c r="K32" s="14"/>
      <c r="L32" s="14"/>
      <c r="M32" s="14"/>
      <c r="N32" s="14"/>
      <c r="O32" s="14"/>
      <c r="P32" s="14"/>
      <c r="Q32" s="34"/>
      <c r="R32" s="34"/>
      <c r="S32" s="34"/>
      <c r="T32" s="34"/>
      <c r="U32" s="34"/>
      <c r="V32" s="367" t="s">
        <v>903</v>
      </c>
    </row>
    <row r="33" spans="18:21" x14ac:dyDescent="0.25">
      <c r="R33" s="626" t="s">
        <v>83</v>
      </c>
      <c r="S33" s="626"/>
      <c r="T33" s="626"/>
    </row>
    <row r="37" spans="18:21" x14ac:dyDescent="0.25">
      <c r="T37" s="535">
        <f>T23+'AT29_Replacement KD '!T23</f>
        <v>199.08000000000004</v>
      </c>
      <c r="U37" s="535">
        <f>U23+'AT29_Replacement KD '!U23</f>
        <v>22.12</v>
      </c>
    </row>
  </sheetData>
  <mergeCells count="23">
    <mergeCell ref="S29:V29"/>
    <mergeCell ref="R33:T33"/>
    <mergeCell ref="U1:V1"/>
    <mergeCell ref="C8:F8"/>
    <mergeCell ref="D9:F9"/>
    <mergeCell ref="C9:C10"/>
    <mergeCell ref="G9:G10"/>
    <mergeCell ref="S8:V8"/>
    <mergeCell ref="S9:S10"/>
    <mergeCell ref="T9:V9"/>
    <mergeCell ref="E2:P2"/>
    <mergeCell ref="C4:Q4"/>
    <mergeCell ref="P9:R9"/>
    <mergeCell ref="H9:J9"/>
    <mergeCell ref="K9:K10"/>
    <mergeCell ref="A23:B23"/>
    <mergeCell ref="B8:B10"/>
    <mergeCell ref="A8:A10"/>
    <mergeCell ref="O8:R8"/>
    <mergeCell ref="K8:N8"/>
    <mergeCell ref="G8:J8"/>
    <mergeCell ref="L9:N9"/>
    <mergeCell ref="O9:O10"/>
  </mergeCells>
  <printOptions horizontalCentered="1" verticalCentered="1"/>
  <pageMargins left="0.70866141732283505" right="0.70866141732283505" top="0.196850393700787" bottom="0.196850393700787" header="0.31496062992126" footer="0.31496062992126"/>
  <pageSetup paperSize="9" scale="64" orientation="landscape" r:id="rId1"/>
  <headerFooter>
    <oddFooter>&amp;C- 103 -</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
  <sheetViews>
    <sheetView view="pageBreakPreview" topLeftCell="A7" zoomScaleSheetLayoutView="100" workbookViewId="0">
      <selection activeCell="E22" sqref="E22:F22"/>
    </sheetView>
  </sheetViews>
  <sheetFormatPr defaultColWidth="8.85546875" defaultRowHeight="14.25" x14ac:dyDescent="0.2"/>
  <cols>
    <col min="1" max="1" width="8.140625" style="71" customWidth="1"/>
    <col min="2" max="2" width="20.5703125" style="71" bestFit="1" customWidth="1"/>
    <col min="3" max="3" width="12.140625" style="71" customWidth="1"/>
    <col min="4" max="4" width="11.7109375" style="71" customWidth="1"/>
    <col min="5" max="5" width="11.28515625" style="71" customWidth="1"/>
    <col min="6" max="6" width="17.140625" style="71" customWidth="1"/>
    <col min="7" max="7" width="15.140625" style="71" customWidth="1"/>
    <col min="8" max="8" width="14.42578125" style="71" customWidth="1"/>
    <col min="9" max="9" width="14.85546875" style="71" customWidth="1"/>
    <col min="10" max="10" width="18.42578125" style="71" customWidth="1"/>
    <col min="11" max="11" width="17.28515625" style="71" customWidth="1"/>
    <col min="12" max="12" width="16.28515625" style="71" customWidth="1"/>
    <col min="13" max="16384" width="8.85546875" style="71"/>
  </cols>
  <sheetData>
    <row r="1" spans="1:19" ht="15" x14ac:dyDescent="0.2">
      <c r="B1" s="15"/>
      <c r="C1" s="15"/>
      <c r="D1" s="15"/>
      <c r="E1" s="15"/>
      <c r="F1" s="1"/>
      <c r="G1" s="1"/>
      <c r="H1" s="15"/>
      <c r="J1" s="38"/>
      <c r="K1" s="729" t="s">
        <v>540</v>
      </c>
      <c r="L1" s="729"/>
    </row>
    <row r="2" spans="1:19" ht="15.75" x14ac:dyDescent="0.25">
      <c r="B2" s="621" t="s">
        <v>0</v>
      </c>
      <c r="C2" s="621"/>
      <c r="D2" s="621"/>
      <c r="E2" s="621"/>
      <c r="F2" s="621"/>
      <c r="G2" s="621"/>
      <c r="H2" s="621"/>
      <c r="I2" s="621"/>
      <c r="J2" s="621"/>
    </row>
    <row r="3" spans="1:19" ht="20.25" x14ac:dyDescent="0.3">
      <c r="B3" s="622" t="s">
        <v>701</v>
      </c>
      <c r="C3" s="622"/>
      <c r="D3" s="622"/>
      <c r="E3" s="622"/>
      <c r="F3" s="622"/>
      <c r="G3" s="622"/>
      <c r="H3" s="622"/>
      <c r="I3" s="622"/>
      <c r="J3" s="622"/>
    </row>
    <row r="4" spans="1:19" ht="20.25" x14ac:dyDescent="0.3">
      <c r="B4" s="126"/>
      <c r="C4" s="126"/>
      <c r="D4" s="126"/>
      <c r="E4" s="126"/>
      <c r="F4" s="126"/>
      <c r="G4" s="126"/>
      <c r="H4" s="126"/>
      <c r="I4" s="126"/>
      <c r="J4" s="126"/>
    </row>
    <row r="5" spans="1:19" ht="15.6" customHeight="1" x14ac:dyDescent="0.25">
      <c r="B5" s="913" t="s">
        <v>835</v>
      </c>
      <c r="C5" s="913"/>
      <c r="D5" s="913"/>
      <c r="E5" s="913"/>
      <c r="F5" s="913"/>
      <c r="G5" s="913"/>
      <c r="H5" s="913"/>
      <c r="I5" s="913"/>
      <c r="J5" s="913"/>
      <c r="K5" s="913"/>
      <c r="L5" s="913"/>
    </row>
    <row r="6" spans="1:19" x14ac:dyDescent="0.2">
      <c r="A6" s="626" t="s">
        <v>883</v>
      </c>
      <c r="B6" s="626"/>
      <c r="C6" s="30"/>
    </row>
    <row r="7" spans="1:19" ht="15" customHeight="1" x14ac:dyDescent="0.25">
      <c r="A7" s="904" t="s">
        <v>108</v>
      </c>
      <c r="B7" s="878" t="s">
        <v>3</v>
      </c>
      <c r="C7" s="917" t="s">
        <v>24</v>
      </c>
      <c r="D7" s="917"/>
      <c r="E7" s="917"/>
      <c r="F7" s="917"/>
      <c r="G7" s="910" t="s">
        <v>25</v>
      </c>
      <c r="H7" s="911"/>
      <c r="I7" s="911"/>
      <c r="J7" s="912"/>
      <c r="K7" s="878" t="s">
        <v>381</v>
      </c>
      <c r="L7" s="883" t="s">
        <v>672</v>
      </c>
    </row>
    <row r="8" spans="1:19" ht="31.15" customHeight="1" x14ac:dyDescent="0.2">
      <c r="A8" s="905"/>
      <c r="B8" s="907"/>
      <c r="C8" s="883" t="s">
        <v>240</v>
      </c>
      <c r="D8" s="878" t="s">
        <v>437</v>
      </c>
      <c r="E8" s="914" t="s">
        <v>96</v>
      </c>
      <c r="F8" s="882"/>
      <c r="G8" s="879" t="s">
        <v>240</v>
      </c>
      <c r="H8" s="883" t="s">
        <v>437</v>
      </c>
      <c r="I8" s="915" t="s">
        <v>96</v>
      </c>
      <c r="J8" s="916"/>
      <c r="K8" s="907"/>
      <c r="L8" s="883"/>
    </row>
    <row r="9" spans="1:19" ht="69.75" customHeight="1" x14ac:dyDescent="0.2">
      <c r="A9" s="906"/>
      <c r="B9" s="879"/>
      <c r="C9" s="883"/>
      <c r="D9" s="879"/>
      <c r="E9" s="83" t="s">
        <v>774</v>
      </c>
      <c r="F9" s="83" t="s">
        <v>438</v>
      </c>
      <c r="G9" s="883"/>
      <c r="H9" s="883"/>
      <c r="I9" s="83" t="s">
        <v>774</v>
      </c>
      <c r="J9" s="83" t="s">
        <v>438</v>
      </c>
      <c r="K9" s="879"/>
      <c r="L9" s="883"/>
      <c r="M9" s="108"/>
      <c r="N9" s="108"/>
      <c r="O9" s="108"/>
    </row>
    <row r="10" spans="1:19" x14ac:dyDescent="0.2">
      <c r="A10" s="154">
        <v>1</v>
      </c>
      <c r="B10" s="153">
        <v>2</v>
      </c>
      <c r="C10" s="154">
        <v>3</v>
      </c>
      <c r="D10" s="153">
        <v>4</v>
      </c>
      <c r="E10" s="154">
        <v>5</v>
      </c>
      <c r="F10" s="153">
        <v>6</v>
      </c>
      <c r="G10" s="154">
        <v>7</v>
      </c>
      <c r="H10" s="153">
        <v>8</v>
      </c>
      <c r="I10" s="154">
        <v>9</v>
      </c>
      <c r="J10" s="153">
        <v>10</v>
      </c>
      <c r="K10" s="154" t="s">
        <v>548</v>
      </c>
      <c r="L10" s="153">
        <v>12</v>
      </c>
      <c r="M10" s="108"/>
      <c r="N10" s="108"/>
      <c r="O10" s="108"/>
    </row>
    <row r="11" spans="1:19" s="107" customFormat="1" x14ac:dyDescent="0.2">
      <c r="A11" s="118">
        <v>1</v>
      </c>
      <c r="B11" s="9" t="s">
        <v>884</v>
      </c>
      <c r="C11" s="530">
        <f>'enrolment vs availed_PY'!G11</f>
        <v>112329</v>
      </c>
      <c r="D11" s="530">
        <f>'AT-8_Hon_CCH_Pry'!C14</f>
        <v>2190</v>
      </c>
      <c r="E11" s="530">
        <f>'AT-8_Hon_CCH_Pry'!D14</f>
        <v>2101</v>
      </c>
      <c r="F11" s="530">
        <v>0</v>
      </c>
      <c r="G11" s="530">
        <f>'enrolment vs availed_UPY'!G11</f>
        <v>34021</v>
      </c>
      <c r="H11" s="530">
        <f>'AT-8A_Hon_CCH_UPry'!C13</f>
        <v>903</v>
      </c>
      <c r="I11" s="530">
        <f>'AT-8A_Hon_CCH_UPry'!D13</f>
        <v>901</v>
      </c>
      <c r="J11" s="530">
        <v>0</v>
      </c>
      <c r="K11" s="118">
        <f>E11+F11+I11+J11</f>
        <v>3002</v>
      </c>
      <c r="L11" s="118">
        <v>0</v>
      </c>
      <c r="M11" s="108"/>
      <c r="N11" s="108"/>
      <c r="O11" s="108"/>
      <c r="P11" s="108"/>
      <c r="Q11" s="108"/>
      <c r="R11" s="108"/>
      <c r="S11" s="108"/>
    </row>
    <row r="12" spans="1:19" x14ac:dyDescent="0.2">
      <c r="A12" s="118">
        <v>2</v>
      </c>
      <c r="B12" s="9" t="s">
        <v>885</v>
      </c>
      <c r="C12" s="530">
        <f>'enrolment vs availed_PY'!G12</f>
        <v>52002</v>
      </c>
      <c r="D12" s="530">
        <f>'AT-8_Hon_CCH_Pry'!C15</f>
        <v>1215</v>
      </c>
      <c r="E12" s="530">
        <f>'AT-8_Hon_CCH_Pry'!D15</f>
        <v>1212</v>
      </c>
      <c r="F12" s="531">
        <f t="shared" ref="F12:J12" si="0">SUM(F9:F11)</f>
        <v>6</v>
      </c>
      <c r="G12" s="530">
        <f>'enrolment vs availed_UPY'!G12</f>
        <v>14664</v>
      </c>
      <c r="H12" s="530">
        <f>'AT-8A_Hon_CCH_UPry'!C14</f>
        <v>445</v>
      </c>
      <c r="I12" s="530">
        <f>'AT-8A_Hon_CCH_UPry'!D14</f>
        <v>406</v>
      </c>
      <c r="J12" s="531">
        <f t="shared" si="0"/>
        <v>10</v>
      </c>
      <c r="K12" s="118">
        <f t="shared" ref="K12:K21" si="1">E12+F12+I12+J12</f>
        <v>1634</v>
      </c>
      <c r="L12" s="118">
        <v>0</v>
      </c>
      <c r="M12" s="108"/>
      <c r="N12" s="108"/>
      <c r="O12" s="108"/>
    </row>
    <row r="13" spans="1:19" x14ac:dyDescent="0.2">
      <c r="A13" s="118">
        <v>3</v>
      </c>
      <c r="B13" s="9" t="s">
        <v>886</v>
      </c>
      <c r="C13" s="530">
        <f>'enrolment vs availed_PY'!G13</f>
        <v>71204</v>
      </c>
      <c r="D13" s="530">
        <f>'AT-8_Hon_CCH_Pry'!C16</f>
        <v>1668</v>
      </c>
      <c r="E13" s="530">
        <f>'AT-8_Hon_CCH_Pry'!D16</f>
        <v>1565</v>
      </c>
      <c r="F13" s="118">
        <v>90</v>
      </c>
      <c r="G13" s="530">
        <f>'enrolment vs availed_UPY'!G13</f>
        <v>20088</v>
      </c>
      <c r="H13" s="530">
        <f>'AT-8A_Hon_CCH_UPry'!C15</f>
        <v>569</v>
      </c>
      <c r="I13" s="530">
        <f>'AT-8A_Hon_CCH_UPry'!D15</f>
        <v>569</v>
      </c>
      <c r="J13" s="118">
        <v>130</v>
      </c>
      <c r="K13" s="118">
        <f t="shared" si="1"/>
        <v>2354</v>
      </c>
      <c r="L13" s="118">
        <v>0</v>
      </c>
      <c r="M13" s="108"/>
      <c r="N13" s="108"/>
      <c r="O13" s="108"/>
    </row>
    <row r="14" spans="1:19" x14ac:dyDescent="0.2">
      <c r="A14" s="118">
        <v>4</v>
      </c>
      <c r="B14" s="9" t="s">
        <v>887</v>
      </c>
      <c r="C14" s="530">
        <f>'enrolment vs availed_PY'!G14</f>
        <v>23781</v>
      </c>
      <c r="D14" s="530">
        <f>'AT-8_Hon_CCH_Pry'!C17</f>
        <v>734</v>
      </c>
      <c r="E14" s="530">
        <f>'AT-8_Hon_CCH_Pry'!D17</f>
        <v>734</v>
      </c>
      <c r="F14" s="118">
        <v>6</v>
      </c>
      <c r="G14" s="530">
        <f>'enrolment vs availed_UPY'!G14</f>
        <v>10049</v>
      </c>
      <c r="H14" s="530">
        <f>'AT-8A_Hon_CCH_UPry'!C16</f>
        <v>268</v>
      </c>
      <c r="I14" s="530">
        <f>'AT-8A_Hon_CCH_UPry'!D16</f>
        <v>268</v>
      </c>
      <c r="J14" s="118">
        <v>4</v>
      </c>
      <c r="K14" s="118">
        <f t="shared" si="1"/>
        <v>1012</v>
      </c>
      <c r="L14" s="118">
        <v>0</v>
      </c>
    </row>
    <row r="15" spans="1:19" x14ac:dyDescent="0.2">
      <c r="A15" s="118">
        <v>5</v>
      </c>
      <c r="B15" s="9" t="s">
        <v>888</v>
      </c>
      <c r="C15" s="530">
        <f>'enrolment vs availed_PY'!G15</f>
        <v>56173</v>
      </c>
      <c r="D15" s="530">
        <f>'AT-8_Hon_CCH_Pry'!C18</f>
        <v>1209</v>
      </c>
      <c r="E15" s="530">
        <f>'AT-8_Hon_CCH_Pry'!D18</f>
        <v>1140</v>
      </c>
      <c r="F15" s="118">
        <v>90</v>
      </c>
      <c r="G15" s="530">
        <f>'enrolment vs availed_UPY'!G15</f>
        <v>15862</v>
      </c>
      <c r="H15" s="530">
        <f>'AT-8A_Hon_CCH_UPry'!C17</f>
        <v>418</v>
      </c>
      <c r="I15" s="530">
        <f>'AT-8A_Hon_CCH_UPry'!D17</f>
        <v>416</v>
      </c>
      <c r="J15" s="118">
        <v>30</v>
      </c>
      <c r="K15" s="118">
        <f t="shared" si="1"/>
        <v>1676</v>
      </c>
      <c r="L15" s="118">
        <v>0</v>
      </c>
      <c r="N15" s="71" t="s">
        <v>10</v>
      </c>
    </row>
    <row r="16" spans="1:19" x14ac:dyDescent="0.2">
      <c r="A16" s="118">
        <v>6</v>
      </c>
      <c r="B16" s="205" t="s">
        <v>889</v>
      </c>
      <c r="C16" s="530">
        <f>'enrolment vs availed_PY'!G16</f>
        <v>31374</v>
      </c>
      <c r="D16" s="530">
        <f>'AT-8_Hon_CCH_Pry'!C19</f>
        <v>545</v>
      </c>
      <c r="E16" s="530">
        <f>'AT-8_Hon_CCH_Pry'!D19</f>
        <v>543</v>
      </c>
      <c r="F16" s="118">
        <v>20</v>
      </c>
      <c r="G16" s="530">
        <f>'enrolment vs availed_UPY'!G16</f>
        <v>8243</v>
      </c>
      <c r="H16" s="530">
        <f>'AT-8A_Hon_CCH_UPry'!C18</f>
        <v>179</v>
      </c>
      <c r="I16" s="530">
        <f>'AT-8A_Hon_CCH_UPry'!D18</f>
        <v>179</v>
      </c>
      <c r="J16" s="118">
        <v>7</v>
      </c>
      <c r="K16" s="118">
        <f t="shared" si="1"/>
        <v>749</v>
      </c>
      <c r="L16" s="118">
        <v>0</v>
      </c>
    </row>
    <row r="17" spans="1:19" x14ac:dyDescent="0.2">
      <c r="A17" s="118">
        <v>7</v>
      </c>
      <c r="B17" s="9" t="s">
        <v>890</v>
      </c>
      <c r="C17" s="530">
        <f>'enrolment vs availed_PY'!G17</f>
        <v>31691</v>
      </c>
      <c r="D17" s="530">
        <f>'AT-8_Hon_CCH_Pry'!C20</f>
        <v>959</v>
      </c>
      <c r="E17" s="530">
        <f>'AT-8_Hon_CCH_Pry'!D20</f>
        <v>959</v>
      </c>
      <c r="F17" s="118">
        <v>0</v>
      </c>
      <c r="G17" s="530">
        <f>'enrolment vs availed_UPY'!G17</f>
        <v>8588</v>
      </c>
      <c r="H17" s="530">
        <f>'AT-8A_Hon_CCH_UPry'!C19</f>
        <v>277</v>
      </c>
      <c r="I17" s="530">
        <f>'AT-8A_Hon_CCH_UPry'!D19</f>
        <v>277</v>
      </c>
      <c r="J17" s="118">
        <v>8</v>
      </c>
      <c r="K17" s="118">
        <f t="shared" si="1"/>
        <v>1244</v>
      </c>
      <c r="L17" s="118">
        <v>0</v>
      </c>
    </row>
    <row r="18" spans="1:19" x14ac:dyDescent="0.2">
      <c r="A18" s="118">
        <v>8</v>
      </c>
      <c r="B18" s="9" t="s">
        <v>891</v>
      </c>
      <c r="C18" s="530">
        <f>'enrolment vs availed_PY'!G18</f>
        <v>35406</v>
      </c>
      <c r="D18" s="530">
        <f>'AT-8_Hon_CCH_Pry'!C21</f>
        <v>974</v>
      </c>
      <c r="E18" s="530">
        <f>'AT-8_Hon_CCH_Pry'!D21</f>
        <v>974</v>
      </c>
      <c r="F18" s="118">
        <v>15</v>
      </c>
      <c r="G18" s="530">
        <f>'enrolment vs availed_UPY'!G18</f>
        <v>14677</v>
      </c>
      <c r="H18" s="530">
        <f>'AT-8A_Hon_CCH_UPry'!C20</f>
        <v>370</v>
      </c>
      <c r="I18" s="530">
        <f>'AT-8A_Hon_CCH_UPry'!D20</f>
        <v>370</v>
      </c>
      <c r="J18" s="118">
        <v>13</v>
      </c>
      <c r="K18" s="118">
        <f t="shared" si="1"/>
        <v>1372</v>
      </c>
      <c r="L18" s="118">
        <v>0</v>
      </c>
    </row>
    <row r="19" spans="1:19" x14ac:dyDescent="0.2">
      <c r="A19" s="118">
        <v>9</v>
      </c>
      <c r="B19" s="9" t="s">
        <v>892</v>
      </c>
      <c r="C19" s="530">
        <f>'enrolment vs availed_PY'!G19</f>
        <v>71284</v>
      </c>
      <c r="D19" s="530">
        <f>'AT-8_Hon_CCH_Pry'!C22</f>
        <v>2266</v>
      </c>
      <c r="E19" s="530">
        <f>'AT-8_Hon_CCH_Pry'!D22</f>
        <v>2093</v>
      </c>
      <c r="F19" s="118">
        <v>0</v>
      </c>
      <c r="G19" s="530">
        <f>'enrolment vs availed_UPY'!G19</f>
        <v>29833</v>
      </c>
      <c r="H19" s="530">
        <f>'AT-8A_Hon_CCH_UPry'!C21</f>
        <v>723</v>
      </c>
      <c r="I19" s="530">
        <f>'AT-8A_Hon_CCH_UPry'!D21</f>
        <v>680</v>
      </c>
      <c r="J19" s="118">
        <v>0</v>
      </c>
      <c r="K19" s="118">
        <f t="shared" si="1"/>
        <v>2773</v>
      </c>
      <c r="L19" s="118">
        <v>0</v>
      </c>
    </row>
    <row r="20" spans="1:19" x14ac:dyDescent="0.2">
      <c r="A20" s="118">
        <v>10</v>
      </c>
      <c r="B20" s="9" t="s">
        <v>893</v>
      </c>
      <c r="C20" s="530">
        <f>'enrolment vs availed_PY'!G20</f>
        <v>21536</v>
      </c>
      <c r="D20" s="530">
        <f>'AT-8_Hon_CCH_Pry'!C23</f>
        <v>780</v>
      </c>
      <c r="E20" s="530">
        <f>'AT-8_Hon_CCH_Pry'!D23</f>
        <v>780</v>
      </c>
      <c r="F20" s="118">
        <v>10</v>
      </c>
      <c r="G20" s="530">
        <f>'enrolment vs availed_UPY'!G20</f>
        <v>10209</v>
      </c>
      <c r="H20" s="530">
        <f>'AT-8A_Hon_CCH_UPry'!C22</f>
        <v>321</v>
      </c>
      <c r="I20" s="530">
        <f>'AT-8A_Hon_CCH_UPry'!D22</f>
        <v>321</v>
      </c>
      <c r="J20" s="118">
        <v>0</v>
      </c>
      <c r="K20" s="118">
        <f t="shared" si="1"/>
        <v>1111</v>
      </c>
      <c r="L20" s="118">
        <v>0</v>
      </c>
    </row>
    <row r="21" spans="1:19" x14ac:dyDescent="0.2">
      <c r="A21" s="118">
        <v>11</v>
      </c>
      <c r="B21" s="9" t="s">
        <v>894</v>
      </c>
      <c r="C21" s="530">
        <f>'enrolment vs availed_PY'!G21</f>
        <v>31104</v>
      </c>
      <c r="D21" s="530">
        <f>'AT-8_Hon_CCH_Pry'!C24</f>
        <v>1127</v>
      </c>
      <c r="E21" s="530">
        <f>'AT-8_Hon_CCH_Pry'!D24</f>
        <v>1113</v>
      </c>
      <c r="F21" s="118">
        <v>0</v>
      </c>
      <c r="G21" s="530">
        <f>'enrolment vs availed_UPY'!G21</f>
        <v>11960</v>
      </c>
      <c r="H21" s="530">
        <f>'AT-8A_Hon_CCH_UPry'!C23</f>
        <v>407</v>
      </c>
      <c r="I21" s="530">
        <f>'AT-8A_Hon_CCH_UPry'!D23</f>
        <v>392</v>
      </c>
      <c r="J21" s="118">
        <v>0</v>
      </c>
      <c r="K21" s="118">
        <f t="shared" si="1"/>
        <v>1505</v>
      </c>
      <c r="L21" s="118">
        <v>0</v>
      </c>
    </row>
    <row r="22" spans="1:19" s="533" customFormat="1" ht="15" x14ac:dyDescent="0.25">
      <c r="A22" s="908" t="s">
        <v>17</v>
      </c>
      <c r="B22" s="909"/>
      <c r="C22" s="532">
        <f t="shared" ref="C22:J22" si="2">SUM(C11:C21)</f>
        <v>537884</v>
      </c>
      <c r="D22" s="532">
        <f t="shared" si="2"/>
        <v>13667</v>
      </c>
      <c r="E22" s="532">
        <f t="shared" si="2"/>
        <v>13214</v>
      </c>
      <c r="F22" s="532">
        <f t="shared" si="2"/>
        <v>237</v>
      </c>
      <c r="G22" s="532">
        <f t="shared" si="2"/>
        <v>178194</v>
      </c>
      <c r="H22" s="532">
        <f t="shared" si="2"/>
        <v>4880</v>
      </c>
      <c r="I22" s="532">
        <f t="shared" si="2"/>
        <v>4779</v>
      </c>
      <c r="J22" s="532">
        <f t="shared" si="2"/>
        <v>202</v>
      </c>
      <c r="K22" s="532">
        <f>SUM(K11:K21)</f>
        <v>18432</v>
      </c>
      <c r="L22" s="532">
        <v>0</v>
      </c>
    </row>
    <row r="23" spans="1:19" ht="17.25" customHeight="1" x14ac:dyDescent="0.2">
      <c r="A23" s="901" t="s">
        <v>114</v>
      </c>
      <c r="B23" s="902"/>
      <c r="C23" s="902"/>
      <c r="D23" s="902"/>
      <c r="E23" s="902"/>
      <c r="F23" s="902"/>
      <c r="G23" s="902"/>
      <c r="H23" s="902"/>
      <c r="I23" s="902"/>
      <c r="J23" s="902"/>
      <c r="K23" s="903"/>
      <c r="L23" s="903"/>
    </row>
    <row r="24" spans="1:19" ht="17.25" customHeight="1" x14ac:dyDescent="0.2">
      <c r="A24" s="357"/>
      <c r="B24" s="358"/>
      <c r="C24" s="358"/>
      <c r="D24" s="358"/>
      <c r="E24" s="358"/>
      <c r="F24" s="358"/>
      <c r="G24" s="358"/>
      <c r="H24" s="358"/>
      <c r="I24" s="358"/>
      <c r="J24" s="358"/>
      <c r="K24" s="359"/>
      <c r="L24" s="359"/>
    </row>
    <row r="25" spans="1:19" ht="17.25" customHeight="1" x14ac:dyDescent="0.2">
      <c r="A25" s="357"/>
      <c r="B25" s="358"/>
      <c r="C25" s="358"/>
      <c r="D25" s="358"/>
      <c r="E25" s="358"/>
      <c r="F25" s="358"/>
      <c r="G25" s="358"/>
      <c r="H25" s="358"/>
      <c r="I25" s="358"/>
      <c r="J25" s="358"/>
      <c r="K25" s="359"/>
      <c r="L25" s="359"/>
    </row>
    <row r="26" spans="1:19" ht="17.25" customHeight="1" x14ac:dyDescent="0.2">
      <c r="A26" s="357"/>
      <c r="B26" s="358"/>
      <c r="C26" s="358"/>
      <c r="D26" s="358"/>
      <c r="E26" s="358"/>
      <c r="F26" s="358"/>
      <c r="G26" s="358"/>
      <c r="H26" s="358"/>
      <c r="I26" s="358"/>
      <c r="J26" s="358"/>
      <c r="K26" s="359"/>
      <c r="L26" s="359"/>
    </row>
    <row r="28" spans="1:19" s="15" customFormat="1" ht="15.75" customHeight="1" x14ac:dyDescent="0.25">
      <c r="A28" s="624" t="s">
        <v>11</v>
      </c>
      <c r="B28" s="624"/>
      <c r="C28" s="1"/>
      <c r="D28" s="14"/>
      <c r="E28" s="14"/>
      <c r="H28" s="80"/>
      <c r="I28" s="80"/>
      <c r="J28" s="73"/>
      <c r="K28" s="351"/>
      <c r="L28" s="367" t="s">
        <v>12</v>
      </c>
      <c r="M28" s="34"/>
    </row>
    <row r="29" spans="1:19" s="15" customFormat="1" ht="13.15" customHeight="1" x14ac:dyDescent="0.2">
      <c r="J29" s="34"/>
      <c r="K29" s="34"/>
      <c r="L29" s="367" t="s">
        <v>902</v>
      </c>
      <c r="M29" s="34"/>
      <c r="N29" s="81"/>
      <c r="O29" s="81"/>
      <c r="P29" s="81"/>
      <c r="Q29" s="81"/>
      <c r="R29" s="81"/>
      <c r="S29" s="81"/>
    </row>
    <row r="30" spans="1:19" s="15" customFormat="1" ht="12.75" x14ac:dyDescent="0.2">
      <c r="J30" s="34"/>
      <c r="K30" s="34"/>
      <c r="L30" s="367" t="s">
        <v>903</v>
      </c>
      <c r="M30" s="34"/>
      <c r="N30" s="81"/>
      <c r="O30" s="81"/>
      <c r="P30" s="81"/>
      <c r="Q30" s="81"/>
      <c r="R30" s="81"/>
      <c r="S30" s="81"/>
    </row>
    <row r="31" spans="1:19" s="15" customFormat="1" ht="15" x14ac:dyDescent="0.25">
      <c r="B31" s="14"/>
      <c r="C31" s="14"/>
      <c r="D31" s="14"/>
      <c r="E31" s="14"/>
      <c r="J31" s="626" t="s">
        <v>83</v>
      </c>
      <c r="K31" s="626"/>
      <c r="L31" s="626"/>
      <c r="M31" s="73"/>
    </row>
  </sheetData>
  <mergeCells count="21">
    <mergeCell ref="K1:L1"/>
    <mergeCell ref="B2:J2"/>
    <mergeCell ref="B3:J3"/>
    <mergeCell ref="G7:J7"/>
    <mergeCell ref="A6:B6"/>
    <mergeCell ref="B5:L5"/>
    <mergeCell ref="K7:K9"/>
    <mergeCell ref="E8:F8"/>
    <mergeCell ref="I8:J8"/>
    <mergeCell ref="C7:F7"/>
    <mergeCell ref="D8:D9"/>
    <mergeCell ref="J31:L31"/>
    <mergeCell ref="L7:L9"/>
    <mergeCell ref="A23:L23"/>
    <mergeCell ref="A7:A9"/>
    <mergeCell ref="B7:B9"/>
    <mergeCell ref="A28:B28"/>
    <mergeCell ref="C8:C9"/>
    <mergeCell ref="H8:H9"/>
    <mergeCell ref="G8:G9"/>
    <mergeCell ref="A22:B22"/>
  </mergeCells>
  <phoneticPr fontId="0" type="noConversion"/>
  <printOptions horizontalCentered="1" verticalCentered="1"/>
  <pageMargins left="0.70866141732283505" right="0.70866141732283505" top="0.196850393700787" bottom="0.196850393700787" header="0.31496062992126" footer="0.31496062992126"/>
  <pageSetup paperSize="9" scale="75" orientation="landscape" r:id="rId1"/>
  <headerFooter>
    <oddFooter>&amp;C- 104 -</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O36"/>
  <sheetViews>
    <sheetView view="pageBreakPreview" topLeftCell="A4" zoomScale="85" zoomScaleNormal="70" zoomScaleSheetLayoutView="85" workbookViewId="0">
      <selection activeCell="O25" sqref="O25:Q25"/>
    </sheetView>
  </sheetViews>
  <sheetFormatPr defaultRowHeight="12.75" x14ac:dyDescent="0.2"/>
  <cols>
    <col min="1" max="1" width="4.7109375" style="173" customWidth="1"/>
    <col min="2" max="2" width="31.140625" style="173" customWidth="1"/>
    <col min="3" max="10" width="7.85546875" style="173" customWidth="1"/>
    <col min="11" max="11" width="8.7109375" style="173" bestFit="1" customWidth="1"/>
    <col min="12" max="22" width="8" style="173" customWidth="1"/>
    <col min="23" max="23" width="9.42578125" style="173" customWidth="1"/>
    <col min="24" max="16384" width="9.140625" style="173"/>
  </cols>
  <sheetData>
    <row r="1" spans="1:249" ht="15" x14ac:dyDescent="0.2">
      <c r="O1" s="920" t="s">
        <v>553</v>
      </c>
      <c r="P1" s="920"/>
      <c r="Q1" s="920"/>
      <c r="R1" s="920"/>
      <c r="S1" s="920"/>
      <c r="T1" s="920"/>
      <c r="U1" s="920"/>
    </row>
    <row r="2" spans="1:249" ht="15.75" x14ac:dyDescent="0.25">
      <c r="G2" s="174"/>
      <c r="H2" s="174"/>
      <c r="I2" s="175"/>
      <c r="J2" s="174" t="s">
        <v>0</v>
      </c>
      <c r="K2" s="175"/>
      <c r="L2" s="175"/>
      <c r="M2" s="175"/>
      <c r="N2" s="175"/>
      <c r="O2" s="175"/>
      <c r="P2" s="175"/>
      <c r="Q2" s="175"/>
      <c r="R2" s="175"/>
      <c r="S2" s="175"/>
      <c r="T2" s="175"/>
      <c r="U2" s="175"/>
    </row>
    <row r="3" spans="1:249" ht="15.75" x14ac:dyDescent="0.25">
      <c r="F3" s="174"/>
      <c r="G3" s="174"/>
      <c r="H3" s="174"/>
      <c r="I3" s="175"/>
      <c r="J3" s="175"/>
      <c r="K3" s="175"/>
      <c r="L3" s="175"/>
      <c r="M3" s="175"/>
      <c r="N3" s="175"/>
      <c r="O3" s="175"/>
      <c r="P3" s="175"/>
      <c r="Q3" s="175"/>
      <c r="R3" s="175"/>
      <c r="S3" s="175"/>
      <c r="T3" s="175"/>
      <c r="U3" s="175"/>
    </row>
    <row r="4" spans="1:249" ht="18" x14ac:dyDescent="0.25">
      <c r="B4" s="921" t="s">
        <v>701</v>
      </c>
      <c r="C4" s="921"/>
      <c r="D4" s="921"/>
      <c r="E4" s="921"/>
      <c r="F4" s="921"/>
      <c r="G4" s="921"/>
      <c r="H4" s="921"/>
      <c r="I4" s="921"/>
      <c r="J4" s="921"/>
      <c r="K4" s="921"/>
      <c r="L4" s="921"/>
      <c r="M4" s="921"/>
      <c r="N4" s="921"/>
      <c r="O4" s="921"/>
      <c r="P4" s="921"/>
      <c r="Q4" s="921"/>
      <c r="R4" s="921"/>
      <c r="S4" s="921"/>
      <c r="T4" s="921"/>
      <c r="U4" s="921"/>
    </row>
    <row r="6" spans="1:249" ht="15.75" x14ac:dyDescent="0.25">
      <c r="B6" s="922" t="s">
        <v>715</v>
      </c>
      <c r="C6" s="922"/>
      <c r="D6" s="922"/>
      <c r="E6" s="922"/>
      <c r="F6" s="922"/>
      <c r="G6" s="922"/>
      <c r="H6" s="922"/>
      <c r="I6" s="922"/>
      <c r="J6" s="922"/>
      <c r="K6" s="922"/>
      <c r="L6" s="922"/>
      <c r="M6" s="922"/>
      <c r="N6" s="922"/>
      <c r="O6" s="922"/>
      <c r="P6" s="922"/>
      <c r="Q6" s="922"/>
      <c r="R6" s="922"/>
      <c r="S6" s="922"/>
      <c r="T6" s="922"/>
      <c r="U6" s="922"/>
    </row>
    <row r="8" spans="1:249" x14ac:dyDescent="0.2">
      <c r="A8" s="918" t="s">
        <v>161</v>
      </c>
      <c r="B8" s="918"/>
    </row>
    <row r="9" spans="1:249" ht="18" x14ac:dyDescent="0.25">
      <c r="A9" s="176"/>
      <c r="B9" s="176"/>
      <c r="V9" s="549" t="s">
        <v>248</v>
      </c>
      <c r="W9" s="549"/>
    </row>
    <row r="10" spans="1:249" ht="12.75" customHeight="1" x14ac:dyDescent="0.2">
      <c r="A10" s="932" t="s">
        <v>2</v>
      </c>
      <c r="B10" s="932" t="s">
        <v>109</v>
      </c>
      <c r="C10" s="934" t="s">
        <v>24</v>
      </c>
      <c r="D10" s="935"/>
      <c r="E10" s="935"/>
      <c r="F10" s="935"/>
      <c r="G10" s="935"/>
      <c r="H10" s="935"/>
      <c r="I10" s="935"/>
      <c r="J10" s="935"/>
      <c r="K10" s="936"/>
      <c r="L10" s="934" t="s">
        <v>25</v>
      </c>
      <c r="M10" s="935"/>
      <c r="N10" s="935"/>
      <c r="O10" s="935"/>
      <c r="P10" s="935"/>
      <c r="Q10" s="935"/>
      <c r="R10" s="935"/>
      <c r="S10" s="935"/>
      <c r="T10" s="936"/>
      <c r="U10" s="937" t="s">
        <v>139</v>
      </c>
      <c r="V10" s="938"/>
      <c r="W10" s="939"/>
      <c r="X10" s="178"/>
      <c r="Y10" s="178"/>
      <c r="Z10" s="178"/>
      <c r="AA10" s="178"/>
      <c r="AB10" s="178"/>
      <c r="AC10" s="179"/>
      <c r="AD10" s="180"/>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178"/>
      <c r="BK10" s="178"/>
      <c r="BL10" s="178"/>
      <c r="BM10" s="178"/>
      <c r="BN10" s="178"/>
      <c r="BO10" s="178"/>
      <c r="BP10" s="178"/>
      <c r="BQ10" s="178"/>
      <c r="BR10" s="178"/>
      <c r="BS10" s="178"/>
      <c r="BT10" s="178"/>
      <c r="BU10" s="178"/>
      <c r="BV10" s="178"/>
      <c r="BW10" s="178"/>
      <c r="BX10" s="178"/>
      <c r="BY10" s="178"/>
      <c r="BZ10" s="178"/>
      <c r="CA10" s="178"/>
      <c r="CB10" s="178"/>
      <c r="CC10" s="178"/>
      <c r="CD10" s="178"/>
      <c r="CE10" s="178"/>
      <c r="CF10" s="178"/>
      <c r="CG10" s="178"/>
      <c r="CH10" s="178"/>
      <c r="CI10" s="178"/>
      <c r="CJ10" s="178"/>
      <c r="CK10" s="178"/>
      <c r="CL10" s="178"/>
      <c r="CM10" s="178"/>
      <c r="CN10" s="178"/>
      <c r="CO10" s="178"/>
      <c r="CP10" s="178"/>
      <c r="CQ10" s="178"/>
      <c r="CR10" s="178"/>
      <c r="CS10" s="178"/>
      <c r="CT10" s="178"/>
      <c r="CU10" s="178"/>
      <c r="CV10" s="178"/>
      <c r="CW10" s="178"/>
      <c r="CX10" s="178"/>
      <c r="CY10" s="178"/>
      <c r="CZ10" s="178"/>
      <c r="DA10" s="178"/>
      <c r="DB10" s="178"/>
      <c r="DC10" s="178"/>
      <c r="DD10" s="178"/>
      <c r="DE10" s="178"/>
      <c r="DF10" s="178"/>
      <c r="DG10" s="178"/>
      <c r="DH10" s="178"/>
      <c r="DI10" s="178"/>
      <c r="DJ10" s="178"/>
      <c r="DK10" s="178"/>
      <c r="DL10" s="178"/>
      <c r="DM10" s="178"/>
      <c r="DN10" s="178"/>
      <c r="DO10" s="178"/>
      <c r="DP10" s="178"/>
      <c r="DQ10" s="178"/>
      <c r="DR10" s="178"/>
      <c r="DS10" s="178"/>
      <c r="DT10" s="178"/>
      <c r="DU10" s="178"/>
      <c r="DV10" s="178"/>
      <c r="DW10" s="178"/>
      <c r="DX10" s="178"/>
      <c r="DY10" s="178"/>
      <c r="DZ10" s="178"/>
      <c r="EA10" s="178"/>
      <c r="EB10" s="178"/>
      <c r="EC10" s="178"/>
      <c r="ED10" s="178"/>
      <c r="EE10" s="178"/>
      <c r="EF10" s="178"/>
      <c r="EG10" s="178"/>
      <c r="EH10" s="178"/>
      <c r="EI10" s="178"/>
      <c r="EJ10" s="178"/>
      <c r="EK10" s="178"/>
      <c r="EL10" s="178"/>
      <c r="EM10" s="178"/>
      <c r="EN10" s="178"/>
      <c r="EO10" s="178"/>
      <c r="EP10" s="178"/>
      <c r="EQ10" s="178"/>
      <c r="ER10" s="178"/>
      <c r="ES10" s="178"/>
      <c r="ET10" s="178"/>
      <c r="EU10" s="178"/>
      <c r="EV10" s="178"/>
      <c r="EW10" s="178"/>
      <c r="EX10" s="178"/>
      <c r="EY10" s="178"/>
      <c r="EZ10" s="178"/>
      <c r="FA10" s="178"/>
      <c r="FB10" s="178"/>
      <c r="FC10" s="178"/>
      <c r="FD10" s="178"/>
      <c r="FE10" s="178"/>
      <c r="FF10" s="178"/>
      <c r="FG10" s="178"/>
      <c r="FH10" s="178"/>
      <c r="FI10" s="178"/>
      <c r="FJ10" s="178"/>
      <c r="FK10" s="178"/>
      <c r="FL10" s="178"/>
      <c r="FM10" s="178"/>
      <c r="FN10" s="178"/>
      <c r="FO10" s="178"/>
      <c r="FP10" s="178"/>
      <c r="FQ10" s="178"/>
      <c r="FR10" s="178"/>
      <c r="FS10" s="178"/>
      <c r="FT10" s="178"/>
      <c r="FU10" s="178"/>
      <c r="FV10" s="178"/>
      <c r="FW10" s="178"/>
      <c r="FX10" s="178"/>
      <c r="FY10" s="178"/>
      <c r="FZ10" s="178"/>
      <c r="GA10" s="178"/>
      <c r="GB10" s="178"/>
      <c r="GC10" s="178"/>
      <c r="GD10" s="178"/>
      <c r="GE10" s="178"/>
      <c r="GF10" s="178"/>
      <c r="GG10" s="178"/>
      <c r="GH10" s="178"/>
      <c r="GI10" s="178"/>
      <c r="GJ10" s="178"/>
      <c r="GK10" s="178"/>
      <c r="GL10" s="178"/>
      <c r="GM10" s="178"/>
      <c r="GN10" s="178"/>
      <c r="GO10" s="178"/>
      <c r="GP10" s="178"/>
      <c r="GQ10" s="178"/>
      <c r="GR10" s="178"/>
      <c r="GS10" s="178"/>
      <c r="GT10" s="178"/>
      <c r="GU10" s="178"/>
      <c r="GV10" s="178"/>
      <c r="GW10" s="178"/>
      <c r="GX10" s="178"/>
      <c r="GY10" s="178"/>
      <c r="GZ10" s="178"/>
      <c r="HA10" s="178"/>
      <c r="HB10" s="178"/>
      <c r="HC10" s="178"/>
      <c r="HD10" s="178"/>
      <c r="HE10" s="178"/>
      <c r="HF10" s="178"/>
      <c r="HG10" s="178"/>
      <c r="HH10" s="178"/>
      <c r="HI10" s="178"/>
      <c r="HJ10" s="178"/>
      <c r="HK10" s="178"/>
      <c r="HL10" s="178"/>
      <c r="HM10" s="178"/>
      <c r="HN10" s="178"/>
      <c r="HO10" s="178"/>
      <c r="HP10" s="178"/>
      <c r="HQ10" s="178"/>
      <c r="HR10" s="178"/>
      <c r="HS10" s="178"/>
      <c r="HT10" s="178"/>
      <c r="HU10" s="178"/>
      <c r="HV10" s="178"/>
      <c r="HW10" s="178"/>
      <c r="HX10" s="178"/>
      <c r="HY10" s="178"/>
      <c r="HZ10" s="178"/>
      <c r="IA10" s="178"/>
      <c r="IB10" s="178"/>
      <c r="IC10" s="178"/>
      <c r="ID10" s="178"/>
      <c r="IE10" s="178"/>
      <c r="IF10" s="178"/>
      <c r="IG10" s="178"/>
      <c r="IH10" s="178"/>
      <c r="II10" s="178"/>
      <c r="IJ10" s="178"/>
      <c r="IK10" s="178"/>
      <c r="IL10" s="178"/>
      <c r="IM10" s="178"/>
      <c r="IN10" s="178"/>
      <c r="IO10" s="178"/>
    </row>
    <row r="11" spans="1:249" ht="12.75" customHeight="1" x14ac:dyDescent="0.2">
      <c r="A11" s="933"/>
      <c r="B11" s="933"/>
      <c r="C11" s="923" t="s">
        <v>174</v>
      </c>
      <c r="D11" s="924"/>
      <c r="E11" s="925"/>
      <c r="F11" s="923" t="s">
        <v>175</v>
      </c>
      <c r="G11" s="924"/>
      <c r="H11" s="925"/>
      <c r="I11" s="923" t="s">
        <v>17</v>
      </c>
      <c r="J11" s="924"/>
      <c r="K11" s="925"/>
      <c r="L11" s="923" t="s">
        <v>174</v>
      </c>
      <c r="M11" s="924"/>
      <c r="N11" s="925"/>
      <c r="O11" s="923" t="s">
        <v>175</v>
      </c>
      <c r="P11" s="924"/>
      <c r="Q11" s="925"/>
      <c r="R11" s="923" t="s">
        <v>17</v>
      </c>
      <c r="S11" s="924"/>
      <c r="T11" s="925"/>
      <c r="U11" s="940"/>
      <c r="V11" s="941"/>
      <c r="W11" s="942"/>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8"/>
      <c r="BT11" s="178"/>
      <c r="BU11" s="178"/>
      <c r="BV11" s="178"/>
      <c r="BW11" s="178"/>
      <c r="BX11" s="178"/>
      <c r="BY11" s="178"/>
      <c r="BZ11" s="178"/>
      <c r="CA11" s="178"/>
      <c r="CB11" s="178"/>
      <c r="CC11" s="178"/>
      <c r="CD11" s="178"/>
      <c r="CE11" s="178"/>
      <c r="CF11" s="178"/>
      <c r="CG11" s="178"/>
      <c r="CH11" s="178"/>
      <c r="CI11" s="178"/>
      <c r="CJ11" s="178"/>
      <c r="CK11" s="178"/>
      <c r="CL11" s="178"/>
      <c r="CM11" s="178"/>
      <c r="CN11" s="178"/>
      <c r="CO11" s="178"/>
      <c r="CP11" s="178"/>
      <c r="CQ11" s="178"/>
      <c r="CR11" s="178"/>
      <c r="CS11" s="178"/>
      <c r="CT11" s="178"/>
      <c r="CU11" s="178"/>
      <c r="CV11" s="178"/>
      <c r="CW11" s="178"/>
      <c r="CX11" s="178"/>
      <c r="CY11" s="178"/>
      <c r="CZ11" s="178"/>
      <c r="DA11" s="178"/>
      <c r="DB11" s="178"/>
      <c r="DC11" s="178"/>
      <c r="DD11" s="178"/>
      <c r="DE11" s="178"/>
      <c r="DF11" s="178"/>
      <c r="DG11" s="178"/>
      <c r="DH11" s="178"/>
      <c r="DI11" s="178"/>
      <c r="DJ11" s="178"/>
      <c r="DK11" s="178"/>
      <c r="DL11" s="178"/>
      <c r="DM11" s="178"/>
      <c r="DN11" s="178"/>
      <c r="DO11" s="178"/>
      <c r="DP11" s="178"/>
      <c r="DQ11" s="178"/>
      <c r="DR11" s="178"/>
      <c r="DS11" s="178"/>
      <c r="DT11" s="178"/>
      <c r="DU11" s="178"/>
      <c r="DV11" s="178"/>
      <c r="DW11" s="178"/>
      <c r="DX11" s="178"/>
      <c r="DY11" s="178"/>
      <c r="DZ11" s="178"/>
      <c r="EA11" s="178"/>
      <c r="EB11" s="178"/>
      <c r="EC11" s="178"/>
      <c r="ED11" s="178"/>
      <c r="EE11" s="178"/>
      <c r="EF11" s="178"/>
      <c r="EG11" s="178"/>
      <c r="EH11" s="178"/>
      <c r="EI11" s="178"/>
      <c r="EJ11" s="178"/>
      <c r="EK11" s="178"/>
      <c r="EL11" s="178"/>
      <c r="EM11" s="178"/>
      <c r="EN11" s="178"/>
      <c r="EO11" s="178"/>
      <c r="EP11" s="178"/>
      <c r="EQ11" s="178"/>
      <c r="ER11" s="178"/>
      <c r="ES11" s="178"/>
      <c r="ET11" s="178"/>
      <c r="EU11" s="178"/>
      <c r="EV11" s="178"/>
      <c r="EW11" s="178"/>
      <c r="EX11" s="178"/>
      <c r="EY11" s="178"/>
      <c r="EZ11" s="178"/>
      <c r="FA11" s="178"/>
      <c r="FB11" s="178"/>
      <c r="FC11" s="178"/>
      <c r="FD11" s="178"/>
      <c r="FE11" s="178"/>
      <c r="FF11" s="178"/>
      <c r="FG11" s="178"/>
      <c r="FH11" s="178"/>
      <c r="FI11" s="178"/>
      <c r="FJ11" s="178"/>
      <c r="FK11" s="178"/>
      <c r="FL11" s="178"/>
      <c r="FM11" s="178"/>
      <c r="FN11" s="178"/>
      <c r="FO11" s="178"/>
      <c r="FP11" s="178"/>
      <c r="FQ11" s="178"/>
      <c r="FR11" s="178"/>
      <c r="FS11" s="178"/>
      <c r="FT11" s="178"/>
      <c r="FU11" s="178"/>
      <c r="FV11" s="178"/>
      <c r="FW11" s="178"/>
      <c r="FX11" s="178"/>
      <c r="FY11" s="178"/>
      <c r="FZ11" s="178"/>
      <c r="GA11" s="178"/>
      <c r="GB11" s="178"/>
      <c r="GC11" s="178"/>
      <c r="GD11" s="178"/>
      <c r="GE11" s="178"/>
      <c r="GF11" s="178"/>
      <c r="GG11" s="178"/>
      <c r="GH11" s="178"/>
      <c r="GI11" s="178"/>
      <c r="GJ11" s="178"/>
      <c r="GK11" s="178"/>
      <c r="GL11" s="178"/>
      <c r="GM11" s="178"/>
      <c r="GN11" s="178"/>
      <c r="GO11" s="178"/>
      <c r="GP11" s="178"/>
      <c r="GQ11" s="178"/>
      <c r="GR11" s="178"/>
      <c r="GS11" s="178"/>
      <c r="GT11" s="178"/>
      <c r="GU11" s="178"/>
      <c r="GV11" s="178"/>
      <c r="GW11" s="178"/>
      <c r="GX11" s="178"/>
      <c r="GY11" s="178"/>
      <c r="GZ11" s="178"/>
      <c r="HA11" s="178"/>
      <c r="HB11" s="178"/>
      <c r="HC11" s="178"/>
      <c r="HD11" s="178"/>
      <c r="HE11" s="178"/>
      <c r="HF11" s="178"/>
      <c r="HG11" s="178"/>
      <c r="HH11" s="178"/>
      <c r="HI11" s="178"/>
      <c r="HJ11" s="178"/>
      <c r="HK11" s="178"/>
      <c r="HL11" s="178"/>
      <c r="HM11" s="178"/>
      <c r="HN11" s="178"/>
      <c r="HO11" s="178"/>
      <c r="HP11" s="178"/>
      <c r="HQ11" s="178"/>
      <c r="HR11" s="178"/>
      <c r="HS11" s="178"/>
      <c r="HT11" s="178"/>
      <c r="HU11" s="178"/>
      <c r="HV11" s="178"/>
      <c r="HW11" s="178"/>
      <c r="HX11" s="178"/>
      <c r="HY11" s="178"/>
      <c r="HZ11" s="178"/>
      <c r="IA11" s="178"/>
      <c r="IB11" s="178"/>
      <c r="IC11" s="178"/>
      <c r="ID11" s="178"/>
      <c r="IE11" s="178"/>
      <c r="IF11" s="178"/>
      <c r="IG11" s="178"/>
      <c r="IH11" s="178"/>
      <c r="II11" s="178"/>
      <c r="IJ11" s="178"/>
      <c r="IK11" s="178"/>
      <c r="IL11" s="178"/>
      <c r="IM11" s="178"/>
      <c r="IN11" s="178"/>
      <c r="IO11" s="178"/>
    </row>
    <row r="12" spans="1:249" x14ac:dyDescent="0.2">
      <c r="A12" s="177"/>
      <c r="B12" s="177"/>
      <c r="C12" s="181" t="s">
        <v>249</v>
      </c>
      <c r="D12" s="182" t="s">
        <v>42</v>
      </c>
      <c r="E12" s="183" t="s">
        <v>43</v>
      </c>
      <c r="F12" s="181" t="s">
        <v>249</v>
      </c>
      <c r="G12" s="182" t="s">
        <v>42</v>
      </c>
      <c r="H12" s="183" t="s">
        <v>43</v>
      </c>
      <c r="I12" s="181" t="s">
        <v>249</v>
      </c>
      <c r="J12" s="182" t="s">
        <v>42</v>
      </c>
      <c r="K12" s="183" t="s">
        <v>43</v>
      </c>
      <c r="L12" s="181" t="s">
        <v>249</v>
      </c>
      <c r="M12" s="182" t="s">
        <v>42</v>
      </c>
      <c r="N12" s="183" t="s">
        <v>43</v>
      </c>
      <c r="O12" s="181" t="s">
        <v>249</v>
      </c>
      <c r="P12" s="182" t="s">
        <v>42</v>
      </c>
      <c r="Q12" s="183" t="s">
        <v>43</v>
      </c>
      <c r="R12" s="181" t="s">
        <v>249</v>
      </c>
      <c r="S12" s="182" t="s">
        <v>42</v>
      </c>
      <c r="T12" s="183" t="s">
        <v>43</v>
      </c>
      <c r="U12" s="177" t="s">
        <v>249</v>
      </c>
      <c r="V12" s="177" t="s">
        <v>42</v>
      </c>
      <c r="W12" s="177" t="s">
        <v>43</v>
      </c>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8"/>
      <c r="BC12" s="178"/>
      <c r="BD12" s="178"/>
      <c r="BE12" s="178"/>
      <c r="BF12" s="178"/>
      <c r="BG12" s="178"/>
      <c r="BH12" s="178"/>
      <c r="BI12" s="178"/>
      <c r="BJ12" s="178"/>
      <c r="BK12" s="178"/>
      <c r="BL12" s="178"/>
      <c r="BM12" s="178"/>
      <c r="BN12" s="178"/>
      <c r="BO12" s="178"/>
      <c r="BP12" s="178"/>
      <c r="BQ12" s="178"/>
      <c r="BR12" s="178"/>
      <c r="BS12" s="178"/>
      <c r="BT12" s="178"/>
      <c r="BU12" s="178"/>
      <c r="BV12" s="178"/>
      <c r="BW12" s="178"/>
      <c r="BX12" s="178"/>
      <c r="BY12" s="178"/>
      <c r="BZ12" s="178"/>
      <c r="CA12" s="178"/>
      <c r="CB12" s="178"/>
      <c r="CC12" s="178"/>
      <c r="CD12" s="178"/>
      <c r="CE12" s="178"/>
      <c r="CF12" s="178"/>
      <c r="CG12" s="178"/>
      <c r="CH12" s="178"/>
      <c r="CI12" s="178"/>
      <c r="CJ12" s="178"/>
      <c r="CK12" s="178"/>
      <c r="CL12" s="178"/>
      <c r="CM12" s="178"/>
      <c r="CN12" s="178"/>
      <c r="CO12" s="178"/>
      <c r="CP12" s="178"/>
      <c r="CQ12" s="178"/>
      <c r="CR12" s="178"/>
      <c r="CS12" s="178"/>
      <c r="CT12" s="178"/>
      <c r="CU12" s="178"/>
      <c r="CV12" s="178"/>
      <c r="CW12" s="178"/>
      <c r="CX12" s="178"/>
      <c r="CY12" s="178"/>
      <c r="CZ12" s="178"/>
      <c r="DA12" s="178"/>
      <c r="DB12" s="178"/>
      <c r="DC12" s="178"/>
      <c r="DD12" s="178"/>
      <c r="DE12" s="178"/>
      <c r="DF12" s="178"/>
      <c r="DG12" s="178"/>
      <c r="DH12" s="178"/>
      <c r="DI12" s="178"/>
      <c r="DJ12" s="178"/>
      <c r="DK12" s="178"/>
      <c r="DL12" s="178"/>
      <c r="DM12" s="178"/>
      <c r="DN12" s="178"/>
      <c r="DO12" s="178"/>
      <c r="DP12" s="178"/>
      <c r="DQ12" s="178"/>
      <c r="DR12" s="178"/>
      <c r="DS12" s="178"/>
      <c r="DT12" s="178"/>
      <c r="DU12" s="178"/>
      <c r="DV12" s="178"/>
      <c r="DW12" s="178"/>
      <c r="DX12" s="178"/>
      <c r="DY12" s="178"/>
      <c r="DZ12" s="178"/>
      <c r="EA12" s="178"/>
      <c r="EB12" s="178"/>
      <c r="EC12" s="178"/>
      <c r="ED12" s="178"/>
      <c r="EE12" s="178"/>
      <c r="EF12" s="178"/>
      <c r="EG12" s="178"/>
      <c r="EH12" s="178"/>
      <c r="EI12" s="178"/>
      <c r="EJ12" s="178"/>
      <c r="EK12" s="178"/>
      <c r="EL12" s="178"/>
      <c r="EM12" s="178"/>
      <c r="EN12" s="178"/>
      <c r="EO12" s="178"/>
      <c r="EP12" s="178"/>
      <c r="EQ12" s="178"/>
      <c r="ER12" s="178"/>
      <c r="ES12" s="178"/>
      <c r="ET12" s="178"/>
      <c r="EU12" s="178"/>
      <c r="EV12" s="178"/>
      <c r="EW12" s="178"/>
      <c r="EX12" s="178"/>
      <c r="EY12" s="178"/>
      <c r="EZ12" s="178"/>
      <c r="FA12" s="178"/>
      <c r="FB12" s="178"/>
      <c r="FC12" s="178"/>
      <c r="FD12" s="178"/>
      <c r="FE12" s="178"/>
      <c r="FF12" s="178"/>
      <c r="FG12" s="178"/>
      <c r="FH12" s="178"/>
      <c r="FI12" s="178"/>
      <c r="FJ12" s="178"/>
      <c r="FK12" s="178"/>
      <c r="FL12" s="178"/>
      <c r="FM12" s="178"/>
      <c r="FN12" s="178"/>
      <c r="FO12" s="178"/>
      <c r="FP12" s="178"/>
      <c r="FQ12" s="178"/>
      <c r="FR12" s="178"/>
      <c r="FS12" s="178"/>
      <c r="FT12" s="178"/>
      <c r="FU12" s="178"/>
      <c r="FV12" s="178"/>
      <c r="FW12" s="178"/>
      <c r="FX12" s="178"/>
      <c r="FY12" s="178"/>
      <c r="FZ12" s="178"/>
      <c r="GA12" s="178"/>
      <c r="GB12" s="178"/>
      <c r="GC12" s="178"/>
      <c r="GD12" s="178"/>
      <c r="GE12" s="178"/>
      <c r="GF12" s="178"/>
      <c r="GG12" s="178"/>
      <c r="GH12" s="178"/>
      <c r="GI12" s="178"/>
      <c r="GJ12" s="178"/>
      <c r="GK12" s="178"/>
      <c r="GL12" s="178"/>
      <c r="GM12" s="178"/>
      <c r="GN12" s="178"/>
      <c r="GO12" s="178"/>
      <c r="GP12" s="178"/>
      <c r="GQ12" s="178"/>
      <c r="GR12" s="178"/>
      <c r="GS12" s="178"/>
      <c r="GT12" s="178"/>
      <c r="GU12" s="178"/>
      <c r="GV12" s="178"/>
      <c r="GW12" s="178"/>
      <c r="GX12" s="178"/>
      <c r="GY12" s="178"/>
      <c r="GZ12" s="178"/>
      <c r="HA12" s="178"/>
      <c r="HB12" s="178"/>
      <c r="HC12" s="178"/>
      <c r="HD12" s="178"/>
      <c r="HE12" s="178"/>
      <c r="HF12" s="178"/>
      <c r="HG12" s="178"/>
      <c r="HH12" s="178"/>
      <c r="HI12" s="178"/>
      <c r="HJ12" s="178"/>
      <c r="HK12" s="178"/>
      <c r="HL12" s="178"/>
      <c r="HM12" s="178"/>
      <c r="HN12" s="178"/>
      <c r="HO12" s="178"/>
      <c r="HP12" s="178"/>
      <c r="HQ12" s="178"/>
      <c r="HR12" s="178"/>
      <c r="HS12" s="178"/>
      <c r="HT12" s="178"/>
      <c r="HU12" s="178"/>
      <c r="HV12" s="178"/>
      <c r="HW12" s="178"/>
      <c r="HX12" s="178"/>
      <c r="HY12" s="178"/>
      <c r="HZ12" s="178"/>
      <c r="IA12" s="178"/>
      <c r="IB12" s="178"/>
      <c r="IC12" s="178"/>
      <c r="ID12" s="178"/>
      <c r="IE12" s="178"/>
      <c r="IF12" s="178"/>
      <c r="IG12" s="178"/>
      <c r="IH12" s="178"/>
      <c r="II12" s="178"/>
      <c r="IJ12" s="178"/>
      <c r="IK12" s="178"/>
      <c r="IL12" s="178"/>
      <c r="IM12" s="178"/>
      <c r="IN12" s="178"/>
      <c r="IO12" s="178"/>
    </row>
    <row r="13" spans="1:249" x14ac:dyDescent="0.2">
      <c r="A13" s="177">
        <v>1</v>
      </c>
      <c r="B13" s="177">
        <v>2</v>
      </c>
      <c r="C13" s="177">
        <v>3</v>
      </c>
      <c r="D13" s="177">
        <v>4</v>
      </c>
      <c r="E13" s="177">
        <v>5</v>
      </c>
      <c r="F13" s="177">
        <v>7</v>
      </c>
      <c r="G13" s="177">
        <v>8</v>
      </c>
      <c r="H13" s="177">
        <v>9</v>
      </c>
      <c r="I13" s="177">
        <v>11</v>
      </c>
      <c r="J13" s="177">
        <v>12</v>
      </c>
      <c r="K13" s="177">
        <v>13</v>
      </c>
      <c r="L13" s="177">
        <v>15</v>
      </c>
      <c r="M13" s="177">
        <v>16</v>
      </c>
      <c r="N13" s="177">
        <v>17</v>
      </c>
      <c r="O13" s="177">
        <v>19</v>
      </c>
      <c r="P13" s="177">
        <v>20</v>
      </c>
      <c r="Q13" s="177">
        <v>21</v>
      </c>
      <c r="R13" s="177">
        <v>23</v>
      </c>
      <c r="S13" s="177">
        <v>24</v>
      </c>
      <c r="T13" s="177">
        <v>25</v>
      </c>
      <c r="U13" s="177">
        <v>27</v>
      </c>
      <c r="V13" s="177">
        <v>28</v>
      </c>
      <c r="W13" s="177">
        <v>29</v>
      </c>
      <c r="X13" s="184"/>
      <c r="Y13" s="184"/>
      <c r="Z13" s="184"/>
      <c r="AA13" s="184"/>
      <c r="AB13" s="184"/>
      <c r="AC13" s="184"/>
      <c r="AD13" s="184"/>
      <c r="AE13" s="184"/>
      <c r="AF13" s="184"/>
      <c r="AG13" s="184"/>
      <c r="AH13" s="184"/>
      <c r="AI13" s="184"/>
      <c r="AJ13" s="184"/>
      <c r="AK13" s="184"/>
      <c r="AL13" s="184"/>
      <c r="AM13" s="184"/>
      <c r="AN13" s="184"/>
      <c r="AO13" s="184"/>
      <c r="AP13" s="184"/>
      <c r="AQ13" s="184"/>
      <c r="AR13" s="184"/>
      <c r="AS13" s="184"/>
      <c r="AT13" s="184"/>
      <c r="AU13" s="184"/>
      <c r="AV13" s="184"/>
      <c r="AW13" s="184"/>
      <c r="AX13" s="184"/>
      <c r="AY13" s="184"/>
      <c r="AZ13" s="184"/>
      <c r="BA13" s="184"/>
      <c r="BB13" s="184"/>
      <c r="BC13" s="184"/>
      <c r="BD13" s="184"/>
      <c r="BE13" s="184"/>
      <c r="BF13" s="184"/>
      <c r="BG13" s="184"/>
      <c r="BH13" s="184"/>
      <c r="BI13" s="184"/>
      <c r="BJ13" s="184"/>
      <c r="BK13" s="184"/>
      <c r="BL13" s="184"/>
      <c r="BM13" s="184"/>
      <c r="BN13" s="184"/>
      <c r="BO13" s="184"/>
      <c r="BP13" s="184"/>
      <c r="BQ13" s="184"/>
      <c r="BR13" s="184"/>
      <c r="BS13" s="184"/>
      <c r="BT13" s="184"/>
      <c r="BU13" s="184"/>
      <c r="BV13" s="184"/>
      <c r="BW13" s="184"/>
      <c r="BX13" s="184"/>
      <c r="BY13" s="184"/>
      <c r="BZ13" s="184"/>
      <c r="CA13" s="184"/>
      <c r="CB13" s="184"/>
      <c r="CC13" s="184"/>
      <c r="CD13" s="184"/>
      <c r="CE13" s="184"/>
      <c r="CF13" s="184"/>
      <c r="CG13" s="184"/>
      <c r="CH13" s="184"/>
      <c r="CI13" s="184"/>
      <c r="CJ13" s="184"/>
      <c r="CK13" s="184"/>
      <c r="CL13" s="184"/>
      <c r="CM13" s="184"/>
      <c r="CN13" s="184"/>
      <c r="CO13" s="184"/>
      <c r="CP13" s="184"/>
      <c r="CQ13" s="184"/>
      <c r="CR13" s="184"/>
      <c r="CS13" s="184"/>
      <c r="CT13" s="184"/>
      <c r="CU13" s="184"/>
      <c r="CV13" s="184"/>
      <c r="CW13" s="184"/>
      <c r="CX13" s="184"/>
      <c r="CY13" s="184"/>
      <c r="CZ13" s="184"/>
      <c r="DA13" s="184"/>
      <c r="DB13" s="184"/>
      <c r="DC13" s="184"/>
      <c r="DD13" s="184"/>
      <c r="DE13" s="184"/>
      <c r="DF13" s="184"/>
      <c r="DG13" s="184"/>
      <c r="DH13" s="184"/>
      <c r="DI13" s="184"/>
      <c r="DJ13" s="184"/>
      <c r="DK13" s="184"/>
      <c r="DL13" s="184"/>
      <c r="DM13" s="184"/>
      <c r="DN13" s="184"/>
      <c r="DO13" s="184"/>
      <c r="DP13" s="184"/>
      <c r="DQ13" s="184"/>
      <c r="DR13" s="184"/>
      <c r="DS13" s="184"/>
      <c r="DT13" s="184"/>
      <c r="DU13" s="184"/>
      <c r="DV13" s="184"/>
      <c r="DW13" s="184"/>
      <c r="DX13" s="184"/>
      <c r="DY13" s="184"/>
      <c r="DZ13" s="184"/>
      <c r="EA13" s="184"/>
      <c r="EB13" s="184"/>
      <c r="EC13" s="184"/>
      <c r="ED13" s="184"/>
      <c r="EE13" s="184"/>
      <c r="EF13" s="184"/>
      <c r="EG13" s="184"/>
      <c r="EH13" s="184"/>
      <c r="EI13" s="184"/>
      <c r="EJ13" s="184"/>
      <c r="EK13" s="184"/>
      <c r="EL13" s="184"/>
      <c r="EM13" s="184"/>
      <c r="EN13" s="184"/>
      <c r="EO13" s="184"/>
      <c r="EP13" s="184"/>
      <c r="EQ13" s="184"/>
      <c r="ER13" s="184"/>
      <c r="ES13" s="184"/>
      <c r="ET13" s="184"/>
      <c r="EU13" s="184"/>
      <c r="EV13" s="184"/>
      <c r="EW13" s="184"/>
      <c r="EX13" s="184"/>
      <c r="EY13" s="184"/>
      <c r="EZ13" s="184"/>
      <c r="FA13" s="184"/>
      <c r="FB13" s="184"/>
      <c r="FC13" s="184"/>
      <c r="FD13" s="184"/>
      <c r="FE13" s="184"/>
      <c r="FF13" s="184"/>
      <c r="FG13" s="184"/>
      <c r="FH13" s="184"/>
      <c r="FI13" s="184"/>
      <c r="FJ13" s="184"/>
      <c r="FK13" s="184"/>
      <c r="FL13" s="184"/>
      <c r="FM13" s="184"/>
      <c r="FN13" s="184"/>
      <c r="FO13" s="184"/>
      <c r="FP13" s="184"/>
      <c r="FQ13" s="184"/>
      <c r="FR13" s="184"/>
      <c r="FS13" s="184"/>
      <c r="FT13" s="184"/>
      <c r="FU13" s="184"/>
      <c r="FV13" s="184"/>
      <c r="FW13" s="184"/>
      <c r="FX13" s="184"/>
      <c r="FY13" s="184"/>
      <c r="FZ13" s="184"/>
      <c r="GA13" s="184"/>
      <c r="GB13" s="184"/>
      <c r="GC13" s="184"/>
      <c r="GD13" s="184"/>
      <c r="GE13" s="184"/>
      <c r="GF13" s="184"/>
      <c r="GG13" s="184"/>
      <c r="GH13" s="184"/>
      <c r="GI13" s="184"/>
      <c r="GJ13" s="184"/>
      <c r="GK13" s="184"/>
      <c r="GL13" s="184"/>
      <c r="GM13" s="184"/>
      <c r="GN13" s="184"/>
      <c r="GO13" s="184"/>
      <c r="GP13" s="184"/>
      <c r="GQ13" s="184"/>
      <c r="GR13" s="184"/>
      <c r="GS13" s="184"/>
      <c r="GT13" s="184"/>
      <c r="GU13" s="184"/>
      <c r="GV13" s="184"/>
      <c r="GW13" s="184"/>
      <c r="GX13" s="184"/>
      <c r="GY13" s="184"/>
      <c r="GZ13" s="184"/>
      <c r="HA13" s="184"/>
      <c r="HB13" s="184"/>
      <c r="HC13" s="184"/>
      <c r="HD13" s="184"/>
      <c r="HE13" s="184"/>
      <c r="HF13" s="184"/>
      <c r="HG13" s="184"/>
      <c r="HH13" s="184"/>
      <c r="HI13" s="184"/>
      <c r="HJ13" s="184"/>
      <c r="HK13" s="184"/>
      <c r="HL13" s="184"/>
      <c r="HM13" s="184"/>
      <c r="HN13" s="184"/>
      <c r="HO13" s="184"/>
      <c r="HP13" s="184"/>
      <c r="HQ13" s="184"/>
      <c r="HR13" s="184"/>
      <c r="HS13" s="184"/>
      <c r="HT13" s="184"/>
      <c r="HU13" s="184"/>
      <c r="HV13" s="184"/>
      <c r="HW13" s="184"/>
      <c r="HX13" s="184"/>
      <c r="HY13" s="184"/>
      <c r="HZ13" s="184"/>
      <c r="IA13" s="184"/>
      <c r="IB13" s="184"/>
      <c r="IC13" s="184"/>
      <c r="ID13" s="184"/>
      <c r="IE13" s="184"/>
      <c r="IF13" s="184"/>
      <c r="IG13" s="184"/>
      <c r="IH13" s="184"/>
      <c r="II13" s="184"/>
      <c r="IJ13" s="184"/>
      <c r="IK13" s="184"/>
      <c r="IL13" s="184"/>
      <c r="IM13" s="184"/>
      <c r="IN13" s="184"/>
      <c r="IO13" s="184"/>
    </row>
    <row r="14" spans="1:249" ht="12.75" customHeight="1" x14ac:dyDescent="0.2">
      <c r="A14" s="930" t="s">
        <v>241</v>
      </c>
      <c r="B14" s="931"/>
      <c r="C14" s="177"/>
      <c r="D14" s="177"/>
      <c r="E14" s="177"/>
      <c r="F14" s="177"/>
      <c r="G14" s="177"/>
      <c r="H14" s="177"/>
      <c r="I14" s="177"/>
      <c r="J14" s="177"/>
      <c r="K14" s="177"/>
      <c r="L14" s="177"/>
      <c r="M14" s="177"/>
      <c r="N14" s="177"/>
      <c r="O14" s="177"/>
      <c r="P14" s="177"/>
      <c r="Q14" s="177"/>
      <c r="R14" s="177"/>
      <c r="S14" s="177"/>
      <c r="T14" s="177"/>
      <c r="U14" s="185"/>
      <c r="V14" s="186"/>
      <c r="W14" s="186"/>
      <c r="X14" s="184"/>
      <c r="Y14" s="184"/>
      <c r="Z14" s="184"/>
      <c r="AA14" s="184"/>
      <c r="AB14" s="184"/>
      <c r="AC14" s="184"/>
      <c r="AD14" s="184"/>
      <c r="AE14" s="184"/>
      <c r="AF14" s="184"/>
      <c r="AG14" s="184"/>
      <c r="AH14" s="184"/>
      <c r="AI14" s="184"/>
      <c r="AJ14" s="184"/>
      <c r="AK14" s="184"/>
      <c r="AL14" s="184"/>
      <c r="AM14" s="184"/>
      <c r="AN14" s="184"/>
      <c r="AO14" s="184"/>
      <c r="AP14" s="184"/>
      <c r="AQ14" s="184"/>
      <c r="AR14" s="184"/>
      <c r="AS14" s="184"/>
      <c r="AT14" s="184"/>
      <c r="AU14" s="184"/>
      <c r="AV14" s="184"/>
      <c r="AW14" s="184"/>
      <c r="AX14" s="184"/>
      <c r="AY14" s="184"/>
      <c r="AZ14" s="184"/>
      <c r="BA14" s="184"/>
      <c r="BB14" s="184"/>
      <c r="BC14" s="184"/>
      <c r="BD14" s="184"/>
      <c r="BE14" s="184"/>
      <c r="BF14" s="184"/>
      <c r="BG14" s="184"/>
      <c r="BH14" s="184"/>
      <c r="BI14" s="184"/>
      <c r="BJ14" s="184"/>
      <c r="BK14" s="184"/>
      <c r="BL14" s="184"/>
      <c r="BM14" s="184"/>
      <c r="BN14" s="184"/>
      <c r="BO14" s="184"/>
      <c r="BP14" s="184"/>
      <c r="BQ14" s="184"/>
      <c r="BR14" s="184"/>
      <c r="BS14" s="184"/>
      <c r="BT14" s="184"/>
      <c r="BU14" s="184"/>
      <c r="BV14" s="184"/>
      <c r="BW14" s="184"/>
      <c r="BX14" s="184"/>
      <c r="BY14" s="184"/>
      <c r="BZ14" s="184"/>
      <c r="CA14" s="184"/>
      <c r="CB14" s="184"/>
      <c r="CC14" s="184"/>
      <c r="CD14" s="184"/>
      <c r="CE14" s="184"/>
      <c r="CF14" s="184"/>
      <c r="CG14" s="184"/>
      <c r="CH14" s="184"/>
      <c r="CI14" s="184"/>
      <c r="CJ14" s="184"/>
      <c r="CK14" s="184"/>
      <c r="CL14" s="184"/>
      <c r="CM14" s="184"/>
      <c r="CN14" s="184"/>
      <c r="CO14" s="184"/>
      <c r="CP14" s="184"/>
      <c r="CQ14" s="184"/>
      <c r="CR14" s="184"/>
      <c r="CS14" s="184"/>
      <c r="CT14" s="184"/>
      <c r="CU14" s="184"/>
      <c r="CV14" s="184"/>
      <c r="CW14" s="184"/>
      <c r="CX14" s="184"/>
      <c r="CY14" s="184"/>
      <c r="CZ14" s="184"/>
      <c r="DA14" s="184"/>
      <c r="DB14" s="184"/>
      <c r="DC14" s="184"/>
      <c r="DD14" s="184"/>
      <c r="DE14" s="184"/>
      <c r="DF14" s="184"/>
      <c r="DG14" s="184"/>
      <c r="DH14" s="184"/>
      <c r="DI14" s="184"/>
      <c r="DJ14" s="184"/>
      <c r="DK14" s="184"/>
      <c r="DL14" s="184"/>
      <c r="DM14" s="184"/>
      <c r="DN14" s="184"/>
      <c r="DO14" s="184"/>
      <c r="DP14" s="184"/>
      <c r="DQ14" s="184"/>
      <c r="DR14" s="184"/>
      <c r="DS14" s="184"/>
      <c r="DT14" s="184"/>
      <c r="DU14" s="184"/>
      <c r="DV14" s="184"/>
      <c r="DW14" s="184"/>
      <c r="DX14" s="184"/>
      <c r="DY14" s="184"/>
      <c r="DZ14" s="184"/>
      <c r="EA14" s="184"/>
      <c r="EB14" s="184"/>
      <c r="EC14" s="184"/>
      <c r="ED14" s="184"/>
      <c r="EE14" s="184"/>
      <c r="EF14" s="184"/>
      <c r="EG14" s="184"/>
      <c r="EH14" s="184"/>
      <c r="EI14" s="184"/>
      <c r="EJ14" s="184"/>
      <c r="EK14" s="184"/>
      <c r="EL14" s="184"/>
      <c r="EM14" s="184"/>
      <c r="EN14" s="184"/>
      <c r="EO14" s="184"/>
      <c r="EP14" s="184"/>
      <c r="EQ14" s="184"/>
      <c r="ER14" s="184"/>
      <c r="ES14" s="184"/>
      <c r="ET14" s="184"/>
      <c r="EU14" s="184"/>
      <c r="EV14" s="184"/>
      <c r="EW14" s="184"/>
      <c r="EX14" s="184"/>
      <c r="EY14" s="184"/>
      <c r="EZ14" s="184"/>
      <c r="FA14" s="184"/>
      <c r="FB14" s="184"/>
      <c r="FC14" s="184"/>
      <c r="FD14" s="184"/>
      <c r="FE14" s="184"/>
      <c r="FF14" s="184"/>
      <c r="FG14" s="184"/>
      <c r="FH14" s="184"/>
      <c r="FI14" s="184"/>
      <c r="FJ14" s="184"/>
      <c r="FK14" s="184"/>
      <c r="FL14" s="184"/>
      <c r="FM14" s="184"/>
      <c r="FN14" s="184"/>
      <c r="FO14" s="184"/>
      <c r="FP14" s="184"/>
      <c r="FQ14" s="184"/>
      <c r="FR14" s="184"/>
      <c r="FS14" s="184"/>
      <c r="FT14" s="184"/>
      <c r="FU14" s="184"/>
      <c r="FV14" s="184"/>
      <c r="FW14" s="184"/>
      <c r="FX14" s="184"/>
      <c r="FY14" s="184"/>
      <c r="FZ14" s="184"/>
      <c r="GA14" s="184"/>
      <c r="GB14" s="184"/>
      <c r="GC14" s="184"/>
      <c r="GD14" s="184"/>
      <c r="GE14" s="184"/>
      <c r="GF14" s="184"/>
      <c r="GG14" s="184"/>
      <c r="GH14" s="184"/>
      <c r="GI14" s="184"/>
      <c r="GJ14" s="184"/>
      <c r="GK14" s="184"/>
      <c r="GL14" s="184"/>
      <c r="GM14" s="184"/>
      <c r="GN14" s="184"/>
      <c r="GO14" s="184"/>
      <c r="GP14" s="184"/>
      <c r="GQ14" s="184"/>
      <c r="GR14" s="184"/>
      <c r="GS14" s="184"/>
      <c r="GT14" s="184"/>
      <c r="GU14" s="184"/>
      <c r="GV14" s="184"/>
      <c r="GW14" s="184"/>
      <c r="GX14" s="184"/>
      <c r="GY14" s="184"/>
      <c r="GZ14" s="184"/>
      <c r="HA14" s="184"/>
      <c r="HB14" s="184"/>
      <c r="HC14" s="184"/>
      <c r="HD14" s="184"/>
      <c r="HE14" s="184"/>
      <c r="HF14" s="184"/>
      <c r="HG14" s="184"/>
      <c r="HH14" s="184"/>
      <c r="HI14" s="184"/>
      <c r="HJ14" s="184"/>
      <c r="HK14" s="184"/>
      <c r="HL14" s="184"/>
      <c r="HM14" s="184"/>
      <c r="HN14" s="184"/>
      <c r="HO14" s="184"/>
      <c r="HP14" s="184"/>
      <c r="HQ14" s="184"/>
      <c r="HR14" s="184"/>
      <c r="HS14" s="184"/>
      <c r="HT14" s="184"/>
      <c r="HU14" s="184"/>
      <c r="HV14" s="184"/>
      <c r="HW14" s="184"/>
      <c r="HX14" s="184"/>
      <c r="HY14" s="184"/>
      <c r="HZ14" s="184"/>
      <c r="IA14" s="184"/>
      <c r="IB14" s="184"/>
      <c r="IC14" s="184"/>
      <c r="ID14" s="184"/>
      <c r="IE14" s="184"/>
      <c r="IF14" s="184"/>
      <c r="IG14" s="184"/>
      <c r="IH14" s="184"/>
      <c r="II14" s="184"/>
      <c r="IJ14" s="184"/>
      <c r="IK14" s="184"/>
      <c r="IL14" s="184"/>
      <c r="IM14" s="184"/>
      <c r="IN14" s="184"/>
      <c r="IO14" s="184"/>
    </row>
    <row r="15" spans="1:249" s="548" customFormat="1" ht="17.25" customHeight="1" x14ac:dyDescent="0.2">
      <c r="A15" s="545">
        <v>1</v>
      </c>
      <c r="B15" s="546" t="s">
        <v>124</v>
      </c>
      <c r="C15" s="547">
        <v>25.399242081183502</v>
      </c>
      <c r="D15" s="547">
        <v>4.389040953739606</v>
      </c>
      <c r="E15" s="547">
        <v>292.94211696507682</v>
      </c>
      <c r="F15" s="547">
        <v>0</v>
      </c>
      <c r="G15" s="547">
        <v>0</v>
      </c>
      <c r="H15" s="547">
        <v>0</v>
      </c>
      <c r="I15" s="547">
        <f>C15+F15</f>
        <v>25.399242081183502</v>
      </c>
      <c r="J15" s="547">
        <f t="shared" ref="J15:K15" si="0">D15+G15</f>
        <v>4.389040953739606</v>
      </c>
      <c r="K15" s="547">
        <f t="shared" si="0"/>
        <v>292.94211696507682</v>
      </c>
      <c r="L15" s="547">
        <v>13.883825688501204</v>
      </c>
      <c r="M15" s="547">
        <v>2.3991534608254095</v>
      </c>
      <c r="N15" s="547">
        <v>160.12908085067338</v>
      </c>
      <c r="O15" s="547">
        <v>0</v>
      </c>
      <c r="P15" s="547">
        <v>0</v>
      </c>
      <c r="Q15" s="547">
        <v>0</v>
      </c>
      <c r="R15" s="547">
        <f>L15+O15</f>
        <v>13.883825688501204</v>
      </c>
      <c r="S15" s="547">
        <f t="shared" ref="S15:T15" si="1">M15+P15</f>
        <v>2.3991534608254095</v>
      </c>
      <c r="T15" s="547">
        <f t="shared" si="1"/>
        <v>160.12908085067338</v>
      </c>
      <c r="U15" s="547">
        <f>I15+R15</f>
        <v>39.283067769684706</v>
      </c>
      <c r="V15" s="547">
        <f t="shared" ref="V15:W15" si="2">J15+S15</f>
        <v>6.7881944145650159</v>
      </c>
      <c r="W15" s="547">
        <f t="shared" si="2"/>
        <v>453.07119781575022</v>
      </c>
    </row>
    <row r="16" spans="1:249" s="548" customFormat="1" ht="17.25" customHeight="1" x14ac:dyDescent="0.2">
      <c r="A16" s="545">
        <v>2</v>
      </c>
      <c r="B16" s="546" t="s">
        <v>478</v>
      </c>
      <c r="C16" s="547">
        <v>421.62741854764624</v>
      </c>
      <c r="D16" s="547">
        <v>72.858079832077479</v>
      </c>
      <c r="E16" s="547">
        <v>4862.8391416202767</v>
      </c>
      <c r="F16" s="547">
        <v>62.651463800252642</v>
      </c>
      <c r="G16" s="547">
        <v>10.826301019224363</v>
      </c>
      <c r="H16" s="547">
        <v>722.59055518052287</v>
      </c>
      <c r="I16" s="547">
        <f t="shared" ref="I16:I23" si="3">C16+F16</f>
        <v>484.2788823478989</v>
      </c>
      <c r="J16" s="547">
        <f t="shared" ref="J16:J23" si="4">D16+G16</f>
        <v>83.684380851301839</v>
      </c>
      <c r="K16" s="547">
        <f t="shared" ref="K16:K23" si="5">E16+H16</f>
        <v>5585.4296968007993</v>
      </c>
      <c r="L16" s="547">
        <v>206.71473802879572</v>
      </c>
      <c r="M16" s="547">
        <v>35.720729305622768</v>
      </c>
      <c r="N16" s="547">
        <v>2384.1440926655814</v>
      </c>
      <c r="O16" s="547">
        <v>22.831180021090869</v>
      </c>
      <c r="P16" s="547">
        <v>3.9452745800240065</v>
      </c>
      <c r="Q16" s="547">
        <v>263.3233773988851</v>
      </c>
      <c r="R16" s="547">
        <f t="shared" ref="R16:R18" si="6">L16+O16</f>
        <v>229.54591804988658</v>
      </c>
      <c r="S16" s="547">
        <f t="shared" ref="S16:S18" si="7">M16+P16</f>
        <v>39.666003885646774</v>
      </c>
      <c r="T16" s="547">
        <f t="shared" ref="T16:T18" si="8">N16+Q16</f>
        <v>2647.4674700644664</v>
      </c>
      <c r="U16" s="547">
        <f t="shared" ref="U16:U19" si="9">I16+R16</f>
        <v>713.82480039778545</v>
      </c>
      <c r="V16" s="547">
        <f t="shared" ref="V16:V19" si="10">J16+S16</f>
        <v>123.35038473694861</v>
      </c>
      <c r="W16" s="547">
        <f t="shared" ref="W16:W19" si="11">K16+T16</f>
        <v>8232.8971668652666</v>
      </c>
    </row>
    <row r="17" spans="1:23" s="548" customFormat="1" ht="17.25" customHeight="1" x14ac:dyDescent="0.2">
      <c r="A17" s="545">
        <v>3</v>
      </c>
      <c r="B17" s="546" t="s">
        <v>128</v>
      </c>
      <c r="C17" s="547">
        <v>290.41419466946542</v>
      </c>
      <c r="D17" s="547">
        <v>50.184166514790633</v>
      </c>
      <c r="E17" s="547">
        <v>3349.4916388157435</v>
      </c>
      <c r="F17" s="547">
        <v>32.268243852162819</v>
      </c>
      <c r="G17" s="547">
        <v>5.5760185016434027</v>
      </c>
      <c r="H17" s="547">
        <v>372.16573764619369</v>
      </c>
      <c r="I17" s="547">
        <f t="shared" si="3"/>
        <v>322.68243852162823</v>
      </c>
      <c r="J17" s="547">
        <f t="shared" si="4"/>
        <v>55.760185016434036</v>
      </c>
      <c r="K17" s="547">
        <f t="shared" si="5"/>
        <v>3721.657376461937</v>
      </c>
      <c r="L17" s="547">
        <v>105.84276751654401</v>
      </c>
      <c r="M17" s="547">
        <v>18.289846594729795</v>
      </c>
      <c r="N17" s="547">
        <v>1220.7373858887258</v>
      </c>
      <c r="O17" s="547">
        <v>11.760307501838225</v>
      </c>
      <c r="P17" s="547">
        <v>2.0322051771921998</v>
      </c>
      <c r="Q17" s="547">
        <v>135.63748732096957</v>
      </c>
      <c r="R17" s="547">
        <f t="shared" si="6"/>
        <v>117.60307501838224</v>
      </c>
      <c r="S17" s="547">
        <f t="shared" si="7"/>
        <v>20.322051771921995</v>
      </c>
      <c r="T17" s="547">
        <f t="shared" si="8"/>
        <v>1356.3748732096954</v>
      </c>
      <c r="U17" s="547">
        <f t="shared" si="9"/>
        <v>440.28551354001047</v>
      </c>
      <c r="V17" s="547">
        <f t="shared" si="10"/>
        <v>76.082236788356028</v>
      </c>
      <c r="W17" s="547">
        <f t="shared" si="11"/>
        <v>5078.0322496716326</v>
      </c>
    </row>
    <row r="18" spans="1:23" s="548" customFormat="1" ht="17.25" customHeight="1" x14ac:dyDescent="0.2">
      <c r="A18" s="545">
        <v>4</v>
      </c>
      <c r="B18" s="546" t="s">
        <v>126</v>
      </c>
      <c r="C18" s="547">
        <v>16.340179072228057</v>
      </c>
      <c r="D18" s="547">
        <v>2.8236163469058138</v>
      </c>
      <c r="E18" s="547">
        <v>188.45942858086613</v>
      </c>
      <c r="F18" s="547">
        <v>0</v>
      </c>
      <c r="G18" s="547">
        <v>0</v>
      </c>
      <c r="H18" s="547">
        <v>0</v>
      </c>
      <c r="I18" s="547">
        <f t="shared" si="3"/>
        <v>16.340179072228057</v>
      </c>
      <c r="J18" s="547">
        <f t="shared" si="4"/>
        <v>2.8236163469058138</v>
      </c>
      <c r="K18" s="547">
        <f t="shared" si="5"/>
        <v>188.45942858086613</v>
      </c>
      <c r="L18" s="547">
        <v>8.9319278596024407</v>
      </c>
      <c r="M18" s="547">
        <v>1.5434553931310131</v>
      </c>
      <c r="N18" s="547">
        <v>103.01637534726652</v>
      </c>
      <c r="O18" s="547">
        <v>0</v>
      </c>
      <c r="P18" s="547">
        <v>0</v>
      </c>
      <c r="Q18" s="547">
        <v>0</v>
      </c>
      <c r="R18" s="547">
        <f t="shared" si="6"/>
        <v>8.9319278596024407</v>
      </c>
      <c r="S18" s="547">
        <f t="shared" si="7"/>
        <v>1.5434553931310131</v>
      </c>
      <c r="T18" s="547">
        <f t="shared" si="8"/>
        <v>103.01637534726652</v>
      </c>
      <c r="U18" s="547">
        <f t="shared" si="9"/>
        <v>25.2721069318305</v>
      </c>
      <c r="V18" s="547">
        <f t="shared" si="10"/>
        <v>4.3670717400368266</v>
      </c>
      <c r="W18" s="547">
        <f t="shared" si="11"/>
        <v>291.47580392813268</v>
      </c>
    </row>
    <row r="19" spans="1:23" s="548" customFormat="1" ht="17.25" customHeight="1" x14ac:dyDescent="0.2">
      <c r="A19" s="545">
        <v>5</v>
      </c>
      <c r="B19" s="546" t="s">
        <v>127</v>
      </c>
      <c r="C19" s="547">
        <v>20.352087928004135</v>
      </c>
      <c r="D19" s="547">
        <v>3.5168823984828665</v>
      </c>
      <c r="E19" s="547">
        <v>234.7307728015131</v>
      </c>
      <c r="F19" s="547">
        <v>0</v>
      </c>
      <c r="G19" s="547">
        <v>0</v>
      </c>
      <c r="H19" s="547">
        <v>0</v>
      </c>
      <c r="I19" s="547">
        <f t="shared" si="3"/>
        <v>20.352087928004135</v>
      </c>
      <c r="J19" s="547">
        <f t="shared" si="4"/>
        <v>3.5168823984828665</v>
      </c>
      <c r="K19" s="547">
        <f t="shared" si="5"/>
        <v>234.7307728015131</v>
      </c>
      <c r="L19" s="547">
        <v>9.0550779955229714</v>
      </c>
      <c r="M19" s="547">
        <v>1.5647359883663428</v>
      </c>
      <c r="N19" s="547">
        <v>104.43672723831068</v>
      </c>
      <c r="O19" s="547">
        <v>0</v>
      </c>
      <c r="P19" s="547">
        <v>0</v>
      </c>
      <c r="Q19" s="547">
        <v>0</v>
      </c>
      <c r="R19" s="547">
        <f t="shared" ref="R19" si="12">L19+O19</f>
        <v>9.0550779955229714</v>
      </c>
      <c r="S19" s="547">
        <f t="shared" ref="S19:S25" si="13">M19+P19</f>
        <v>1.5647359883663428</v>
      </c>
      <c r="T19" s="547">
        <f t="shared" ref="T19:T25" si="14">N19+Q19</f>
        <v>104.43672723831068</v>
      </c>
      <c r="U19" s="547">
        <f t="shared" si="9"/>
        <v>29.407165923527106</v>
      </c>
      <c r="V19" s="547">
        <f t="shared" si="10"/>
        <v>5.0816183868492093</v>
      </c>
      <c r="W19" s="547">
        <f t="shared" si="11"/>
        <v>339.16750003982378</v>
      </c>
    </row>
    <row r="20" spans="1:23" s="548" customFormat="1" ht="17.25" customHeight="1" x14ac:dyDescent="0.2">
      <c r="A20" s="928" t="s">
        <v>242</v>
      </c>
      <c r="B20" s="929"/>
      <c r="C20" s="547"/>
      <c r="D20" s="547"/>
      <c r="E20" s="547"/>
      <c r="F20" s="547"/>
      <c r="G20" s="547"/>
      <c r="H20" s="547"/>
      <c r="I20" s="547"/>
      <c r="J20" s="547"/>
      <c r="K20" s="547"/>
      <c r="L20" s="547"/>
      <c r="M20" s="547"/>
      <c r="N20" s="547"/>
      <c r="O20" s="547"/>
      <c r="P20" s="547"/>
      <c r="Q20" s="547"/>
      <c r="R20" s="547"/>
      <c r="S20" s="547"/>
      <c r="T20" s="547"/>
      <c r="U20" s="547"/>
      <c r="V20" s="547"/>
      <c r="W20" s="547"/>
    </row>
    <row r="21" spans="1:23" s="548" customFormat="1" ht="17.25" customHeight="1" x14ac:dyDescent="0.2">
      <c r="A21" s="545">
        <v>6</v>
      </c>
      <c r="B21" s="546" t="s">
        <v>129</v>
      </c>
      <c r="C21" s="547">
        <v>0</v>
      </c>
      <c r="D21" s="547">
        <v>0</v>
      </c>
      <c r="E21" s="547">
        <v>0</v>
      </c>
      <c r="F21" s="547">
        <v>0</v>
      </c>
      <c r="G21" s="547">
        <v>0</v>
      </c>
      <c r="H21" s="547">
        <v>0</v>
      </c>
      <c r="I21" s="547">
        <f t="shared" si="3"/>
        <v>0</v>
      </c>
      <c r="J21" s="547">
        <f t="shared" si="4"/>
        <v>0</v>
      </c>
      <c r="K21" s="547">
        <f t="shared" si="5"/>
        <v>0</v>
      </c>
      <c r="L21" s="547">
        <v>21.815948869099618</v>
      </c>
      <c r="M21" s="547">
        <v>3.7698405615852084</v>
      </c>
      <c r="N21" s="547">
        <v>251.61421056931513</v>
      </c>
      <c r="O21" s="547">
        <v>2.4239943187888473</v>
      </c>
      <c r="P21" s="547">
        <v>0.41887117350946779</v>
      </c>
      <c r="Q21" s="547">
        <v>27.957134507701692</v>
      </c>
      <c r="R21" s="547">
        <f t="shared" ref="R21:R23" si="15">L21+O21</f>
        <v>24.239943187888464</v>
      </c>
      <c r="S21" s="547">
        <f t="shared" ref="S21:S23" si="16">M21+P21</f>
        <v>4.1887117350946763</v>
      </c>
      <c r="T21" s="547">
        <f t="shared" ref="T21:T23" si="17">N21+Q21</f>
        <v>279.57134507701682</v>
      </c>
      <c r="U21" s="547">
        <f t="shared" ref="U21:U23" si="18">I21+R21</f>
        <v>24.239943187888464</v>
      </c>
      <c r="V21" s="547">
        <f t="shared" ref="V21:V23" si="19">J21+S21</f>
        <v>4.1887117350946763</v>
      </c>
      <c r="W21" s="547">
        <f t="shared" ref="W21:W23" si="20">K21+T21</f>
        <v>279.57134507701682</v>
      </c>
    </row>
    <row r="22" spans="1:23" s="548" customFormat="1" ht="17.25" customHeight="1" x14ac:dyDescent="0.2">
      <c r="A22" s="545">
        <v>7</v>
      </c>
      <c r="B22" s="546" t="s">
        <v>130</v>
      </c>
      <c r="C22" s="547">
        <v>15.41282621401324</v>
      </c>
      <c r="D22" s="547">
        <v>2.6633678772757841</v>
      </c>
      <c r="E22" s="547">
        <v>177.76380590871099</v>
      </c>
      <c r="F22" s="547">
        <v>1.7125362460014708</v>
      </c>
      <c r="G22" s="547">
        <v>0.29592976414175376</v>
      </c>
      <c r="H22" s="547">
        <v>19.751533989856775</v>
      </c>
      <c r="I22" s="547">
        <f t="shared" si="3"/>
        <v>17.12536246001471</v>
      </c>
      <c r="J22" s="547">
        <f t="shared" si="4"/>
        <v>2.959297641417538</v>
      </c>
      <c r="K22" s="547">
        <f t="shared" si="5"/>
        <v>197.51533989856776</v>
      </c>
      <c r="L22" s="547">
        <v>0.25499161015830724</v>
      </c>
      <c r="M22" s="547">
        <v>4.4063071499047896E-2</v>
      </c>
      <c r="N22" s="547">
        <v>2.9409453183426448</v>
      </c>
      <c r="O22" s="547">
        <v>2.83324011287008E-2</v>
      </c>
      <c r="P22" s="547">
        <v>4.8958968332275437E-3</v>
      </c>
      <c r="Q22" s="547">
        <v>0.3267717020380716</v>
      </c>
      <c r="R22" s="547">
        <f t="shared" si="15"/>
        <v>0.28332401128700802</v>
      </c>
      <c r="S22" s="547">
        <f t="shared" si="16"/>
        <v>4.8958968332275442E-2</v>
      </c>
      <c r="T22" s="547">
        <f t="shared" si="17"/>
        <v>3.2677170203807164</v>
      </c>
      <c r="U22" s="547">
        <f t="shared" si="18"/>
        <v>17.408686471301717</v>
      </c>
      <c r="V22" s="547">
        <f t="shared" si="19"/>
        <v>3.0082566097498136</v>
      </c>
      <c r="W22" s="547">
        <f t="shared" si="20"/>
        <v>200.78305691894849</v>
      </c>
    </row>
    <row r="23" spans="1:23" s="548" customFormat="1" ht="17.25" customHeight="1" x14ac:dyDescent="0.2">
      <c r="A23" s="545">
        <v>8</v>
      </c>
      <c r="B23" s="546" t="s">
        <v>841</v>
      </c>
      <c r="C23" s="547">
        <v>24.011709956573931</v>
      </c>
      <c r="D23" s="547">
        <v>4.1492725661603433</v>
      </c>
      <c r="E23" s="547">
        <v>276.93901747726574</v>
      </c>
      <c r="F23" s="547">
        <v>2.6679677729526587</v>
      </c>
      <c r="G23" s="547">
        <v>0.46103028512892702</v>
      </c>
      <c r="H23" s="547">
        <v>30.77100194191841</v>
      </c>
      <c r="I23" s="547">
        <f t="shared" si="3"/>
        <v>26.679677729526588</v>
      </c>
      <c r="J23" s="547">
        <f t="shared" si="4"/>
        <v>4.6103028512892701</v>
      </c>
      <c r="K23" s="547">
        <f t="shared" si="5"/>
        <v>307.71001941918416</v>
      </c>
      <c r="L23" s="547">
        <v>0</v>
      </c>
      <c r="M23" s="547">
        <v>0</v>
      </c>
      <c r="N23" s="547">
        <v>0</v>
      </c>
      <c r="O23" s="547">
        <v>0</v>
      </c>
      <c r="P23" s="547">
        <v>0</v>
      </c>
      <c r="Q23" s="547">
        <v>0</v>
      </c>
      <c r="R23" s="547">
        <f t="shared" si="15"/>
        <v>0</v>
      </c>
      <c r="S23" s="547">
        <f t="shared" si="16"/>
        <v>0</v>
      </c>
      <c r="T23" s="547">
        <f t="shared" si="17"/>
        <v>0</v>
      </c>
      <c r="U23" s="547">
        <f t="shared" si="18"/>
        <v>26.679677729526588</v>
      </c>
      <c r="V23" s="547">
        <f t="shared" si="19"/>
        <v>4.6103028512892701</v>
      </c>
      <c r="W23" s="547">
        <f t="shared" si="20"/>
        <v>307.71001941918416</v>
      </c>
    </row>
    <row r="24" spans="1:23" s="548" customFormat="1" ht="17.25" customHeight="1" x14ac:dyDescent="0.2">
      <c r="A24" s="545"/>
      <c r="B24" s="546"/>
      <c r="C24" s="547"/>
      <c r="D24" s="547"/>
      <c r="E24" s="547"/>
      <c r="F24" s="547"/>
      <c r="G24" s="547"/>
      <c r="H24" s="547"/>
      <c r="I24" s="547"/>
      <c r="J24" s="547"/>
      <c r="K24" s="547"/>
      <c r="L24" s="547"/>
      <c r="M24" s="547"/>
      <c r="N24" s="547"/>
      <c r="O24" s="547"/>
      <c r="P24" s="547"/>
      <c r="Q24" s="547"/>
      <c r="R24" s="547"/>
      <c r="S24" s="547"/>
      <c r="T24" s="547"/>
      <c r="U24" s="547"/>
      <c r="V24" s="547"/>
      <c r="W24" s="547"/>
    </row>
    <row r="25" spans="1:23" s="548" customFormat="1" ht="26.25" customHeight="1" x14ac:dyDescent="0.2">
      <c r="A25" s="544">
        <v>9</v>
      </c>
      <c r="B25" s="546" t="s">
        <v>860</v>
      </c>
      <c r="C25" s="547">
        <v>0</v>
      </c>
      <c r="D25" s="547">
        <v>0</v>
      </c>
      <c r="E25" s="547">
        <v>0</v>
      </c>
      <c r="F25" s="547">
        <v>0</v>
      </c>
      <c r="G25" s="547">
        <v>0</v>
      </c>
      <c r="H25" s="547">
        <v>0</v>
      </c>
      <c r="I25" s="547">
        <f t="shared" ref="I25" si="21">C25+F25</f>
        <v>0</v>
      </c>
      <c r="J25" s="547">
        <f t="shared" ref="J25" si="22">D25+G25</f>
        <v>0</v>
      </c>
      <c r="K25" s="547">
        <f t="shared" ref="K25" si="23">E25+H25</f>
        <v>0</v>
      </c>
      <c r="L25" s="547">
        <v>0</v>
      </c>
      <c r="M25" s="547">
        <v>0</v>
      </c>
      <c r="N25" s="547">
        <v>0</v>
      </c>
      <c r="O25" s="547">
        <v>0</v>
      </c>
      <c r="P25" s="547">
        <v>0</v>
      </c>
      <c r="Q25" s="547">
        <v>0</v>
      </c>
      <c r="R25" s="547">
        <f t="shared" ref="R25" si="24">L25+O25</f>
        <v>0</v>
      </c>
      <c r="S25" s="547">
        <f t="shared" si="13"/>
        <v>0</v>
      </c>
      <c r="T25" s="547">
        <f t="shared" si="14"/>
        <v>0</v>
      </c>
      <c r="U25" s="547">
        <f t="shared" ref="U25" si="25">I25+R25</f>
        <v>0</v>
      </c>
      <c r="V25" s="547">
        <f t="shared" ref="V25" si="26">J25+S25</f>
        <v>0</v>
      </c>
      <c r="W25" s="547">
        <f t="shared" ref="W25" si="27">K25+T25</f>
        <v>0</v>
      </c>
    </row>
    <row r="26" spans="1:23" s="548" customFormat="1" ht="17.25" customHeight="1" x14ac:dyDescent="0.2">
      <c r="A26" s="926" t="s">
        <v>17</v>
      </c>
      <c r="B26" s="927"/>
      <c r="C26" s="547">
        <f>SUM(C15:C25)</f>
        <v>813.55765846911447</v>
      </c>
      <c r="D26" s="547">
        <f t="shared" ref="D26:W26" si="28">SUM(D15:D25)</f>
        <v>140.58442648943253</v>
      </c>
      <c r="E26" s="547">
        <f t="shared" si="28"/>
        <v>9383.1659221694517</v>
      </c>
      <c r="F26" s="547">
        <f>SUM(F15:F25)</f>
        <v>99.30021167136961</v>
      </c>
      <c r="G26" s="547">
        <f t="shared" si="28"/>
        <v>17.159279570138448</v>
      </c>
      <c r="H26" s="547">
        <f t="shared" si="28"/>
        <v>1145.278828758492</v>
      </c>
      <c r="I26" s="547">
        <f t="shared" si="28"/>
        <v>912.85787014048401</v>
      </c>
      <c r="J26" s="547">
        <f t="shared" si="28"/>
        <v>157.743706059571</v>
      </c>
      <c r="K26" s="547">
        <f t="shared" si="28"/>
        <v>10528.444750927943</v>
      </c>
      <c r="L26" s="547">
        <f t="shared" si="28"/>
        <v>366.49927756822433</v>
      </c>
      <c r="M26" s="547">
        <f t="shared" si="28"/>
        <v>63.331824375759581</v>
      </c>
      <c r="N26" s="547">
        <f t="shared" si="28"/>
        <v>4227.0188178782155</v>
      </c>
      <c r="O26" s="547">
        <f t="shared" si="28"/>
        <v>37.043814242846643</v>
      </c>
      <c r="P26" s="547">
        <f t="shared" si="28"/>
        <v>6.4012468275589018</v>
      </c>
      <c r="Q26" s="547">
        <f t="shared" si="28"/>
        <v>427.24477092959444</v>
      </c>
      <c r="R26" s="547">
        <f t="shared" si="28"/>
        <v>403.54309181107095</v>
      </c>
      <c r="S26" s="547">
        <f t="shared" si="28"/>
        <v>69.733071203318474</v>
      </c>
      <c r="T26" s="547">
        <f t="shared" si="28"/>
        <v>4654.2635888078094</v>
      </c>
      <c r="U26" s="547">
        <f t="shared" si="28"/>
        <v>1316.400961951555</v>
      </c>
      <c r="V26" s="547">
        <f t="shared" si="28"/>
        <v>227.47677726288947</v>
      </c>
      <c r="W26" s="547">
        <f t="shared" si="28"/>
        <v>15182.708339735756</v>
      </c>
    </row>
    <row r="27" spans="1:23" x14ac:dyDescent="0.2">
      <c r="A27" s="187"/>
      <c r="B27" s="187"/>
    </row>
    <row r="28" spans="1:23" x14ac:dyDescent="0.2">
      <c r="B28" s="579" t="s">
        <v>956</v>
      </c>
      <c r="C28" s="184" t="s">
        <v>957</v>
      </c>
    </row>
    <row r="29" spans="1:23" x14ac:dyDescent="0.2">
      <c r="B29" s="173" t="s">
        <v>10</v>
      </c>
      <c r="C29" s="184" t="s">
        <v>958</v>
      </c>
    </row>
    <row r="30" spans="1:23" x14ac:dyDescent="0.2">
      <c r="C30" s="184" t="s">
        <v>959</v>
      </c>
    </row>
    <row r="31" spans="1:23" x14ac:dyDescent="0.2">
      <c r="A31" s="919"/>
      <c r="B31" s="919"/>
      <c r="C31" s="919"/>
      <c r="D31" s="919"/>
      <c r="E31" s="919"/>
      <c r="F31" s="919"/>
      <c r="G31" s="919"/>
      <c r="H31" s="919"/>
      <c r="I31" s="919"/>
      <c r="J31" s="188"/>
      <c r="K31" s="188"/>
      <c r="L31" s="188"/>
      <c r="M31" s="188"/>
      <c r="N31" s="188"/>
      <c r="O31" s="919"/>
      <c r="P31" s="919"/>
      <c r="Q31" s="919"/>
      <c r="R31" s="919"/>
      <c r="S31" s="919"/>
      <c r="T31" s="919"/>
      <c r="U31" s="919"/>
    </row>
    <row r="33" spans="1:23" ht="15.75" x14ac:dyDescent="0.25">
      <c r="A33" s="189" t="s">
        <v>11</v>
      </c>
      <c r="B33" s="189"/>
      <c r="C33" s="189"/>
      <c r="D33" s="189"/>
      <c r="E33" s="189"/>
      <c r="F33" s="189"/>
      <c r="G33" s="189"/>
      <c r="H33" s="189"/>
      <c r="I33" s="189"/>
      <c r="J33" s="189"/>
      <c r="K33" s="189"/>
      <c r="L33" s="189"/>
      <c r="M33" s="189"/>
      <c r="N33" s="189"/>
      <c r="R33" s="421"/>
      <c r="S33" s="421"/>
      <c r="T33" s="421"/>
      <c r="U33" s="421"/>
      <c r="W33" s="367" t="s">
        <v>12</v>
      </c>
    </row>
    <row r="34" spans="1:23" ht="15.75" x14ac:dyDescent="0.2">
      <c r="A34" s="421"/>
      <c r="B34" s="421"/>
      <c r="C34" s="421"/>
      <c r="D34" s="421"/>
      <c r="E34" s="421"/>
      <c r="F34" s="421"/>
      <c r="G34" s="421"/>
      <c r="H34" s="421"/>
      <c r="I34" s="421"/>
      <c r="J34" s="421"/>
      <c r="K34" s="421"/>
      <c r="L34" s="421"/>
      <c r="M34" s="421"/>
      <c r="N34" s="421"/>
      <c r="O34" s="421"/>
      <c r="P34" s="421"/>
      <c r="Q34" s="421"/>
      <c r="R34" s="421"/>
      <c r="S34" s="421"/>
      <c r="T34" s="421"/>
      <c r="U34" s="421"/>
      <c r="W34" s="367" t="s">
        <v>902</v>
      </c>
    </row>
    <row r="35" spans="1:23" ht="15.75" x14ac:dyDescent="0.2">
      <c r="A35" s="421"/>
      <c r="B35" s="421"/>
      <c r="C35" s="421"/>
      <c r="D35" s="421"/>
      <c r="E35" s="421"/>
      <c r="F35" s="421"/>
      <c r="G35" s="421"/>
      <c r="H35" s="421"/>
      <c r="I35" s="421"/>
      <c r="J35" s="421"/>
      <c r="K35" s="421"/>
      <c r="L35" s="421"/>
      <c r="M35" s="421"/>
      <c r="N35" s="421"/>
      <c r="O35" s="421"/>
      <c r="P35" s="421"/>
      <c r="Q35" s="421"/>
      <c r="R35" s="421"/>
      <c r="S35" s="421"/>
      <c r="T35" s="421"/>
      <c r="U35" s="421"/>
      <c r="W35" s="367" t="s">
        <v>903</v>
      </c>
    </row>
    <row r="36" spans="1:23" x14ac:dyDescent="0.2">
      <c r="R36" s="918" t="s">
        <v>83</v>
      </c>
      <c r="S36" s="918"/>
      <c r="T36" s="918"/>
      <c r="U36" s="918"/>
      <c r="V36" s="918"/>
      <c r="W36" s="918"/>
    </row>
  </sheetData>
  <mergeCells count="21">
    <mergeCell ref="B10:B11"/>
    <mergeCell ref="C10:K10"/>
    <mergeCell ref="L10:T10"/>
    <mergeCell ref="U10:W11"/>
    <mergeCell ref="R11:T11"/>
    <mergeCell ref="R36:W36"/>
    <mergeCell ref="A31:I31"/>
    <mergeCell ref="O31:U31"/>
    <mergeCell ref="O1:U1"/>
    <mergeCell ref="B4:U4"/>
    <mergeCell ref="B6:U6"/>
    <mergeCell ref="A8:B8"/>
    <mergeCell ref="C11:E11"/>
    <mergeCell ref="F11:H11"/>
    <mergeCell ref="I11:K11"/>
    <mergeCell ref="L11:N11"/>
    <mergeCell ref="A26:B26"/>
    <mergeCell ref="A20:B20"/>
    <mergeCell ref="A14:B14"/>
    <mergeCell ref="O11:Q11"/>
    <mergeCell ref="A10:A11"/>
  </mergeCells>
  <printOptions horizontalCentered="1" verticalCentered="1"/>
  <pageMargins left="0.70866141732283505" right="0.70866141732283505" top="0.196850393700787" bottom="0.196850393700787" header="0.31496062992126" footer="0.31496062992126"/>
  <pageSetup paperSize="9" scale="65" orientation="landscape" r:id="rId1"/>
  <headerFooter>
    <oddFooter>&amp;C- 105 -</oddFooter>
  </headerFooter>
  <colBreaks count="1" manualBreakCount="1">
    <brk id="23" max="1048575" man="1"/>
  </col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view="pageBreakPreview" topLeftCell="A10" zoomScaleSheetLayoutView="100" workbookViewId="0">
      <selection activeCell="N22" sqref="N22"/>
    </sheetView>
  </sheetViews>
  <sheetFormatPr defaultRowHeight="12.75" x14ac:dyDescent="0.2"/>
  <cols>
    <col min="1" max="1" width="7.42578125" style="164" customWidth="1"/>
    <col min="2" max="2" width="20.5703125" style="164" bestFit="1" customWidth="1"/>
    <col min="3" max="3" width="11" style="164" customWidth="1"/>
    <col min="4" max="4" width="10" style="164" customWidth="1"/>
    <col min="5" max="5" width="11.85546875" style="164" customWidth="1"/>
    <col min="6" max="6" width="12.140625" style="164" customWidth="1"/>
    <col min="7" max="7" width="13.28515625" style="164" customWidth="1"/>
    <col min="8" max="8" width="14.5703125" style="164" customWidth="1"/>
    <col min="9" max="9" width="12.7109375" style="164" customWidth="1"/>
    <col min="10" max="10" width="14" style="164" customWidth="1"/>
    <col min="11" max="11" width="10.85546875" style="164" customWidth="1"/>
    <col min="12" max="12" width="11.5703125" style="164" customWidth="1"/>
    <col min="13" max="16384" width="9.140625" style="164"/>
  </cols>
  <sheetData>
    <row r="1" spans="1:16" s="85" customFormat="1" x14ac:dyDescent="0.2">
      <c r="E1" s="946"/>
      <c r="F1" s="946"/>
      <c r="G1" s="946"/>
      <c r="H1" s="946"/>
      <c r="I1" s="946"/>
      <c r="J1" s="307" t="s">
        <v>673</v>
      </c>
    </row>
    <row r="2" spans="1:16" s="85" customFormat="1" ht="15" x14ac:dyDescent="0.2">
      <c r="A2" s="947" t="s">
        <v>0</v>
      </c>
      <c r="B2" s="947"/>
      <c r="C2" s="947"/>
      <c r="D2" s="947"/>
      <c r="E2" s="947"/>
      <c r="F2" s="947"/>
      <c r="G2" s="947"/>
      <c r="H2" s="947"/>
      <c r="I2" s="947"/>
      <c r="J2" s="947"/>
    </row>
    <row r="3" spans="1:16" s="85" customFormat="1" ht="20.25" x14ac:dyDescent="0.3">
      <c r="A3" s="661" t="s">
        <v>701</v>
      </c>
      <c r="B3" s="661"/>
      <c r="C3" s="661"/>
      <c r="D3" s="661"/>
      <c r="E3" s="661"/>
      <c r="F3" s="661"/>
      <c r="G3" s="661"/>
      <c r="H3" s="661"/>
      <c r="I3" s="661"/>
      <c r="J3" s="661"/>
    </row>
    <row r="4" spans="1:16" s="85" customFormat="1" ht="14.25" customHeight="1" x14ac:dyDescent="0.2"/>
    <row r="5" spans="1:16" ht="19.5" customHeight="1" x14ac:dyDescent="0.25">
      <c r="A5" s="948" t="s">
        <v>775</v>
      </c>
      <c r="B5" s="948"/>
      <c r="C5" s="948"/>
      <c r="D5" s="948"/>
      <c r="E5" s="948"/>
      <c r="F5" s="948"/>
      <c r="G5" s="948"/>
      <c r="H5" s="948"/>
      <c r="I5" s="948"/>
      <c r="J5" s="948"/>
      <c r="K5" s="948"/>
      <c r="L5" s="948"/>
    </row>
    <row r="6" spans="1:16" ht="13.5" customHeight="1" x14ac:dyDescent="0.2">
      <c r="A6" s="308"/>
      <c r="B6" s="308"/>
      <c r="C6" s="308"/>
      <c r="D6" s="308"/>
      <c r="E6" s="308"/>
      <c r="F6" s="308"/>
      <c r="G6" s="308"/>
      <c r="H6" s="308"/>
      <c r="I6" s="308"/>
      <c r="J6" s="308"/>
    </row>
    <row r="7" spans="1:16" ht="0.75" customHeight="1" x14ac:dyDescent="0.2"/>
    <row r="8" spans="1:16" x14ac:dyDescent="0.2">
      <c r="A8" s="945" t="s">
        <v>901</v>
      </c>
      <c r="B8" s="945"/>
      <c r="C8" s="309"/>
      <c r="H8" s="949" t="s">
        <v>778</v>
      </c>
      <c r="I8" s="949"/>
      <c r="J8" s="949"/>
      <c r="K8" s="949"/>
      <c r="L8" s="949"/>
    </row>
    <row r="9" spans="1:16" ht="18" customHeight="1" x14ac:dyDescent="0.2">
      <c r="A9" s="807" t="s">
        <v>2</v>
      </c>
      <c r="B9" s="807" t="s">
        <v>36</v>
      </c>
      <c r="C9" s="944" t="s">
        <v>675</v>
      </c>
      <c r="D9" s="944"/>
      <c r="E9" s="944" t="s">
        <v>125</v>
      </c>
      <c r="F9" s="944"/>
      <c r="G9" s="944" t="s">
        <v>676</v>
      </c>
      <c r="H9" s="944"/>
      <c r="I9" s="944" t="s">
        <v>126</v>
      </c>
      <c r="J9" s="944"/>
      <c r="K9" s="944" t="s">
        <v>127</v>
      </c>
      <c r="L9" s="944"/>
      <c r="O9" s="310"/>
      <c r="P9" s="311"/>
    </row>
    <row r="10" spans="1:16" ht="44.25" customHeight="1" x14ac:dyDescent="0.2">
      <c r="A10" s="807"/>
      <c r="B10" s="807"/>
      <c r="C10" s="90" t="s">
        <v>677</v>
      </c>
      <c r="D10" s="90" t="s">
        <v>678</v>
      </c>
      <c r="E10" s="90" t="s">
        <v>679</v>
      </c>
      <c r="F10" s="90" t="s">
        <v>680</v>
      </c>
      <c r="G10" s="90" t="s">
        <v>679</v>
      </c>
      <c r="H10" s="90" t="s">
        <v>680</v>
      </c>
      <c r="I10" s="90" t="s">
        <v>677</v>
      </c>
      <c r="J10" s="90" t="s">
        <v>678</v>
      </c>
      <c r="K10" s="90" t="s">
        <v>677</v>
      </c>
      <c r="L10" s="90" t="s">
        <v>678</v>
      </c>
    </row>
    <row r="11" spans="1:16" x14ac:dyDescent="0.2">
      <c r="A11" s="90">
        <v>1</v>
      </c>
      <c r="B11" s="90">
        <v>2</v>
      </c>
      <c r="C11" s="90">
        <v>3</v>
      </c>
      <c r="D11" s="90">
        <v>4</v>
      </c>
      <c r="E11" s="90">
        <v>5</v>
      </c>
      <c r="F11" s="90">
        <v>6</v>
      </c>
      <c r="G11" s="90">
        <v>7</v>
      </c>
      <c r="H11" s="90">
        <v>8</v>
      </c>
      <c r="I11" s="90">
        <v>9</v>
      </c>
      <c r="J11" s="90">
        <v>10</v>
      </c>
      <c r="K11" s="90">
        <v>11</v>
      </c>
      <c r="L11" s="90">
        <v>12</v>
      </c>
    </row>
    <row r="12" spans="1:16" x14ac:dyDescent="0.2">
      <c r="A12" s="312">
        <v>1</v>
      </c>
      <c r="B12" s="9" t="s">
        <v>884</v>
      </c>
      <c r="C12" s="312">
        <v>0</v>
      </c>
      <c r="D12" s="312">
        <v>0</v>
      </c>
      <c r="E12" s="312">
        <v>0</v>
      </c>
      <c r="F12" s="312">
        <v>0</v>
      </c>
      <c r="G12" s="312">
        <v>0</v>
      </c>
      <c r="H12" s="312">
        <v>0</v>
      </c>
      <c r="I12" s="312">
        <v>0</v>
      </c>
      <c r="J12" s="312">
        <v>0</v>
      </c>
      <c r="K12" s="312">
        <v>0</v>
      </c>
      <c r="L12" s="312">
        <v>0</v>
      </c>
    </row>
    <row r="13" spans="1:16" x14ac:dyDescent="0.2">
      <c r="A13" s="312">
        <v>2</v>
      </c>
      <c r="B13" s="9" t="s">
        <v>885</v>
      </c>
      <c r="C13" s="312">
        <v>0</v>
      </c>
      <c r="D13" s="312">
        <v>0</v>
      </c>
      <c r="E13" s="312">
        <v>0</v>
      </c>
      <c r="F13" s="312">
        <v>0</v>
      </c>
      <c r="G13" s="312">
        <v>0</v>
      </c>
      <c r="H13" s="312">
        <v>0</v>
      </c>
      <c r="I13" s="312">
        <v>0</v>
      </c>
      <c r="J13" s="312">
        <v>0</v>
      </c>
      <c r="K13" s="312">
        <v>0</v>
      </c>
      <c r="L13" s="312">
        <v>0</v>
      </c>
    </row>
    <row r="14" spans="1:16" x14ac:dyDescent="0.2">
      <c r="A14" s="312">
        <v>3</v>
      </c>
      <c r="B14" s="9" t="s">
        <v>886</v>
      </c>
      <c r="C14" s="312">
        <v>0</v>
      </c>
      <c r="D14" s="312">
        <v>0</v>
      </c>
      <c r="E14" s="312">
        <v>0</v>
      </c>
      <c r="F14" s="312">
        <v>0</v>
      </c>
      <c r="G14" s="312">
        <v>0</v>
      </c>
      <c r="H14" s="312">
        <v>0</v>
      </c>
      <c r="I14" s="312">
        <v>0</v>
      </c>
      <c r="J14" s="312">
        <v>0</v>
      </c>
      <c r="K14" s="312">
        <v>0</v>
      </c>
      <c r="L14" s="312">
        <v>0</v>
      </c>
    </row>
    <row r="15" spans="1:16" x14ac:dyDescent="0.2">
      <c r="A15" s="312">
        <v>4</v>
      </c>
      <c r="B15" s="9" t="s">
        <v>887</v>
      </c>
      <c r="C15" s="312">
        <v>0</v>
      </c>
      <c r="D15" s="312">
        <v>0</v>
      </c>
      <c r="E15" s="312">
        <v>0</v>
      </c>
      <c r="F15" s="312">
        <v>0</v>
      </c>
      <c r="G15" s="312">
        <v>0</v>
      </c>
      <c r="H15" s="312">
        <v>0</v>
      </c>
      <c r="I15" s="312">
        <v>0</v>
      </c>
      <c r="J15" s="312">
        <v>0</v>
      </c>
      <c r="K15" s="312">
        <v>0</v>
      </c>
      <c r="L15" s="312">
        <v>0</v>
      </c>
    </row>
    <row r="16" spans="1:16" x14ac:dyDescent="0.2">
      <c r="A16" s="312">
        <v>5</v>
      </c>
      <c r="B16" s="9" t="s">
        <v>888</v>
      </c>
      <c r="C16" s="312">
        <v>0</v>
      </c>
      <c r="D16" s="312">
        <v>0</v>
      </c>
      <c r="E16" s="312">
        <v>0</v>
      </c>
      <c r="F16" s="312">
        <v>0</v>
      </c>
      <c r="G16" s="312">
        <v>0</v>
      </c>
      <c r="H16" s="312">
        <v>0</v>
      </c>
      <c r="I16" s="312">
        <v>0</v>
      </c>
      <c r="J16" s="312">
        <v>0</v>
      </c>
      <c r="K16" s="312">
        <v>0</v>
      </c>
      <c r="L16" s="312">
        <v>0</v>
      </c>
    </row>
    <row r="17" spans="1:12" x14ac:dyDescent="0.2">
      <c r="A17" s="312">
        <v>6</v>
      </c>
      <c r="B17" s="205" t="s">
        <v>889</v>
      </c>
      <c r="C17" s="312">
        <v>0</v>
      </c>
      <c r="D17" s="312">
        <v>0</v>
      </c>
      <c r="E17" s="312">
        <v>0</v>
      </c>
      <c r="F17" s="312">
        <v>0</v>
      </c>
      <c r="G17" s="312">
        <v>0</v>
      </c>
      <c r="H17" s="312">
        <v>0</v>
      </c>
      <c r="I17" s="312">
        <v>0</v>
      </c>
      <c r="J17" s="312">
        <v>0</v>
      </c>
      <c r="K17" s="312">
        <v>0</v>
      </c>
      <c r="L17" s="312">
        <v>0</v>
      </c>
    </row>
    <row r="18" spans="1:12" x14ac:dyDescent="0.2">
      <c r="A18" s="312">
        <v>7</v>
      </c>
      <c r="B18" s="9" t="s">
        <v>890</v>
      </c>
      <c r="C18" s="312">
        <v>0</v>
      </c>
      <c r="D18" s="312">
        <v>0</v>
      </c>
      <c r="E18" s="312">
        <v>0</v>
      </c>
      <c r="F18" s="312">
        <v>0</v>
      </c>
      <c r="G18" s="312">
        <v>0</v>
      </c>
      <c r="H18" s="312">
        <v>0</v>
      </c>
      <c r="I18" s="312">
        <v>0</v>
      </c>
      <c r="J18" s="312">
        <v>0</v>
      </c>
      <c r="K18" s="312">
        <v>0</v>
      </c>
      <c r="L18" s="312">
        <v>0</v>
      </c>
    </row>
    <row r="19" spans="1:12" x14ac:dyDescent="0.2">
      <c r="A19" s="312">
        <v>8</v>
      </c>
      <c r="B19" s="9" t="s">
        <v>891</v>
      </c>
      <c r="C19" s="312">
        <v>0</v>
      </c>
      <c r="D19" s="312">
        <v>0</v>
      </c>
      <c r="E19" s="312">
        <v>0</v>
      </c>
      <c r="F19" s="312">
        <v>0</v>
      </c>
      <c r="G19" s="312">
        <v>0</v>
      </c>
      <c r="H19" s="312">
        <v>0</v>
      </c>
      <c r="I19" s="312">
        <v>0</v>
      </c>
      <c r="J19" s="312">
        <v>0</v>
      </c>
      <c r="K19" s="312">
        <v>0</v>
      </c>
      <c r="L19" s="312">
        <v>0</v>
      </c>
    </row>
    <row r="20" spans="1:12" x14ac:dyDescent="0.2">
      <c r="A20" s="312">
        <v>9</v>
      </c>
      <c r="B20" s="9" t="s">
        <v>892</v>
      </c>
      <c r="C20" s="312">
        <v>0</v>
      </c>
      <c r="D20" s="312">
        <v>0</v>
      </c>
      <c r="E20" s="312">
        <v>0</v>
      </c>
      <c r="F20" s="312">
        <v>0</v>
      </c>
      <c r="G20" s="312">
        <v>0</v>
      </c>
      <c r="H20" s="312">
        <v>0</v>
      </c>
      <c r="I20" s="312">
        <v>0</v>
      </c>
      <c r="J20" s="312">
        <v>0</v>
      </c>
      <c r="K20" s="312">
        <v>0</v>
      </c>
      <c r="L20" s="312">
        <v>0</v>
      </c>
    </row>
    <row r="21" spans="1:12" x14ac:dyDescent="0.2">
      <c r="A21" s="312">
        <v>10</v>
      </c>
      <c r="B21" s="9" t="s">
        <v>893</v>
      </c>
      <c r="C21" s="312">
        <v>0</v>
      </c>
      <c r="D21" s="312">
        <v>0</v>
      </c>
      <c r="E21" s="312">
        <v>0</v>
      </c>
      <c r="F21" s="312">
        <v>0</v>
      </c>
      <c r="G21" s="312">
        <v>0</v>
      </c>
      <c r="H21" s="312">
        <v>0</v>
      </c>
      <c r="I21" s="312">
        <v>0</v>
      </c>
      <c r="J21" s="312">
        <v>0</v>
      </c>
      <c r="K21" s="312">
        <v>0</v>
      </c>
      <c r="L21" s="312">
        <v>0</v>
      </c>
    </row>
    <row r="22" spans="1:12" x14ac:dyDescent="0.2">
      <c r="A22" s="312">
        <v>11</v>
      </c>
      <c r="B22" s="9" t="s">
        <v>894</v>
      </c>
      <c r="C22" s="312">
        <v>0</v>
      </c>
      <c r="D22" s="312">
        <v>0</v>
      </c>
      <c r="E22" s="312">
        <v>0</v>
      </c>
      <c r="F22" s="312">
        <v>0</v>
      </c>
      <c r="G22" s="312">
        <v>0</v>
      </c>
      <c r="H22" s="312">
        <v>0</v>
      </c>
      <c r="I22" s="312">
        <v>0</v>
      </c>
      <c r="J22" s="312">
        <v>0</v>
      </c>
      <c r="K22" s="312">
        <v>0</v>
      </c>
      <c r="L22" s="312">
        <v>0</v>
      </c>
    </row>
    <row r="23" spans="1:12" s="97" customFormat="1" x14ac:dyDescent="0.2">
      <c r="A23" s="827" t="s">
        <v>17</v>
      </c>
      <c r="B23" s="828"/>
      <c r="C23" s="89">
        <v>0</v>
      </c>
      <c r="D23" s="89">
        <v>0</v>
      </c>
      <c r="E23" s="89">
        <v>0</v>
      </c>
      <c r="F23" s="89">
        <v>0</v>
      </c>
      <c r="G23" s="89">
        <v>0</v>
      </c>
      <c r="H23" s="89">
        <v>0</v>
      </c>
      <c r="I23" s="89">
        <v>0</v>
      </c>
      <c r="J23" s="89">
        <v>0</v>
      </c>
      <c r="K23" s="89">
        <v>0</v>
      </c>
      <c r="L23" s="89">
        <v>0</v>
      </c>
    </row>
    <row r="24" spans="1:12" x14ac:dyDescent="0.2">
      <c r="A24" s="94"/>
      <c r="B24" s="119"/>
      <c r="C24" s="119"/>
      <c r="D24" s="311"/>
      <c r="E24" s="311"/>
      <c r="F24" s="311"/>
      <c r="G24" s="311"/>
      <c r="H24" s="311"/>
      <c r="I24" s="311"/>
      <c r="J24" s="311"/>
    </row>
    <row r="25" spans="1:12" s="360" customFormat="1" x14ac:dyDescent="0.2">
      <c r="A25" s="94"/>
      <c r="B25" s="119"/>
      <c r="C25" s="119"/>
      <c r="D25" s="311"/>
      <c r="E25" s="311"/>
      <c r="F25" s="311"/>
      <c r="G25" s="311"/>
      <c r="H25" s="311"/>
      <c r="I25" s="311"/>
      <c r="J25" s="311"/>
    </row>
    <row r="26" spans="1:12" s="360" customFormat="1" x14ac:dyDescent="0.2">
      <c r="A26" s="94"/>
      <c r="B26" s="119"/>
      <c r="C26" s="119"/>
      <c r="D26" s="311"/>
      <c r="E26" s="311"/>
      <c r="F26" s="311"/>
      <c r="G26" s="311"/>
      <c r="H26" s="311"/>
      <c r="I26" s="311"/>
      <c r="J26" s="311"/>
    </row>
    <row r="27" spans="1:12" x14ac:dyDescent="0.2">
      <c r="A27" s="94"/>
      <c r="B27" s="119"/>
      <c r="C27" s="119"/>
      <c r="D27" s="311"/>
      <c r="E27" s="311"/>
      <c r="F27" s="311"/>
      <c r="G27" s="311"/>
      <c r="H27" s="311"/>
      <c r="I27" s="311"/>
      <c r="J27" s="311"/>
    </row>
    <row r="28" spans="1:12" x14ac:dyDescent="0.2">
      <c r="A28" s="94"/>
      <c r="B28" s="119"/>
      <c r="C28" s="119"/>
      <c r="D28" s="311"/>
      <c r="E28" s="311"/>
      <c r="F28" s="311"/>
      <c r="G28" s="311"/>
      <c r="H28" s="311"/>
      <c r="I28" s="311"/>
      <c r="J28" s="311"/>
    </row>
    <row r="29" spans="1:12" ht="15.75" customHeight="1" x14ac:dyDescent="0.2">
      <c r="A29" s="97" t="s">
        <v>11</v>
      </c>
      <c r="B29" s="97"/>
      <c r="C29" s="97"/>
      <c r="D29" s="97"/>
      <c r="E29" s="97"/>
      <c r="F29" s="97"/>
      <c r="G29" s="97"/>
      <c r="H29" s="360"/>
      <c r="I29" s="422"/>
      <c r="J29" s="422"/>
      <c r="K29" s="360"/>
      <c r="L29" s="367" t="s">
        <v>12</v>
      </c>
    </row>
    <row r="30" spans="1:12" ht="12.75" customHeight="1" x14ac:dyDescent="0.2">
      <c r="A30" s="422"/>
      <c r="B30" s="422"/>
      <c r="C30" s="422"/>
      <c r="D30" s="422"/>
      <c r="E30" s="422"/>
      <c r="F30" s="422"/>
      <c r="G30" s="422"/>
      <c r="H30" s="422"/>
      <c r="I30" s="422"/>
      <c r="J30" s="422"/>
      <c r="K30" s="360"/>
      <c r="L30" s="367" t="s">
        <v>902</v>
      </c>
    </row>
    <row r="31" spans="1:12" ht="12.75" customHeight="1" x14ac:dyDescent="0.2">
      <c r="A31" s="361"/>
      <c r="B31" s="361"/>
      <c r="C31" s="361"/>
      <c r="D31" s="361"/>
      <c r="E31" s="361"/>
      <c r="F31" s="361"/>
      <c r="G31" s="361"/>
      <c r="H31" s="422"/>
      <c r="I31" s="422"/>
      <c r="J31" s="422"/>
      <c r="K31" s="422"/>
      <c r="L31" s="367" t="s">
        <v>903</v>
      </c>
    </row>
    <row r="32" spans="1:12" x14ac:dyDescent="0.2">
      <c r="A32" s="97"/>
      <c r="B32" s="97"/>
      <c r="C32" s="97"/>
      <c r="E32" s="97"/>
      <c r="H32" s="945" t="s">
        <v>83</v>
      </c>
      <c r="I32" s="945"/>
      <c r="J32" s="945"/>
    </row>
    <row r="36" spans="1:10" x14ac:dyDescent="0.2">
      <c r="A36" s="943"/>
      <c r="B36" s="943"/>
      <c r="C36" s="943"/>
      <c r="D36" s="943"/>
      <c r="E36" s="943"/>
      <c r="F36" s="943"/>
      <c r="G36" s="943"/>
      <c r="H36" s="943"/>
      <c r="I36" s="943"/>
      <c r="J36" s="943"/>
    </row>
    <row r="38" spans="1:10" x14ac:dyDescent="0.2">
      <c r="A38" s="943"/>
      <c r="B38" s="943"/>
      <c r="C38" s="943"/>
      <c r="D38" s="943"/>
      <c r="E38" s="943"/>
      <c r="F38" s="943"/>
      <c r="G38" s="943"/>
      <c r="H38" s="943"/>
      <c r="I38" s="943"/>
      <c r="J38" s="943"/>
    </row>
  </sheetData>
  <mergeCells count="17">
    <mergeCell ref="K9:L9"/>
    <mergeCell ref="H32:J32"/>
    <mergeCell ref="A36:J36"/>
    <mergeCell ref="A23:B23"/>
    <mergeCell ref="E1:I1"/>
    <mergeCell ref="A2:J2"/>
    <mergeCell ref="A3:J3"/>
    <mergeCell ref="A8:B8"/>
    <mergeCell ref="A5:L5"/>
    <mergeCell ref="H8:L8"/>
    <mergeCell ref="A38:J38"/>
    <mergeCell ref="A9:A10"/>
    <mergeCell ref="B9:B10"/>
    <mergeCell ref="C9:D9"/>
    <mergeCell ref="E9:F9"/>
    <mergeCell ref="G9:H9"/>
    <mergeCell ref="I9:J9"/>
  </mergeCells>
  <printOptions horizontalCentered="1" verticalCentered="1"/>
  <pageMargins left="0.70866141732283505" right="0.70866141732283505" top="0.196850393700787" bottom="0.196850393700787" header="0.31496062992126" footer="0.31496062992126"/>
  <pageSetup paperSize="9" scale="89" orientation="landscape" r:id="rId1"/>
  <headerFooter>
    <oddFooter>&amp;C- 106 -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view="pageBreakPreview" topLeftCell="B7" zoomScaleSheetLayoutView="100" workbookViewId="0">
      <selection activeCell="J21" sqref="J21"/>
    </sheetView>
  </sheetViews>
  <sheetFormatPr defaultRowHeight="12.75" x14ac:dyDescent="0.2"/>
  <cols>
    <col min="1" max="1" width="8.28515625" customWidth="1"/>
    <col min="2" max="2" width="20.5703125" bestFit="1" customWidth="1"/>
    <col min="3" max="3" width="16.42578125" customWidth="1"/>
    <col min="4" max="4" width="21" customWidth="1"/>
    <col min="5" max="5" width="21.140625" customWidth="1"/>
    <col min="6" max="6" width="20.7109375" customWidth="1"/>
    <col min="7" max="7" width="23.5703125" customWidth="1"/>
    <col min="8" max="8" width="22.7109375" customWidth="1"/>
  </cols>
  <sheetData>
    <row r="1" spans="1:8" ht="18" x14ac:dyDescent="0.35">
      <c r="A1" s="682" t="s">
        <v>0</v>
      </c>
      <c r="B1" s="682"/>
      <c r="C1" s="682"/>
      <c r="D1" s="682"/>
      <c r="E1" s="682"/>
      <c r="F1" s="682"/>
      <c r="G1" s="682"/>
      <c r="H1" s="199" t="s">
        <v>252</v>
      </c>
    </row>
    <row r="2" spans="1:8" ht="21" x14ac:dyDescent="0.35">
      <c r="A2" s="683" t="s">
        <v>701</v>
      </c>
      <c r="B2" s="683"/>
      <c r="C2" s="683"/>
      <c r="D2" s="683"/>
      <c r="E2" s="683"/>
      <c r="F2" s="683"/>
      <c r="G2" s="683"/>
      <c r="H2" s="683"/>
    </row>
    <row r="3" spans="1:8" ht="15" x14ac:dyDescent="0.3">
      <c r="A3" s="201"/>
      <c r="B3" s="201"/>
    </row>
    <row r="4" spans="1:8" ht="18" customHeight="1" x14ac:dyDescent="0.35">
      <c r="A4" s="684" t="s">
        <v>742</v>
      </c>
      <c r="B4" s="684"/>
      <c r="C4" s="684"/>
      <c r="D4" s="684"/>
      <c r="E4" s="684"/>
      <c r="F4" s="684"/>
      <c r="G4" s="684"/>
      <c r="H4" s="684"/>
    </row>
    <row r="5" spans="1:8" ht="15" x14ac:dyDescent="0.3">
      <c r="A5" s="202" t="s">
        <v>883</v>
      </c>
      <c r="B5" s="202"/>
    </row>
    <row r="6" spans="1:8" ht="15" x14ac:dyDescent="0.3">
      <c r="A6" s="202"/>
      <c r="B6" s="202"/>
      <c r="G6" s="685" t="s">
        <v>780</v>
      </c>
      <c r="H6" s="685"/>
    </row>
    <row r="7" spans="1:8" ht="59.25" customHeight="1" x14ac:dyDescent="0.2">
      <c r="A7" s="320" t="s">
        <v>2</v>
      </c>
      <c r="B7" s="320" t="s">
        <v>3</v>
      </c>
      <c r="C7" s="384" t="s">
        <v>254</v>
      </c>
      <c r="D7" s="384" t="s">
        <v>255</v>
      </c>
      <c r="E7" s="384" t="s">
        <v>256</v>
      </c>
      <c r="F7" s="384" t="s">
        <v>257</v>
      </c>
      <c r="G7" s="384" t="s">
        <v>258</v>
      </c>
      <c r="H7" s="384" t="s">
        <v>259</v>
      </c>
    </row>
    <row r="8" spans="1:8" s="199" customFormat="1" ht="15" x14ac:dyDescent="0.25">
      <c r="A8" s="204" t="s">
        <v>260</v>
      </c>
      <c r="B8" s="204" t="s">
        <v>261</v>
      </c>
      <c r="C8" s="204" t="s">
        <v>262</v>
      </c>
      <c r="D8" s="204" t="s">
        <v>263</v>
      </c>
      <c r="E8" s="204" t="s">
        <v>264</v>
      </c>
      <c r="F8" s="204" t="s">
        <v>265</v>
      </c>
      <c r="G8" s="204" t="s">
        <v>266</v>
      </c>
      <c r="H8" s="204" t="s">
        <v>267</v>
      </c>
    </row>
    <row r="9" spans="1:8" x14ac:dyDescent="0.2">
      <c r="A9" s="8">
        <v>1</v>
      </c>
      <c r="B9" s="9" t="s">
        <v>884</v>
      </c>
      <c r="C9" s="336">
        <f>'AT3A_cvrg(Insti)_PY'!G12</f>
        <v>1319</v>
      </c>
      <c r="D9" s="336">
        <f>'AT3C_cvrg(Insti)_UPY '!G11</f>
        <v>657</v>
      </c>
      <c r="E9" s="336">
        <f>'AT3B_cvrg(Insti)_UPY '!G11</f>
        <v>9</v>
      </c>
      <c r="F9" s="336">
        <f>E9+D9+C9</f>
        <v>1985</v>
      </c>
      <c r="G9" s="336">
        <f>'AT3A_cvrg(Insti)_PY'!L12+'AT3B_cvrg(Insti)_UPY '!L11+'AT3C_cvrg(Insti)_UPY '!L11</f>
        <v>1981</v>
      </c>
      <c r="H9" s="555">
        <f>F9-G9</f>
        <v>4</v>
      </c>
    </row>
    <row r="10" spans="1:8" x14ac:dyDescent="0.2">
      <c r="A10" s="8">
        <v>2</v>
      </c>
      <c r="B10" s="9" t="s">
        <v>885</v>
      </c>
      <c r="C10" s="336">
        <f>'AT3A_cvrg(Insti)_PY'!G13</f>
        <v>659</v>
      </c>
      <c r="D10" s="336">
        <f>'AT3C_cvrg(Insti)_UPY '!G12</f>
        <v>277</v>
      </c>
      <c r="E10" s="336">
        <f>'AT3B_cvrg(Insti)_UPY '!G12</f>
        <v>3</v>
      </c>
      <c r="F10" s="336">
        <f t="shared" ref="F10:F19" si="0">E10+D10+C10</f>
        <v>939</v>
      </c>
      <c r="G10" s="336">
        <f>'AT3A_cvrg(Insti)_PY'!L13+'AT3B_cvrg(Insti)_UPY '!L12+'AT3C_cvrg(Insti)_UPY '!L12</f>
        <v>937</v>
      </c>
      <c r="H10" s="555">
        <f t="shared" ref="H10:H20" si="1">F10-G10</f>
        <v>2</v>
      </c>
    </row>
    <row r="11" spans="1:8" x14ac:dyDescent="0.2">
      <c r="A11" s="8">
        <v>3</v>
      </c>
      <c r="B11" s="9" t="s">
        <v>886</v>
      </c>
      <c r="C11" s="336">
        <f>'AT3A_cvrg(Insti)_PY'!G14</f>
        <v>1001</v>
      </c>
      <c r="D11" s="336">
        <f>'AT3C_cvrg(Insti)_UPY '!G13</f>
        <v>392</v>
      </c>
      <c r="E11" s="336">
        <f>'AT3B_cvrg(Insti)_UPY '!G13</f>
        <v>3</v>
      </c>
      <c r="F11" s="336">
        <f t="shared" si="0"/>
        <v>1396</v>
      </c>
      <c r="G11" s="336">
        <f>'AT3A_cvrg(Insti)_PY'!L14+'AT3B_cvrg(Insti)_UPY '!L13+'AT3C_cvrg(Insti)_UPY '!L13</f>
        <v>1394</v>
      </c>
      <c r="H11" s="555">
        <f t="shared" si="1"/>
        <v>2</v>
      </c>
    </row>
    <row r="12" spans="1:8" x14ac:dyDescent="0.2">
      <c r="A12" s="8">
        <v>4</v>
      </c>
      <c r="B12" s="9" t="s">
        <v>887</v>
      </c>
      <c r="C12" s="336">
        <f>'AT3A_cvrg(Insti)_PY'!G15</f>
        <v>533</v>
      </c>
      <c r="D12" s="336">
        <f>'AT3C_cvrg(Insti)_UPY '!G14</f>
        <v>283</v>
      </c>
      <c r="E12" s="336">
        <f>'AT3B_cvrg(Insti)_UPY '!G14</f>
        <v>0</v>
      </c>
      <c r="F12" s="336">
        <f t="shared" si="0"/>
        <v>816</v>
      </c>
      <c r="G12" s="336">
        <f>'AT3A_cvrg(Insti)_PY'!L15+'AT3B_cvrg(Insti)_UPY '!L14+'AT3C_cvrg(Insti)_UPY '!L14</f>
        <v>815</v>
      </c>
      <c r="H12" s="555">
        <f t="shared" si="1"/>
        <v>1</v>
      </c>
    </row>
    <row r="13" spans="1:8" x14ac:dyDescent="0.2">
      <c r="A13" s="8">
        <v>5</v>
      </c>
      <c r="B13" s="9" t="s">
        <v>888</v>
      </c>
      <c r="C13" s="336">
        <f>'AT3A_cvrg(Insti)_PY'!G16</f>
        <v>816</v>
      </c>
      <c r="D13" s="336">
        <f>'AT3C_cvrg(Insti)_UPY '!G15</f>
        <v>262</v>
      </c>
      <c r="E13" s="336">
        <f>'AT3B_cvrg(Insti)_UPY '!G15</f>
        <v>1</v>
      </c>
      <c r="F13" s="336">
        <f t="shared" si="0"/>
        <v>1079</v>
      </c>
      <c r="G13" s="336">
        <f>'AT3A_cvrg(Insti)_PY'!L16+'AT3B_cvrg(Insti)_UPY '!L15+'AT3C_cvrg(Insti)_UPY '!L15</f>
        <v>1011</v>
      </c>
      <c r="H13" s="555">
        <f t="shared" si="1"/>
        <v>68</v>
      </c>
    </row>
    <row r="14" spans="1:8" x14ac:dyDescent="0.2">
      <c r="A14" s="336">
        <v>6</v>
      </c>
      <c r="B14" s="205" t="s">
        <v>889</v>
      </c>
      <c r="C14" s="336">
        <f>'AT3A_cvrg(Insti)_PY'!G17</f>
        <v>444</v>
      </c>
      <c r="D14" s="336">
        <f>'AT3C_cvrg(Insti)_UPY '!G16</f>
        <v>123</v>
      </c>
      <c r="E14" s="336">
        <f>'AT3B_cvrg(Insti)_UPY '!G16</f>
        <v>2</v>
      </c>
      <c r="F14" s="336">
        <f t="shared" si="0"/>
        <v>569</v>
      </c>
      <c r="G14" s="336">
        <f>'AT3A_cvrg(Insti)_PY'!L17+'AT3B_cvrg(Insti)_UPY '!L16+'AT3C_cvrg(Insti)_UPY '!L16</f>
        <v>567</v>
      </c>
      <c r="H14" s="555">
        <f t="shared" si="1"/>
        <v>2</v>
      </c>
    </row>
    <row r="15" spans="1:8" x14ac:dyDescent="0.2">
      <c r="A15" s="8">
        <v>7</v>
      </c>
      <c r="B15" s="9" t="s">
        <v>890</v>
      </c>
      <c r="C15" s="336">
        <f>'AT3A_cvrg(Insti)_PY'!G18</f>
        <v>452</v>
      </c>
      <c r="D15" s="336">
        <f>'AT3C_cvrg(Insti)_UPY '!G17</f>
        <v>175</v>
      </c>
      <c r="E15" s="336">
        <f>'AT3B_cvrg(Insti)_UPY '!G17</f>
        <v>0</v>
      </c>
      <c r="F15" s="336">
        <f t="shared" si="0"/>
        <v>627</v>
      </c>
      <c r="G15" s="336">
        <f>'AT3A_cvrg(Insti)_PY'!L18+'AT3B_cvrg(Insti)_UPY '!L17+'AT3C_cvrg(Insti)_UPY '!L17</f>
        <v>626</v>
      </c>
      <c r="H15" s="555">
        <f t="shared" si="1"/>
        <v>1</v>
      </c>
    </row>
    <row r="16" spans="1:8" x14ac:dyDescent="0.2">
      <c r="A16" s="8">
        <v>8</v>
      </c>
      <c r="B16" s="9" t="s">
        <v>891</v>
      </c>
      <c r="C16" s="336">
        <f>'AT3A_cvrg(Insti)_PY'!G19</f>
        <v>602</v>
      </c>
      <c r="D16" s="336">
        <f>'AT3C_cvrg(Insti)_UPY '!G18</f>
        <v>195</v>
      </c>
      <c r="E16" s="336">
        <f>'AT3B_cvrg(Insti)_UPY '!G18</f>
        <v>14</v>
      </c>
      <c r="F16" s="336">
        <f t="shared" si="0"/>
        <v>811</v>
      </c>
      <c r="G16" s="336">
        <f>'AT3A_cvrg(Insti)_PY'!L19+'AT3B_cvrg(Insti)_UPY '!L18+'AT3C_cvrg(Insti)_UPY '!L18</f>
        <v>811</v>
      </c>
      <c r="H16" s="555">
        <f t="shared" si="1"/>
        <v>0</v>
      </c>
    </row>
    <row r="17" spans="1:11" x14ac:dyDescent="0.2">
      <c r="A17" s="337">
        <v>9</v>
      </c>
      <c r="B17" s="9" t="s">
        <v>892</v>
      </c>
      <c r="C17" s="336">
        <f>'AT3A_cvrg(Insti)_PY'!G20</f>
        <v>1360</v>
      </c>
      <c r="D17" s="336">
        <f>'AT3C_cvrg(Insti)_UPY '!G19</f>
        <v>537</v>
      </c>
      <c r="E17" s="336">
        <f>'AT3B_cvrg(Insti)_UPY '!G19</f>
        <v>0</v>
      </c>
      <c r="F17" s="336">
        <f t="shared" si="0"/>
        <v>1897</v>
      </c>
      <c r="G17" s="336">
        <f>'AT3A_cvrg(Insti)_PY'!L20+'AT3B_cvrg(Insti)_UPY '!L19+'AT3C_cvrg(Insti)_UPY '!L19</f>
        <v>1892</v>
      </c>
      <c r="H17" s="555">
        <f t="shared" si="1"/>
        <v>5</v>
      </c>
    </row>
    <row r="18" spans="1:11" x14ac:dyDescent="0.2">
      <c r="A18" s="8">
        <v>10</v>
      </c>
      <c r="B18" s="9" t="s">
        <v>893</v>
      </c>
      <c r="C18" s="336">
        <f>'AT3A_cvrg(Insti)_PY'!G21</f>
        <v>525</v>
      </c>
      <c r="D18" s="336">
        <f>'AT3C_cvrg(Insti)_UPY '!G20</f>
        <v>182</v>
      </c>
      <c r="E18" s="336">
        <f>'AT3B_cvrg(Insti)_UPY '!G20</f>
        <v>0</v>
      </c>
      <c r="F18" s="336">
        <f t="shared" si="0"/>
        <v>707</v>
      </c>
      <c r="G18" s="336">
        <f>'AT3A_cvrg(Insti)_PY'!L21+'AT3B_cvrg(Insti)_UPY '!L20+'AT3C_cvrg(Insti)_UPY '!L20</f>
        <v>707</v>
      </c>
      <c r="H18" s="555">
        <f t="shared" si="1"/>
        <v>0</v>
      </c>
    </row>
    <row r="19" spans="1:11" x14ac:dyDescent="0.2">
      <c r="A19" s="8">
        <v>11</v>
      </c>
      <c r="B19" s="9" t="s">
        <v>894</v>
      </c>
      <c r="C19" s="336">
        <f>'AT3A_cvrg(Insti)_PY'!G22</f>
        <v>667</v>
      </c>
      <c r="D19" s="336">
        <f>'AT3C_cvrg(Insti)_UPY '!G21</f>
        <v>308</v>
      </c>
      <c r="E19" s="336">
        <f>'AT3B_cvrg(Insti)_UPY '!G21</f>
        <v>0</v>
      </c>
      <c r="F19" s="336">
        <f t="shared" si="0"/>
        <v>975</v>
      </c>
      <c r="G19" s="336">
        <f>'AT3A_cvrg(Insti)_PY'!L22+'AT3B_cvrg(Insti)_UPY '!L21+'AT3C_cvrg(Insti)_UPY '!L21</f>
        <v>974</v>
      </c>
      <c r="H19" s="555">
        <f t="shared" si="1"/>
        <v>1</v>
      </c>
    </row>
    <row r="20" spans="1:11" x14ac:dyDescent="0.2">
      <c r="A20" s="586" t="s">
        <v>17</v>
      </c>
      <c r="B20" s="587"/>
      <c r="C20" s="327">
        <f>SUM(C9:C19)</f>
        <v>8378</v>
      </c>
      <c r="D20" s="327">
        <f t="shared" ref="D20:G20" si="2">SUM(D9:D19)</f>
        <v>3391</v>
      </c>
      <c r="E20" s="327">
        <f t="shared" si="2"/>
        <v>32</v>
      </c>
      <c r="F20" s="327">
        <f t="shared" si="2"/>
        <v>11801</v>
      </c>
      <c r="G20" s="327">
        <f t="shared" si="2"/>
        <v>11715</v>
      </c>
      <c r="H20" s="553">
        <f t="shared" si="1"/>
        <v>86</v>
      </c>
    </row>
    <row r="22" spans="1:11" x14ac:dyDescent="0.2">
      <c r="A22" s="206" t="s">
        <v>268</v>
      </c>
    </row>
    <row r="23" spans="1:11" x14ac:dyDescent="0.2">
      <c r="A23" s="206"/>
    </row>
    <row r="24" spans="1:11" x14ac:dyDescent="0.2">
      <c r="A24" s="206"/>
    </row>
    <row r="25" spans="1:11" x14ac:dyDescent="0.2">
      <c r="A25" s="206"/>
    </row>
    <row r="28" spans="1:11" ht="15" customHeight="1" x14ac:dyDescent="0.2">
      <c r="A28" s="207"/>
      <c r="B28" s="207"/>
      <c r="C28" s="207"/>
      <c r="D28" s="207"/>
      <c r="F28" s="339"/>
      <c r="G28" s="339"/>
      <c r="H28" s="367" t="s">
        <v>12</v>
      </c>
    </row>
    <row r="29" spans="1:11" ht="15" customHeight="1" x14ac:dyDescent="0.2">
      <c r="A29" s="207"/>
      <c r="B29" s="207"/>
      <c r="C29" s="207"/>
      <c r="D29" s="207"/>
      <c r="E29" s="339"/>
      <c r="F29" s="339"/>
      <c r="G29" s="339"/>
      <c r="H29" s="367" t="s">
        <v>902</v>
      </c>
    </row>
    <row r="30" spans="1:11" ht="15" customHeight="1" x14ac:dyDescent="0.2">
      <c r="A30" s="207"/>
      <c r="B30" s="207"/>
      <c r="C30" s="207"/>
      <c r="D30" s="207"/>
      <c r="E30" s="366"/>
      <c r="F30" s="338"/>
      <c r="G30" s="338"/>
      <c r="H30" s="367" t="s">
        <v>903</v>
      </c>
    </row>
    <row r="31" spans="1:11" x14ac:dyDescent="0.2">
      <c r="A31" s="207" t="s">
        <v>11</v>
      </c>
      <c r="C31" s="207"/>
      <c r="D31" s="207"/>
      <c r="F31" s="343" t="s">
        <v>83</v>
      </c>
      <c r="G31" s="343"/>
      <c r="H31" s="343"/>
    </row>
    <row r="32" spans="1:11" x14ac:dyDescent="0.2">
      <c r="A32" s="207"/>
      <c r="B32" s="207"/>
      <c r="C32" s="207"/>
      <c r="D32" s="207"/>
      <c r="E32" s="207"/>
      <c r="F32" s="207"/>
      <c r="G32" s="207"/>
      <c r="H32" s="207"/>
      <c r="I32" s="207"/>
      <c r="J32" s="207"/>
      <c r="K32" s="207"/>
    </row>
  </sheetData>
  <mergeCells count="5">
    <mergeCell ref="A1:G1"/>
    <mergeCell ref="A2:H2"/>
    <mergeCell ref="A4:H4"/>
    <mergeCell ref="G6:H6"/>
    <mergeCell ref="A20:B20"/>
  </mergeCells>
  <printOptions horizontalCentered="1" verticalCentered="1"/>
  <pageMargins left="0.70866141732283505" right="0.70866141732283505" top="0.196850393700787" bottom="0.196850393700787" header="0.31496062992126" footer="0.31496062992126"/>
  <pageSetup paperSize="9" scale="86" orientation="landscape" r:id="rId1"/>
  <headerFooter>
    <oddFooter>&amp;C- 45 -</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view="pageBreakPreview" topLeftCell="A4" zoomScaleSheetLayoutView="100" workbookViewId="0">
      <selection activeCell="M35" sqref="M35"/>
    </sheetView>
  </sheetViews>
  <sheetFormatPr defaultRowHeight="12.75" x14ac:dyDescent="0.2"/>
  <cols>
    <col min="1" max="1" width="7.42578125" style="164" customWidth="1"/>
    <col min="2" max="2" width="20.5703125" style="164" bestFit="1" customWidth="1"/>
    <col min="3" max="3" width="11" style="164" customWidth="1"/>
    <col min="4" max="4" width="10" style="164" customWidth="1"/>
    <col min="5" max="5" width="11.85546875" style="164" customWidth="1"/>
    <col min="6" max="6" width="12.140625" style="164" customWidth="1"/>
    <col min="7" max="7" width="13.28515625" style="164" customWidth="1"/>
    <col min="8" max="8" width="14.5703125" style="164" customWidth="1"/>
    <col min="9" max="9" width="12" style="164" customWidth="1"/>
    <col min="10" max="10" width="13.140625" style="164" customWidth="1"/>
    <col min="11" max="11" width="12.140625" style="164" customWidth="1"/>
    <col min="12" max="12" width="12" style="164" customWidth="1"/>
    <col min="13" max="16384" width="9.140625" style="164"/>
  </cols>
  <sheetData>
    <row r="1" spans="1:16" s="85" customFormat="1" x14ac:dyDescent="0.2">
      <c r="E1" s="946"/>
      <c r="F1" s="946"/>
      <c r="G1" s="946"/>
      <c r="H1" s="946"/>
      <c r="I1" s="946"/>
      <c r="J1" s="307" t="s">
        <v>681</v>
      </c>
    </row>
    <row r="2" spans="1:16" s="85" customFormat="1" ht="15" x14ac:dyDescent="0.2">
      <c r="A2" s="947" t="s">
        <v>0</v>
      </c>
      <c r="B2" s="947"/>
      <c r="C2" s="947"/>
      <c r="D2" s="947"/>
      <c r="E2" s="947"/>
      <c r="F2" s="947"/>
      <c r="G2" s="947"/>
      <c r="H2" s="947"/>
      <c r="I2" s="947"/>
      <c r="J2" s="947"/>
    </row>
    <row r="3" spans="1:16" s="85" customFormat="1" ht="20.25" x14ac:dyDescent="0.3">
      <c r="A3" s="661" t="s">
        <v>701</v>
      </c>
      <c r="B3" s="661"/>
      <c r="C3" s="661"/>
      <c r="D3" s="661"/>
      <c r="E3" s="661"/>
      <c r="F3" s="661"/>
      <c r="G3" s="661"/>
      <c r="H3" s="661"/>
      <c r="I3" s="661"/>
      <c r="J3" s="661"/>
    </row>
    <row r="4" spans="1:16" s="85" customFormat="1" ht="14.25" customHeight="1" x14ac:dyDescent="0.2"/>
    <row r="5" spans="1:16" ht="16.5" customHeight="1" x14ac:dyDescent="0.25">
      <c r="A5" s="948" t="s">
        <v>776</v>
      </c>
      <c r="B5" s="948"/>
      <c r="C5" s="948"/>
      <c r="D5" s="948"/>
      <c r="E5" s="948"/>
      <c r="F5" s="948"/>
      <c r="G5" s="948"/>
      <c r="H5" s="948"/>
      <c r="I5" s="948"/>
      <c r="J5" s="948"/>
      <c r="K5" s="948"/>
      <c r="L5" s="948"/>
    </row>
    <row r="6" spans="1:16" ht="13.5" customHeight="1" x14ac:dyDescent="0.2">
      <c r="A6" s="308"/>
      <c r="B6" s="308"/>
      <c r="C6" s="308"/>
      <c r="D6" s="308"/>
      <c r="E6" s="308"/>
      <c r="F6" s="308"/>
      <c r="G6" s="308"/>
      <c r="H6" s="308"/>
      <c r="I6" s="308"/>
      <c r="J6" s="308"/>
    </row>
    <row r="7" spans="1:16" ht="0.75" customHeight="1" x14ac:dyDescent="0.2"/>
    <row r="8" spans="1:16" x14ac:dyDescent="0.2">
      <c r="A8" s="945" t="s">
        <v>674</v>
      </c>
      <c r="B8" s="945"/>
      <c r="C8" s="309"/>
      <c r="H8" s="949" t="s">
        <v>778</v>
      </c>
      <c r="I8" s="949"/>
      <c r="J8" s="949"/>
      <c r="K8" s="949"/>
      <c r="L8" s="949"/>
    </row>
    <row r="9" spans="1:16" ht="21" customHeight="1" x14ac:dyDescent="0.2">
      <c r="A9" s="807" t="s">
        <v>2</v>
      </c>
      <c r="B9" s="807" t="s">
        <v>36</v>
      </c>
      <c r="C9" s="944" t="s">
        <v>675</v>
      </c>
      <c r="D9" s="944"/>
      <c r="E9" s="944" t="s">
        <v>125</v>
      </c>
      <c r="F9" s="944"/>
      <c r="G9" s="944" t="s">
        <v>676</v>
      </c>
      <c r="H9" s="944"/>
      <c r="I9" s="944" t="s">
        <v>126</v>
      </c>
      <c r="J9" s="944"/>
      <c r="K9" s="944" t="s">
        <v>127</v>
      </c>
      <c r="L9" s="944"/>
      <c r="O9" s="310"/>
      <c r="P9" s="311"/>
    </row>
    <row r="10" spans="1:16" ht="45" customHeight="1" x14ac:dyDescent="0.2">
      <c r="A10" s="807"/>
      <c r="B10" s="807"/>
      <c r="C10" s="90" t="s">
        <v>677</v>
      </c>
      <c r="D10" s="90" t="s">
        <v>678</v>
      </c>
      <c r="E10" s="90" t="s">
        <v>679</v>
      </c>
      <c r="F10" s="90" t="s">
        <v>680</v>
      </c>
      <c r="G10" s="90" t="s">
        <v>679</v>
      </c>
      <c r="H10" s="90" t="s">
        <v>680</v>
      </c>
      <c r="I10" s="90" t="s">
        <v>677</v>
      </c>
      <c r="J10" s="90" t="s">
        <v>678</v>
      </c>
      <c r="K10" s="90" t="s">
        <v>677</v>
      </c>
      <c r="L10" s="90" t="s">
        <v>678</v>
      </c>
    </row>
    <row r="11" spans="1:16" x14ac:dyDescent="0.2">
      <c r="A11" s="90">
        <v>1</v>
      </c>
      <c r="B11" s="90">
        <v>2</v>
      </c>
      <c r="C11" s="90">
        <v>3</v>
      </c>
      <c r="D11" s="90">
        <v>4</v>
      </c>
      <c r="E11" s="90">
        <v>5</v>
      </c>
      <c r="F11" s="90">
        <v>6</v>
      </c>
      <c r="G11" s="90">
        <v>7</v>
      </c>
      <c r="H11" s="90">
        <v>8</v>
      </c>
      <c r="I11" s="90">
        <v>9</v>
      </c>
      <c r="J11" s="90">
        <v>10</v>
      </c>
      <c r="K11" s="90">
        <v>11</v>
      </c>
      <c r="L11" s="90">
        <v>12</v>
      </c>
    </row>
    <row r="12" spans="1:16" x14ac:dyDescent="0.2">
      <c r="A12" s="312">
        <v>1</v>
      </c>
      <c r="B12" s="9" t="s">
        <v>884</v>
      </c>
      <c r="C12" s="312">
        <v>0</v>
      </c>
      <c r="D12" s="312">
        <v>0</v>
      </c>
      <c r="E12" s="312">
        <v>0</v>
      </c>
      <c r="F12" s="312">
        <v>0</v>
      </c>
      <c r="G12" s="312">
        <v>0</v>
      </c>
      <c r="H12" s="312">
        <v>0</v>
      </c>
      <c r="I12" s="312">
        <v>0</v>
      </c>
      <c r="J12" s="312">
        <v>0</v>
      </c>
      <c r="K12" s="312">
        <v>0</v>
      </c>
      <c r="L12" s="312">
        <v>0</v>
      </c>
    </row>
    <row r="13" spans="1:16" x14ac:dyDescent="0.2">
      <c r="A13" s="312">
        <v>2</v>
      </c>
      <c r="B13" s="9" t="s">
        <v>885</v>
      </c>
      <c r="C13" s="312">
        <v>0</v>
      </c>
      <c r="D13" s="312">
        <v>0</v>
      </c>
      <c r="E13" s="312">
        <v>0</v>
      </c>
      <c r="F13" s="312">
        <v>0</v>
      </c>
      <c r="G13" s="312">
        <v>0</v>
      </c>
      <c r="H13" s="312">
        <v>0</v>
      </c>
      <c r="I13" s="312">
        <v>0</v>
      </c>
      <c r="J13" s="312">
        <v>0</v>
      </c>
      <c r="K13" s="312">
        <v>0</v>
      </c>
      <c r="L13" s="312">
        <v>0</v>
      </c>
    </row>
    <row r="14" spans="1:16" x14ac:dyDescent="0.2">
      <c r="A14" s="312">
        <v>3</v>
      </c>
      <c r="B14" s="9" t="s">
        <v>886</v>
      </c>
      <c r="C14" s="312">
        <v>0</v>
      </c>
      <c r="D14" s="312">
        <v>0</v>
      </c>
      <c r="E14" s="312">
        <v>0</v>
      </c>
      <c r="F14" s="312">
        <v>0</v>
      </c>
      <c r="G14" s="312">
        <v>0</v>
      </c>
      <c r="H14" s="312">
        <v>0</v>
      </c>
      <c r="I14" s="312">
        <v>0</v>
      </c>
      <c r="J14" s="312">
        <v>0</v>
      </c>
      <c r="K14" s="312">
        <v>0</v>
      </c>
      <c r="L14" s="312">
        <v>0</v>
      </c>
    </row>
    <row r="15" spans="1:16" x14ac:dyDescent="0.2">
      <c r="A15" s="312">
        <v>4</v>
      </c>
      <c r="B15" s="9" t="s">
        <v>887</v>
      </c>
      <c r="C15" s="312">
        <v>0</v>
      </c>
      <c r="D15" s="312">
        <v>0</v>
      </c>
      <c r="E15" s="312">
        <v>0</v>
      </c>
      <c r="F15" s="312">
        <v>0</v>
      </c>
      <c r="G15" s="312">
        <v>0</v>
      </c>
      <c r="H15" s="312">
        <v>0</v>
      </c>
      <c r="I15" s="312">
        <v>0</v>
      </c>
      <c r="J15" s="312">
        <v>0</v>
      </c>
      <c r="K15" s="312">
        <v>0</v>
      </c>
      <c r="L15" s="312">
        <v>0</v>
      </c>
    </row>
    <row r="16" spans="1:16" x14ac:dyDescent="0.2">
      <c r="A16" s="312">
        <v>5</v>
      </c>
      <c r="B16" s="9" t="s">
        <v>888</v>
      </c>
      <c r="C16" s="312">
        <v>0</v>
      </c>
      <c r="D16" s="312">
        <v>0</v>
      </c>
      <c r="E16" s="312">
        <v>0</v>
      </c>
      <c r="F16" s="312">
        <v>0</v>
      </c>
      <c r="G16" s="312">
        <v>0</v>
      </c>
      <c r="H16" s="312">
        <v>0</v>
      </c>
      <c r="I16" s="312">
        <v>0</v>
      </c>
      <c r="J16" s="312">
        <v>0</v>
      </c>
      <c r="K16" s="312">
        <v>0</v>
      </c>
      <c r="L16" s="312">
        <v>0</v>
      </c>
    </row>
    <row r="17" spans="1:12" x14ac:dyDescent="0.2">
      <c r="A17" s="312">
        <v>6</v>
      </c>
      <c r="B17" s="205" t="s">
        <v>889</v>
      </c>
      <c r="C17" s="312">
        <v>0</v>
      </c>
      <c r="D17" s="312">
        <v>0</v>
      </c>
      <c r="E17" s="312">
        <v>0</v>
      </c>
      <c r="F17" s="312">
        <v>0</v>
      </c>
      <c r="G17" s="312">
        <v>0</v>
      </c>
      <c r="H17" s="312">
        <v>0</v>
      </c>
      <c r="I17" s="312">
        <v>0</v>
      </c>
      <c r="J17" s="312">
        <v>0</v>
      </c>
      <c r="K17" s="312">
        <v>0</v>
      </c>
      <c r="L17" s="312">
        <v>0</v>
      </c>
    </row>
    <row r="18" spans="1:12" x14ac:dyDescent="0.2">
      <c r="A18" s="312">
        <v>7</v>
      </c>
      <c r="B18" s="9" t="s">
        <v>890</v>
      </c>
      <c r="C18" s="312">
        <v>0</v>
      </c>
      <c r="D18" s="312">
        <v>0</v>
      </c>
      <c r="E18" s="312">
        <v>0</v>
      </c>
      <c r="F18" s="312">
        <v>0</v>
      </c>
      <c r="G18" s="312">
        <v>0</v>
      </c>
      <c r="H18" s="312">
        <v>0</v>
      </c>
      <c r="I18" s="312">
        <v>0</v>
      </c>
      <c r="J18" s="312">
        <v>0</v>
      </c>
      <c r="K18" s="312">
        <v>0</v>
      </c>
      <c r="L18" s="312">
        <v>0</v>
      </c>
    </row>
    <row r="19" spans="1:12" x14ac:dyDescent="0.2">
      <c r="A19" s="312">
        <v>8</v>
      </c>
      <c r="B19" s="9" t="s">
        <v>891</v>
      </c>
      <c r="C19" s="312">
        <v>0</v>
      </c>
      <c r="D19" s="312">
        <v>0</v>
      </c>
      <c r="E19" s="312">
        <v>0</v>
      </c>
      <c r="F19" s="312">
        <v>0</v>
      </c>
      <c r="G19" s="312">
        <v>0</v>
      </c>
      <c r="H19" s="312">
        <v>0</v>
      </c>
      <c r="I19" s="312">
        <v>0</v>
      </c>
      <c r="J19" s="312">
        <v>0</v>
      </c>
      <c r="K19" s="312">
        <v>0</v>
      </c>
      <c r="L19" s="312">
        <v>0</v>
      </c>
    </row>
    <row r="20" spans="1:12" x14ac:dyDescent="0.2">
      <c r="A20" s="312">
        <v>9</v>
      </c>
      <c r="B20" s="9" t="s">
        <v>892</v>
      </c>
      <c r="C20" s="312">
        <v>0</v>
      </c>
      <c r="D20" s="312">
        <v>0</v>
      </c>
      <c r="E20" s="312">
        <v>0</v>
      </c>
      <c r="F20" s="312">
        <v>0</v>
      </c>
      <c r="G20" s="312">
        <v>0</v>
      </c>
      <c r="H20" s="312">
        <v>0</v>
      </c>
      <c r="I20" s="312">
        <v>0</v>
      </c>
      <c r="J20" s="312">
        <v>0</v>
      </c>
      <c r="K20" s="312">
        <v>0</v>
      </c>
      <c r="L20" s="312">
        <v>0</v>
      </c>
    </row>
    <row r="21" spans="1:12" x14ac:dyDescent="0.2">
      <c r="A21" s="312">
        <v>10</v>
      </c>
      <c r="B21" s="9" t="s">
        <v>893</v>
      </c>
      <c r="C21" s="312">
        <v>0</v>
      </c>
      <c r="D21" s="312">
        <v>0</v>
      </c>
      <c r="E21" s="312">
        <v>0</v>
      </c>
      <c r="F21" s="312">
        <v>0</v>
      </c>
      <c r="G21" s="312">
        <v>0</v>
      </c>
      <c r="H21" s="312">
        <v>0</v>
      </c>
      <c r="I21" s="312">
        <v>0</v>
      </c>
      <c r="J21" s="312">
        <v>0</v>
      </c>
      <c r="K21" s="312">
        <v>0</v>
      </c>
      <c r="L21" s="312">
        <v>0</v>
      </c>
    </row>
    <row r="22" spans="1:12" x14ac:dyDescent="0.2">
      <c r="A22" s="312">
        <v>11</v>
      </c>
      <c r="B22" s="9" t="s">
        <v>894</v>
      </c>
      <c r="C22" s="312">
        <v>0</v>
      </c>
      <c r="D22" s="312">
        <v>0</v>
      </c>
      <c r="E22" s="312">
        <v>0</v>
      </c>
      <c r="F22" s="312">
        <v>0</v>
      </c>
      <c r="G22" s="312">
        <v>0</v>
      </c>
      <c r="H22" s="312">
        <v>0</v>
      </c>
      <c r="I22" s="312">
        <v>0</v>
      </c>
      <c r="J22" s="312">
        <v>0</v>
      </c>
      <c r="K22" s="312">
        <v>0</v>
      </c>
      <c r="L22" s="312">
        <v>0</v>
      </c>
    </row>
    <row r="23" spans="1:12" s="97" customFormat="1" x14ac:dyDescent="0.2">
      <c r="A23" s="827" t="s">
        <v>17</v>
      </c>
      <c r="B23" s="828"/>
      <c r="C23" s="89">
        <v>0</v>
      </c>
      <c r="D23" s="89">
        <v>0</v>
      </c>
      <c r="E23" s="89">
        <v>0</v>
      </c>
      <c r="F23" s="89">
        <v>0</v>
      </c>
      <c r="G23" s="89">
        <v>0</v>
      </c>
      <c r="H23" s="89">
        <v>0</v>
      </c>
      <c r="I23" s="89">
        <v>0</v>
      </c>
      <c r="J23" s="89">
        <v>0</v>
      </c>
      <c r="K23" s="89">
        <v>0</v>
      </c>
      <c r="L23" s="89">
        <v>0</v>
      </c>
    </row>
    <row r="24" spans="1:12" s="97" customFormat="1" x14ac:dyDescent="0.2">
      <c r="A24" s="94"/>
      <c r="B24" s="94"/>
      <c r="C24" s="94"/>
      <c r="D24" s="94"/>
      <c r="E24" s="94"/>
      <c r="F24" s="94"/>
      <c r="G24" s="94"/>
      <c r="H24" s="94"/>
      <c r="I24" s="94"/>
      <c r="J24" s="94"/>
      <c r="K24" s="94"/>
      <c r="L24" s="94"/>
    </row>
    <row r="25" spans="1:12" s="97" customFormat="1" x14ac:dyDescent="0.2">
      <c r="A25" s="94"/>
      <c r="B25" s="94"/>
      <c r="C25" s="94"/>
      <c r="D25" s="94"/>
      <c r="E25" s="94"/>
      <c r="F25" s="94"/>
      <c r="G25" s="94"/>
      <c r="H25" s="94"/>
      <c r="I25" s="94"/>
      <c r="J25" s="94"/>
      <c r="K25" s="94"/>
      <c r="L25" s="94"/>
    </row>
    <row r="26" spans="1:12" x14ac:dyDescent="0.2">
      <c r="A26" s="94"/>
      <c r="B26" s="119"/>
      <c r="C26" s="119"/>
      <c r="D26" s="311"/>
      <c r="E26" s="311"/>
      <c r="F26" s="311"/>
      <c r="G26" s="311"/>
      <c r="H26" s="311"/>
      <c r="I26" s="311"/>
      <c r="J26" s="311"/>
    </row>
    <row r="27" spans="1:12" x14ac:dyDescent="0.2">
      <c r="A27" s="94"/>
      <c r="B27" s="119"/>
      <c r="C27" s="119"/>
      <c r="D27" s="311"/>
      <c r="E27" s="311"/>
      <c r="F27" s="311"/>
      <c r="G27" s="311"/>
      <c r="H27" s="311"/>
      <c r="I27" s="311"/>
      <c r="J27" s="311"/>
    </row>
    <row r="28" spans="1:12" x14ac:dyDescent="0.2">
      <c r="A28" s="94"/>
      <c r="B28" s="119"/>
      <c r="C28" s="119"/>
      <c r="D28" s="311"/>
      <c r="E28" s="311"/>
      <c r="F28" s="311"/>
      <c r="G28" s="311"/>
      <c r="H28" s="311"/>
      <c r="I28" s="311"/>
      <c r="J28" s="311"/>
    </row>
    <row r="29" spans="1:12" ht="15.75" customHeight="1" x14ac:dyDescent="0.2">
      <c r="A29" s="97" t="s">
        <v>11</v>
      </c>
      <c r="B29" s="97"/>
      <c r="C29" s="97"/>
      <c r="D29" s="97"/>
      <c r="E29" s="97"/>
      <c r="F29" s="97"/>
      <c r="G29" s="97"/>
      <c r="H29" s="360"/>
      <c r="I29" s="422"/>
      <c r="J29" s="422"/>
      <c r="K29" s="360"/>
      <c r="L29" s="367" t="s">
        <v>12</v>
      </c>
    </row>
    <row r="30" spans="1:12" ht="12.75" customHeight="1" x14ac:dyDescent="0.2">
      <c r="A30" s="422"/>
      <c r="B30" s="422"/>
      <c r="C30" s="422"/>
      <c r="D30" s="422"/>
      <c r="E30" s="422"/>
      <c r="F30" s="422"/>
      <c r="G30" s="422"/>
      <c r="H30" s="422"/>
      <c r="I30" s="422"/>
      <c r="J30" s="422"/>
      <c r="K30" s="360"/>
      <c r="L30" s="367" t="s">
        <v>902</v>
      </c>
    </row>
    <row r="31" spans="1:12" ht="12.75" customHeight="1" x14ac:dyDescent="0.2">
      <c r="A31" s="361"/>
      <c r="B31" s="361"/>
      <c r="C31" s="361"/>
      <c r="D31" s="361"/>
      <c r="E31" s="361"/>
      <c r="F31" s="361"/>
      <c r="G31" s="361"/>
      <c r="H31" s="422"/>
      <c r="I31" s="422"/>
      <c r="J31" s="422"/>
      <c r="K31" s="422"/>
      <c r="L31" s="367" t="s">
        <v>903</v>
      </c>
    </row>
    <row r="32" spans="1:12" x14ac:dyDescent="0.2">
      <c r="A32" s="97"/>
      <c r="B32" s="97"/>
      <c r="C32" s="97"/>
      <c r="E32" s="97"/>
      <c r="H32" s="945" t="s">
        <v>83</v>
      </c>
      <c r="I32" s="945"/>
      <c r="J32" s="945"/>
    </row>
    <row r="36" spans="1:10" x14ac:dyDescent="0.2">
      <c r="A36" s="943"/>
      <c r="B36" s="943"/>
      <c r="C36" s="943"/>
      <c r="D36" s="943"/>
      <c r="E36" s="943"/>
      <c r="F36" s="943"/>
      <c r="G36" s="943"/>
      <c r="H36" s="943"/>
      <c r="I36" s="943"/>
      <c r="J36" s="943"/>
    </row>
    <row r="38" spans="1:10" x14ac:dyDescent="0.2">
      <c r="A38" s="943"/>
      <c r="B38" s="943"/>
      <c r="C38" s="943"/>
      <c r="D38" s="943"/>
      <c r="E38" s="943"/>
      <c r="F38" s="943"/>
      <c r="G38" s="943"/>
      <c r="H38" s="943"/>
      <c r="I38" s="943"/>
      <c r="J38" s="943"/>
    </row>
  </sheetData>
  <mergeCells count="17">
    <mergeCell ref="K9:L9"/>
    <mergeCell ref="H32:J32"/>
    <mergeCell ref="A36:J36"/>
    <mergeCell ref="A23:B23"/>
    <mergeCell ref="E1:I1"/>
    <mergeCell ref="A2:J2"/>
    <mergeCell ref="A3:J3"/>
    <mergeCell ref="A8:B8"/>
    <mergeCell ref="A5:L5"/>
    <mergeCell ref="H8:L8"/>
    <mergeCell ref="A38:J38"/>
    <mergeCell ref="A9:A10"/>
    <mergeCell ref="B9:B10"/>
    <mergeCell ref="C9:D9"/>
    <mergeCell ref="E9:F9"/>
    <mergeCell ref="G9:H9"/>
    <mergeCell ref="I9:J9"/>
  </mergeCells>
  <printOptions horizontalCentered="1" verticalCentered="1"/>
  <pageMargins left="0.70866141732283505" right="0.70866141732283505" top="0.196850393700787" bottom="0.196850393700787" header="0.31496062992126" footer="0.31496062992126"/>
  <pageSetup paperSize="9" scale="89" orientation="landscape" r:id="rId1"/>
  <headerFooter>
    <oddFooter>&amp;C- 107 -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
  <sheetViews>
    <sheetView view="pageBreakPreview" zoomScaleSheetLayoutView="100" workbookViewId="0">
      <selection activeCell="P18" sqref="P18"/>
    </sheetView>
  </sheetViews>
  <sheetFormatPr defaultRowHeight="12.75" x14ac:dyDescent="0.2"/>
  <cols>
    <col min="1" max="1" width="8" customWidth="1"/>
    <col min="2" max="2" width="20.5703125" bestFit="1" customWidth="1"/>
    <col min="3" max="3" width="9.7109375" customWidth="1"/>
    <col min="5" max="5" width="9.5703125" customWidth="1"/>
    <col min="6" max="6" width="9.7109375" customWidth="1"/>
    <col min="7" max="7" width="10" customWidth="1"/>
    <col min="8" max="8" width="9.85546875" customWidth="1"/>
    <col min="10" max="10" width="10.7109375" customWidth="1"/>
    <col min="11" max="11" width="8.85546875" customWidth="1"/>
    <col min="12" max="12" width="9.85546875" customWidth="1"/>
    <col min="13" max="13" width="8.85546875" customWidth="1"/>
    <col min="14" max="14" width="12" customWidth="1"/>
  </cols>
  <sheetData>
    <row r="1" spans="1:19" ht="12.75" customHeight="1" x14ac:dyDescent="0.2">
      <c r="D1" s="624"/>
      <c r="E1" s="624"/>
      <c r="F1" s="624"/>
      <c r="G1" s="624"/>
      <c r="H1" s="624"/>
      <c r="I1" s="624"/>
      <c r="L1" s="689" t="s">
        <v>88</v>
      </c>
      <c r="M1" s="689"/>
    </row>
    <row r="2" spans="1:19" ht="15.75" x14ac:dyDescent="0.25">
      <c r="A2" s="621" t="s">
        <v>0</v>
      </c>
      <c r="B2" s="621"/>
      <c r="C2" s="621"/>
      <c r="D2" s="621"/>
      <c r="E2" s="621"/>
      <c r="F2" s="621"/>
      <c r="G2" s="621"/>
      <c r="H2" s="621"/>
      <c r="I2" s="621"/>
      <c r="J2" s="621"/>
      <c r="K2" s="621"/>
      <c r="L2" s="621"/>
      <c r="M2" s="621"/>
    </row>
    <row r="3" spans="1:19" ht="20.25" x14ac:dyDescent="0.3">
      <c r="A3" s="622" t="s">
        <v>701</v>
      </c>
      <c r="B3" s="622"/>
      <c r="C3" s="622"/>
      <c r="D3" s="622"/>
      <c r="E3" s="622"/>
      <c r="F3" s="622"/>
      <c r="G3" s="622"/>
      <c r="H3" s="622"/>
      <c r="I3" s="622"/>
      <c r="J3" s="622"/>
      <c r="K3" s="622"/>
      <c r="L3" s="622"/>
      <c r="M3" s="622"/>
    </row>
    <row r="4" spans="1:19" ht="11.25" customHeight="1" x14ac:dyDescent="0.2"/>
    <row r="5" spans="1:19" ht="15.75" x14ac:dyDescent="0.25">
      <c r="A5" s="621" t="s">
        <v>743</v>
      </c>
      <c r="B5" s="621"/>
      <c r="C5" s="621"/>
      <c r="D5" s="621"/>
      <c r="E5" s="621"/>
      <c r="F5" s="621"/>
      <c r="G5" s="621"/>
      <c r="H5" s="621"/>
      <c r="I5" s="621"/>
      <c r="J5" s="621"/>
      <c r="K5" s="621"/>
      <c r="L5" s="621"/>
      <c r="M5" s="621"/>
    </row>
    <row r="7" spans="1:19" x14ac:dyDescent="0.2">
      <c r="A7" s="626" t="s">
        <v>883</v>
      </c>
      <c r="B7" s="626"/>
      <c r="K7" s="110"/>
    </row>
    <row r="8" spans="1:19" x14ac:dyDescent="0.2">
      <c r="A8" s="30"/>
      <c r="B8" s="30"/>
      <c r="K8" s="99"/>
      <c r="L8" s="686" t="s">
        <v>780</v>
      </c>
      <c r="M8" s="686"/>
      <c r="N8" s="686"/>
    </row>
    <row r="9" spans="1:19" ht="15.75" customHeight="1" x14ac:dyDescent="0.2">
      <c r="A9" s="687" t="s">
        <v>2</v>
      </c>
      <c r="B9" s="687" t="s">
        <v>3</v>
      </c>
      <c r="C9" s="592" t="s">
        <v>4</v>
      </c>
      <c r="D9" s="592"/>
      <c r="E9" s="592"/>
      <c r="F9" s="586"/>
      <c r="G9" s="691"/>
      <c r="H9" s="593" t="s">
        <v>102</v>
      </c>
      <c r="I9" s="593"/>
      <c r="J9" s="593"/>
      <c r="K9" s="593"/>
      <c r="L9" s="593"/>
      <c r="M9" s="687" t="s">
        <v>132</v>
      </c>
      <c r="N9" s="611" t="s">
        <v>133</v>
      </c>
    </row>
    <row r="10" spans="1:19" ht="38.25" x14ac:dyDescent="0.2">
      <c r="A10" s="688"/>
      <c r="B10" s="688"/>
      <c r="C10" s="5" t="s">
        <v>5</v>
      </c>
      <c r="D10" s="5" t="s">
        <v>6</v>
      </c>
      <c r="E10" s="5" t="s">
        <v>356</v>
      </c>
      <c r="F10" s="7" t="s">
        <v>100</v>
      </c>
      <c r="G10" s="6" t="s">
        <v>357</v>
      </c>
      <c r="H10" s="5" t="s">
        <v>5</v>
      </c>
      <c r="I10" s="5" t="s">
        <v>6</v>
      </c>
      <c r="J10" s="5" t="s">
        <v>356</v>
      </c>
      <c r="K10" s="7" t="s">
        <v>100</v>
      </c>
      <c r="L10" s="7" t="s">
        <v>358</v>
      </c>
      <c r="M10" s="688"/>
      <c r="N10" s="611"/>
      <c r="R10" s="12"/>
      <c r="S10" s="12"/>
    </row>
    <row r="11" spans="1:19" s="14" customFormat="1" x14ac:dyDescent="0.2">
      <c r="A11" s="5">
        <v>1</v>
      </c>
      <c r="B11" s="5">
        <v>2</v>
      </c>
      <c r="C11" s="5">
        <v>3</v>
      </c>
      <c r="D11" s="5">
        <v>4</v>
      </c>
      <c r="E11" s="5">
        <v>5</v>
      </c>
      <c r="F11" s="5">
        <v>6</v>
      </c>
      <c r="G11" s="5">
        <v>7</v>
      </c>
      <c r="H11" s="5">
        <v>8</v>
      </c>
      <c r="I11" s="5">
        <v>9</v>
      </c>
      <c r="J11" s="5">
        <v>10</v>
      </c>
      <c r="K11" s="5">
        <v>11</v>
      </c>
      <c r="L11" s="5">
        <v>12</v>
      </c>
      <c r="M11" s="5">
        <v>13</v>
      </c>
      <c r="N11" s="5">
        <v>14</v>
      </c>
    </row>
    <row r="12" spans="1:19" x14ac:dyDescent="0.2">
      <c r="A12" s="8">
        <v>1</v>
      </c>
      <c r="B12" s="9" t="s">
        <v>884</v>
      </c>
      <c r="C12" s="8">
        <v>588</v>
      </c>
      <c r="D12" s="8">
        <v>706</v>
      </c>
      <c r="E12" s="8">
        <v>25</v>
      </c>
      <c r="F12" s="8">
        <v>0</v>
      </c>
      <c r="G12" s="8">
        <f>F12+E12+D12+C12</f>
        <v>1319</v>
      </c>
      <c r="H12" s="8">
        <v>588</v>
      </c>
      <c r="I12" s="8">
        <v>705</v>
      </c>
      <c r="J12" s="8">
        <v>25</v>
      </c>
      <c r="K12" s="8">
        <v>0</v>
      </c>
      <c r="L12" s="8">
        <f>K12+J12+I12+H12</f>
        <v>1318</v>
      </c>
      <c r="M12" s="8">
        <f>G12-L12</f>
        <v>1</v>
      </c>
      <c r="N12" s="692" t="s">
        <v>949</v>
      </c>
      <c r="O12" s="476"/>
    </row>
    <row r="13" spans="1:19" x14ac:dyDescent="0.2">
      <c r="A13" s="8">
        <v>2</v>
      </c>
      <c r="B13" s="9" t="s">
        <v>885</v>
      </c>
      <c r="C13" s="8">
        <v>465</v>
      </c>
      <c r="D13" s="8">
        <v>174</v>
      </c>
      <c r="E13" s="8">
        <v>20</v>
      </c>
      <c r="F13" s="8">
        <v>0</v>
      </c>
      <c r="G13" s="8">
        <f t="shared" ref="G13:G22" si="0">F13+E13+D13+C13</f>
        <v>659</v>
      </c>
      <c r="H13" s="8">
        <v>465</v>
      </c>
      <c r="I13" s="8">
        <v>174</v>
      </c>
      <c r="J13" s="8">
        <v>20</v>
      </c>
      <c r="K13" s="8">
        <v>0</v>
      </c>
      <c r="L13" s="8">
        <f t="shared" ref="L13:L22" si="1">K13+J13+I13+H13</f>
        <v>659</v>
      </c>
      <c r="M13" s="8">
        <f t="shared" ref="M13:M22" si="2">G13-L13</f>
        <v>0</v>
      </c>
      <c r="N13" s="693"/>
    </row>
    <row r="14" spans="1:19" x14ac:dyDescent="0.2">
      <c r="A14" s="8">
        <v>3</v>
      </c>
      <c r="B14" s="9" t="s">
        <v>886</v>
      </c>
      <c r="C14" s="8">
        <v>502</v>
      </c>
      <c r="D14" s="8">
        <v>492</v>
      </c>
      <c r="E14" s="8">
        <v>7</v>
      </c>
      <c r="F14" s="8">
        <v>0</v>
      </c>
      <c r="G14" s="8">
        <f t="shared" si="0"/>
        <v>1001</v>
      </c>
      <c r="H14" s="8">
        <v>502</v>
      </c>
      <c r="I14" s="8">
        <v>492</v>
      </c>
      <c r="J14" s="8">
        <v>7</v>
      </c>
      <c r="K14" s="8">
        <v>0</v>
      </c>
      <c r="L14" s="8">
        <f t="shared" si="1"/>
        <v>1001</v>
      </c>
      <c r="M14" s="8">
        <f t="shared" si="2"/>
        <v>0</v>
      </c>
      <c r="N14" s="693"/>
    </row>
    <row r="15" spans="1:19" x14ac:dyDescent="0.2">
      <c r="A15" s="8">
        <v>4</v>
      </c>
      <c r="B15" s="9" t="s">
        <v>887</v>
      </c>
      <c r="C15" s="8">
        <v>244</v>
      </c>
      <c r="D15" s="8">
        <v>218</v>
      </c>
      <c r="E15" s="8">
        <v>71</v>
      </c>
      <c r="F15" s="8">
        <v>0</v>
      </c>
      <c r="G15" s="8">
        <f t="shared" si="0"/>
        <v>533</v>
      </c>
      <c r="H15" s="8">
        <v>244</v>
      </c>
      <c r="I15" s="8">
        <v>218</v>
      </c>
      <c r="J15" s="8">
        <v>71</v>
      </c>
      <c r="K15" s="8">
        <v>0</v>
      </c>
      <c r="L15" s="8">
        <f t="shared" si="1"/>
        <v>533</v>
      </c>
      <c r="M15" s="8">
        <f t="shared" si="2"/>
        <v>0</v>
      </c>
      <c r="N15" s="693"/>
    </row>
    <row r="16" spans="1:19" x14ac:dyDescent="0.2">
      <c r="A16" s="8">
        <v>5</v>
      </c>
      <c r="B16" s="9" t="s">
        <v>888</v>
      </c>
      <c r="C16" s="8">
        <v>522</v>
      </c>
      <c r="D16" s="8">
        <v>175</v>
      </c>
      <c r="E16" s="8">
        <v>119</v>
      </c>
      <c r="F16" s="8">
        <v>0</v>
      </c>
      <c r="G16" s="8">
        <f t="shared" si="0"/>
        <v>816</v>
      </c>
      <c r="H16" s="8">
        <v>522</v>
      </c>
      <c r="I16" s="8">
        <v>174</v>
      </c>
      <c r="J16" s="8">
        <v>57</v>
      </c>
      <c r="K16" s="8">
        <v>0</v>
      </c>
      <c r="L16" s="8">
        <f t="shared" si="1"/>
        <v>753</v>
      </c>
      <c r="M16" s="8">
        <f t="shared" si="2"/>
        <v>63</v>
      </c>
      <c r="N16" s="693"/>
      <c r="O16" s="471"/>
    </row>
    <row r="17" spans="1:17" x14ac:dyDescent="0.2">
      <c r="A17" s="336">
        <v>6</v>
      </c>
      <c r="B17" s="205" t="s">
        <v>889</v>
      </c>
      <c r="C17" s="8">
        <v>344</v>
      </c>
      <c r="D17" s="8">
        <v>93</v>
      </c>
      <c r="E17" s="8">
        <v>7</v>
      </c>
      <c r="F17" s="8">
        <v>0</v>
      </c>
      <c r="G17" s="8">
        <f t="shared" si="0"/>
        <v>444</v>
      </c>
      <c r="H17" s="8">
        <v>344</v>
      </c>
      <c r="I17" s="8">
        <v>91</v>
      </c>
      <c r="J17" s="8">
        <v>7</v>
      </c>
      <c r="K17" s="8">
        <v>0</v>
      </c>
      <c r="L17" s="8">
        <f t="shared" si="1"/>
        <v>442</v>
      </c>
      <c r="M17" s="8">
        <f t="shared" si="2"/>
        <v>2</v>
      </c>
      <c r="N17" s="693"/>
      <c r="O17" s="471"/>
    </row>
    <row r="18" spans="1:17" x14ac:dyDescent="0.2">
      <c r="A18" s="8">
        <v>7</v>
      </c>
      <c r="B18" s="9" t="s">
        <v>890</v>
      </c>
      <c r="C18" s="8">
        <v>373</v>
      </c>
      <c r="D18" s="8">
        <v>76</v>
      </c>
      <c r="E18" s="8">
        <v>3</v>
      </c>
      <c r="F18" s="8">
        <v>0</v>
      </c>
      <c r="G18" s="8">
        <f t="shared" si="0"/>
        <v>452</v>
      </c>
      <c r="H18" s="8">
        <v>373</v>
      </c>
      <c r="I18" s="8">
        <v>76</v>
      </c>
      <c r="J18" s="8">
        <v>3</v>
      </c>
      <c r="K18" s="8">
        <v>0</v>
      </c>
      <c r="L18" s="8">
        <f t="shared" si="1"/>
        <v>452</v>
      </c>
      <c r="M18" s="8">
        <f t="shared" si="2"/>
        <v>0</v>
      </c>
      <c r="N18" s="693"/>
    </row>
    <row r="19" spans="1:17" x14ac:dyDescent="0.2">
      <c r="A19" s="8">
        <v>8</v>
      </c>
      <c r="B19" s="9" t="s">
        <v>891</v>
      </c>
      <c r="C19" s="8">
        <v>423</v>
      </c>
      <c r="D19" s="8">
        <v>159</v>
      </c>
      <c r="E19" s="8">
        <v>20</v>
      </c>
      <c r="F19" s="8">
        <v>0</v>
      </c>
      <c r="G19" s="8">
        <f t="shared" si="0"/>
        <v>602</v>
      </c>
      <c r="H19" s="8">
        <v>423</v>
      </c>
      <c r="I19" s="8">
        <v>159</v>
      </c>
      <c r="J19" s="8">
        <v>20</v>
      </c>
      <c r="K19" s="8">
        <v>0</v>
      </c>
      <c r="L19" s="8">
        <f t="shared" si="1"/>
        <v>602</v>
      </c>
      <c r="M19" s="8">
        <f t="shared" si="2"/>
        <v>0</v>
      </c>
      <c r="N19" s="693"/>
    </row>
    <row r="20" spans="1:17" x14ac:dyDescent="0.2">
      <c r="A20" s="337">
        <v>9</v>
      </c>
      <c r="B20" s="9" t="s">
        <v>892</v>
      </c>
      <c r="C20" s="8">
        <v>1055</v>
      </c>
      <c r="D20" s="8">
        <v>180</v>
      </c>
      <c r="E20" s="8">
        <v>125</v>
      </c>
      <c r="F20" s="8">
        <v>0</v>
      </c>
      <c r="G20" s="8">
        <f t="shared" si="0"/>
        <v>1360</v>
      </c>
      <c r="H20" s="8">
        <v>1055</v>
      </c>
      <c r="I20" s="8">
        <v>180</v>
      </c>
      <c r="J20" s="8">
        <v>125</v>
      </c>
      <c r="K20" s="8">
        <v>0</v>
      </c>
      <c r="L20" s="8">
        <f t="shared" si="1"/>
        <v>1360</v>
      </c>
      <c r="M20" s="8">
        <f t="shared" si="2"/>
        <v>0</v>
      </c>
      <c r="N20" s="693"/>
    </row>
    <row r="21" spans="1:17" x14ac:dyDescent="0.2">
      <c r="A21" s="8">
        <v>10</v>
      </c>
      <c r="B21" s="9" t="s">
        <v>893</v>
      </c>
      <c r="C21" s="8">
        <v>374</v>
      </c>
      <c r="D21" s="8">
        <v>106</v>
      </c>
      <c r="E21" s="8">
        <v>45</v>
      </c>
      <c r="F21" s="8">
        <v>0</v>
      </c>
      <c r="G21" s="8">
        <f t="shared" si="0"/>
        <v>525</v>
      </c>
      <c r="H21" s="8">
        <v>374</v>
      </c>
      <c r="I21" s="8">
        <v>106</v>
      </c>
      <c r="J21" s="8">
        <v>45</v>
      </c>
      <c r="K21" s="8">
        <v>0</v>
      </c>
      <c r="L21" s="8">
        <f t="shared" si="1"/>
        <v>525</v>
      </c>
      <c r="M21" s="8">
        <f t="shared" si="2"/>
        <v>0</v>
      </c>
      <c r="N21" s="693"/>
    </row>
    <row r="22" spans="1:17" x14ac:dyDescent="0.2">
      <c r="A22" s="8">
        <v>11</v>
      </c>
      <c r="B22" s="9" t="s">
        <v>894</v>
      </c>
      <c r="C22" s="8">
        <v>547</v>
      </c>
      <c r="D22" s="8">
        <v>111</v>
      </c>
      <c r="E22" s="8">
        <v>9</v>
      </c>
      <c r="F22" s="8">
        <v>0</v>
      </c>
      <c r="G22" s="8">
        <f t="shared" si="0"/>
        <v>667</v>
      </c>
      <c r="H22" s="8">
        <v>547</v>
      </c>
      <c r="I22" s="8">
        <v>111</v>
      </c>
      <c r="J22" s="8">
        <v>9</v>
      </c>
      <c r="K22" s="8">
        <v>0</v>
      </c>
      <c r="L22" s="8">
        <f t="shared" si="1"/>
        <v>667</v>
      </c>
      <c r="M22" s="8">
        <f t="shared" si="2"/>
        <v>0</v>
      </c>
      <c r="N22" s="693"/>
      <c r="O22" s="476"/>
    </row>
    <row r="23" spans="1:17" s="14" customFormat="1" x14ac:dyDescent="0.2">
      <c r="A23" s="586" t="s">
        <v>17</v>
      </c>
      <c r="B23" s="587"/>
      <c r="C23" s="341">
        <f t="shared" ref="C23:F23" si="3">SUM(C12:C22)</f>
        <v>5437</v>
      </c>
      <c r="D23" s="341">
        <f t="shared" si="3"/>
        <v>2490</v>
      </c>
      <c r="E23" s="341">
        <f t="shared" si="3"/>
        <v>451</v>
      </c>
      <c r="F23" s="341">
        <f t="shared" si="3"/>
        <v>0</v>
      </c>
      <c r="G23" s="341">
        <f>SUM(G12:G22)</f>
        <v>8378</v>
      </c>
      <c r="H23" s="341">
        <f t="shared" ref="H23" si="4">SUM(H12:H22)</f>
        <v>5437</v>
      </c>
      <c r="I23" s="341">
        <f t="shared" ref="I23" si="5">SUM(I12:I22)</f>
        <v>2486</v>
      </c>
      <c r="J23" s="341">
        <f t="shared" ref="J23" si="6">SUM(J12:J22)</f>
        <v>389</v>
      </c>
      <c r="K23" s="341">
        <f t="shared" ref="K23" si="7">SUM(K12:K22)</f>
        <v>0</v>
      </c>
      <c r="L23" s="341">
        <f>SUM(L12:L22)</f>
        <v>8312</v>
      </c>
      <c r="M23" s="341">
        <f>SUM(M12:M22)</f>
        <v>66</v>
      </c>
      <c r="N23" s="694"/>
      <c r="Q23"/>
    </row>
    <row r="24" spans="1:17" x14ac:dyDescent="0.2">
      <c r="A24" s="11"/>
      <c r="B24" s="12"/>
      <c r="C24" s="12"/>
      <c r="D24" s="12"/>
      <c r="E24" s="12"/>
      <c r="F24" s="12"/>
      <c r="G24" s="12"/>
      <c r="H24" s="12"/>
      <c r="I24" s="12"/>
      <c r="J24" s="12"/>
      <c r="K24" s="12"/>
      <c r="L24" s="12"/>
      <c r="M24" s="12"/>
    </row>
    <row r="25" spans="1:17" x14ac:dyDescent="0.2">
      <c r="A25" s="10" t="s">
        <v>7</v>
      </c>
    </row>
    <row r="26" spans="1:17" x14ac:dyDescent="0.2">
      <c r="A26" t="s">
        <v>8</v>
      </c>
    </row>
    <row r="27" spans="1:17" x14ac:dyDescent="0.2">
      <c r="A27" t="s">
        <v>9</v>
      </c>
      <c r="J27" s="11" t="s">
        <v>10</v>
      </c>
      <c r="K27" s="11"/>
      <c r="L27" s="11" t="s">
        <v>10</v>
      </c>
    </row>
    <row r="28" spans="1:17" x14ac:dyDescent="0.2">
      <c r="A28" s="15" t="s">
        <v>428</v>
      </c>
      <c r="J28" s="11"/>
      <c r="K28" s="11"/>
      <c r="L28" s="11"/>
    </row>
    <row r="29" spans="1:17" x14ac:dyDescent="0.2">
      <c r="C29" s="15" t="s">
        <v>429</v>
      </c>
      <c r="E29" s="12"/>
      <c r="F29" s="12"/>
      <c r="G29" s="12"/>
      <c r="H29" s="12"/>
      <c r="I29" s="12"/>
      <c r="J29" s="12"/>
      <c r="K29" s="12"/>
      <c r="L29" s="12"/>
      <c r="M29" s="12"/>
    </row>
    <row r="30" spans="1:17" x14ac:dyDescent="0.2">
      <c r="C30" s="347"/>
      <c r="E30" s="12"/>
      <c r="F30" s="12"/>
      <c r="G30" s="12"/>
      <c r="H30" s="12"/>
      <c r="I30" s="12"/>
      <c r="J30" s="12"/>
      <c r="K30" s="12"/>
      <c r="L30" s="12"/>
      <c r="M30" s="12"/>
    </row>
    <row r="31" spans="1:17" x14ac:dyDescent="0.2">
      <c r="C31" s="347"/>
      <c r="E31" s="12"/>
      <c r="F31" s="12"/>
      <c r="G31" s="12"/>
      <c r="H31" s="12"/>
      <c r="I31" s="12"/>
      <c r="J31" s="12"/>
      <c r="K31" s="12"/>
      <c r="L31" s="12"/>
      <c r="M31" s="12"/>
    </row>
    <row r="32" spans="1:17" x14ac:dyDescent="0.2">
      <c r="C32" s="347"/>
      <c r="E32" s="12"/>
      <c r="F32" s="12"/>
      <c r="G32" s="12"/>
      <c r="H32" s="12"/>
      <c r="I32" s="12"/>
      <c r="J32" s="12"/>
      <c r="K32" s="12"/>
      <c r="L32" s="12"/>
      <c r="M32" s="12"/>
    </row>
    <row r="33" spans="1:14" x14ac:dyDescent="0.2">
      <c r="C33" s="15"/>
      <c r="E33" s="12"/>
      <c r="F33" s="12"/>
      <c r="G33" s="12"/>
      <c r="H33" s="12"/>
      <c r="I33" s="12"/>
      <c r="J33" s="12"/>
      <c r="K33" s="12"/>
      <c r="L33" s="12"/>
      <c r="M33" s="12"/>
    </row>
    <row r="34" spans="1:14" ht="15.6" customHeight="1" x14ac:dyDescent="0.25">
      <c r="A34" s="383" t="s">
        <v>11</v>
      </c>
      <c r="B34" s="383"/>
      <c r="C34" s="383"/>
      <c r="D34" s="383"/>
      <c r="E34" s="383"/>
      <c r="F34" s="383"/>
      <c r="G34" s="383"/>
      <c r="H34" s="349"/>
      <c r="I34" s="349"/>
      <c r="J34" s="14"/>
      <c r="L34" s="339"/>
      <c r="M34" s="339"/>
      <c r="N34" s="367" t="s">
        <v>12</v>
      </c>
    </row>
    <row r="35" spans="1:14" ht="15.6" customHeight="1" x14ac:dyDescent="0.2">
      <c r="A35" s="346"/>
      <c r="B35" s="346"/>
      <c r="C35" s="346"/>
      <c r="D35" s="346"/>
      <c r="E35" s="346"/>
      <c r="F35" s="346"/>
      <c r="G35" s="346"/>
      <c r="H35" s="346"/>
      <c r="I35" s="346"/>
      <c r="J35" s="339"/>
      <c r="K35" s="339"/>
      <c r="L35" s="339"/>
      <c r="M35" s="339"/>
      <c r="N35" s="367" t="s">
        <v>902</v>
      </c>
    </row>
    <row r="36" spans="1:14" ht="15.75" customHeight="1" x14ac:dyDescent="0.2">
      <c r="A36" s="346" t="s">
        <v>13</v>
      </c>
      <c r="B36" s="346"/>
      <c r="C36" s="346"/>
      <c r="D36" s="346"/>
      <c r="E36" s="346"/>
      <c r="F36" s="346"/>
      <c r="G36" s="346"/>
      <c r="H36" s="346"/>
      <c r="I36" s="346"/>
      <c r="J36" s="366"/>
      <c r="K36" s="366"/>
      <c r="L36" s="338"/>
      <c r="M36" s="338"/>
      <c r="N36" s="367" t="s">
        <v>903</v>
      </c>
    </row>
    <row r="37" spans="1:14" x14ac:dyDescent="0.2">
      <c r="A37" s="349"/>
      <c r="B37" s="349"/>
      <c r="C37" s="349"/>
      <c r="D37" s="349"/>
      <c r="E37" s="349"/>
      <c r="F37" s="349"/>
      <c r="G37" s="349"/>
      <c r="H37" s="349"/>
      <c r="I37" s="349"/>
      <c r="J37" s="14"/>
      <c r="K37" s="343" t="s">
        <v>83</v>
      </c>
      <c r="L37" s="343"/>
      <c r="M37" s="343"/>
      <c r="N37" s="343"/>
    </row>
    <row r="38" spans="1:14" x14ac:dyDescent="0.2">
      <c r="A38" s="690"/>
      <c r="B38" s="690"/>
      <c r="C38" s="690"/>
      <c r="D38" s="690"/>
      <c r="E38" s="690"/>
      <c r="F38" s="690"/>
      <c r="G38" s="690"/>
      <c r="H38" s="690"/>
      <c r="I38" s="690"/>
      <c r="J38" s="690"/>
      <c r="K38" s="690"/>
      <c r="L38" s="690"/>
      <c r="M38" s="690"/>
    </row>
  </sheetData>
  <mergeCells count="16">
    <mergeCell ref="A38:M38"/>
    <mergeCell ref="H9:L9"/>
    <mergeCell ref="C9:G9"/>
    <mergeCell ref="N9:N10"/>
    <mergeCell ref="A23:B23"/>
    <mergeCell ref="N12:N23"/>
    <mergeCell ref="L8:N8"/>
    <mergeCell ref="A7:B7"/>
    <mergeCell ref="M9:M10"/>
    <mergeCell ref="D1:I1"/>
    <mergeCell ref="A5:M5"/>
    <mergeCell ref="A3:M3"/>
    <mergeCell ref="A2:M2"/>
    <mergeCell ref="L1:M1"/>
    <mergeCell ref="B9:B10"/>
    <mergeCell ref="A9:A10"/>
  </mergeCells>
  <phoneticPr fontId="0" type="noConversion"/>
  <printOptions horizontalCentered="1" verticalCentered="1"/>
  <pageMargins left="0.70866141732283505" right="0.70866141732283505" top="0.196850393700787" bottom="0.196850393700787" header="0.31496062992126" footer="0.31496062992126"/>
  <pageSetup paperSize="9" scale="91" orientation="landscape" r:id="rId1"/>
  <headerFooter>
    <oddFooter>&amp;C- 46 -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5"/>
  <sheetViews>
    <sheetView view="pageBreakPreview" topLeftCell="A2" zoomScaleSheetLayoutView="100" workbookViewId="0">
      <selection activeCell="A11" sqref="A11:B22"/>
    </sheetView>
  </sheetViews>
  <sheetFormatPr defaultRowHeight="12.75" x14ac:dyDescent="0.2"/>
  <cols>
    <col min="1" max="1" width="7.5703125" customWidth="1"/>
    <col min="2" max="2" width="21.42578125" bestFit="1" customWidth="1"/>
    <col min="3" max="3" width="9.7109375" customWidth="1"/>
    <col min="5" max="5" width="9.5703125" customWidth="1"/>
    <col min="6" max="6" width="7.5703125" customWidth="1"/>
    <col min="7" max="7" width="8.42578125" customWidth="1"/>
    <col min="8" max="8" width="10.5703125" customWidth="1"/>
    <col min="9" max="9" width="9.85546875" customWidth="1"/>
    <col min="12" max="12" width="7.5703125" customWidth="1"/>
    <col min="13" max="13" width="12.28515625" customWidth="1"/>
    <col min="14" max="14" width="15.85546875" customWidth="1"/>
  </cols>
  <sheetData>
    <row r="1" spans="1:19" ht="12.75" customHeight="1" x14ac:dyDescent="0.2">
      <c r="D1" s="624"/>
      <c r="E1" s="624"/>
      <c r="F1" s="624"/>
      <c r="G1" s="624"/>
      <c r="H1" s="624"/>
      <c r="I1" s="624"/>
      <c r="J1" s="624"/>
      <c r="K1" s="1"/>
      <c r="M1" s="102" t="s">
        <v>89</v>
      </c>
    </row>
    <row r="2" spans="1:19" ht="15" x14ac:dyDescent="0.2">
      <c r="A2" s="695" t="s">
        <v>0</v>
      </c>
      <c r="B2" s="695"/>
      <c r="C2" s="695"/>
      <c r="D2" s="695"/>
      <c r="E2" s="695"/>
      <c r="F2" s="695"/>
      <c r="G2" s="695"/>
      <c r="H2" s="695"/>
      <c r="I2" s="695"/>
      <c r="J2" s="695"/>
      <c r="K2" s="695"/>
      <c r="L2" s="695"/>
      <c r="M2" s="695"/>
      <c r="N2" s="695"/>
    </row>
    <row r="3" spans="1:19" ht="20.25" x14ac:dyDescent="0.3">
      <c r="A3" s="622" t="s">
        <v>701</v>
      </c>
      <c r="B3" s="622"/>
      <c r="C3" s="622"/>
      <c r="D3" s="622"/>
      <c r="E3" s="622"/>
      <c r="F3" s="622"/>
      <c r="G3" s="622"/>
      <c r="H3" s="622"/>
      <c r="I3" s="622"/>
      <c r="J3" s="622"/>
      <c r="K3" s="622"/>
      <c r="L3" s="622"/>
      <c r="M3" s="622"/>
      <c r="N3" s="622"/>
    </row>
    <row r="4" spans="1:19" ht="11.25" customHeight="1" x14ac:dyDescent="0.2"/>
    <row r="5" spans="1:19" ht="15.75" x14ac:dyDescent="0.25">
      <c r="A5" s="623" t="s">
        <v>744</v>
      </c>
      <c r="B5" s="623"/>
      <c r="C5" s="623"/>
      <c r="D5" s="623"/>
      <c r="E5" s="623"/>
      <c r="F5" s="623"/>
      <c r="G5" s="623"/>
      <c r="H5" s="623"/>
      <c r="I5" s="623"/>
      <c r="J5" s="623"/>
      <c r="K5" s="623"/>
      <c r="L5" s="623"/>
      <c r="M5" s="623"/>
      <c r="N5" s="623"/>
    </row>
    <row r="7" spans="1:19" x14ac:dyDescent="0.2">
      <c r="A7" s="626" t="s">
        <v>883</v>
      </c>
      <c r="B7" s="626"/>
      <c r="L7" s="686" t="s">
        <v>780</v>
      </c>
      <c r="M7" s="686"/>
      <c r="N7" s="686"/>
    </row>
    <row r="8" spans="1:19" ht="15.75" customHeight="1" x14ac:dyDescent="0.2">
      <c r="A8" s="687" t="s">
        <v>2</v>
      </c>
      <c r="B8" s="687" t="s">
        <v>3</v>
      </c>
      <c r="C8" s="592" t="s">
        <v>4</v>
      </c>
      <c r="D8" s="592"/>
      <c r="E8" s="592"/>
      <c r="F8" s="592"/>
      <c r="G8" s="592"/>
      <c r="H8" s="592" t="s">
        <v>102</v>
      </c>
      <c r="I8" s="592"/>
      <c r="J8" s="592"/>
      <c r="K8" s="592"/>
      <c r="L8" s="592"/>
      <c r="M8" s="687" t="s">
        <v>132</v>
      </c>
      <c r="N8" s="611" t="s">
        <v>133</v>
      </c>
    </row>
    <row r="9" spans="1:19" ht="51" x14ac:dyDescent="0.2">
      <c r="A9" s="688"/>
      <c r="B9" s="688"/>
      <c r="C9" s="5" t="s">
        <v>5</v>
      </c>
      <c r="D9" s="5" t="s">
        <v>6</v>
      </c>
      <c r="E9" s="5" t="s">
        <v>356</v>
      </c>
      <c r="F9" s="5" t="s">
        <v>100</v>
      </c>
      <c r="G9" s="5" t="s">
        <v>205</v>
      </c>
      <c r="H9" s="5" t="s">
        <v>5</v>
      </c>
      <c r="I9" s="5" t="s">
        <v>6</v>
      </c>
      <c r="J9" s="5" t="s">
        <v>356</v>
      </c>
      <c r="K9" s="5" t="s">
        <v>100</v>
      </c>
      <c r="L9" s="5" t="s">
        <v>204</v>
      </c>
      <c r="M9" s="688"/>
      <c r="N9" s="611"/>
      <c r="R9" s="9"/>
      <c r="S9" s="12"/>
    </row>
    <row r="10" spans="1:19" s="14" customFormat="1" x14ac:dyDescent="0.2">
      <c r="A10" s="5">
        <v>1</v>
      </c>
      <c r="B10" s="5">
        <v>2</v>
      </c>
      <c r="C10" s="5">
        <v>3</v>
      </c>
      <c r="D10" s="5">
        <v>4</v>
      </c>
      <c r="E10" s="5">
        <v>5</v>
      </c>
      <c r="F10" s="5">
        <v>6</v>
      </c>
      <c r="G10" s="5">
        <v>7</v>
      </c>
      <c r="H10" s="5">
        <v>8</v>
      </c>
      <c r="I10" s="5">
        <v>9</v>
      </c>
      <c r="J10" s="5">
        <v>10</v>
      </c>
      <c r="K10" s="5">
        <v>11</v>
      </c>
      <c r="L10" s="5">
        <v>12</v>
      </c>
      <c r="M10" s="5">
        <v>13</v>
      </c>
      <c r="N10" s="5">
        <v>14</v>
      </c>
    </row>
    <row r="11" spans="1:19" x14ac:dyDescent="0.2">
      <c r="A11" s="8">
        <v>1</v>
      </c>
      <c r="B11" s="9" t="s">
        <v>884</v>
      </c>
      <c r="C11" s="8">
        <v>9</v>
      </c>
      <c r="D11" s="8">
        <v>0</v>
      </c>
      <c r="E11" s="8">
        <v>0</v>
      </c>
      <c r="F11" s="8">
        <v>0</v>
      </c>
      <c r="G11" s="8">
        <f>SUM(C11:F11)</f>
        <v>9</v>
      </c>
      <c r="H11" s="8">
        <v>7</v>
      </c>
      <c r="I11" s="8">
        <v>0</v>
      </c>
      <c r="J11" s="8">
        <v>0</v>
      </c>
      <c r="K11" s="8">
        <v>0</v>
      </c>
      <c r="L11" s="8">
        <f>SUM(H11:K11)</f>
        <v>7</v>
      </c>
      <c r="M11" s="8">
        <f>G11-L11</f>
        <v>2</v>
      </c>
      <c r="N11" s="692" t="s">
        <v>941</v>
      </c>
    </row>
    <row r="12" spans="1:19" x14ac:dyDescent="0.2">
      <c r="A12" s="8">
        <v>2</v>
      </c>
      <c r="B12" s="9" t="s">
        <v>885</v>
      </c>
      <c r="C12" s="8">
        <v>2</v>
      </c>
      <c r="D12" s="8">
        <v>1</v>
      </c>
      <c r="E12" s="8">
        <v>0</v>
      </c>
      <c r="F12" s="8">
        <v>0</v>
      </c>
      <c r="G12" s="8">
        <f t="shared" ref="G12:G21" si="0">SUM(C12:F12)</f>
        <v>3</v>
      </c>
      <c r="H12" s="8">
        <v>1</v>
      </c>
      <c r="I12" s="8">
        <v>1</v>
      </c>
      <c r="J12" s="8">
        <v>0</v>
      </c>
      <c r="K12" s="8">
        <v>0</v>
      </c>
      <c r="L12" s="8">
        <f t="shared" ref="L12:L21" si="1">SUM(H12:K12)</f>
        <v>2</v>
      </c>
      <c r="M12" s="8">
        <f t="shared" ref="M12:M21" si="2">G12-L12</f>
        <v>1</v>
      </c>
      <c r="N12" s="693"/>
      <c r="O12" s="471"/>
    </row>
    <row r="13" spans="1:19" x14ac:dyDescent="0.2">
      <c r="A13" s="8">
        <v>3</v>
      </c>
      <c r="B13" s="9" t="s">
        <v>886</v>
      </c>
      <c r="C13" s="8">
        <v>3</v>
      </c>
      <c r="D13" s="8">
        <v>0</v>
      </c>
      <c r="E13" s="8">
        <v>0</v>
      </c>
      <c r="F13" s="8">
        <v>0</v>
      </c>
      <c r="G13" s="8">
        <f t="shared" si="0"/>
        <v>3</v>
      </c>
      <c r="H13" s="8">
        <v>3</v>
      </c>
      <c r="I13" s="8">
        <v>0</v>
      </c>
      <c r="J13" s="8">
        <v>0</v>
      </c>
      <c r="K13" s="8">
        <v>0</v>
      </c>
      <c r="L13" s="8">
        <f t="shared" si="1"/>
        <v>3</v>
      </c>
      <c r="M13" s="8">
        <f t="shared" si="2"/>
        <v>0</v>
      </c>
      <c r="N13" s="693"/>
    </row>
    <row r="14" spans="1:19" x14ac:dyDescent="0.2">
      <c r="A14" s="8">
        <v>4</v>
      </c>
      <c r="B14" s="9" t="s">
        <v>887</v>
      </c>
      <c r="C14" s="8">
        <v>0</v>
      </c>
      <c r="D14" s="8">
        <v>0</v>
      </c>
      <c r="E14" s="8">
        <v>0</v>
      </c>
      <c r="F14" s="8">
        <v>0</v>
      </c>
      <c r="G14" s="8">
        <f t="shared" si="0"/>
        <v>0</v>
      </c>
      <c r="H14" s="8">
        <v>0</v>
      </c>
      <c r="I14" s="8">
        <v>0</v>
      </c>
      <c r="J14" s="8">
        <v>0</v>
      </c>
      <c r="K14" s="8">
        <v>0</v>
      </c>
      <c r="L14" s="8">
        <f t="shared" si="1"/>
        <v>0</v>
      </c>
      <c r="M14" s="8">
        <f t="shared" si="2"/>
        <v>0</v>
      </c>
      <c r="N14" s="693"/>
    </row>
    <row r="15" spans="1:19" x14ac:dyDescent="0.2">
      <c r="A15" s="8">
        <v>5</v>
      </c>
      <c r="B15" s="9" t="s">
        <v>888</v>
      </c>
      <c r="C15" s="8">
        <v>1</v>
      </c>
      <c r="D15" s="8">
        <v>0</v>
      </c>
      <c r="E15" s="8">
        <v>0</v>
      </c>
      <c r="F15" s="8">
        <v>0</v>
      </c>
      <c r="G15" s="8">
        <f t="shared" si="0"/>
        <v>1</v>
      </c>
      <c r="H15" s="8">
        <v>1</v>
      </c>
      <c r="I15" s="8">
        <v>0</v>
      </c>
      <c r="J15" s="8">
        <v>0</v>
      </c>
      <c r="K15" s="8">
        <v>0</v>
      </c>
      <c r="L15" s="8">
        <f t="shared" si="1"/>
        <v>1</v>
      </c>
      <c r="M15" s="8">
        <f t="shared" si="2"/>
        <v>0</v>
      </c>
      <c r="N15" s="693"/>
    </row>
    <row r="16" spans="1:19" x14ac:dyDescent="0.2">
      <c r="A16" s="336">
        <v>6</v>
      </c>
      <c r="B16" s="205" t="s">
        <v>889</v>
      </c>
      <c r="C16" s="8">
        <v>0</v>
      </c>
      <c r="D16" s="8">
        <v>2</v>
      </c>
      <c r="E16" s="8">
        <v>0</v>
      </c>
      <c r="F16" s="8">
        <v>0</v>
      </c>
      <c r="G16" s="8">
        <f t="shared" si="0"/>
        <v>2</v>
      </c>
      <c r="H16" s="8">
        <v>0</v>
      </c>
      <c r="I16" s="8">
        <v>2</v>
      </c>
      <c r="J16" s="8">
        <v>0</v>
      </c>
      <c r="K16" s="8">
        <v>0</v>
      </c>
      <c r="L16" s="8">
        <f t="shared" si="1"/>
        <v>2</v>
      </c>
      <c r="M16" s="8">
        <f t="shared" si="2"/>
        <v>0</v>
      </c>
      <c r="N16" s="693"/>
    </row>
    <row r="17" spans="1:14" x14ac:dyDescent="0.2">
      <c r="A17" s="8">
        <v>7</v>
      </c>
      <c r="B17" s="9" t="s">
        <v>890</v>
      </c>
      <c r="C17" s="8">
        <v>0</v>
      </c>
      <c r="D17" s="8">
        <v>0</v>
      </c>
      <c r="E17" s="8">
        <v>0</v>
      </c>
      <c r="F17" s="8">
        <v>0</v>
      </c>
      <c r="G17" s="8">
        <f t="shared" si="0"/>
        <v>0</v>
      </c>
      <c r="H17" s="8">
        <v>0</v>
      </c>
      <c r="I17" s="8">
        <v>0</v>
      </c>
      <c r="J17" s="8">
        <v>0</v>
      </c>
      <c r="K17" s="8">
        <v>0</v>
      </c>
      <c r="L17" s="8">
        <f t="shared" si="1"/>
        <v>0</v>
      </c>
      <c r="M17" s="8">
        <f t="shared" si="2"/>
        <v>0</v>
      </c>
      <c r="N17" s="693"/>
    </row>
    <row r="18" spans="1:14" x14ac:dyDescent="0.2">
      <c r="A18" s="8">
        <v>8</v>
      </c>
      <c r="B18" s="9" t="s">
        <v>891</v>
      </c>
      <c r="C18" s="8">
        <v>0</v>
      </c>
      <c r="D18" s="8">
        <v>14</v>
      </c>
      <c r="E18" s="8">
        <v>0</v>
      </c>
      <c r="F18" s="8">
        <v>0</v>
      </c>
      <c r="G18" s="8">
        <f t="shared" si="0"/>
        <v>14</v>
      </c>
      <c r="H18" s="8">
        <v>0</v>
      </c>
      <c r="I18" s="8">
        <v>14</v>
      </c>
      <c r="J18" s="8">
        <v>0</v>
      </c>
      <c r="K18" s="8">
        <v>0</v>
      </c>
      <c r="L18" s="8">
        <f t="shared" si="1"/>
        <v>14</v>
      </c>
      <c r="M18" s="8">
        <f t="shared" si="2"/>
        <v>0</v>
      </c>
      <c r="N18" s="693"/>
    </row>
    <row r="19" spans="1:14" x14ac:dyDescent="0.2">
      <c r="A19" s="337">
        <v>9</v>
      </c>
      <c r="B19" s="9" t="s">
        <v>892</v>
      </c>
      <c r="C19" s="8">
        <v>0</v>
      </c>
      <c r="D19" s="8">
        <v>0</v>
      </c>
      <c r="E19" s="8">
        <v>0</v>
      </c>
      <c r="F19" s="8">
        <v>0</v>
      </c>
      <c r="G19" s="8">
        <f t="shared" si="0"/>
        <v>0</v>
      </c>
      <c r="H19" s="8">
        <v>0</v>
      </c>
      <c r="I19" s="8">
        <v>0</v>
      </c>
      <c r="J19" s="8">
        <v>0</v>
      </c>
      <c r="K19" s="8">
        <v>0</v>
      </c>
      <c r="L19" s="8">
        <f t="shared" si="1"/>
        <v>0</v>
      </c>
      <c r="M19" s="8">
        <f t="shared" si="2"/>
        <v>0</v>
      </c>
      <c r="N19" s="693"/>
    </row>
    <row r="20" spans="1:14" x14ac:dyDescent="0.2">
      <c r="A20" s="8">
        <v>10</v>
      </c>
      <c r="B20" s="9" t="s">
        <v>893</v>
      </c>
      <c r="C20" s="8">
        <v>0</v>
      </c>
      <c r="D20" s="8">
        <v>0</v>
      </c>
      <c r="E20" s="8">
        <v>0</v>
      </c>
      <c r="F20" s="8">
        <v>0</v>
      </c>
      <c r="G20" s="8">
        <f t="shared" si="0"/>
        <v>0</v>
      </c>
      <c r="H20" s="8">
        <v>0</v>
      </c>
      <c r="I20" s="8">
        <v>0</v>
      </c>
      <c r="J20" s="8">
        <v>0</v>
      </c>
      <c r="K20" s="8">
        <v>0</v>
      </c>
      <c r="L20" s="8">
        <f t="shared" si="1"/>
        <v>0</v>
      </c>
      <c r="M20" s="8">
        <f t="shared" si="2"/>
        <v>0</v>
      </c>
      <c r="N20" s="693"/>
    </row>
    <row r="21" spans="1:14" x14ac:dyDescent="0.2">
      <c r="A21" s="8">
        <v>11</v>
      </c>
      <c r="B21" s="9" t="s">
        <v>894</v>
      </c>
      <c r="C21" s="8">
        <v>0</v>
      </c>
      <c r="D21" s="8">
        <v>0</v>
      </c>
      <c r="E21" s="8">
        <v>0</v>
      </c>
      <c r="F21" s="8">
        <v>0</v>
      </c>
      <c r="G21" s="8">
        <f t="shared" si="0"/>
        <v>0</v>
      </c>
      <c r="H21" s="8">
        <v>0</v>
      </c>
      <c r="I21" s="8">
        <v>0</v>
      </c>
      <c r="J21" s="8">
        <v>0</v>
      </c>
      <c r="K21" s="8">
        <v>0</v>
      </c>
      <c r="L21" s="8">
        <f t="shared" si="1"/>
        <v>0</v>
      </c>
      <c r="M21" s="8">
        <f t="shared" si="2"/>
        <v>0</v>
      </c>
      <c r="N21" s="694"/>
    </row>
    <row r="22" spans="1:14" x14ac:dyDescent="0.2">
      <c r="A22" s="586" t="s">
        <v>17</v>
      </c>
      <c r="B22" s="587"/>
      <c r="C22" s="341">
        <f t="shared" ref="C22:F22" si="3">SUM(C11:C21)</f>
        <v>15</v>
      </c>
      <c r="D22" s="341">
        <f t="shared" si="3"/>
        <v>17</v>
      </c>
      <c r="E22" s="341">
        <f t="shared" si="3"/>
        <v>0</v>
      </c>
      <c r="F22" s="341">
        <f t="shared" si="3"/>
        <v>0</v>
      </c>
      <c r="G22" s="341">
        <f>SUM(G11:G21)</f>
        <v>32</v>
      </c>
      <c r="H22" s="341">
        <f t="shared" ref="H22:K22" si="4">SUM(H11:H21)</f>
        <v>12</v>
      </c>
      <c r="I22" s="341">
        <f t="shared" si="4"/>
        <v>17</v>
      </c>
      <c r="J22" s="341">
        <f t="shared" si="4"/>
        <v>0</v>
      </c>
      <c r="K22" s="341">
        <f t="shared" si="4"/>
        <v>0</v>
      </c>
      <c r="L22" s="341">
        <f>SUM(L11:L21)</f>
        <v>29</v>
      </c>
      <c r="M22" s="341">
        <f>SUM(M11:M21)</f>
        <v>3</v>
      </c>
      <c r="N22" s="9"/>
    </row>
    <row r="23" spans="1:14" x14ac:dyDescent="0.2">
      <c r="A23" s="11"/>
      <c r="B23" s="12"/>
      <c r="C23" s="12"/>
      <c r="D23" s="12"/>
      <c r="E23" s="12"/>
      <c r="F23" s="12"/>
      <c r="G23" s="12"/>
      <c r="H23" s="12"/>
      <c r="I23" s="12"/>
      <c r="J23" s="12"/>
      <c r="K23" s="12"/>
      <c r="L23" s="12"/>
      <c r="M23" s="12"/>
      <c r="N23" s="12"/>
    </row>
    <row r="24" spans="1:14" x14ac:dyDescent="0.2">
      <c r="A24" s="10" t="s">
        <v>7</v>
      </c>
    </row>
    <row r="25" spans="1:14" x14ac:dyDescent="0.2">
      <c r="A25" t="s">
        <v>8</v>
      </c>
    </row>
    <row r="26" spans="1:14" x14ac:dyDescent="0.2">
      <c r="A26" t="s">
        <v>9</v>
      </c>
      <c r="L26" s="11" t="s">
        <v>10</v>
      </c>
      <c r="M26" s="11"/>
      <c r="N26" s="11" t="s">
        <v>10</v>
      </c>
    </row>
    <row r="27" spans="1:14" x14ac:dyDescent="0.2">
      <c r="A27" s="15" t="s">
        <v>428</v>
      </c>
      <c r="J27" s="11"/>
      <c r="K27" s="11"/>
      <c r="L27" s="11"/>
    </row>
    <row r="28" spans="1:14" x14ac:dyDescent="0.2">
      <c r="C28" s="15" t="s">
        <v>429</v>
      </c>
      <c r="E28" s="12"/>
      <c r="F28" s="12"/>
      <c r="G28" s="12"/>
      <c r="H28" s="12"/>
      <c r="I28" s="12"/>
      <c r="J28" s="12"/>
      <c r="K28" s="12"/>
      <c r="L28" s="12"/>
      <c r="M28" s="12"/>
    </row>
    <row r="29" spans="1:14" x14ac:dyDescent="0.2">
      <c r="E29" s="12"/>
      <c r="F29" s="12"/>
      <c r="G29" s="12"/>
      <c r="H29" s="12"/>
      <c r="I29" s="12"/>
      <c r="J29" s="12"/>
      <c r="K29" s="12"/>
      <c r="L29" s="12"/>
      <c r="M29" s="12"/>
      <c r="N29" s="12"/>
    </row>
    <row r="30" spans="1:14" x14ac:dyDescent="0.2">
      <c r="E30" s="12"/>
      <c r="F30" s="12"/>
      <c r="G30" s="12"/>
      <c r="H30" s="12"/>
      <c r="I30" s="12"/>
      <c r="J30" s="12"/>
      <c r="K30" s="12"/>
      <c r="L30" s="12"/>
      <c r="M30" s="12"/>
      <c r="N30" s="12"/>
    </row>
    <row r="31" spans="1:14" ht="15.75" customHeight="1" x14ac:dyDescent="0.25">
      <c r="A31" s="383" t="s">
        <v>11</v>
      </c>
      <c r="B31" s="383"/>
      <c r="C31" s="383"/>
      <c r="D31" s="383"/>
      <c r="E31" s="383"/>
      <c r="F31" s="383"/>
      <c r="G31" s="383"/>
      <c r="H31" s="383"/>
      <c r="I31" s="349"/>
      <c r="J31" s="349"/>
      <c r="K31" s="349"/>
      <c r="L31" s="346"/>
      <c r="M31" s="346"/>
      <c r="N31" s="367" t="s">
        <v>12</v>
      </c>
    </row>
    <row r="32" spans="1:14" ht="15.75" customHeight="1" x14ac:dyDescent="0.2">
      <c r="A32" s="346"/>
      <c r="B32" s="346"/>
      <c r="C32" s="346"/>
      <c r="D32" s="346"/>
      <c r="E32" s="346"/>
      <c r="F32" s="346"/>
      <c r="G32" s="346"/>
      <c r="H32" s="346"/>
      <c r="I32" s="346"/>
      <c r="J32" s="346"/>
      <c r="K32" s="346"/>
      <c r="L32" s="346"/>
      <c r="M32" s="346"/>
      <c r="N32" s="367" t="s">
        <v>902</v>
      </c>
    </row>
    <row r="33" spans="1:14" ht="15.75" customHeight="1" x14ac:dyDescent="0.2">
      <c r="A33" s="346"/>
      <c r="B33" s="346"/>
      <c r="C33" s="346"/>
      <c r="D33" s="346"/>
      <c r="E33" s="346"/>
      <c r="F33" s="346"/>
      <c r="G33" s="346"/>
      <c r="H33" s="346"/>
      <c r="I33" s="346"/>
      <c r="J33" s="346"/>
      <c r="K33" s="346"/>
      <c r="L33" s="346"/>
      <c r="M33" s="346"/>
      <c r="N33" s="367" t="s">
        <v>903</v>
      </c>
    </row>
    <row r="34" spans="1:14" x14ac:dyDescent="0.2">
      <c r="A34" s="349"/>
      <c r="B34" s="349"/>
      <c r="C34" s="349"/>
      <c r="D34" s="349"/>
      <c r="E34" s="349"/>
      <c r="F34" s="349"/>
      <c r="G34" s="349"/>
      <c r="H34" s="349"/>
      <c r="I34" s="349"/>
      <c r="J34" s="378" t="s">
        <v>83</v>
      </c>
      <c r="K34" s="349"/>
      <c r="L34" s="378"/>
      <c r="M34" s="378"/>
      <c r="N34" s="378"/>
    </row>
    <row r="35" spans="1:14" x14ac:dyDescent="0.2">
      <c r="A35" s="690"/>
      <c r="B35" s="690"/>
      <c r="C35" s="690"/>
      <c r="D35" s="690"/>
      <c r="E35" s="690"/>
      <c r="F35" s="690"/>
      <c r="G35" s="690"/>
      <c r="H35" s="690"/>
      <c r="I35" s="690"/>
      <c r="J35" s="690"/>
      <c r="K35" s="690"/>
      <c r="L35" s="690"/>
      <c r="M35" s="690"/>
      <c r="N35" s="690"/>
    </row>
  </sheetData>
  <mergeCells count="15">
    <mergeCell ref="A35:N35"/>
    <mergeCell ref="M8:M9"/>
    <mergeCell ref="N8:N9"/>
    <mergeCell ref="A8:A9"/>
    <mergeCell ref="B8:B9"/>
    <mergeCell ref="C8:G8"/>
    <mergeCell ref="A22:B22"/>
    <mergeCell ref="H8:L8"/>
    <mergeCell ref="N11:N21"/>
    <mergeCell ref="D1:J1"/>
    <mergeCell ref="A2:N2"/>
    <mergeCell ref="A3:N3"/>
    <mergeCell ref="A5:N5"/>
    <mergeCell ref="L7:N7"/>
    <mergeCell ref="A7:B7"/>
  </mergeCells>
  <phoneticPr fontId="0" type="noConversion"/>
  <printOptions horizontalCentered="1" verticalCentered="1"/>
  <pageMargins left="0.70866141732283505" right="0.70866141732283505" top="0.196850393700787" bottom="0.196850393700787" header="0.31496062992126" footer="0.31496062992126"/>
  <pageSetup paperSize="9" scale="90" orientation="landscape" r:id="rId1"/>
  <headerFooter>
    <oddFooter>&amp;C- 47 -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70</vt:i4>
      </vt:variant>
      <vt:variant>
        <vt:lpstr>Named Ranges</vt:lpstr>
      </vt:variant>
      <vt:variant>
        <vt:i4>64</vt:i4>
      </vt:variant>
    </vt:vector>
  </HeadingPairs>
  <TitlesOfParts>
    <vt:vector size="134" baseType="lpstr">
      <vt:lpstr>First-Page</vt:lpstr>
      <vt:lpstr>Contents</vt:lpstr>
      <vt:lpstr>Sheet1</vt:lpstr>
      <vt:lpstr>AT-1-Gen_Info </vt:lpstr>
      <vt:lpstr>AT-2-S1 BUDGET</vt:lpstr>
      <vt:lpstr>AT_2A_fundflow</vt:lpstr>
      <vt:lpstr>AT-3</vt:lpstr>
      <vt:lpstr>AT3A_cvrg(Insti)_PY</vt:lpstr>
      <vt:lpstr>AT3B_cvrg(Insti)_UPY </vt:lpstr>
      <vt:lpstr>AT3C_cvrg(Insti)_UPY </vt:lpstr>
      <vt:lpstr>enrolment vs availed_PY</vt:lpstr>
      <vt:lpstr>enrolment vs availed_UPY</vt:lpstr>
      <vt:lpstr>AT-4B</vt:lpstr>
      <vt:lpstr>T5_PLAN_vs_PRFM</vt:lpstr>
      <vt:lpstr>T5A_PLAN_vs_PRFM </vt:lpstr>
      <vt:lpstr>T5B_PLAN_vs_PRFM  (2)</vt:lpstr>
      <vt:lpstr>T5C_Drought_PLAN_vs_PRFM </vt:lpstr>
      <vt:lpstr>T5D_Drought_PLAN_vs_PRFM  </vt:lpstr>
      <vt:lpstr>T6_FG_py_Utlsn</vt:lpstr>
      <vt:lpstr>T6A_FG_Upy_Utlsn </vt:lpstr>
      <vt:lpstr>T6B_Pay_FG_FCI_Pry</vt:lpstr>
      <vt:lpstr>T6C_Coarse_Grain</vt:lpstr>
      <vt:lpstr>T7_CC_PY_Utlsn</vt:lpstr>
      <vt:lpstr>T7ACC_UPY_Utlsn </vt:lpstr>
      <vt:lpstr>AT-8_Hon_CCH_Pry</vt:lpstr>
      <vt:lpstr>AT-8A_Hon_CCH_UPry</vt:lpstr>
      <vt:lpstr>AT9_TA</vt:lpstr>
      <vt:lpstr>AT10_MME</vt:lpstr>
      <vt:lpstr>AT10A_</vt:lpstr>
      <vt:lpstr>AT-10 B</vt:lpstr>
      <vt:lpstr>AT-10 C</vt:lpstr>
      <vt:lpstr>AT-10D</vt:lpstr>
      <vt:lpstr>AT-10 E</vt:lpstr>
      <vt:lpstr>AT-10 F</vt:lpstr>
      <vt:lpstr>AT11_KS Year wise</vt:lpstr>
      <vt:lpstr>AT11A_KS-District wise</vt:lpstr>
      <vt:lpstr>AT12_KD-New</vt:lpstr>
      <vt:lpstr>AT12A_KD-Replacement</vt:lpstr>
      <vt:lpstr>Mode of cooking</vt:lpstr>
      <vt:lpstr>AT-14</vt:lpstr>
      <vt:lpstr>AT-14 A</vt:lpstr>
      <vt:lpstr>AT-15</vt:lpstr>
      <vt:lpstr>AT-16</vt:lpstr>
      <vt:lpstr>AT_17_Coverage-RBSK </vt:lpstr>
      <vt:lpstr>AT18_Details_Community </vt:lpstr>
      <vt:lpstr>AT_19_Impl_Agency</vt:lpstr>
      <vt:lpstr>AT_20_CentralCookingagency </vt:lpstr>
      <vt:lpstr>AT-21</vt:lpstr>
      <vt:lpstr>AT-22</vt:lpstr>
      <vt:lpstr>AT-23 MIS</vt:lpstr>
      <vt:lpstr>AT-23A _AMS</vt:lpstr>
      <vt:lpstr>AT-24</vt:lpstr>
      <vt:lpstr>AT-25</vt:lpstr>
      <vt:lpstr>Sheet1 (2)</vt:lpstr>
      <vt:lpstr>AT26_NoWD</vt:lpstr>
      <vt:lpstr>AT26A_NoWD</vt:lpstr>
      <vt:lpstr>AT27_Req_FG_CA_Pry</vt:lpstr>
      <vt:lpstr>AT27A_Req_FG_CA_U Pry </vt:lpstr>
      <vt:lpstr>AT27B_Req_FG_CA_N CLP</vt:lpstr>
      <vt:lpstr>AT27C_Req_FG_Drought -Pry </vt:lpstr>
      <vt:lpstr>AT27D_Req_FG_Drought -UPry </vt:lpstr>
      <vt:lpstr>AT_28_RqmtKitchen</vt:lpstr>
      <vt:lpstr>AT-28A_RqmtPlinthArea</vt:lpstr>
      <vt:lpstr>AT-28B_Kitchen repair</vt:lpstr>
      <vt:lpstr>AT29_Replacement KD </vt:lpstr>
      <vt:lpstr>AT29_A_Replacement KD</vt:lpstr>
      <vt:lpstr>AT-30_Coook-cum-Helper</vt:lpstr>
      <vt:lpstr>AT_31_Budget_provision </vt:lpstr>
      <vt:lpstr>AT32_Drought Pry Util</vt:lpstr>
      <vt:lpstr>AT-32A Drought UPry Util</vt:lpstr>
      <vt:lpstr>'AT_17_Coverage-RBSK '!Print_Area</vt:lpstr>
      <vt:lpstr>AT_19_Impl_Agency!Print_Area</vt:lpstr>
      <vt:lpstr>'AT_20_CentralCookingagency '!Print_Area</vt:lpstr>
      <vt:lpstr>AT_28_RqmtKitchen!Print_Area</vt:lpstr>
      <vt:lpstr>AT_2A_fundflow!Print_Area</vt:lpstr>
      <vt:lpstr>'AT_31_Budget_provision '!Print_Area</vt:lpstr>
      <vt:lpstr>'AT-10 B'!Print_Area</vt:lpstr>
      <vt:lpstr>'AT-10 C'!Print_Area</vt:lpstr>
      <vt:lpstr>'AT-10 E'!Print_Area</vt:lpstr>
      <vt:lpstr>'AT-10 F'!Print_Area</vt:lpstr>
      <vt:lpstr>AT10_MME!Print_Area</vt:lpstr>
      <vt:lpstr>AT10A_!Print_Area</vt:lpstr>
      <vt:lpstr>'AT-10D'!Print_Area</vt:lpstr>
      <vt:lpstr>'AT11_KS Year wise'!Print_Area</vt:lpstr>
      <vt:lpstr>'AT11A_KS-District wise'!Print_Area</vt:lpstr>
      <vt:lpstr>'AT12_KD-New'!Print_Area</vt:lpstr>
      <vt:lpstr>'AT12A_KD-Replacement'!Print_Area</vt:lpstr>
      <vt:lpstr>'AT-14'!Print_Area</vt:lpstr>
      <vt:lpstr>'AT-14 A'!Print_Area</vt:lpstr>
      <vt:lpstr>'AT-15'!Print_Area</vt:lpstr>
      <vt:lpstr>'AT-16'!Print_Area</vt:lpstr>
      <vt:lpstr>'AT18_Details_Community '!Print_Area</vt:lpstr>
      <vt:lpstr>'AT-1-Gen_Info '!Print_Area</vt:lpstr>
      <vt:lpstr>'AT-24'!Print_Area</vt:lpstr>
      <vt:lpstr>'AT-25'!Print_Area</vt:lpstr>
      <vt:lpstr>AT26_NoWD!Print_Area</vt:lpstr>
      <vt:lpstr>AT26A_NoWD!Print_Area</vt:lpstr>
      <vt:lpstr>AT27_Req_FG_CA_Pry!Print_Area</vt:lpstr>
      <vt:lpstr>'AT27A_Req_FG_CA_U Pry '!Print_Area</vt:lpstr>
      <vt:lpstr>'AT27B_Req_FG_CA_N CLP'!Print_Area</vt:lpstr>
      <vt:lpstr>'AT27C_Req_FG_Drought -Pry '!Print_Area</vt:lpstr>
      <vt:lpstr>'AT27D_Req_FG_Drought -UPry '!Print_Area</vt:lpstr>
      <vt:lpstr>'AT-28A_RqmtPlinthArea'!Print_Area</vt:lpstr>
      <vt:lpstr>'AT-28B_Kitchen repair'!Print_Area</vt:lpstr>
      <vt:lpstr>'AT29_A_Replacement KD'!Print_Area</vt:lpstr>
      <vt:lpstr>'AT29_Replacement KD '!Print_Area</vt:lpstr>
      <vt:lpstr>'AT-2-S1 BUDGET'!Print_Area</vt:lpstr>
      <vt:lpstr>'AT-30_Coook-cum-Helper'!Print_Area</vt:lpstr>
      <vt:lpstr>'AT32_Drought Pry Util'!Print_Area</vt:lpstr>
      <vt:lpstr>'AT-32A Drought UPry Util'!Print_Area</vt:lpstr>
      <vt:lpstr>'AT3A_cvrg(Insti)_PY'!Print_Area</vt:lpstr>
      <vt:lpstr>'AT3B_cvrg(Insti)_UPY '!Print_Area</vt:lpstr>
      <vt:lpstr>'AT3C_cvrg(Insti)_UPY '!Print_Area</vt:lpstr>
      <vt:lpstr>'AT-8_Hon_CCH_Pry'!Print_Area</vt:lpstr>
      <vt:lpstr>'AT-8A_Hon_CCH_UPry'!Print_Area</vt:lpstr>
      <vt:lpstr>AT9_TA!Print_Area</vt:lpstr>
      <vt:lpstr>Contents!Print_Area</vt:lpstr>
      <vt:lpstr>'enrolment vs availed_PY'!Print_Area</vt:lpstr>
      <vt:lpstr>'enrolment vs availed_UPY'!Print_Area</vt:lpstr>
      <vt:lpstr>'First-Page'!Print_Area</vt:lpstr>
      <vt:lpstr>'Mode of cooking'!Print_Area</vt:lpstr>
      <vt:lpstr>Sheet1!Print_Area</vt:lpstr>
      <vt:lpstr>'Sheet1 (2)'!Print_Area</vt:lpstr>
      <vt:lpstr>T5_PLAN_vs_PRFM!Print_Area</vt:lpstr>
      <vt:lpstr>'T5A_PLAN_vs_PRFM '!Print_Area</vt:lpstr>
      <vt:lpstr>'T5B_PLAN_vs_PRFM  (2)'!Print_Area</vt:lpstr>
      <vt:lpstr>'T5C_Drought_PLAN_vs_PRFM '!Print_Area</vt:lpstr>
      <vt:lpstr>'T5D_Drought_PLAN_vs_PRFM  '!Print_Area</vt:lpstr>
      <vt:lpstr>T6_FG_py_Utlsn!Print_Area</vt:lpstr>
      <vt:lpstr>'T6A_FG_Upy_Utlsn '!Print_Area</vt:lpstr>
      <vt:lpstr>T6B_Pay_FG_FCI_Pry!Print_Area</vt:lpstr>
      <vt:lpstr>T6C_Coarse_Grain!Print_Area</vt:lpstr>
      <vt:lpstr>T7_CC_PY_Utlsn!Print_Area</vt:lpstr>
      <vt:lpstr>'T7ACC_UPY_Utlsn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2019-04-30T09:39:35Z</cp:lastPrinted>
  <dcterms:created xsi:type="dcterms:W3CDTF">1996-10-14T23:33:28Z</dcterms:created>
  <dcterms:modified xsi:type="dcterms:W3CDTF">2019-07-02T04:12:23Z</dcterms:modified>
</cp:coreProperties>
</file>