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20" yWindow="-120" windowWidth="19440" windowHeight="11160"/>
  </bookViews>
  <sheets>
    <sheet name="Jharkhand" sheetId="4" r:id="rId1"/>
  </sheets>
  <definedNames>
    <definedName name="_xlnm.Print_Area" localSheetId="0">Jharkhand!$A$1:$I$931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17" i="4"/>
  <c r="N16"/>
  <c r="M16"/>
  <c r="L16"/>
  <c r="I18"/>
  <c r="G928" l="1"/>
  <c r="H928"/>
  <c r="D613" l="1"/>
  <c r="D614"/>
  <c r="D615"/>
  <c r="D616"/>
  <c r="D617"/>
  <c r="D618"/>
  <c r="D619"/>
  <c r="D620"/>
  <c r="D621"/>
  <c r="D622"/>
  <c r="D623"/>
  <c r="D624"/>
  <c r="D625"/>
  <c r="D626"/>
  <c r="D627"/>
  <c r="D628"/>
  <c r="D629"/>
  <c r="D630"/>
  <c r="D631"/>
  <c r="D632"/>
  <c r="D633"/>
  <c r="D634"/>
  <c r="D635"/>
  <c r="D636"/>
  <c r="D612"/>
  <c r="F267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43"/>
  <c r="F894" l="1"/>
  <c r="B911" l="1"/>
  <c r="H877" l="1"/>
  <c r="G877"/>
  <c r="F930" l="1"/>
  <c r="H929"/>
  <c r="E930"/>
  <c r="G929"/>
  <c r="D930"/>
  <c r="C930"/>
  <c r="D904"/>
  <c r="D805"/>
  <c r="D804"/>
  <c r="E797"/>
  <c r="E795"/>
  <c r="D705" l="1"/>
  <c r="D706"/>
  <c r="D707"/>
  <c r="D708"/>
  <c r="D709"/>
  <c r="D710"/>
  <c r="D711"/>
  <c r="D712"/>
  <c r="D713"/>
  <c r="D714"/>
  <c r="D715"/>
  <c r="D716"/>
  <c r="D717"/>
  <c r="D718"/>
  <c r="D719"/>
  <c r="D720"/>
  <c r="D721"/>
  <c r="D722"/>
  <c r="D723"/>
  <c r="D724"/>
  <c r="D725"/>
  <c r="D726"/>
  <c r="D727"/>
  <c r="D704"/>
  <c r="G442" l="1"/>
  <c r="E267"/>
  <c r="J241"/>
  <c r="T243"/>
  <c r="T244"/>
  <c r="T245"/>
  <c r="T246"/>
  <c r="T247"/>
  <c r="T248"/>
  <c r="T249"/>
  <c r="T250"/>
  <c r="T251"/>
  <c r="T252"/>
  <c r="T253"/>
  <c r="T254"/>
  <c r="T255"/>
  <c r="T256"/>
  <c r="T257"/>
  <c r="T258"/>
  <c r="T259"/>
  <c r="T260"/>
  <c r="T261"/>
  <c r="T262"/>
  <c r="T263"/>
  <c r="T264"/>
  <c r="T265"/>
  <c r="T242"/>
  <c r="O243"/>
  <c r="O244"/>
  <c r="O245"/>
  <c r="O246"/>
  <c r="O247"/>
  <c r="O248"/>
  <c r="O249"/>
  <c r="O250"/>
  <c r="O251"/>
  <c r="O252"/>
  <c r="O253"/>
  <c r="O254"/>
  <c r="O255"/>
  <c r="O256"/>
  <c r="O257"/>
  <c r="O258"/>
  <c r="O259"/>
  <c r="O260"/>
  <c r="O261"/>
  <c r="O262"/>
  <c r="O263"/>
  <c r="O264"/>
  <c r="O265"/>
  <c r="O242"/>
  <c r="O266" l="1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D918" l="1"/>
  <c r="C918"/>
  <c r="B918"/>
  <c r="G923"/>
  <c r="H923"/>
  <c r="G924"/>
  <c r="H924"/>
  <c r="G925"/>
  <c r="H925"/>
  <c r="G926"/>
  <c r="H926"/>
  <c r="G927"/>
  <c r="H927"/>
  <c r="H922"/>
  <c r="G922"/>
  <c r="L758"/>
  <c r="Q550"/>
  <c r="Q551"/>
  <c r="Q552"/>
  <c r="Q553"/>
  <c r="Q554"/>
  <c r="Q555"/>
  <c r="Q556"/>
  <c r="Q557"/>
  <c r="Q558"/>
  <c r="Q559"/>
  <c r="Q560"/>
  <c r="Q561"/>
  <c r="Q562"/>
  <c r="Q563"/>
  <c r="Q564"/>
  <c r="Q565"/>
  <c r="Q566"/>
  <c r="Q567"/>
  <c r="Q568"/>
  <c r="Q569"/>
  <c r="Q570"/>
  <c r="Q571"/>
  <c r="Q572"/>
  <c r="Q549"/>
  <c r="D238"/>
  <c r="G930" l="1"/>
  <c r="H930"/>
  <c r="F918"/>
  <c r="E918"/>
  <c r="G918" s="1"/>
  <c r="Q573"/>
  <c r="L267"/>
  <c r="F904" l="1"/>
  <c r="H845"/>
  <c r="F850" s="1"/>
  <c r="G822"/>
  <c r="I822" s="1"/>
  <c r="G823"/>
  <c r="I823" s="1"/>
  <c r="G824"/>
  <c r="I824" s="1"/>
  <c r="G825"/>
  <c r="I825" s="1"/>
  <c r="G826"/>
  <c r="I826" s="1"/>
  <c r="G827"/>
  <c r="I827" s="1"/>
  <c r="G828"/>
  <c r="I828" s="1"/>
  <c r="G829"/>
  <c r="I829" s="1"/>
  <c r="G830"/>
  <c r="I830" s="1"/>
  <c r="G831"/>
  <c r="I831" s="1"/>
  <c r="G832"/>
  <c r="I832" s="1"/>
  <c r="G833"/>
  <c r="I833" s="1"/>
  <c r="G834"/>
  <c r="I834" s="1"/>
  <c r="G835"/>
  <c r="I835" s="1"/>
  <c r="G836"/>
  <c r="I836" s="1"/>
  <c r="G837"/>
  <c r="I837" s="1"/>
  <c r="G838"/>
  <c r="I838" s="1"/>
  <c r="G839"/>
  <c r="I839" s="1"/>
  <c r="G840"/>
  <c r="I840" s="1"/>
  <c r="G841"/>
  <c r="I841" s="1"/>
  <c r="G842"/>
  <c r="I842" s="1"/>
  <c r="G843"/>
  <c r="I843" s="1"/>
  <c r="G844"/>
  <c r="I844" s="1"/>
  <c r="G821"/>
  <c r="F845"/>
  <c r="D815" s="1"/>
  <c r="E815" s="1"/>
  <c r="E816" s="1"/>
  <c r="F797"/>
  <c r="R266"/>
  <c r="M883" l="1"/>
  <c r="G845"/>
  <c r="I845" s="1"/>
  <c r="G894"/>
  <c r="G904" s="1"/>
  <c r="I821"/>
  <c r="O453" l="1"/>
  <c r="O454"/>
  <c r="O455"/>
  <c r="O456"/>
  <c r="O457"/>
  <c r="O458"/>
  <c r="O459"/>
  <c r="O460"/>
  <c r="O461"/>
  <c r="O462"/>
  <c r="O463"/>
  <c r="O464"/>
  <c r="O465"/>
  <c r="O466"/>
  <c r="O467"/>
  <c r="O468"/>
  <c r="O469"/>
  <c r="O470"/>
  <c r="O471"/>
  <c r="O472"/>
  <c r="O473"/>
  <c r="O474"/>
  <c r="O475"/>
  <c r="O452"/>
  <c r="M453"/>
  <c r="M454"/>
  <c r="M455"/>
  <c r="M456"/>
  <c r="M457"/>
  <c r="M458"/>
  <c r="M459"/>
  <c r="M460"/>
  <c r="M461"/>
  <c r="M462"/>
  <c r="M463"/>
  <c r="M464"/>
  <c r="M465"/>
  <c r="M466"/>
  <c r="M467"/>
  <c r="M468"/>
  <c r="M469"/>
  <c r="M470"/>
  <c r="M471"/>
  <c r="M472"/>
  <c r="M473"/>
  <c r="M474"/>
  <c r="M475"/>
  <c r="M452"/>
  <c r="L453"/>
  <c r="P453" s="1"/>
  <c r="L454"/>
  <c r="L455"/>
  <c r="P455" s="1"/>
  <c r="L456"/>
  <c r="P456" s="1"/>
  <c r="L457"/>
  <c r="P457" s="1"/>
  <c r="L458"/>
  <c r="L459"/>
  <c r="P459" s="1"/>
  <c r="L460"/>
  <c r="P460" s="1"/>
  <c r="L461"/>
  <c r="P461" s="1"/>
  <c r="L462"/>
  <c r="L463"/>
  <c r="P463" s="1"/>
  <c r="L464"/>
  <c r="P464" s="1"/>
  <c r="L465"/>
  <c r="P465" s="1"/>
  <c r="L466"/>
  <c r="L467"/>
  <c r="P467" s="1"/>
  <c r="L468"/>
  <c r="P468" s="1"/>
  <c r="L469"/>
  <c r="P469" s="1"/>
  <c r="L470"/>
  <c r="L471"/>
  <c r="P471" s="1"/>
  <c r="L472"/>
  <c r="P472" s="1"/>
  <c r="L473"/>
  <c r="P473" s="1"/>
  <c r="L474"/>
  <c r="L475"/>
  <c r="P475" s="1"/>
  <c r="L452"/>
  <c r="P452" s="1"/>
  <c r="O476" l="1"/>
  <c r="M476"/>
  <c r="P474"/>
  <c r="P470"/>
  <c r="P466"/>
  <c r="P462"/>
  <c r="P458"/>
  <c r="P454"/>
  <c r="L476"/>
  <c r="P476" l="1"/>
  <c r="H26"/>
  <c r="H25"/>
  <c r="H24"/>
  <c r="H18"/>
  <c r="H19"/>
  <c r="H17"/>
  <c r="U264" l="1"/>
  <c r="U260"/>
  <c r="U256"/>
  <c r="U252"/>
  <c r="U248"/>
  <c r="U244"/>
  <c r="U243"/>
  <c r="U263"/>
  <c r="U259"/>
  <c r="U255"/>
  <c r="U251"/>
  <c r="U247"/>
  <c r="S266"/>
  <c r="U262"/>
  <c r="U258"/>
  <c r="U254"/>
  <c r="U250"/>
  <c r="U246"/>
  <c r="U265"/>
  <c r="U261"/>
  <c r="U257"/>
  <c r="U253"/>
  <c r="U249"/>
  <c r="U245"/>
  <c r="T266" l="1"/>
  <c r="U266" s="1"/>
  <c r="D267"/>
  <c r="G805"/>
  <c r="G804"/>
  <c r="D765"/>
  <c r="D766"/>
  <c r="D767"/>
  <c r="D768"/>
  <c r="D769"/>
  <c r="D770"/>
  <c r="D771"/>
  <c r="D772"/>
  <c r="D773"/>
  <c r="D774"/>
  <c r="D775"/>
  <c r="D776"/>
  <c r="D777"/>
  <c r="D778"/>
  <c r="D779"/>
  <c r="D780"/>
  <c r="D781"/>
  <c r="D782"/>
  <c r="D783"/>
  <c r="D784"/>
  <c r="D785"/>
  <c r="D786"/>
  <c r="D787"/>
  <c r="D764"/>
  <c r="D735"/>
  <c r="D736"/>
  <c r="D737"/>
  <c r="D738"/>
  <c r="D739"/>
  <c r="D740"/>
  <c r="D741"/>
  <c r="D742"/>
  <c r="D743"/>
  <c r="D744"/>
  <c r="D745"/>
  <c r="D746"/>
  <c r="D747"/>
  <c r="D748"/>
  <c r="D749"/>
  <c r="D750"/>
  <c r="D751"/>
  <c r="D752"/>
  <c r="D753"/>
  <c r="D754"/>
  <c r="D755"/>
  <c r="D756"/>
  <c r="D757"/>
  <c r="D734"/>
  <c r="G705"/>
  <c r="E765" s="1"/>
  <c r="G706"/>
  <c r="E766" s="1"/>
  <c r="G707"/>
  <c r="E767" s="1"/>
  <c r="G708"/>
  <c r="E768" s="1"/>
  <c r="G709"/>
  <c r="E769" s="1"/>
  <c r="G710"/>
  <c r="E770" s="1"/>
  <c r="G711"/>
  <c r="E771" s="1"/>
  <c r="G712"/>
  <c r="E772" s="1"/>
  <c r="G713"/>
  <c r="E773" s="1"/>
  <c r="G714"/>
  <c r="E774" s="1"/>
  <c r="G715"/>
  <c r="E745" s="1"/>
  <c r="G716"/>
  <c r="E776" s="1"/>
  <c r="G717"/>
  <c r="E777" s="1"/>
  <c r="G718"/>
  <c r="E778" s="1"/>
  <c r="G719"/>
  <c r="E779" s="1"/>
  <c r="G720"/>
  <c r="E780" s="1"/>
  <c r="G721"/>
  <c r="E781" s="1"/>
  <c r="G722"/>
  <c r="E782" s="1"/>
  <c r="G723"/>
  <c r="E753" s="1"/>
  <c r="G724"/>
  <c r="E784" s="1"/>
  <c r="G725"/>
  <c r="E785" s="1"/>
  <c r="G726"/>
  <c r="E786" s="1"/>
  <c r="G727"/>
  <c r="E787" s="1"/>
  <c r="G704"/>
  <c r="E764" s="1"/>
  <c r="F643"/>
  <c r="F644"/>
  <c r="F645"/>
  <c r="F646"/>
  <c r="F647"/>
  <c r="F648"/>
  <c r="F649"/>
  <c r="F650"/>
  <c r="F651"/>
  <c r="F652"/>
  <c r="F653"/>
  <c r="F654"/>
  <c r="F655"/>
  <c r="F656"/>
  <c r="F657"/>
  <c r="F658"/>
  <c r="F659"/>
  <c r="F660"/>
  <c r="F661"/>
  <c r="F662"/>
  <c r="F663"/>
  <c r="F664"/>
  <c r="F665"/>
  <c r="F642"/>
  <c r="F613"/>
  <c r="F614"/>
  <c r="F615"/>
  <c r="F616"/>
  <c r="F617"/>
  <c r="F618"/>
  <c r="F619"/>
  <c r="F620"/>
  <c r="F621"/>
  <c r="F622"/>
  <c r="F623"/>
  <c r="F624"/>
  <c r="F625"/>
  <c r="F626"/>
  <c r="F627"/>
  <c r="F628"/>
  <c r="F629"/>
  <c r="F630"/>
  <c r="F631"/>
  <c r="F632"/>
  <c r="F633"/>
  <c r="F634"/>
  <c r="F635"/>
  <c r="F612"/>
  <c r="D643"/>
  <c r="D644"/>
  <c r="D645"/>
  <c r="D646"/>
  <c r="D647"/>
  <c r="D648"/>
  <c r="D649"/>
  <c r="D650"/>
  <c r="D651"/>
  <c r="D652"/>
  <c r="D653"/>
  <c r="D654"/>
  <c r="D655"/>
  <c r="D656"/>
  <c r="D657"/>
  <c r="D658"/>
  <c r="D659"/>
  <c r="D660"/>
  <c r="D661"/>
  <c r="D662"/>
  <c r="D663"/>
  <c r="D664"/>
  <c r="D665"/>
  <c r="D642"/>
  <c r="D845" l="1"/>
  <c r="D813" s="1"/>
  <c r="E813" s="1"/>
  <c r="E734"/>
  <c r="E754"/>
  <c r="E750"/>
  <c r="E746"/>
  <c r="E742"/>
  <c r="E738"/>
  <c r="E757"/>
  <c r="E749"/>
  <c r="E741"/>
  <c r="E737"/>
  <c r="E783"/>
  <c r="E775"/>
  <c r="E756"/>
  <c r="E752"/>
  <c r="E748"/>
  <c r="E744"/>
  <c r="E740"/>
  <c r="E736"/>
  <c r="E755"/>
  <c r="E751"/>
  <c r="E747"/>
  <c r="E743"/>
  <c r="E739"/>
  <c r="E735"/>
  <c r="D551"/>
  <c r="D552"/>
  <c r="D553"/>
  <c r="D554"/>
  <c r="D555"/>
  <c r="D556"/>
  <c r="D557"/>
  <c r="D558"/>
  <c r="D559"/>
  <c r="D560"/>
  <c r="D561"/>
  <c r="D562"/>
  <c r="D563"/>
  <c r="D564"/>
  <c r="D565"/>
  <c r="D566"/>
  <c r="D567"/>
  <c r="D568"/>
  <c r="D569"/>
  <c r="D570"/>
  <c r="D571"/>
  <c r="D572"/>
  <c r="D573"/>
  <c r="D550"/>
  <c r="E517"/>
  <c r="G517" s="1"/>
  <c r="E518"/>
  <c r="G518" s="1"/>
  <c r="E519"/>
  <c r="G519" s="1"/>
  <c r="E520"/>
  <c r="G520" s="1"/>
  <c r="E521"/>
  <c r="G521" s="1"/>
  <c r="E522"/>
  <c r="G522" s="1"/>
  <c r="E523"/>
  <c r="G523" s="1"/>
  <c r="E524"/>
  <c r="G524" s="1"/>
  <c r="E525"/>
  <c r="G525" s="1"/>
  <c r="E526"/>
  <c r="G526" s="1"/>
  <c r="E527"/>
  <c r="G527" s="1"/>
  <c r="E528"/>
  <c r="G528" s="1"/>
  <c r="E529"/>
  <c r="G529" s="1"/>
  <c r="E530"/>
  <c r="G530" s="1"/>
  <c r="E531"/>
  <c r="G531" s="1"/>
  <c r="E532"/>
  <c r="G532" s="1"/>
  <c r="E533"/>
  <c r="G533" s="1"/>
  <c r="E534"/>
  <c r="G534" s="1"/>
  <c r="E535"/>
  <c r="G535" s="1"/>
  <c r="E536"/>
  <c r="G536" s="1"/>
  <c r="E537"/>
  <c r="G537" s="1"/>
  <c r="E538"/>
  <c r="G538" s="1"/>
  <c r="E539"/>
  <c r="G539" s="1"/>
  <c r="E516"/>
  <c r="G516" s="1"/>
  <c r="D483"/>
  <c r="D517" s="1"/>
  <c r="D484"/>
  <c r="D518" s="1"/>
  <c r="D485"/>
  <c r="D519" s="1"/>
  <c r="D486"/>
  <c r="D520" s="1"/>
  <c r="D487"/>
  <c r="D521" s="1"/>
  <c r="D488"/>
  <c r="D522" s="1"/>
  <c r="D489"/>
  <c r="D523" s="1"/>
  <c r="D490"/>
  <c r="D524" s="1"/>
  <c r="D491"/>
  <c r="D525" s="1"/>
  <c r="D492"/>
  <c r="D526" s="1"/>
  <c r="D493"/>
  <c r="D527" s="1"/>
  <c r="D494"/>
  <c r="D528" s="1"/>
  <c r="D495"/>
  <c r="D529" s="1"/>
  <c r="D496"/>
  <c r="D530" s="1"/>
  <c r="D497"/>
  <c r="D531" s="1"/>
  <c r="D498"/>
  <c r="D532" s="1"/>
  <c r="D499"/>
  <c r="D533" s="1"/>
  <c r="D500"/>
  <c r="D534" s="1"/>
  <c r="D501"/>
  <c r="D535" s="1"/>
  <c r="D502"/>
  <c r="D536" s="1"/>
  <c r="D503"/>
  <c r="D537" s="1"/>
  <c r="D504"/>
  <c r="D538" s="1"/>
  <c r="D505"/>
  <c r="D539" s="1"/>
  <c r="D482"/>
  <c r="D516" s="1"/>
  <c r="D384"/>
  <c r="D419" s="1"/>
  <c r="D385"/>
  <c r="D420" s="1"/>
  <c r="D386"/>
  <c r="D421" s="1"/>
  <c r="D387"/>
  <c r="D422" s="1"/>
  <c r="D388"/>
  <c r="D423" s="1"/>
  <c r="D389"/>
  <c r="D424" s="1"/>
  <c r="D390"/>
  <c r="D425" s="1"/>
  <c r="D391"/>
  <c r="D426" s="1"/>
  <c r="D392"/>
  <c r="D427" s="1"/>
  <c r="D393"/>
  <c r="D428" s="1"/>
  <c r="D394"/>
  <c r="D429" s="1"/>
  <c r="D395"/>
  <c r="D430" s="1"/>
  <c r="D396"/>
  <c r="D431" s="1"/>
  <c r="D397"/>
  <c r="D432" s="1"/>
  <c r="D398"/>
  <c r="D433" s="1"/>
  <c r="D399"/>
  <c r="D434" s="1"/>
  <c r="D400"/>
  <c r="D435" s="1"/>
  <c r="D401"/>
  <c r="D436" s="1"/>
  <c r="D402"/>
  <c r="D437" s="1"/>
  <c r="D403"/>
  <c r="D438" s="1"/>
  <c r="D404"/>
  <c r="D439" s="1"/>
  <c r="D405"/>
  <c r="D440" s="1"/>
  <c r="D406"/>
  <c r="D441" s="1"/>
  <c r="D383"/>
  <c r="D418" s="1"/>
  <c r="E349"/>
  <c r="E350"/>
  <c r="E351"/>
  <c r="E352"/>
  <c r="E353"/>
  <c r="E354"/>
  <c r="E355"/>
  <c r="E356"/>
  <c r="E357"/>
  <c r="E358"/>
  <c r="E359"/>
  <c r="E360"/>
  <c r="E361"/>
  <c r="E362"/>
  <c r="E363"/>
  <c r="E364"/>
  <c r="E365"/>
  <c r="E366"/>
  <c r="E367"/>
  <c r="E368"/>
  <c r="E369"/>
  <c r="E370"/>
  <c r="E371"/>
  <c r="E348"/>
  <c r="D349"/>
  <c r="D350"/>
  <c r="D351"/>
  <c r="D352"/>
  <c r="D353"/>
  <c r="D354"/>
  <c r="D355"/>
  <c r="D356"/>
  <c r="D357"/>
  <c r="D358"/>
  <c r="D359"/>
  <c r="D360"/>
  <c r="D361"/>
  <c r="D362"/>
  <c r="D363"/>
  <c r="D364"/>
  <c r="D365"/>
  <c r="D366"/>
  <c r="D367"/>
  <c r="D368"/>
  <c r="D369"/>
  <c r="D370"/>
  <c r="D371"/>
  <c r="D348"/>
  <c r="D313"/>
  <c r="D314"/>
  <c r="D315"/>
  <c r="D316"/>
  <c r="D317"/>
  <c r="D318"/>
  <c r="D319"/>
  <c r="D320"/>
  <c r="D321"/>
  <c r="D322"/>
  <c r="D323"/>
  <c r="D324"/>
  <c r="D325"/>
  <c r="D326"/>
  <c r="D327"/>
  <c r="D328"/>
  <c r="D329"/>
  <c r="D330"/>
  <c r="D331"/>
  <c r="D332"/>
  <c r="D333"/>
  <c r="D334"/>
  <c r="D335"/>
  <c r="D312"/>
  <c r="E185"/>
  <c r="E186"/>
  <c r="E187"/>
  <c r="E188"/>
  <c r="E189"/>
  <c r="E190"/>
  <c r="E191"/>
  <c r="E192"/>
  <c r="E193"/>
  <c r="E194"/>
  <c r="E195"/>
  <c r="E196"/>
  <c r="E197"/>
  <c r="E198"/>
  <c r="E199"/>
  <c r="E200"/>
  <c r="E201"/>
  <c r="E202"/>
  <c r="E203"/>
  <c r="E204"/>
  <c r="E205"/>
  <c r="E206"/>
  <c r="E207"/>
  <c r="E184"/>
  <c r="E238" l="1"/>
  <c r="I238" s="1"/>
  <c r="G540"/>
  <c r="F788"/>
  <c r="E788"/>
  <c r="D788"/>
  <c r="E758"/>
  <c r="F758"/>
  <c r="D758"/>
  <c r="G728"/>
  <c r="D728"/>
  <c r="E698"/>
  <c r="L698" s="1"/>
  <c r="D698"/>
  <c r="E666"/>
  <c r="D666"/>
  <c r="F666"/>
  <c r="E636"/>
  <c r="F636"/>
  <c r="E574"/>
  <c r="D574"/>
  <c r="E540"/>
  <c r="F540"/>
  <c r="D540"/>
  <c r="E506"/>
  <c r="D506"/>
  <c r="E476"/>
  <c r="D476"/>
  <c r="H419"/>
  <c r="H420"/>
  <c r="H421"/>
  <c r="H422"/>
  <c r="H423"/>
  <c r="H424"/>
  <c r="H425"/>
  <c r="H426"/>
  <c r="H427"/>
  <c r="H428"/>
  <c r="H429"/>
  <c r="H430"/>
  <c r="H431"/>
  <c r="H432"/>
  <c r="H433"/>
  <c r="H434"/>
  <c r="H435"/>
  <c r="H436"/>
  <c r="H437"/>
  <c r="H438"/>
  <c r="H439"/>
  <c r="H440"/>
  <c r="H441"/>
  <c r="E442"/>
  <c r="F442"/>
  <c r="D442"/>
  <c r="E407"/>
  <c r="D407"/>
  <c r="F372"/>
  <c r="D372"/>
  <c r="E372"/>
  <c r="D336"/>
  <c r="B341" s="1"/>
  <c r="M758" l="1"/>
  <c r="L757"/>
  <c r="M757" s="1"/>
  <c r="E306"/>
  <c r="D306"/>
  <c r="D275" s="1"/>
  <c r="E237"/>
  <c r="D237"/>
  <c r="E208"/>
  <c r="D208"/>
  <c r="E179"/>
  <c r="D179"/>
  <c r="E150"/>
  <c r="D150"/>
  <c r="E120"/>
  <c r="D120"/>
  <c r="E92"/>
  <c r="D92"/>
  <c r="E63"/>
  <c r="D63"/>
  <c r="G910"/>
  <c r="F910"/>
  <c r="E904"/>
  <c r="G883"/>
  <c r="F883"/>
  <c r="E872"/>
  <c r="E806"/>
  <c r="F815"/>
  <c r="G815" s="1"/>
  <c r="G613"/>
  <c r="G614"/>
  <c r="G615"/>
  <c r="G616"/>
  <c r="G617"/>
  <c r="G618"/>
  <c r="G619"/>
  <c r="G620"/>
  <c r="G621"/>
  <c r="G622"/>
  <c r="G623"/>
  <c r="G624"/>
  <c r="G625"/>
  <c r="G626"/>
  <c r="G627"/>
  <c r="G628"/>
  <c r="G629"/>
  <c r="G630"/>
  <c r="G631"/>
  <c r="G632"/>
  <c r="G633"/>
  <c r="G634"/>
  <c r="G635"/>
  <c r="G643"/>
  <c r="G644"/>
  <c r="G645"/>
  <c r="G646"/>
  <c r="G647"/>
  <c r="G648"/>
  <c r="G649"/>
  <c r="G650"/>
  <c r="G651"/>
  <c r="G652"/>
  <c r="G653"/>
  <c r="G654"/>
  <c r="G655"/>
  <c r="G656"/>
  <c r="G657"/>
  <c r="G658"/>
  <c r="G659"/>
  <c r="G660"/>
  <c r="G661"/>
  <c r="G662"/>
  <c r="G663"/>
  <c r="G664"/>
  <c r="G665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G349"/>
  <c r="H349" s="1"/>
  <c r="G350"/>
  <c r="H350" s="1"/>
  <c r="G351"/>
  <c r="H351" s="1"/>
  <c r="G352"/>
  <c r="H352" s="1"/>
  <c r="G353"/>
  <c r="H353" s="1"/>
  <c r="G354"/>
  <c r="H354" s="1"/>
  <c r="G355"/>
  <c r="H355" s="1"/>
  <c r="G356"/>
  <c r="H356" s="1"/>
  <c r="G357"/>
  <c r="H357" s="1"/>
  <c r="G358"/>
  <c r="H358" s="1"/>
  <c r="G359"/>
  <c r="H359" s="1"/>
  <c r="G360"/>
  <c r="H360" s="1"/>
  <c r="G361"/>
  <c r="H361" s="1"/>
  <c r="G362"/>
  <c r="H362" s="1"/>
  <c r="G363"/>
  <c r="H363" s="1"/>
  <c r="G364"/>
  <c r="H364" s="1"/>
  <c r="G365"/>
  <c r="H365" s="1"/>
  <c r="G366"/>
  <c r="H366" s="1"/>
  <c r="G367"/>
  <c r="H367" s="1"/>
  <c r="G368"/>
  <c r="H368" s="1"/>
  <c r="G369"/>
  <c r="H369" s="1"/>
  <c r="G370"/>
  <c r="H370" s="1"/>
  <c r="G371"/>
  <c r="H371" s="1"/>
  <c r="F384"/>
  <c r="D582" s="1"/>
  <c r="F385"/>
  <c r="D583" s="1"/>
  <c r="F386"/>
  <c r="D584" s="1"/>
  <c r="F387"/>
  <c r="D585" s="1"/>
  <c r="F388"/>
  <c r="D586" s="1"/>
  <c r="F389"/>
  <c r="D587" s="1"/>
  <c r="F390"/>
  <c r="D588" s="1"/>
  <c r="F391"/>
  <c r="D589" s="1"/>
  <c r="F392"/>
  <c r="D590" s="1"/>
  <c r="F393"/>
  <c r="D591" s="1"/>
  <c r="F394"/>
  <c r="D592" s="1"/>
  <c r="F395"/>
  <c r="D593" s="1"/>
  <c r="F396"/>
  <c r="D594" s="1"/>
  <c r="F397"/>
  <c r="D595" s="1"/>
  <c r="F398"/>
  <c r="D596" s="1"/>
  <c r="F399"/>
  <c r="D597" s="1"/>
  <c r="F400"/>
  <c r="D598" s="1"/>
  <c r="F401"/>
  <c r="D599" s="1"/>
  <c r="F402"/>
  <c r="D600" s="1"/>
  <c r="F403"/>
  <c r="D601" s="1"/>
  <c r="F404"/>
  <c r="D602" s="1"/>
  <c r="F405"/>
  <c r="D603" s="1"/>
  <c r="F406"/>
  <c r="D604" s="1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05"/>
  <c r="H517"/>
  <c r="H518"/>
  <c r="H519"/>
  <c r="H520"/>
  <c r="H521"/>
  <c r="H522"/>
  <c r="H523"/>
  <c r="H524"/>
  <c r="H525"/>
  <c r="H526"/>
  <c r="H527"/>
  <c r="H528"/>
  <c r="H529"/>
  <c r="H530"/>
  <c r="H531"/>
  <c r="H532"/>
  <c r="H533"/>
  <c r="H534"/>
  <c r="H535"/>
  <c r="H536"/>
  <c r="H537"/>
  <c r="H538"/>
  <c r="H539"/>
  <c r="F551"/>
  <c r="E582" s="1"/>
  <c r="F552"/>
  <c r="E583" s="1"/>
  <c r="F553"/>
  <c r="E584" s="1"/>
  <c r="F554"/>
  <c r="E585" s="1"/>
  <c r="F555"/>
  <c r="E586" s="1"/>
  <c r="F556"/>
  <c r="E587" s="1"/>
  <c r="F557"/>
  <c r="E588" s="1"/>
  <c r="F558"/>
  <c r="E589" s="1"/>
  <c r="F559"/>
  <c r="E590" s="1"/>
  <c r="F560"/>
  <c r="E591" s="1"/>
  <c r="F561"/>
  <c r="E592" s="1"/>
  <c r="F562"/>
  <c r="E593" s="1"/>
  <c r="F563"/>
  <c r="E594" s="1"/>
  <c r="F564"/>
  <c r="E595" s="1"/>
  <c r="F565"/>
  <c r="E596" s="1"/>
  <c r="F566"/>
  <c r="E597" s="1"/>
  <c r="F567"/>
  <c r="E598" s="1"/>
  <c r="F568"/>
  <c r="E599" s="1"/>
  <c r="F569"/>
  <c r="E600" s="1"/>
  <c r="F570"/>
  <c r="E601" s="1"/>
  <c r="F571"/>
  <c r="E602" s="1"/>
  <c r="F572"/>
  <c r="E603" s="1"/>
  <c r="F573"/>
  <c r="E604" s="1"/>
  <c r="T615"/>
  <c r="T617"/>
  <c r="T618"/>
  <c r="T620"/>
  <c r="T623"/>
  <c r="T626"/>
  <c r="T628"/>
  <c r="T631"/>
  <c r="T634"/>
  <c r="T635"/>
  <c r="G765"/>
  <c r="G766"/>
  <c r="G767"/>
  <c r="G768"/>
  <c r="G769"/>
  <c r="G770"/>
  <c r="G771"/>
  <c r="G772"/>
  <c r="G773"/>
  <c r="G774"/>
  <c r="G775"/>
  <c r="G776"/>
  <c r="G777"/>
  <c r="G778"/>
  <c r="G779"/>
  <c r="G780"/>
  <c r="G781"/>
  <c r="G782"/>
  <c r="G783"/>
  <c r="G784"/>
  <c r="G785"/>
  <c r="G786"/>
  <c r="G787"/>
  <c r="G735"/>
  <c r="G736"/>
  <c r="G737"/>
  <c r="G738"/>
  <c r="G739"/>
  <c r="G740"/>
  <c r="G741"/>
  <c r="G742"/>
  <c r="G743"/>
  <c r="G744"/>
  <c r="G745"/>
  <c r="G746"/>
  <c r="G747"/>
  <c r="G748"/>
  <c r="G749"/>
  <c r="G750"/>
  <c r="G751"/>
  <c r="G752"/>
  <c r="G753"/>
  <c r="G754"/>
  <c r="G755"/>
  <c r="G756"/>
  <c r="G757"/>
  <c r="H705"/>
  <c r="H706"/>
  <c r="H707"/>
  <c r="H708"/>
  <c r="H709"/>
  <c r="H710"/>
  <c r="H711"/>
  <c r="H712"/>
  <c r="H713"/>
  <c r="H714"/>
  <c r="H715"/>
  <c r="H716"/>
  <c r="H717"/>
  <c r="H718"/>
  <c r="H719"/>
  <c r="H720"/>
  <c r="H721"/>
  <c r="H722"/>
  <c r="H723"/>
  <c r="H724"/>
  <c r="H725"/>
  <c r="H726"/>
  <c r="H727"/>
  <c r="F675"/>
  <c r="F676"/>
  <c r="F677"/>
  <c r="F678"/>
  <c r="F679"/>
  <c r="F680"/>
  <c r="F681"/>
  <c r="F682"/>
  <c r="F683"/>
  <c r="F684"/>
  <c r="F685"/>
  <c r="F686"/>
  <c r="F687"/>
  <c r="F688"/>
  <c r="F689"/>
  <c r="F690"/>
  <c r="F691"/>
  <c r="F692"/>
  <c r="F693"/>
  <c r="F694"/>
  <c r="F695"/>
  <c r="F696"/>
  <c r="F697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D3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F185"/>
  <c r="G185" s="1"/>
  <c r="F186"/>
  <c r="G186" s="1"/>
  <c r="F187"/>
  <c r="G187" s="1"/>
  <c r="F188"/>
  <c r="G188" s="1"/>
  <c r="F189"/>
  <c r="G189" s="1"/>
  <c r="F190"/>
  <c r="G190" s="1"/>
  <c r="F191"/>
  <c r="G191" s="1"/>
  <c r="F192"/>
  <c r="G192" s="1"/>
  <c r="F193"/>
  <c r="G193" s="1"/>
  <c r="F194"/>
  <c r="G194" s="1"/>
  <c r="F195"/>
  <c r="G195" s="1"/>
  <c r="F196"/>
  <c r="G196" s="1"/>
  <c r="F197"/>
  <c r="G197" s="1"/>
  <c r="F198"/>
  <c r="G198" s="1"/>
  <c r="F199"/>
  <c r="G199" s="1"/>
  <c r="F200"/>
  <c r="G200" s="1"/>
  <c r="F201"/>
  <c r="G201" s="1"/>
  <c r="F202"/>
  <c r="G202" s="1"/>
  <c r="F203"/>
  <c r="G203" s="1"/>
  <c r="F204"/>
  <c r="G204" s="1"/>
  <c r="F205"/>
  <c r="G205" s="1"/>
  <c r="F206"/>
  <c r="G206" s="1"/>
  <c r="F207"/>
  <c r="G207" s="1"/>
  <c r="F156"/>
  <c r="G156" s="1"/>
  <c r="F157"/>
  <c r="G157" s="1"/>
  <c r="F158"/>
  <c r="G158" s="1"/>
  <c r="F159"/>
  <c r="G159" s="1"/>
  <c r="F160"/>
  <c r="G160" s="1"/>
  <c r="F161"/>
  <c r="G161" s="1"/>
  <c r="F162"/>
  <c r="G162" s="1"/>
  <c r="F163"/>
  <c r="G163" s="1"/>
  <c r="F164"/>
  <c r="G164" s="1"/>
  <c r="F165"/>
  <c r="G165" s="1"/>
  <c r="F166"/>
  <c r="G166" s="1"/>
  <c r="F167"/>
  <c r="G167" s="1"/>
  <c r="F168"/>
  <c r="G168" s="1"/>
  <c r="F169"/>
  <c r="G169" s="1"/>
  <c r="F170"/>
  <c r="G170" s="1"/>
  <c r="F171"/>
  <c r="G171" s="1"/>
  <c r="F172"/>
  <c r="G172" s="1"/>
  <c r="F173"/>
  <c r="G173" s="1"/>
  <c r="F174"/>
  <c r="G174" s="1"/>
  <c r="F175"/>
  <c r="G175" s="1"/>
  <c r="F176"/>
  <c r="G176" s="1"/>
  <c r="F177"/>
  <c r="G177" s="1"/>
  <c r="F178"/>
  <c r="G178" s="1"/>
  <c r="F127"/>
  <c r="G127" s="1"/>
  <c r="F128"/>
  <c r="G128" s="1"/>
  <c r="F129"/>
  <c r="G129" s="1"/>
  <c r="F130"/>
  <c r="G130" s="1"/>
  <c r="F131"/>
  <c r="G131" s="1"/>
  <c r="F132"/>
  <c r="G132" s="1"/>
  <c r="F133"/>
  <c r="G133" s="1"/>
  <c r="F134"/>
  <c r="G134" s="1"/>
  <c r="F135"/>
  <c r="G135" s="1"/>
  <c r="F136"/>
  <c r="G136" s="1"/>
  <c r="F137"/>
  <c r="G137" s="1"/>
  <c r="F138"/>
  <c r="G138" s="1"/>
  <c r="F139"/>
  <c r="G139" s="1"/>
  <c r="F140"/>
  <c r="G140" s="1"/>
  <c r="F141"/>
  <c r="G141" s="1"/>
  <c r="F142"/>
  <c r="G142" s="1"/>
  <c r="F143"/>
  <c r="G143" s="1"/>
  <c r="F144"/>
  <c r="G144" s="1"/>
  <c r="F145"/>
  <c r="G145" s="1"/>
  <c r="F146"/>
  <c r="G146" s="1"/>
  <c r="F147"/>
  <c r="G147" s="1"/>
  <c r="F148"/>
  <c r="G148" s="1"/>
  <c r="F149"/>
  <c r="G149" s="1"/>
  <c r="F97"/>
  <c r="G97" s="1"/>
  <c r="F98"/>
  <c r="G98" s="1"/>
  <c r="F99"/>
  <c r="G99" s="1"/>
  <c r="F100"/>
  <c r="G100" s="1"/>
  <c r="F101"/>
  <c r="G101" s="1"/>
  <c r="F102"/>
  <c r="G102" s="1"/>
  <c r="F103"/>
  <c r="G103" s="1"/>
  <c r="F104"/>
  <c r="G104" s="1"/>
  <c r="F105"/>
  <c r="G105" s="1"/>
  <c r="F106"/>
  <c r="F107"/>
  <c r="G107" s="1"/>
  <c r="F108"/>
  <c r="F109"/>
  <c r="F110"/>
  <c r="G110" s="1"/>
  <c r="F111"/>
  <c r="G111" s="1"/>
  <c r="F112"/>
  <c r="G112" s="1"/>
  <c r="F113"/>
  <c r="G113" s="1"/>
  <c r="F114"/>
  <c r="G114" s="1"/>
  <c r="F115"/>
  <c r="G115" s="1"/>
  <c r="F116"/>
  <c r="G116" s="1"/>
  <c r="F117"/>
  <c r="G117" s="1"/>
  <c r="F118"/>
  <c r="G118" s="1"/>
  <c r="F119"/>
  <c r="G119" s="1"/>
  <c r="F69"/>
  <c r="G69" s="1"/>
  <c r="F70"/>
  <c r="G70" s="1"/>
  <c r="F71"/>
  <c r="G71" s="1"/>
  <c r="F72"/>
  <c r="G72" s="1"/>
  <c r="F73"/>
  <c r="G73" s="1"/>
  <c r="F74"/>
  <c r="G74" s="1"/>
  <c r="F75"/>
  <c r="G75" s="1"/>
  <c r="F76"/>
  <c r="G76" s="1"/>
  <c r="F77"/>
  <c r="G77" s="1"/>
  <c r="F78"/>
  <c r="G78" s="1"/>
  <c r="F79"/>
  <c r="G79" s="1"/>
  <c r="F80"/>
  <c r="G80" s="1"/>
  <c r="F81"/>
  <c r="G81" s="1"/>
  <c r="F82"/>
  <c r="G82" s="1"/>
  <c r="F83"/>
  <c r="G83" s="1"/>
  <c r="F84"/>
  <c r="G84" s="1"/>
  <c r="F85"/>
  <c r="G85" s="1"/>
  <c r="F86"/>
  <c r="G86" s="1"/>
  <c r="F87"/>
  <c r="G87" s="1"/>
  <c r="F88"/>
  <c r="G88" s="1"/>
  <c r="F89"/>
  <c r="G89" s="1"/>
  <c r="F90"/>
  <c r="G90" s="1"/>
  <c r="F91"/>
  <c r="G91" s="1"/>
  <c r="F40"/>
  <c r="F41"/>
  <c r="G41" s="1"/>
  <c r="F42"/>
  <c r="G42" s="1"/>
  <c r="F43"/>
  <c r="G43" s="1"/>
  <c r="F44"/>
  <c r="G44" s="1"/>
  <c r="F45"/>
  <c r="G45" s="1"/>
  <c r="F46"/>
  <c r="G46" s="1"/>
  <c r="F47"/>
  <c r="G47" s="1"/>
  <c r="F48"/>
  <c r="G48" s="1"/>
  <c r="F49"/>
  <c r="G49" s="1"/>
  <c r="F50"/>
  <c r="G50" s="1"/>
  <c r="F51"/>
  <c r="G51" s="1"/>
  <c r="F52"/>
  <c r="G52" s="1"/>
  <c r="F53"/>
  <c r="G53" s="1"/>
  <c r="F54"/>
  <c r="G54" s="1"/>
  <c r="F55"/>
  <c r="G55" s="1"/>
  <c r="F56"/>
  <c r="G56" s="1"/>
  <c r="F57"/>
  <c r="G57" s="1"/>
  <c r="F58"/>
  <c r="G58" s="1"/>
  <c r="F59"/>
  <c r="G59" s="1"/>
  <c r="F60"/>
  <c r="G60" s="1"/>
  <c r="F61"/>
  <c r="G61" s="1"/>
  <c r="F62"/>
  <c r="G62" s="1"/>
  <c r="D510"/>
  <c r="C850"/>
  <c r="B850"/>
  <c r="F806"/>
  <c r="D798"/>
  <c r="E544"/>
  <c r="D412"/>
  <c r="C412"/>
  <c r="B412"/>
  <c r="D341"/>
  <c r="E377"/>
  <c r="C32"/>
  <c r="E32" s="1"/>
  <c r="F32" s="1"/>
  <c r="C31"/>
  <c r="E31" s="1"/>
  <c r="F31" s="1"/>
  <c r="C30"/>
  <c r="E30" s="1"/>
  <c r="F30" s="1"/>
  <c r="E18"/>
  <c r="F18" s="1"/>
  <c r="E19"/>
  <c r="F19" s="1"/>
  <c r="E17"/>
  <c r="F17" s="1"/>
  <c r="E26"/>
  <c r="F26" s="1"/>
  <c r="C20"/>
  <c r="D20"/>
  <c r="F674"/>
  <c r="H728"/>
  <c r="H704"/>
  <c r="F796"/>
  <c r="F795"/>
  <c r="G795" s="1"/>
  <c r="G788"/>
  <c r="G764"/>
  <c r="G758"/>
  <c r="G734"/>
  <c r="G666"/>
  <c r="G642"/>
  <c r="G636"/>
  <c r="G612"/>
  <c r="F574"/>
  <c r="E605" s="1"/>
  <c r="F550"/>
  <c r="E581" s="1"/>
  <c r="B544"/>
  <c r="H540"/>
  <c r="H516"/>
  <c r="C510"/>
  <c r="B510"/>
  <c r="F506"/>
  <c r="F482"/>
  <c r="F476"/>
  <c r="F452"/>
  <c r="H442"/>
  <c r="H418"/>
  <c r="F407"/>
  <c r="D605" s="1"/>
  <c r="F383"/>
  <c r="D581" s="1"/>
  <c r="B377"/>
  <c r="G372"/>
  <c r="C377" s="1"/>
  <c r="G348"/>
  <c r="H348" s="1"/>
  <c r="F336"/>
  <c r="F312"/>
  <c r="F282"/>
  <c r="F184"/>
  <c r="G184" s="1"/>
  <c r="F155"/>
  <c r="G155" s="1"/>
  <c r="F126"/>
  <c r="G126" s="1"/>
  <c r="F96"/>
  <c r="G96" s="1"/>
  <c r="F68"/>
  <c r="G68" s="1"/>
  <c r="F39"/>
  <c r="G39" s="1"/>
  <c r="E25"/>
  <c r="F25" s="1"/>
  <c r="E24"/>
  <c r="F24" s="1"/>
  <c r="G797"/>
  <c r="E798"/>
  <c r="F813"/>
  <c r="T632"/>
  <c r="T629"/>
  <c r="T633"/>
  <c r="T630"/>
  <c r="T627"/>
  <c r="T614"/>
  <c r="T616"/>
  <c r="T624"/>
  <c r="T613"/>
  <c r="T636"/>
  <c r="T625"/>
  <c r="T622"/>
  <c r="T621"/>
  <c r="T612"/>
  <c r="T619"/>
  <c r="I150" l="1"/>
  <c r="D850"/>
  <c r="D276"/>
  <c r="C341"/>
  <c r="E341" s="1"/>
  <c r="F341" s="1"/>
  <c r="D274"/>
  <c r="F274" s="1"/>
  <c r="G274" s="1"/>
  <c r="L699"/>
  <c r="H20"/>
  <c r="G806"/>
  <c r="F604"/>
  <c r="F600"/>
  <c r="F596"/>
  <c r="F592"/>
  <c r="F588"/>
  <c r="F584"/>
  <c r="G213"/>
  <c r="F238"/>
  <c r="G238" s="1"/>
  <c r="I208"/>
  <c r="I850"/>
  <c r="H850"/>
  <c r="E845"/>
  <c r="D814" s="1"/>
  <c r="I237"/>
  <c r="F603"/>
  <c r="F599"/>
  <c r="F595"/>
  <c r="F591"/>
  <c r="F587"/>
  <c r="F583"/>
  <c r="I179"/>
  <c r="F602"/>
  <c r="F594"/>
  <c r="F586"/>
  <c r="F601"/>
  <c r="F597"/>
  <c r="F593"/>
  <c r="F589"/>
  <c r="F585"/>
  <c r="F598"/>
  <c r="F590"/>
  <c r="F582"/>
  <c r="F306"/>
  <c r="F544"/>
  <c r="F605"/>
  <c r="F798"/>
  <c r="G798" s="1"/>
  <c r="F581"/>
  <c r="E412"/>
  <c r="E510"/>
  <c r="F510" s="1"/>
  <c r="C544"/>
  <c r="D544" s="1"/>
  <c r="F63"/>
  <c r="G63" s="1"/>
  <c r="F120"/>
  <c r="G120" s="1"/>
  <c r="F698"/>
  <c r="C33"/>
  <c r="E33" s="1"/>
  <c r="F33" s="1"/>
  <c r="E20"/>
  <c r="F20" s="1"/>
  <c r="H372"/>
  <c r="D377"/>
  <c r="F377"/>
  <c r="F179"/>
  <c r="G179" s="1"/>
  <c r="F92"/>
  <c r="G92" s="1"/>
  <c r="F150"/>
  <c r="G150" s="1"/>
  <c r="G40"/>
  <c r="F237"/>
  <c r="G237" s="1"/>
  <c r="F208"/>
  <c r="G208" s="1"/>
  <c r="E850" l="1"/>
  <c r="G850" s="1"/>
  <c r="F275"/>
  <c r="G275" s="1"/>
  <c r="F276"/>
  <c r="G276" s="1"/>
  <c r="D806"/>
  <c r="D816"/>
  <c r="F816" s="1"/>
  <c r="G816" s="1"/>
  <c r="F814"/>
</calcChain>
</file>

<file path=xl/sharedStrings.xml><?xml version="1.0" encoding="utf-8"?>
<sst xmlns="http://schemas.openxmlformats.org/spreadsheetml/2006/main" count="1127" uniqueCount="307">
  <si>
    <t>Government of India</t>
  </si>
  <si>
    <t>National Programme of Mid-Day Meal in Schools</t>
  </si>
  <si>
    <t>Part-D: ANALYSIS SHEET</t>
  </si>
  <si>
    <t>1. Calculation of Bench mark for utilisation.</t>
  </si>
  <si>
    <t>1.1) No. of children</t>
  </si>
  <si>
    <t>Stage</t>
  </si>
  <si>
    <t>Diff</t>
  </si>
  <si>
    <t>Diff in %</t>
  </si>
  <si>
    <t>4=(3-2)</t>
  </si>
  <si>
    <t>Primary</t>
  </si>
  <si>
    <t>Total</t>
  </si>
  <si>
    <t>1.2) No. of School working days</t>
  </si>
  <si>
    <t xml:space="preserve"> </t>
  </si>
  <si>
    <t xml:space="preserve">PY </t>
  </si>
  <si>
    <t>No. of Meals as per PAB approval</t>
  </si>
  <si>
    <t>No. of Meals claimed to have served by the State</t>
  </si>
  <si>
    <t>Diff.</t>
  </si>
  <si>
    <t>UP PY</t>
  </si>
  <si>
    <t xml:space="preserve">2. COVERAGE </t>
  </si>
  <si>
    <t>Sl. No.</t>
  </si>
  <si>
    <t>Districts</t>
  </si>
  <si>
    <t>No. of  Institutions</t>
  </si>
  <si>
    <t>No. of Institutions  serving MDM</t>
  </si>
  <si>
    <t>Non-Coverage</t>
  </si>
  <si>
    <t>% NC</t>
  </si>
  <si>
    <t>5=3-4</t>
  </si>
  <si>
    <t>TOTAL</t>
  </si>
  <si>
    <t>Average number of children availing MDM*</t>
  </si>
  <si>
    <t>% Diff</t>
  </si>
  <si>
    <t>5=4-3</t>
  </si>
  <si>
    <t>Sr. No.</t>
  </si>
  <si>
    <t>District</t>
  </si>
  <si>
    <t>% Meals Served</t>
  </si>
  <si>
    <t>3.1)  Reconciliation of Foodgrains OB, Allocation &amp; Lifting</t>
  </si>
  <si>
    <t>As per GoI record</t>
  </si>
  <si>
    <t xml:space="preserve">As per State's AWP&amp;B </t>
  </si>
  <si>
    <t>5(4-3)</t>
  </si>
  <si>
    <t>S.No.</t>
  </si>
  <si>
    <t>Name of District</t>
  </si>
  <si>
    <t>Allocation</t>
  </si>
  <si>
    <t>3.4)  Foodgrains  Allocation &amp; Lifting</t>
  </si>
  <si>
    <t>(in MTs)</t>
  </si>
  <si>
    <t>Total Availibility</t>
  </si>
  <si>
    <t>% Availibility</t>
  </si>
  <si>
    <t>Lifted from FCI</t>
  </si>
  <si>
    <t>3.6)  Foodgrains Allocation, Lifting (availibility) &amp; Utilisation</t>
  </si>
  <si>
    <t>T. Availibility</t>
  </si>
  <si>
    <t>% T. Availibility</t>
  </si>
  <si>
    <t>Utilisation</t>
  </si>
  <si>
    <t>% Utilisation</t>
  </si>
  <si>
    <t>% payment</t>
  </si>
  <si>
    <t>Pending Bills</t>
  </si>
  <si>
    <t>4. ANALYSIS ON COOKING COST (PRIMARY + UPPER PRIMARY)</t>
  </si>
  <si>
    <t>4.1) ANALYSIS ON OPENING BALANACE AND CLOSING BALANACE</t>
  </si>
  <si>
    <t>4.2) Cooking cost allocation and disbursed to Dists</t>
  </si>
  <si>
    <t>Disbursed to Dist</t>
  </si>
  <si>
    <t xml:space="preserve">Cooking assistance received </t>
  </si>
  <si>
    <t>Total Availibility of cooking cost</t>
  </si>
  <si>
    <t>% Availibility of cooking cost</t>
  </si>
  <si>
    <t>4.4) Cooking Cost Utilisation</t>
  </si>
  <si>
    <t>Utilisation of Cooking assistance</t>
  </si>
  <si>
    <t xml:space="preserve">% Utilisation                    </t>
  </si>
  <si>
    <t>% utilisation of foodgrains</t>
  </si>
  <si>
    <t>% utilisation of Cooking cost</t>
  </si>
  <si>
    <t>Mis-match in % points</t>
  </si>
  <si>
    <t>(In MTs)</t>
  </si>
  <si>
    <t xml:space="preserve">Expected consumption of food grains </t>
  </si>
  <si>
    <t>Actual consumption of food grains</t>
  </si>
  <si>
    <t xml:space="preserve"> % consumption </t>
  </si>
  <si>
    <t>Expected expenditure of cooking cost</t>
  </si>
  <si>
    <t>Actual expenditure of cooking cost</t>
  </si>
  <si>
    <t>6. ANALYSIS of HONORIUM, To COOK-CUM-HELPERS</t>
  </si>
  <si>
    <t xml:space="preserve">Total availability </t>
  </si>
  <si>
    <t xml:space="preserve">% Availibilty  </t>
  </si>
  <si>
    <t>6.2)  District-wise utilisation Utilisation of grant for Honorarium, cooks-cum-Helpers</t>
  </si>
  <si>
    <t>Total Availability</t>
  </si>
  <si>
    <t>Payment of hon.  to CCH</t>
  </si>
  <si>
    <t>% payment to CCH against allocation</t>
  </si>
  <si>
    <t>7. ANALYSIS ON MANAGEMENT, MONITORING &amp; EVALUATION (MME)</t>
  </si>
  <si>
    <t>7.1)  Reconciliation of MME OB, Allocation &amp; Releasing [PY + U PY]</t>
  </si>
  <si>
    <t xml:space="preserve">Total Availibility </t>
  </si>
  <si>
    <t>Activity</t>
  </si>
  <si>
    <t>Expenditure</t>
  </si>
  <si>
    <t>Exp as % of allocation</t>
  </si>
  <si>
    <t>School Level Expenses</t>
  </si>
  <si>
    <t>Management, Supervision, Training &amp; Internal Monitoring, External Monitoring &amp; Evaluation</t>
  </si>
  <si>
    <t>8. ANALYSIS ON CENTRAL ASSISTANCE TOWARDS TRANSPORT ASSISTANCE</t>
  </si>
  <si>
    <t>8.1)  Reconciliation of TA OB, Allocation &amp; Releasing [PY + U PY]</t>
  </si>
  <si>
    <t>Total availibility of funds</t>
  </si>
  <si>
    <t>Foodgrains Lifted (in MTs)</t>
  </si>
  <si>
    <t>Maximum fund permissibale</t>
  </si>
  <si>
    <t>Unspent Balance</t>
  </si>
  <si>
    <t>6=(4-5)</t>
  </si>
  <si>
    <t>8= (2-5)</t>
  </si>
  <si>
    <t>Average number of children availing MDM</t>
  </si>
  <si>
    <t>Year</t>
  </si>
  <si>
    <t>GoI records</t>
  </si>
  <si>
    <t>State record</t>
  </si>
  <si>
    <t>Variation</t>
  </si>
  <si>
    <t>Phy</t>
  </si>
  <si>
    <t>Achievement as % of allocation</t>
  </si>
  <si>
    <t>Fin (in Lakh)</t>
  </si>
  <si>
    <t xml:space="preserve">Fin                            </t>
  </si>
  <si>
    <t>% Bill paid</t>
  </si>
  <si>
    <t>Engaged by State</t>
  </si>
  <si>
    <t>5 = (4 - 3)</t>
  </si>
  <si>
    <t>Not engaged</t>
  </si>
  <si>
    <t>Bills submited by FCI</t>
  </si>
  <si>
    <t>Payment made to FCI</t>
  </si>
  <si>
    <t>Bills raised by FCI</t>
  </si>
  <si>
    <t xml:space="preserve">3.9) Payment of cost of foodgrain to FCI </t>
  </si>
  <si>
    <t>3.8)  Cost of Foodgrains, Payment to FCI</t>
  </si>
  <si>
    <t>(Rs. In lakh)</t>
  </si>
  <si>
    <t>(Rs. in Lakh)</t>
  </si>
  <si>
    <t xml:space="preserve">Payment to FCI </t>
  </si>
  <si>
    <t>NCLP</t>
  </si>
  <si>
    <t>Total available</t>
  </si>
  <si>
    <t>% available</t>
  </si>
  <si>
    <t>State : Jharkhand</t>
  </si>
  <si>
    <t>Ranchi</t>
  </si>
  <si>
    <t>Khunti</t>
  </si>
  <si>
    <t>Lohardaga</t>
  </si>
  <si>
    <t>Gumla</t>
  </si>
  <si>
    <t>Simdega</t>
  </si>
  <si>
    <t>East Singhbhum</t>
  </si>
  <si>
    <t>S -Kharsawan</t>
  </si>
  <si>
    <t>W. Singhbhum</t>
  </si>
  <si>
    <t>Palamu</t>
  </si>
  <si>
    <t>Latehar</t>
  </si>
  <si>
    <t>Garhwa</t>
  </si>
  <si>
    <t>Hazaribagh</t>
  </si>
  <si>
    <t>Ramgarh</t>
  </si>
  <si>
    <t>Koderma</t>
  </si>
  <si>
    <t>Chartra</t>
  </si>
  <si>
    <t>Giridih</t>
  </si>
  <si>
    <t>Dhanbad</t>
  </si>
  <si>
    <t>Bokaro</t>
  </si>
  <si>
    <t>Dumka</t>
  </si>
  <si>
    <t>Jamtara</t>
  </si>
  <si>
    <t>Sahebganj</t>
  </si>
  <si>
    <t>Pakur</t>
  </si>
  <si>
    <t>Godda</t>
  </si>
  <si>
    <t>Deoghar</t>
  </si>
  <si>
    <t>9.1.1) Releasing details</t>
  </si>
  <si>
    <t>Schools</t>
  </si>
  <si>
    <t>Installment</t>
  </si>
  <si>
    <t>Dated</t>
  </si>
  <si>
    <t>Units</t>
  </si>
  <si>
    <t>Amount  (Rs in lakh)</t>
  </si>
  <si>
    <t>Primary + Upper-Primary</t>
  </si>
  <si>
    <t>2006-07</t>
  </si>
  <si>
    <t>2007-08</t>
  </si>
  <si>
    <t>2008-09</t>
  </si>
  <si>
    <t>2009-10</t>
  </si>
  <si>
    <t>2010-11</t>
  </si>
  <si>
    <t>2011-12</t>
  </si>
  <si>
    <t>2012-13</t>
  </si>
  <si>
    <t>2013-14</t>
  </si>
  <si>
    <t>Grand Total</t>
  </si>
  <si>
    <t xml:space="preserve">9.1.2) Reconciliation of amount sanctioned </t>
  </si>
  <si>
    <t>9.2)  Kitchen Devices</t>
  </si>
  <si>
    <t>9.2.1) Releasing details</t>
  </si>
  <si>
    <t>Amount              (in lakh)</t>
  </si>
  <si>
    <t xml:space="preserve">2012-13 </t>
  </si>
  <si>
    <t xml:space="preserve">Allocation for 2018-19                                             </t>
  </si>
  <si>
    <t>9. INFRASTRUCTURE DEVELOPMENT DURING 2018-19 (Primary + Upper primary)</t>
  </si>
  <si>
    <t xml:space="preserve">Releases for Kitchen sheds by GoI </t>
  </si>
  <si>
    <t>1</t>
  </si>
  <si>
    <t>2</t>
  </si>
  <si>
    <t>3</t>
  </si>
  <si>
    <t>4</t>
  </si>
  <si>
    <t>5=(4/2)</t>
  </si>
  <si>
    <t>2014-15</t>
  </si>
  <si>
    <t>2015-16</t>
  </si>
  <si>
    <t>2016-17</t>
  </si>
  <si>
    <t>2017-18</t>
  </si>
  <si>
    <t>Enrolment as on 30.9.2018</t>
  </si>
  <si>
    <t>No. of children as per PAB Approval for  2018-19</t>
  </si>
  <si>
    <t>% of UB on allocation 2019-20</t>
  </si>
  <si>
    <t>3.5) District-wise Foodgrains availability  as on 31.03.19 (Source data: Table AT-6 &amp; 6A of AWP&amp;B 2019-20)</t>
  </si>
  <si>
    <t>% of OB on allocation 2019-20</t>
  </si>
  <si>
    <t xml:space="preserve">Allocation for 2019-20                                          </t>
  </si>
  <si>
    <t xml:space="preserve">Opening Balance as on 1.4.2018                                                        </t>
  </si>
  <si>
    <t xml:space="preserve">Allocation for 2019-20                                     </t>
  </si>
  <si>
    <t>5.2 Reconciliation of Food grains utilisation during 2019-20 (Source data: para 2.7 and 3.7 above)</t>
  </si>
  <si>
    <t>(Refer table AT_8 and AT-8A,AWP&amp;B, 2019-20)</t>
  </si>
  <si>
    <t>CCH PAB Approval for 2018-19</t>
  </si>
  <si>
    <t xml:space="preserve">Allocation for 2018-19                            </t>
  </si>
  <si>
    <t>Unspent balance as on 31.03.19</t>
  </si>
  <si>
    <t>% of UB</t>
  </si>
  <si>
    <t>7.2) Utilisation of MME during 2019-20 (Source data: Table AT-10 of AWP&amp;B 2019-20)</t>
  </si>
  <si>
    <t>(As on 31.03.19)</t>
  </si>
  <si>
    <t>Allocated for 2019-20</t>
  </si>
  <si>
    <t>2018-19</t>
  </si>
  <si>
    <t>U. Primary</t>
  </si>
  <si>
    <t>STC(NCLP)</t>
  </si>
  <si>
    <t>Pry</t>
  </si>
  <si>
    <t>U.Pry</t>
  </si>
  <si>
    <t>Cooking Cost revised rate</t>
  </si>
  <si>
    <t>SCT</t>
  </si>
  <si>
    <t>Upry</t>
  </si>
  <si>
    <t>Allocation for 
2019-20</t>
  </si>
  <si>
    <t>8.2. District wise TA Utilization</t>
  </si>
  <si>
    <t>Received</t>
  </si>
  <si>
    <t>Avaiablity</t>
  </si>
  <si>
    <t>Utilization</t>
  </si>
  <si>
    <t>% Utilization</t>
  </si>
  <si>
    <t>Actual expenditure incurred by State</t>
  </si>
  <si>
    <t xml:space="preserve">2017-18 </t>
  </si>
  <si>
    <t>Procured</t>
  </si>
  <si>
    <t>Amount</t>
  </si>
  <si>
    <t>6.2) District-wise allocation and availability of funds for honorium to cook-cum-Helpers</t>
  </si>
  <si>
    <t>Sanctioned for replacement of KD</t>
  </si>
  <si>
    <t>Unit</t>
  </si>
  <si>
    <t xml:space="preserve"> Amount</t>
  </si>
  <si>
    <t xml:space="preserve">Unit </t>
  </si>
  <si>
    <t>Not Procured</t>
  </si>
  <si>
    <t>Annual Work Plan &amp; Budget  (AWP&amp;B) 2020-21</t>
  </si>
  <si>
    <t>Section-A : REVIEW OF IMPLEMENTATION OF MDM SCHEME DURING 2019-20 (01-04-2019 to 31.12.19)</t>
  </si>
  <si>
    <t>MDM PAB Approval 
for 2019-20</t>
  </si>
  <si>
    <t>Average number of children availed MDM during 01-04-2019 to 31-12-2019 (AT-5&amp;5A)</t>
  </si>
  <si>
    <t>Working Day coveage upto 31-12-2019</t>
  </si>
  <si>
    <t>Upper Primary</t>
  </si>
  <si>
    <t xml:space="preserve">i) Base period 01.04.19 to 31.12.19  </t>
  </si>
  <si>
    <t>2.1  Institutions- (Primary) (Source data : Table AT-3A of AWP&amp;B 2020-21)</t>
  </si>
  <si>
    <t>S. Kharsawan</t>
  </si>
  <si>
    <t>Chatra</t>
  </si>
  <si>
    <t>Sahibganj</t>
  </si>
  <si>
    <t>Gooda</t>
  </si>
  <si>
    <t>2.2  Institutions- (Primary with Upper Primary) (Source data : Table AT-3B 
of AWP&amp;B 2019-20)</t>
  </si>
  <si>
    <t>2.2A  Institutions- (Upper Primary) (Source data : Table AT-3C of AWP&amp;B 2020-21)</t>
  </si>
  <si>
    <t>2.3  Coverage Chidlren vs. Enrolment ( Primary) (Source data : Table AT-4 &amp; 5  of AWP&amp;B 2020-21)</t>
  </si>
  <si>
    <t>Enrolment as on 30.9.2019</t>
  </si>
  <si>
    <t>6</t>
  </si>
  <si>
    <t>2.4  Coverage Chidlren vs. Enrolment  ( Upper Primary) (Source data : Table AT- 4A &amp; 5-A of AWP&amp;B 2020-21)</t>
  </si>
  <si>
    <t>2.5  No. of children  ( Primary) (Source data : Table AT-5  of AWP&amp;B 2020-21)</t>
  </si>
  <si>
    <t>No. of children as per PAB Approval for  2019-20</t>
  </si>
  <si>
    <t>2.6  No. of children  ( Upper Primary) (Source data : Table AT-5-A of AWP&amp;B 2020-21)</t>
  </si>
  <si>
    <t>No of meal served during 01-04-2019 to 31.12.19</t>
  </si>
  <si>
    <t xml:space="preserve">Meal to be served Primafy </t>
  </si>
  <si>
    <t>Meal to be served NCLP</t>
  </si>
  <si>
    <t>Meal to be served Upper Primary</t>
  </si>
  <si>
    <t>2.7 Number of meal to be served and  actual  number of meal served during 2019-20
(Source data: Table AT-5 , 5A &amp; 5B of AWP&amp;B 2020-21)</t>
  </si>
  <si>
    <t>5</t>
  </si>
  <si>
    <t>Opening Stock as on 1.4.2019</t>
  </si>
  <si>
    <t>Lifting as on 31.12.2019</t>
  </si>
  <si>
    <t>Allocation for 
2020-21</t>
  </si>
  <si>
    <t xml:space="preserve">Opening Stock as on 1.4.2019                                                  </t>
  </si>
  <si>
    <t>% of OS on allocation 2019-20</t>
  </si>
  <si>
    <t xml:space="preserve">Allocation for 2020-21            </t>
  </si>
  <si>
    <t xml:space="preserve">Unspent Balance as on 31.12.2019                                                  </t>
  </si>
  <si>
    <t>Opening Balance 1-04-2019</t>
  </si>
  <si>
    <t>Lifting upto 31.12.19</t>
  </si>
  <si>
    <t>OB as on 1.4.2019</t>
  </si>
  <si>
    <t xml:space="preserve">Opening Balance as on 1.4.2019                                               </t>
  </si>
  <si>
    <t xml:space="preserve">Allocation for 2019-20                                </t>
  </si>
  <si>
    <t xml:space="preserve"> 4.1.2) District-wise unspent  balance as on 31.12.2019 Source data: Table AT-7 &amp; 7A
 of AWP&amp;B 2020-21)</t>
  </si>
  <si>
    <t xml:space="preserve">Unspent Balance as on 31.12.2019                                                        </t>
  </si>
  <si>
    <t>OB as on 
01-04-2019</t>
  </si>
  <si>
    <t>4.3)  District-wise Cooking Cost availability (Source data: Table AT-7 &amp; 7A of AWP&amp;B 2020-21)</t>
  </si>
  <si>
    <t>4.5)  District-wise Utilisation of Cooking cost (Source data: Table AT-7 &amp; 7A of AWP&amp;B 2020-21)</t>
  </si>
  <si>
    <t>5. Reconciliation of Utilisation and Performance during 2020-21 [PRIMARY+ UPPER PRIMARY]</t>
  </si>
  <si>
    <t>No. of Meals served during 
01-04-2018 to 31.12.19</t>
  </si>
  <si>
    <t>No. of Meals served during 01-04-2019 to 31.12.19</t>
  </si>
  <si>
    <t xml:space="preserve">Allocation for 2019-20                           </t>
  </si>
  <si>
    <t>Opening Balance as on 1.4.2019</t>
  </si>
  <si>
    <t xml:space="preserve">Amount received </t>
  </si>
  <si>
    <t>(Refer table AT_8 and AT-8A,AWP&amp;B, 2020-21)</t>
  </si>
  <si>
    <t>Refer table AT_8 and AT-8A,AWP&amp;B, 2020-21</t>
  </si>
  <si>
    <t>Released during 2019-20</t>
  </si>
  <si>
    <t>Allocation for 2019-20</t>
  </si>
  <si>
    <t>Released during 2020-21.</t>
  </si>
  <si>
    <t xml:space="preserve">Allocation for 2019-20                            </t>
  </si>
  <si>
    <t>Opening Balance 1.4.19</t>
  </si>
  <si>
    <t>2019-20</t>
  </si>
  <si>
    <t>2006-19</t>
  </si>
  <si>
    <t>Sanctioned by GoI during 2006-07 to 2019-20</t>
  </si>
  <si>
    <t>Achievement (C+IP)                                  upto 31.12.19</t>
  </si>
  <si>
    <t>Releases for Kitchen devices by GoI as on 31.12-2019 (AT-12 AWP&amp;B - 2020-21)</t>
  </si>
  <si>
    <t>Sactioned during 
2006-07 to 2019-20</t>
  </si>
  <si>
    <t>Achievement (Procured)                                  upto 31.12,19</t>
  </si>
  <si>
    <t>Sactioned during 2012-13 to 2019-20</t>
  </si>
  <si>
    <t>Achievement (Procured)                                  upto 31.12.19</t>
  </si>
  <si>
    <t>8.3) Utilisation of TA during 2019-20 (Source data: Table AT-9 of AWP&amp;B 2020-21)</t>
  </si>
  <si>
    <t>State yet to surrender 1920 kitchen cum stores sanctioned during 2007-08 to 2009-10 
@Rs.60000per units (CA).</t>
  </si>
  <si>
    <t>Fin (Rs. In Lakh)</t>
  </si>
  <si>
    <t>9.2.2) Achievement ( under MDM Funds) (Source data: Table AT-12A of AWP&amp;B 2019-20)</t>
  </si>
  <si>
    <t>9.2.3) Raplacement of Kitchen Devices</t>
  </si>
  <si>
    <t>9.2.4) Achievement ( under MDM Funds) (Source data: Table AT-12A of AWP&amp;B 2018-19)</t>
  </si>
  <si>
    <t xml:space="preserve"> 4.1.1) District-wise opening balance as on 1.4.2019 (Source data: 
Table AT-7 &amp; 7A of AWP&amp;B 2020-21)</t>
  </si>
  <si>
    <t>5.3 Reconciliation of Cooking Cost utilisation during 2019-20
 (Source data: para 2.5 and 4.5 above)</t>
  </si>
  <si>
    <t>6.1) District-wise allocation and availability of funds for honorium to CCHs</t>
  </si>
  <si>
    <t>6.3)  District-wise status of unspent balance of grant for Honorarium, 
cooks-cum-Helpers</t>
  </si>
  <si>
    <t>OB/Allocation/ Lifting</t>
  </si>
  <si>
    <t xml:space="preserve"> 3.3) District-wise unspent balance as on 31.012.2019
(Source data: Table AT-6 &amp; 6A of AWP&amp;B 2019-20)</t>
  </si>
  <si>
    <t xml:space="preserve">Allocation for 2019-20             </t>
  </si>
  <si>
    <t xml:space="preserve"> 3.2) District-wise opening balance as on 1.4.2019 
(Source data: Table AT-6 &amp; 6A of AWP&amp;B 2020-21</t>
  </si>
  <si>
    <t>3.7)  District-wise Utilisation of foodgrains 
(Source data: Table AT-6 &amp; 6A of AWP&amp;B 2018-19)</t>
  </si>
  <si>
    <t>2018-19*</t>
  </si>
  <si>
    <t>* All pending 5276 units of kitchen-devices has procured by State durng 2018-19.</t>
  </si>
  <si>
    <t>Source: Table AT-6 &amp; 6A of AWP&amp;B 2020-21</t>
  </si>
  <si>
    <t>9.1) Kitchen-cum-Stores</t>
  </si>
  <si>
    <t>No. of Meal to be served durng 1-4-19 to 31-12-19</t>
  </si>
  <si>
    <r>
      <t xml:space="preserve">3. </t>
    </r>
    <r>
      <rPr>
        <b/>
        <u/>
        <sz val="11"/>
        <rFont val="Arial"/>
        <family val="2"/>
      </rPr>
      <t>ANALYSIS ON FOODGRAINS</t>
    </r>
    <r>
      <rPr>
        <b/>
        <sz val="11"/>
        <rFont val="Arial"/>
        <family val="2"/>
      </rPr>
      <t xml:space="preserve"> (PRIMARY + UPPER PRIMARY)</t>
    </r>
  </si>
  <si>
    <r>
      <t>(i</t>
    </r>
    <r>
      <rPr>
        <i/>
        <sz val="11"/>
        <rFont val="Arial"/>
        <family val="2"/>
      </rPr>
      <t>n MTs)</t>
    </r>
  </si>
  <si>
    <r>
      <t xml:space="preserve">5.1 Mismatch between Utilisation of Foodgrains and Cooking Cost 
 </t>
    </r>
    <r>
      <rPr>
        <b/>
        <i/>
        <sz val="11"/>
        <rFont val="Arial"/>
        <family val="2"/>
      </rPr>
      <t>(Source data: para 3.7 and 4.5 above)</t>
    </r>
  </si>
  <si>
    <r>
      <t xml:space="preserve">9.1.3) Achievement ( under MDM Funds) </t>
    </r>
    <r>
      <rPr>
        <b/>
        <i/>
        <sz val="12"/>
        <rFont val="Arial"/>
        <family val="2"/>
      </rPr>
      <t>(Source data: Table AT-10 of AWP&amp;B 2019-20)</t>
    </r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</si>
</sst>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_(* #,##0.00_);_(* \(#,##0.00\);_(* \-??_);_(@_)"/>
  </numFmts>
  <fonts count="37">
    <font>
      <sz val="10"/>
      <name val="Arial"/>
      <family val="2"/>
    </font>
    <font>
      <sz val="10"/>
      <name val="Arial"/>
      <family val="2"/>
    </font>
    <font>
      <b/>
      <sz val="11"/>
      <name val="Cambria"/>
      <family val="1"/>
    </font>
    <font>
      <sz val="11"/>
      <name val="Cambria"/>
      <family val="1"/>
    </font>
    <font>
      <sz val="11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color indexed="10"/>
      <name val="Cambria"/>
      <family val="1"/>
    </font>
    <font>
      <i/>
      <sz val="11"/>
      <name val="Cambria"/>
      <family val="1"/>
    </font>
    <font>
      <sz val="10"/>
      <name val="Cambria"/>
      <family val="1"/>
    </font>
    <font>
      <b/>
      <sz val="10"/>
      <name val="Arial"/>
      <family val="2"/>
    </font>
    <font>
      <sz val="11"/>
      <color indexed="8"/>
      <name val="Calibri"/>
      <family val="2"/>
      <charset val="1"/>
    </font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1"/>
      <name val="Cambria"/>
      <family val="1"/>
      <scheme val="major"/>
    </font>
    <font>
      <sz val="12"/>
      <name val="Cambria"/>
      <family val="1"/>
    </font>
    <font>
      <sz val="12"/>
      <color theme="1"/>
      <name val="Cambria"/>
      <family val="1"/>
    </font>
    <font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u/>
      <sz val="11"/>
      <name val="Arial"/>
      <family val="2"/>
    </font>
    <font>
      <sz val="11"/>
      <color theme="1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sz val="11"/>
      <color indexed="10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i/>
      <sz val="12"/>
      <name val="Arial"/>
      <family val="2"/>
    </font>
    <font>
      <b/>
      <sz val="12"/>
      <color indexed="8"/>
      <name val="Arial"/>
      <family val="2"/>
    </font>
    <font>
      <b/>
      <u/>
      <sz val="11"/>
      <color theme="0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8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ill="0" applyBorder="0" applyAlignment="0" applyProtection="0"/>
    <xf numFmtId="0" fontId="13" fillId="0" borderId="0"/>
    <xf numFmtId="0" fontId="13" fillId="0" borderId="0"/>
    <xf numFmtId="0" fontId="1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3" fillId="0" borderId="0"/>
    <xf numFmtId="0" fontId="1" fillId="0" borderId="0"/>
    <xf numFmtId="0" fontId="12" fillId="0" borderId="0"/>
    <xf numFmtId="0" fontId="5" fillId="0" borderId="0"/>
    <xf numFmtId="9" fontId="1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ill="0" applyBorder="0" applyAlignment="0" applyProtection="0"/>
  </cellStyleXfs>
  <cellXfs count="487">
    <xf numFmtId="0" fontId="0" fillId="0" borderId="0" xfId="0"/>
    <xf numFmtId="0" fontId="3" fillId="0" borderId="0" xfId="0" applyFont="1"/>
    <xf numFmtId="9" fontId="3" fillId="0" borderId="0" xfId="20" applyFont="1"/>
    <xf numFmtId="9" fontId="3" fillId="0" borderId="1" xfId="20" applyFont="1" applyBorder="1"/>
    <xf numFmtId="0" fontId="6" fillId="4" borderId="1" xfId="0" applyFont="1" applyFill="1" applyBorder="1" applyAlignment="1">
      <alignment horizontal="center"/>
    </xf>
    <xf numFmtId="0" fontId="3" fillId="0" borderId="0" xfId="0" applyFont="1" applyFill="1"/>
    <xf numFmtId="0" fontId="8" fillId="0" borderId="0" xfId="0" applyFont="1"/>
    <xf numFmtId="0" fontId="4" fillId="0" borderId="0" xfId="10" applyFont="1"/>
    <xf numFmtId="0" fontId="7" fillId="0" borderId="0" xfId="0" applyFont="1"/>
    <xf numFmtId="2" fontId="4" fillId="0" borderId="1" xfId="10" applyNumberFormat="1" applyFont="1" applyBorder="1" applyAlignment="1">
      <alignment horizontal="center" vertical="center"/>
    </xf>
    <xf numFmtId="0" fontId="4" fillId="0" borderId="1" xfId="10" applyFont="1" applyBorder="1" applyAlignment="1">
      <alignment horizontal="center" vertical="center"/>
    </xf>
    <xf numFmtId="2" fontId="6" fillId="0" borderId="1" xfId="10" applyNumberFormat="1" applyFont="1" applyBorder="1" applyAlignment="1">
      <alignment horizontal="center" vertical="center"/>
    </xf>
    <xf numFmtId="2" fontId="6" fillId="0" borderId="1" xfId="10" applyNumberFormat="1" applyFont="1" applyBorder="1" applyAlignment="1">
      <alignment horizontal="center" vertical="center" wrapText="1"/>
    </xf>
    <xf numFmtId="2" fontId="4" fillId="0" borderId="0" xfId="10" applyNumberFormat="1" applyFont="1" applyBorder="1" applyAlignment="1">
      <alignment vertical="center" wrapText="1"/>
    </xf>
    <xf numFmtId="2" fontId="3" fillId="0" borderId="0" xfId="0" applyNumberFormat="1" applyFont="1"/>
    <xf numFmtId="1" fontId="3" fillId="0" borderId="0" xfId="0" applyNumberFormat="1" applyFont="1"/>
    <xf numFmtId="0" fontId="2" fillId="0" borderId="0" xfId="0" applyFont="1" applyAlignment="1">
      <alignment vertical="center"/>
    </xf>
    <xf numFmtId="2" fontId="4" fillId="0" borderId="0" xfId="10" applyNumberFormat="1" applyFont="1" applyBorder="1" applyAlignment="1">
      <alignment horizontal="center" vertical="center"/>
    </xf>
    <xf numFmtId="0" fontId="4" fillId="0" borderId="0" xfId="10" applyFont="1" applyBorder="1" applyAlignment="1">
      <alignment horizontal="center" vertical="center" wrapText="1"/>
    </xf>
    <xf numFmtId="2" fontId="4" fillId="0" borderId="0" xfId="10" applyNumberFormat="1" applyFont="1" applyBorder="1" applyAlignment="1">
      <alignment horizontal="center" vertical="center" wrapText="1"/>
    </xf>
    <xf numFmtId="9" fontId="10" fillId="0" borderId="1" xfId="20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center" vertical="center" wrapText="1"/>
    </xf>
    <xf numFmtId="2" fontId="10" fillId="0" borderId="0" xfId="8" applyNumberFormat="1" applyFont="1" applyFill="1" applyBorder="1" applyAlignment="1">
      <alignment horizontal="right"/>
    </xf>
    <xf numFmtId="2" fontId="10" fillId="0" borderId="0" xfId="0" applyNumberFormat="1" applyFont="1" applyBorder="1" applyAlignment="1">
      <alignment horizontal="center"/>
    </xf>
    <xf numFmtId="9" fontId="0" fillId="0" borderId="1" xfId="20" applyFont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/>
    </xf>
    <xf numFmtId="2" fontId="10" fillId="0" borderId="0" xfId="0" applyNumberFormat="1" applyFont="1" applyBorder="1"/>
    <xf numFmtId="9" fontId="0" fillId="0" borderId="0" xfId="20" applyFont="1" applyBorder="1"/>
    <xf numFmtId="9" fontId="10" fillId="0" borderId="0" xfId="20" applyFont="1" applyBorder="1"/>
    <xf numFmtId="0" fontId="3" fillId="4" borderId="0" xfId="0" applyFont="1" applyFill="1"/>
    <xf numFmtId="1" fontId="14" fillId="4" borderId="6" xfId="10" applyNumberFormat="1" applyFont="1" applyFill="1" applyBorder="1" applyAlignment="1">
      <alignment horizontal="right"/>
    </xf>
    <xf numFmtId="2" fontId="3" fillId="4" borderId="0" xfId="0" applyNumberFormat="1" applyFont="1" applyFill="1"/>
    <xf numFmtId="0" fontId="0" fillId="0" borderId="1" xfId="0" applyBorder="1" applyAlignment="1">
      <alignment horizontal="right"/>
    </xf>
    <xf numFmtId="0" fontId="9" fillId="4" borderId="0" xfId="0" applyFont="1" applyFill="1"/>
    <xf numFmtId="9" fontId="3" fillId="4" borderId="0" xfId="20" applyFont="1" applyFill="1"/>
    <xf numFmtId="1" fontId="6" fillId="4" borderId="0" xfId="10" applyNumberFormat="1" applyFont="1" applyFill="1" applyBorder="1"/>
    <xf numFmtId="0" fontId="3" fillId="0" borderId="0" xfId="0" applyFont="1" applyAlignment="1">
      <alignment vertical="top"/>
    </xf>
    <xf numFmtId="2" fontId="10" fillId="4" borderId="1" xfId="0" applyNumberFormat="1" applyFont="1" applyFill="1" applyBorder="1" applyAlignment="1">
      <alignment horizontal="center"/>
    </xf>
    <xf numFmtId="2" fontId="10" fillId="4" borderId="0" xfId="0" applyNumberFormat="1" applyFont="1" applyFill="1" applyBorder="1" applyAlignment="1">
      <alignment horizontal="center"/>
    </xf>
    <xf numFmtId="9" fontId="10" fillId="0" borderId="0" xfId="20" applyFont="1" applyBorder="1" applyAlignment="1">
      <alignment horizontal="right" vertical="center" wrapText="1"/>
    </xf>
    <xf numFmtId="2" fontId="10" fillId="0" borderId="1" xfId="8" applyNumberFormat="1" applyFont="1" applyFill="1" applyBorder="1" applyAlignment="1">
      <alignment horizontal="center"/>
    </xf>
    <xf numFmtId="2" fontId="10" fillId="0" borderId="1" xfId="0" applyNumberFormat="1" applyFont="1" applyBorder="1" applyAlignment="1">
      <alignment horizontal="center"/>
    </xf>
    <xf numFmtId="1" fontId="10" fillId="0" borderId="1" xfId="0" applyNumberFormat="1" applyFont="1" applyBorder="1" applyAlignment="1">
      <alignment horizontal="center"/>
    </xf>
    <xf numFmtId="9" fontId="10" fillId="0" borderId="1" xfId="20" applyFont="1" applyBorder="1" applyAlignment="1">
      <alignment horizontal="center"/>
    </xf>
    <xf numFmtId="0" fontId="3" fillId="0" borderId="0" xfId="0" applyFont="1" applyAlignment="1">
      <alignment vertical="center"/>
    </xf>
    <xf numFmtId="0" fontId="3" fillId="4" borderId="0" xfId="0" applyFont="1" applyFill="1" applyAlignment="1">
      <alignment vertical="top"/>
    </xf>
    <xf numFmtId="0" fontId="8" fillId="4" borderId="0" xfId="0" applyFont="1" applyFill="1"/>
    <xf numFmtId="0" fontId="3" fillId="4" borderId="0" xfId="0" applyFont="1" applyFill="1" applyAlignment="1">
      <alignment vertical="center"/>
    </xf>
    <xf numFmtId="0" fontId="7" fillId="4" borderId="0" xfId="0" applyFont="1" applyFill="1"/>
    <xf numFmtId="0" fontId="2" fillId="4" borderId="0" xfId="0" applyFont="1" applyFill="1" applyAlignment="1">
      <alignment vertical="center"/>
    </xf>
    <xf numFmtId="1" fontId="3" fillId="4" borderId="0" xfId="0" applyNumberFormat="1" applyFont="1" applyFill="1"/>
    <xf numFmtId="0" fontId="4" fillId="0" borderId="0" xfId="10" applyFont="1" applyAlignment="1">
      <alignment horizontal="center"/>
    </xf>
    <xf numFmtId="9" fontId="0" fillId="0" borderId="1" xfId="20" applyFont="1" applyBorder="1" applyAlignment="1">
      <alignment horizontal="center"/>
    </xf>
    <xf numFmtId="9" fontId="10" fillId="0" borderId="0" xfId="20" applyFont="1" applyBorder="1" applyAlignment="1">
      <alignment horizontal="center"/>
    </xf>
    <xf numFmtId="1" fontId="4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15" fillId="4" borderId="0" xfId="0" applyFont="1" applyFill="1"/>
    <xf numFmtId="0" fontId="15" fillId="0" borderId="0" xfId="0" applyFont="1"/>
    <xf numFmtId="0" fontId="16" fillId="0" borderId="0" xfId="0" applyFont="1" applyFill="1"/>
    <xf numFmtId="0" fontId="16" fillId="4" borderId="0" xfId="0" applyFont="1" applyFill="1"/>
    <xf numFmtId="0" fontId="15" fillId="0" borderId="0" xfId="0" applyFont="1" applyFill="1"/>
    <xf numFmtId="0" fontId="17" fillId="0" borderId="1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15" fillId="4" borderId="0" xfId="0" applyFont="1" applyFill="1" applyBorder="1"/>
    <xf numFmtId="2" fontId="0" fillId="4" borderId="1" xfId="0" applyNumberFormat="1" applyFont="1" applyFill="1" applyBorder="1" applyAlignment="1">
      <alignment horizontal="center"/>
    </xf>
    <xf numFmtId="9" fontId="0" fillId="4" borderId="1" xfId="20" applyFont="1" applyFill="1" applyBorder="1" applyAlignment="1">
      <alignment horizontal="center"/>
    </xf>
    <xf numFmtId="1" fontId="14" fillId="4" borderId="1" xfId="10" applyNumberFormat="1" applyFont="1" applyFill="1" applyBorder="1" applyAlignment="1">
      <alignment horizontal="right"/>
    </xf>
    <xf numFmtId="1" fontId="15" fillId="4" borderId="0" xfId="0" applyNumberFormat="1" applyFont="1" applyFill="1"/>
    <xf numFmtId="0" fontId="3" fillId="4" borderId="0" xfId="0" applyFont="1" applyFill="1" applyAlignment="1">
      <alignment wrapText="1"/>
    </xf>
    <xf numFmtId="1" fontId="17" fillId="0" borderId="1" xfId="0" applyNumberFormat="1" applyFont="1" applyFill="1" applyBorder="1" applyAlignment="1">
      <alignment horizontal="center" wrapText="1"/>
    </xf>
    <xf numFmtId="0" fontId="15" fillId="4" borderId="0" xfId="0" applyFont="1" applyFill="1" applyBorder="1" applyAlignment="1">
      <alignment horizontal="center" vertical="center"/>
    </xf>
    <xf numFmtId="0" fontId="15" fillId="4" borderId="0" xfId="0" applyFont="1" applyFill="1" applyAlignment="1">
      <alignment horizontal="center" vertical="center"/>
    </xf>
    <xf numFmtId="0" fontId="16" fillId="0" borderId="0" xfId="0" applyFont="1" applyFill="1" applyAlignment="1">
      <alignment vertical="top"/>
    </xf>
    <xf numFmtId="0" fontId="16" fillId="4" borderId="0" xfId="0" applyFont="1" applyFill="1" applyAlignment="1">
      <alignment vertical="top"/>
    </xf>
    <xf numFmtId="1" fontId="17" fillId="0" borderId="0" xfId="0" applyNumberFormat="1" applyFont="1" applyFill="1" applyBorder="1" applyAlignment="1">
      <alignment horizontal="left"/>
    </xf>
    <xf numFmtId="1" fontId="17" fillId="0" borderId="18" xfId="0" applyNumberFormat="1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/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wrapText="1"/>
    </xf>
    <xf numFmtId="0" fontId="6" fillId="0" borderId="0" xfId="0" applyFont="1" applyBorder="1"/>
    <xf numFmtId="0" fontId="4" fillId="0" borderId="0" xfId="0" applyFont="1" applyBorder="1" applyAlignment="1">
      <alignment horizontal="center"/>
    </xf>
    <xf numFmtId="0" fontId="19" fillId="3" borderId="0" xfId="0" applyFont="1" applyFill="1" applyBorder="1" applyAlignment="1">
      <alignment horizontal="center"/>
    </xf>
    <xf numFmtId="0" fontId="6" fillId="0" borderId="0" xfId="0" applyFont="1" applyAlignment="1">
      <alignment wrapText="1"/>
    </xf>
    <xf numFmtId="0" fontId="6" fillId="0" borderId="0" xfId="0" applyFont="1"/>
    <xf numFmtId="0" fontId="20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20" fillId="0" borderId="0" xfId="0" applyFont="1" applyAlignment="1">
      <alignment horizontal="left"/>
    </xf>
    <xf numFmtId="0" fontId="20" fillId="0" borderId="0" xfId="0" applyFont="1" applyAlignment="1">
      <alignment wrapText="1"/>
    </xf>
    <xf numFmtId="0" fontId="20" fillId="0" borderId="0" xfId="0" applyFont="1" applyAlignment="1"/>
    <xf numFmtId="0" fontId="20" fillId="0" borderId="0" xfId="0" applyFont="1" applyAlignment="1">
      <alignment horizontal="center"/>
    </xf>
    <xf numFmtId="0" fontId="6" fillId="0" borderId="0" xfId="0" applyFont="1" applyBorder="1" applyAlignment="1">
      <alignment horizontal="left" wrapText="1"/>
    </xf>
    <xf numFmtId="0" fontId="4" fillId="0" borderId="0" xfId="0" applyFont="1" applyBorder="1" applyAlignment="1"/>
    <xf numFmtId="0" fontId="20" fillId="0" borderId="0" xfId="0" applyFont="1" applyBorder="1" applyAlignment="1"/>
    <xf numFmtId="0" fontId="6" fillId="0" borderId="0" xfId="0" applyFont="1" applyBorder="1" applyAlignment="1">
      <alignment horizontal="left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wrapText="1"/>
    </xf>
    <xf numFmtId="0" fontId="0" fillId="0" borderId="1" xfId="0" applyFont="1" applyBorder="1" applyAlignment="1">
      <alignment horizontal="right"/>
    </xf>
    <xf numFmtId="1" fontId="4" fillId="4" borderId="6" xfId="10" applyNumberFormat="1" applyFont="1" applyFill="1" applyBorder="1" applyAlignment="1">
      <alignment horizontal="right"/>
    </xf>
    <xf numFmtId="1" fontId="4" fillId="0" borderId="1" xfId="0" applyNumberFormat="1" applyFont="1" applyBorder="1" applyAlignment="1">
      <alignment horizontal="right"/>
    </xf>
    <xf numFmtId="9" fontId="6" fillId="0" borderId="1" xfId="20" applyFont="1" applyBorder="1" applyAlignment="1"/>
    <xf numFmtId="9" fontId="4" fillId="0" borderId="0" xfId="20" applyFont="1" applyAlignment="1">
      <alignment horizontal="center"/>
    </xf>
    <xf numFmtId="1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left" wrapText="1"/>
    </xf>
    <xf numFmtId="1" fontId="4" fillId="0" borderId="1" xfId="0" applyNumberFormat="1" applyFont="1" applyBorder="1"/>
    <xf numFmtId="1" fontId="4" fillId="0" borderId="1" xfId="0" applyNumberFormat="1" applyFont="1" applyBorder="1" applyAlignment="1"/>
    <xf numFmtId="9" fontId="4" fillId="0" borderId="0" xfId="20" applyFont="1" applyBorder="1" applyAlignment="1"/>
    <xf numFmtId="0" fontId="4" fillId="0" borderId="0" xfId="0" applyFont="1" applyAlignment="1">
      <alignment vertical="top"/>
    </xf>
    <xf numFmtId="9" fontId="6" fillId="0" borderId="1" xfId="2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9" fontId="6" fillId="0" borderId="1" xfId="20" applyFont="1" applyBorder="1" applyAlignment="1">
      <alignment horizontal="center" vertical="center"/>
    </xf>
    <xf numFmtId="9" fontId="6" fillId="0" borderId="1" xfId="2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21" fillId="4" borderId="1" xfId="16" applyFont="1" applyFill="1" applyBorder="1" applyAlignment="1">
      <alignment horizontal="left" vertical="center"/>
    </xf>
    <xf numFmtId="9" fontId="4" fillId="4" borderId="1" xfId="2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left" vertical="center" wrapText="1"/>
    </xf>
    <xf numFmtId="0" fontId="4" fillId="4" borderId="18" xfId="0" applyFont="1" applyFill="1" applyBorder="1" applyAlignment="1">
      <alignment horizontal="left"/>
    </xf>
    <xf numFmtId="0" fontId="6" fillId="0" borderId="3" xfId="0" applyFont="1" applyBorder="1" applyAlignment="1">
      <alignment horizontal="left" wrapText="1"/>
    </xf>
    <xf numFmtId="0" fontId="6" fillId="0" borderId="0" xfId="0" applyFont="1" applyBorder="1" applyAlignment="1">
      <alignment horizontal="center" wrapText="1"/>
    </xf>
    <xf numFmtId="0" fontId="6" fillId="4" borderId="1" xfId="0" applyFont="1" applyFill="1" applyBorder="1" applyAlignment="1">
      <alignment horizontal="center" vertical="center" wrapText="1"/>
    </xf>
    <xf numFmtId="9" fontId="6" fillId="4" borderId="1" xfId="20" applyFont="1" applyFill="1" applyBorder="1" applyAlignment="1">
      <alignment horizontal="center" vertical="center" wrapText="1"/>
    </xf>
    <xf numFmtId="9" fontId="4" fillId="0" borderId="1" xfId="2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left" vertical="center" wrapText="1"/>
    </xf>
    <xf numFmtId="9" fontId="6" fillId="0" borderId="1" xfId="2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9" fontId="4" fillId="0" borderId="0" xfId="20" applyFont="1" applyBorder="1"/>
    <xf numFmtId="0" fontId="6" fillId="4" borderId="0" xfId="0" applyFont="1" applyFill="1" applyBorder="1" applyAlignment="1">
      <alignment horizontal="left" wrapText="1"/>
    </xf>
    <xf numFmtId="0" fontId="10" fillId="0" borderId="1" xfId="0" applyFont="1" applyBorder="1" applyAlignment="1">
      <alignment horizontal="center" vertical="center" wrapText="1"/>
    </xf>
    <xf numFmtId="0" fontId="6" fillId="0" borderId="1" xfId="0" quotePrefix="1" applyFont="1" applyBorder="1" applyAlignment="1">
      <alignment horizontal="center" vertical="center" wrapText="1"/>
    </xf>
    <xf numFmtId="1" fontId="4" fillId="4" borderId="1" xfId="0" applyNumberFormat="1" applyFont="1" applyFill="1" applyBorder="1" applyAlignment="1">
      <alignment horizontal="center" vertical="center" wrapText="1"/>
    </xf>
    <xf numFmtId="9" fontId="4" fillId="4" borderId="0" xfId="20" applyFont="1" applyFill="1" applyAlignment="1">
      <alignment horizontal="center"/>
    </xf>
    <xf numFmtId="1" fontId="4" fillId="4" borderId="0" xfId="0" applyNumberFormat="1" applyFont="1" applyFill="1" applyAlignment="1">
      <alignment horizontal="center"/>
    </xf>
    <xf numFmtId="0" fontId="4" fillId="4" borderId="0" xfId="0" applyFont="1" applyFill="1"/>
    <xf numFmtId="1" fontId="6" fillId="4" borderId="1" xfId="0" applyNumberFormat="1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wrapText="1"/>
    </xf>
    <xf numFmtId="0" fontId="6" fillId="4" borderId="0" xfId="0" applyFont="1" applyFill="1" applyBorder="1" applyAlignment="1">
      <alignment horizontal="right"/>
    </xf>
    <xf numFmtId="9" fontId="6" fillId="4" borderId="0" xfId="20" applyFont="1" applyFill="1" applyBorder="1"/>
    <xf numFmtId="0" fontId="4" fillId="4" borderId="0" xfId="0" applyFont="1" applyFill="1" applyAlignment="1">
      <alignment horizontal="center"/>
    </xf>
    <xf numFmtId="0" fontId="0" fillId="4" borderId="0" xfId="0" applyFont="1" applyFill="1"/>
    <xf numFmtId="0" fontId="10" fillId="4" borderId="1" xfId="0" applyFont="1" applyFill="1" applyBorder="1" applyAlignment="1">
      <alignment horizontal="center" vertical="center" wrapText="1"/>
    </xf>
    <xf numFmtId="9" fontId="10" fillId="4" borderId="1" xfId="20" applyFont="1" applyFill="1" applyBorder="1" applyAlignment="1">
      <alignment horizontal="center" vertical="center" wrapText="1"/>
    </xf>
    <xf numFmtId="9" fontId="0" fillId="4" borderId="0" xfId="20" applyFont="1" applyFill="1" applyAlignment="1">
      <alignment horizontal="center"/>
    </xf>
    <xf numFmtId="0" fontId="0" fillId="4" borderId="0" xfId="0" applyFont="1" applyFill="1" applyAlignment="1">
      <alignment horizontal="center"/>
    </xf>
    <xf numFmtId="0" fontId="6" fillId="4" borderId="1" xfId="0" quotePrefix="1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wrapText="1"/>
    </xf>
    <xf numFmtId="0" fontId="6" fillId="4" borderId="0" xfId="0" applyFont="1" applyFill="1" applyBorder="1" applyAlignment="1">
      <alignment horizontal="left" vertical="center" wrapText="1"/>
    </xf>
    <xf numFmtId="1" fontId="6" fillId="4" borderId="0" xfId="0" applyNumberFormat="1" applyFont="1" applyFill="1" applyBorder="1"/>
    <xf numFmtId="1" fontId="6" fillId="4" borderId="0" xfId="0" applyNumberFormat="1" applyFont="1" applyFill="1" applyBorder="1" applyAlignment="1">
      <alignment horizontal="right"/>
    </xf>
    <xf numFmtId="1" fontId="6" fillId="0" borderId="1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9" fontId="4" fillId="4" borderId="0" xfId="2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wrapText="1"/>
    </xf>
    <xf numFmtId="0" fontId="6" fillId="0" borderId="4" xfId="0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center" vertical="top" wrapText="1"/>
    </xf>
    <xf numFmtId="0" fontId="4" fillId="0" borderId="1" xfId="0" applyFont="1" applyBorder="1"/>
    <xf numFmtId="1" fontId="4" fillId="0" borderId="0" xfId="20" applyNumberFormat="1" applyFont="1" applyAlignment="1">
      <alignment horizontal="center"/>
    </xf>
    <xf numFmtId="9" fontId="6" fillId="0" borderId="0" xfId="2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3" xfId="0" applyFont="1" applyBorder="1" applyAlignment="1">
      <alignment horizontal="left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wrapText="1"/>
    </xf>
    <xf numFmtId="2" fontId="4" fillId="0" borderId="1" xfId="0" applyNumberFormat="1" applyFont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/>
    </xf>
    <xf numFmtId="9" fontId="6" fillId="4" borderId="1" xfId="20" quotePrefix="1" applyFont="1" applyFill="1" applyBorder="1" applyAlignment="1">
      <alignment horizontal="center" vertical="center"/>
    </xf>
    <xf numFmtId="9" fontId="6" fillId="4" borderId="1" xfId="20" applyFont="1" applyFill="1" applyBorder="1" applyAlignment="1">
      <alignment horizontal="center" vertical="center"/>
    </xf>
    <xf numFmtId="0" fontId="22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/>
    <xf numFmtId="0" fontId="4" fillId="0" borderId="0" xfId="0" applyFont="1" applyFill="1" applyAlignment="1">
      <alignment wrapText="1"/>
    </xf>
    <xf numFmtId="0" fontId="4" fillId="0" borderId="0" xfId="0" applyFont="1" applyFill="1"/>
    <xf numFmtId="0" fontId="4" fillId="0" borderId="0" xfId="0" applyFont="1" applyFill="1" applyAlignment="1">
      <alignment horizontal="right"/>
    </xf>
    <xf numFmtId="0" fontId="6" fillId="0" borderId="5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6" fillId="4" borderId="0" xfId="0" applyFont="1" applyFill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/>
    </xf>
    <xf numFmtId="2" fontId="4" fillId="4" borderId="0" xfId="0" applyNumberFormat="1" applyFont="1" applyFill="1" applyBorder="1" applyAlignment="1">
      <alignment horizontal="center" vertical="center" wrapText="1"/>
    </xf>
    <xf numFmtId="2" fontId="4" fillId="4" borderId="0" xfId="20" applyNumberFormat="1" applyFon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0" borderId="1" xfId="0" applyNumberFormat="1" applyFont="1" applyBorder="1" applyAlignment="1">
      <alignment horizontal="center"/>
    </xf>
    <xf numFmtId="2" fontId="4" fillId="0" borderId="0" xfId="0" applyNumberFormat="1" applyFont="1" applyBorder="1"/>
    <xf numFmtId="0" fontId="4" fillId="0" borderId="0" xfId="0" applyFont="1" applyBorder="1"/>
    <xf numFmtId="9" fontId="24" fillId="0" borderId="0" xfId="20" applyFont="1" applyBorder="1" applyAlignment="1">
      <alignment horizontal="right" wrapText="1"/>
    </xf>
    <xf numFmtId="0" fontId="4" fillId="4" borderId="0" xfId="0" applyFont="1" applyFill="1" applyBorder="1"/>
    <xf numFmtId="2" fontId="4" fillId="4" borderId="0" xfId="0" applyNumberFormat="1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top" wrapText="1"/>
    </xf>
    <xf numFmtId="2" fontId="4" fillId="2" borderId="1" xfId="0" applyNumberFormat="1" applyFont="1" applyFill="1" applyBorder="1" applyAlignment="1">
      <alignment horizontal="center" vertical="top" wrapText="1"/>
    </xf>
    <xf numFmtId="9" fontId="4" fillId="0" borderId="1" xfId="20" applyFont="1" applyBorder="1" applyAlignment="1">
      <alignment horizontal="center" vertical="top" wrapText="1"/>
    </xf>
    <xf numFmtId="0" fontId="22" fillId="0" borderId="18" xfId="0" applyFont="1" applyFill="1" applyBorder="1" applyAlignment="1">
      <alignment horizontal="left" wrapText="1"/>
    </xf>
    <xf numFmtId="9" fontId="6" fillId="0" borderId="0" xfId="2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9" fontId="4" fillId="0" borderId="1" xfId="20" applyFont="1" applyBorder="1" applyAlignment="1">
      <alignment horizontal="center"/>
    </xf>
    <xf numFmtId="9" fontId="6" fillId="0" borderId="1" xfId="20" applyFont="1" applyBorder="1" applyAlignment="1">
      <alignment horizontal="center"/>
    </xf>
    <xf numFmtId="0" fontId="4" fillId="0" borderId="0" xfId="0" quotePrefix="1" applyFont="1" applyAlignment="1">
      <alignment wrapText="1"/>
    </xf>
    <xf numFmtId="0" fontId="4" fillId="0" borderId="0" xfId="0" applyFont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top" wrapText="1"/>
    </xf>
    <xf numFmtId="0" fontId="23" fillId="0" borderId="1" xfId="0" applyFont="1" applyFill="1" applyBorder="1" applyAlignment="1">
      <alignment horizontal="center" vertical="top" wrapText="1"/>
    </xf>
    <xf numFmtId="0" fontId="23" fillId="0" borderId="1" xfId="0" applyFont="1" applyBorder="1" applyAlignment="1">
      <alignment horizontal="center" vertical="center"/>
    </xf>
    <xf numFmtId="9" fontId="4" fillId="0" borderId="0" xfId="20" applyNumberFormat="1" applyFont="1" applyBorder="1" applyAlignment="1">
      <alignment horizontal="right" vertical="center" wrapText="1"/>
    </xf>
    <xf numFmtId="2" fontId="6" fillId="0" borderId="0" xfId="0" applyNumberFormat="1" applyFont="1" applyBorder="1"/>
    <xf numFmtId="2" fontId="6" fillId="0" borderId="0" xfId="0" applyNumberFormat="1" applyFont="1" applyBorder="1" applyAlignment="1">
      <alignment horizontal="center"/>
    </xf>
    <xf numFmtId="9" fontId="6" fillId="0" borderId="0" xfId="20" applyNumberFormat="1" applyFont="1" applyBorder="1" applyAlignment="1">
      <alignment horizontal="center" vertical="center" wrapText="1"/>
    </xf>
    <xf numFmtId="0" fontId="6" fillId="0" borderId="0" xfId="10" applyFont="1" applyBorder="1" applyAlignment="1">
      <alignment horizontal="center" wrapText="1"/>
    </xf>
    <xf numFmtId="2" fontId="4" fillId="0" borderId="1" xfId="20" applyNumberFormat="1" applyFont="1" applyBorder="1" applyAlignment="1">
      <alignment horizontal="center" vertical="center"/>
    </xf>
    <xf numFmtId="9" fontId="4" fillId="0" borderId="1" xfId="2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top" wrapText="1"/>
    </xf>
    <xf numFmtId="0" fontId="22" fillId="0" borderId="1" xfId="0" applyFont="1" applyFill="1" applyBorder="1" applyAlignment="1">
      <alignment horizontal="center" vertical="top" wrapText="1"/>
    </xf>
    <xf numFmtId="0" fontId="22" fillId="0" borderId="1" xfId="0" applyFont="1" applyBorder="1" applyAlignment="1">
      <alignment horizontal="center" vertical="center"/>
    </xf>
    <xf numFmtId="9" fontId="4" fillId="4" borderId="1" xfId="20" applyFont="1" applyFill="1" applyBorder="1" applyAlignment="1">
      <alignment horizontal="center"/>
    </xf>
    <xf numFmtId="9" fontId="6" fillId="0" borderId="0" xfId="20" applyFont="1" applyBorder="1" applyAlignment="1">
      <alignment horizontal="center"/>
    </xf>
    <xf numFmtId="0" fontId="6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2" fontId="0" fillId="0" borderId="0" xfId="0" applyNumberFormat="1" applyFont="1" applyBorder="1" applyAlignment="1">
      <alignment horizontal="left"/>
    </xf>
    <xf numFmtId="2" fontId="6" fillId="0" borderId="0" xfId="0" applyNumberFormat="1" applyFont="1" applyBorder="1" applyAlignment="1">
      <alignment horizontal="left" vertical="top"/>
    </xf>
    <xf numFmtId="2" fontId="4" fillId="0" borderId="0" xfId="0" applyNumberFormat="1" applyFont="1" applyBorder="1" applyAlignment="1">
      <alignment horizontal="center" vertical="top" wrapText="1"/>
    </xf>
    <xf numFmtId="9" fontId="4" fillId="0" borderId="0" xfId="20" applyFont="1" applyBorder="1" applyAlignment="1">
      <alignment horizontal="center" vertical="top" wrapText="1"/>
    </xf>
    <xf numFmtId="0" fontId="6" fillId="4" borderId="0" xfId="0" applyFont="1" applyFill="1" applyAlignment="1">
      <alignment horizontal="left" wrapText="1"/>
    </xf>
    <xf numFmtId="0" fontId="6" fillId="4" borderId="0" xfId="0" applyFont="1" applyFill="1" applyAlignment="1">
      <alignment horizontal="left"/>
    </xf>
    <xf numFmtId="0" fontId="4" fillId="4" borderId="0" xfId="0" applyFont="1" applyFill="1" applyAlignment="1">
      <alignment wrapText="1"/>
    </xf>
    <xf numFmtId="0" fontId="4" fillId="4" borderId="0" xfId="0" applyFont="1" applyFill="1" applyAlignment="1">
      <alignment horizontal="right"/>
    </xf>
    <xf numFmtId="0" fontId="6" fillId="4" borderId="5" xfId="0" applyFont="1" applyFill="1" applyBorder="1" applyAlignment="1">
      <alignment horizontal="center" vertical="top" wrapText="1"/>
    </xf>
    <xf numFmtId="0" fontId="6" fillId="4" borderId="1" xfId="0" applyFont="1" applyFill="1" applyBorder="1" applyAlignment="1">
      <alignment horizontal="center" vertical="top" wrapText="1"/>
    </xf>
    <xf numFmtId="9" fontId="0" fillId="4" borderId="1" xfId="20" applyFont="1" applyFill="1" applyBorder="1" applyAlignment="1">
      <alignment horizontal="center" vertical="center" wrapText="1"/>
    </xf>
    <xf numFmtId="0" fontId="4" fillId="0" borderId="0" xfId="0" quotePrefix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right"/>
    </xf>
    <xf numFmtId="2" fontId="25" fillId="0" borderId="0" xfId="0" applyNumberFormat="1" applyFont="1" applyBorder="1" applyAlignment="1">
      <alignment horizontal="right" vertical="top" wrapText="1"/>
    </xf>
    <xf numFmtId="9" fontId="25" fillId="0" borderId="0" xfId="20" applyFont="1" applyBorder="1" applyAlignment="1">
      <alignment horizontal="right" wrapText="1"/>
    </xf>
    <xf numFmtId="2" fontId="6" fillId="0" borderId="0" xfId="0" applyNumberFormat="1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center"/>
    </xf>
    <xf numFmtId="0" fontId="6" fillId="0" borderId="0" xfId="0" applyFont="1" applyFill="1" applyAlignment="1">
      <alignment horizontal="left"/>
    </xf>
    <xf numFmtId="2" fontId="25" fillId="0" borderId="0" xfId="0" applyNumberFormat="1" applyFont="1" applyBorder="1" applyAlignment="1">
      <alignment horizontal="center" vertical="top" wrapText="1"/>
    </xf>
    <xf numFmtId="9" fontId="25" fillId="0" borderId="0" xfId="20" applyFont="1" applyBorder="1" applyAlignment="1">
      <alignment horizontal="center" vertical="top" wrapText="1"/>
    </xf>
    <xf numFmtId="0" fontId="23" fillId="0" borderId="3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left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wrapText="1"/>
    </xf>
    <xf numFmtId="2" fontId="4" fillId="0" borderId="1" xfId="0" applyNumberFormat="1" applyFont="1" applyBorder="1"/>
    <xf numFmtId="9" fontId="4" fillId="0" borderId="1" xfId="20" applyFont="1" applyBorder="1"/>
    <xf numFmtId="9" fontId="4" fillId="0" borderId="1" xfId="20" quotePrefix="1" applyFont="1" applyBorder="1" applyAlignment="1">
      <alignment horizontal="right"/>
    </xf>
    <xf numFmtId="2" fontId="4" fillId="0" borderId="0" xfId="0" applyNumberFormat="1" applyFont="1" applyBorder="1" applyAlignment="1">
      <alignment wrapText="1"/>
    </xf>
    <xf numFmtId="9" fontId="4" fillId="0" borderId="0" xfId="20" quotePrefix="1" applyFont="1" applyBorder="1" applyAlignment="1">
      <alignment horizontal="right"/>
    </xf>
    <xf numFmtId="0" fontId="4" fillId="0" borderId="0" xfId="0" applyFont="1" applyFill="1" applyBorder="1"/>
    <xf numFmtId="0" fontId="6" fillId="0" borderId="0" xfId="0" applyFont="1" applyFill="1" applyAlignment="1">
      <alignment wrapText="1"/>
    </xf>
    <xf numFmtId="1" fontId="4" fillId="0" borderId="0" xfId="0" applyNumberFormat="1" applyFont="1" applyBorder="1" applyAlignment="1">
      <alignment horizontal="center"/>
    </xf>
    <xf numFmtId="0" fontId="23" fillId="0" borderId="0" xfId="0" applyFont="1"/>
    <xf numFmtId="1" fontId="23" fillId="0" borderId="0" xfId="0" applyNumberFormat="1" applyFont="1" applyBorder="1" applyAlignment="1">
      <alignment horizontal="center"/>
    </xf>
    <xf numFmtId="0" fontId="23" fillId="0" borderId="0" xfId="0" applyFont="1" applyAlignment="1">
      <alignment horizontal="center"/>
    </xf>
    <xf numFmtId="9" fontId="4" fillId="0" borderId="1" xfId="0" applyNumberFormat="1" applyFont="1" applyBorder="1" applyAlignment="1">
      <alignment horizontal="center" vertical="center" wrapText="1"/>
    </xf>
    <xf numFmtId="9" fontId="6" fillId="0" borderId="1" xfId="0" applyNumberFormat="1" applyFont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wrapText="1"/>
    </xf>
    <xf numFmtId="0" fontId="6" fillId="0" borderId="4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1" fontId="4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6" fillId="0" borderId="0" xfId="10" applyFont="1" applyAlignment="1">
      <alignment horizontal="left"/>
    </xf>
    <xf numFmtId="0" fontId="6" fillId="0" borderId="0" xfId="10" applyFont="1" applyAlignment="1">
      <alignment wrapText="1"/>
    </xf>
    <xf numFmtId="0" fontId="6" fillId="0" borderId="0" xfId="10" applyFont="1"/>
    <xf numFmtId="0" fontId="6" fillId="0" borderId="0" xfId="10" applyFont="1" applyFill="1" applyBorder="1" applyAlignment="1">
      <alignment horizontal="center" wrapText="1"/>
    </xf>
    <xf numFmtId="2" fontId="6" fillId="0" borderId="0" xfId="10" applyNumberFormat="1" applyFont="1" applyBorder="1" applyAlignment="1">
      <alignment horizontal="center" wrapText="1"/>
    </xf>
    <xf numFmtId="0" fontId="22" fillId="0" borderId="1" xfId="10" applyFont="1" applyFill="1" applyBorder="1" applyAlignment="1">
      <alignment horizontal="center" wrapText="1"/>
    </xf>
    <xf numFmtId="0" fontId="22" fillId="0" borderId="0" xfId="10" applyFont="1" applyFill="1" applyBorder="1" applyAlignment="1">
      <alignment horizontal="center" wrapText="1"/>
    </xf>
    <xf numFmtId="1" fontId="0" fillId="0" borderId="1" xfId="0" applyNumberFormat="1" applyFont="1" applyBorder="1" applyAlignment="1">
      <alignment horizontal="center"/>
    </xf>
    <xf numFmtId="0" fontId="4" fillId="0" borderId="0" xfId="20" applyNumberFormat="1" applyFont="1" applyBorder="1" applyAlignment="1">
      <alignment horizontal="center"/>
    </xf>
    <xf numFmtId="0" fontId="6" fillId="0" borderId="3" xfId="10" applyFont="1" applyBorder="1" applyAlignment="1">
      <alignment horizontal="left"/>
    </xf>
    <xf numFmtId="0" fontId="6" fillId="0" borderId="1" xfId="10" applyFont="1" applyFill="1" applyBorder="1" applyAlignment="1">
      <alignment horizontal="center" vertical="center" wrapText="1"/>
    </xf>
    <xf numFmtId="2" fontId="25" fillId="0" borderId="0" xfId="0" applyNumberFormat="1" applyFont="1" applyFill="1" applyBorder="1" applyAlignment="1">
      <alignment horizontal="center" vertical="top" wrapText="1"/>
    </xf>
    <xf numFmtId="9" fontId="25" fillId="0" borderId="0" xfId="20" applyFont="1" applyFill="1" applyBorder="1" applyAlignment="1">
      <alignment horizontal="center" vertical="top" wrapText="1"/>
    </xf>
    <xf numFmtId="0" fontId="6" fillId="0" borderId="1" xfId="10" applyFont="1" applyFill="1" applyBorder="1" applyAlignment="1">
      <alignment horizontal="center" vertical="top" wrapText="1"/>
    </xf>
    <xf numFmtId="2" fontId="6" fillId="0" borderId="0" xfId="10" applyNumberFormat="1" applyFont="1" applyBorder="1" applyAlignment="1">
      <alignment horizontal="center" vertical="top" wrapText="1"/>
    </xf>
    <xf numFmtId="0" fontId="26" fillId="4" borderId="1" xfId="16" applyFont="1" applyFill="1" applyBorder="1" applyAlignment="1">
      <alignment horizontal="left" vertical="center"/>
    </xf>
    <xf numFmtId="0" fontId="27" fillId="0" borderId="1" xfId="0" applyFont="1" applyBorder="1" applyAlignment="1">
      <alignment horizontal="left" vertical="center" wrapText="1"/>
    </xf>
    <xf numFmtId="0" fontId="6" fillId="0" borderId="0" xfId="10" applyFont="1" applyBorder="1" applyAlignment="1">
      <alignment wrapText="1"/>
    </xf>
    <xf numFmtId="0" fontId="6" fillId="0" borderId="0" xfId="10" applyFont="1" applyFill="1" applyBorder="1" applyAlignment="1">
      <alignment horizontal="left" vertical="top" wrapText="1"/>
    </xf>
    <xf numFmtId="2" fontId="25" fillId="0" borderId="0" xfId="19" applyNumberFormat="1" applyFont="1" applyBorder="1"/>
    <xf numFmtId="2" fontId="6" fillId="0" borderId="0" xfId="10" applyNumberFormat="1" applyFont="1" applyBorder="1"/>
    <xf numFmtId="2" fontId="4" fillId="0" borderId="0" xfId="10" applyNumberFormat="1" applyFont="1"/>
    <xf numFmtId="9" fontId="6" fillId="4" borderId="0" xfId="22" applyFont="1" applyFill="1" applyBorder="1" applyAlignment="1">
      <alignment horizontal="center"/>
    </xf>
    <xf numFmtId="0" fontId="6" fillId="0" borderId="0" xfId="10" applyFont="1" applyAlignment="1">
      <alignment horizontal="left" wrapText="1"/>
    </xf>
    <xf numFmtId="0" fontId="4" fillId="0" borderId="0" xfId="0" applyFont="1" applyAlignment="1">
      <alignment vertical="center"/>
    </xf>
    <xf numFmtId="2" fontId="6" fillId="0" borderId="1" xfId="10" applyNumberFormat="1" applyFont="1" applyBorder="1" applyAlignment="1">
      <alignment vertical="center" wrapText="1"/>
    </xf>
    <xf numFmtId="0" fontId="4" fillId="0" borderId="0" xfId="10" applyFont="1" applyBorder="1" applyAlignment="1">
      <alignment horizontal="center" vertical="center"/>
    </xf>
    <xf numFmtId="0" fontId="4" fillId="0" borderId="0" xfId="10" applyFont="1" applyBorder="1" applyAlignment="1">
      <alignment horizontal="center"/>
    </xf>
    <xf numFmtId="0" fontId="6" fillId="0" borderId="3" xfId="0" applyFont="1" applyBorder="1" applyAlignment="1">
      <alignment horizontal="left"/>
    </xf>
    <xf numFmtId="0" fontId="4" fillId="0" borderId="0" xfId="0" applyFont="1" applyAlignment="1">
      <alignment horizontal="left" wrapText="1"/>
    </xf>
    <xf numFmtId="2" fontId="4" fillId="4" borderId="1" xfId="0" applyNumberFormat="1" applyFont="1" applyFill="1" applyBorder="1" applyAlignment="1">
      <alignment vertical="center"/>
    </xf>
    <xf numFmtId="9" fontId="4" fillId="4" borderId="1" xfId="20" applyFont="1" applyFill="1" applyBorder="1" applyAlignment="1">
      <alignment vertical="center"/>
    </xf>
    <xf numFmtId="0" fontId="4" fillId="4" borderId="1" xfId="0" applyFont="1" applyFill="1" applyBorder="1" applyAlignment="1">
      <alignment horizontal="left" wrapText="1"/>
    </xf>
    <xf numFmtId="0" fontId="6" fillId="4" borderId="1" xfId="0" applyFont="1" applyFill="1" applyBorder="1"/>
    <xf numFmtId="2" fontId="6" fillId="4" borderId="1" xfId="0" applyNumberFormat="1" applyFont="1" applyFill="1" applyBorder="1" applyAlignment="1">
      <alignment horizontal="center"/>
    </xf>
    <xf numFmtId="2" fontId="4" fillId="4" borderId="1" xfId="0" applyNumberFormat="1" applyFont="1" applyFill="1" applyBorder="1"/>
    <xf numFmtId="9" fontId="4" fillId="4" borderId="1" xfId="20" applyFont="1" applyFill="1" applyBorder="1"/>
    <xf numFmtId="0" fontId="28" fillId="0" borderId="0" xfId="0" applyFont="1"/>
    <xf numFmtId="0" fontId="28" fillId="0" borderId="0" xfId="0" applyFont="1" applyAlignment="1">
      <alignment horizontal="center"/>
    </xf>
    <xf numFmtId="0" fontId="23" fillId="0" borderId="3" xfId="0" applyFont="1" applyBorder="1" applyAlignment="1">
      <alignment horizontal="right"/>
    </xf>
    <xf numFmtId="0" fontId="23" fillId="0" borderId="0" xfId="0" applyFont="1" applyBorder="1" applyAlignment="1">
      <alignment horizontal="center"/>
    </xf>
    <xf numFmtId="0" fontId="22" fillId="0" borderId="1" xfId="0" applyFont="1" applyBorder="1" applyAlignment="1">
      <alignment horizontal="center" wrapText="1"/>
    </xf>
    <xf numFmtId="0" fontId="22" fillId="0" borderId="1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4" fillId="0" borderId="1" xfId="0" applyFont="1" applyBorder="1" applyAlignment="1">
      <alignment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0" xfId="0" applyFont="1" applyAlignment="1">
      <alignment vertical="center"/>
    </xf>
    <xf numFmtId="0" fontId="6" fillId="4" borderId="0" xfId="0" applyFont="1" applyFill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6" fillId="0" borderId="5" xfId="0" applyFont="1" applyBorder="1" applyAlignment="1">
      <alignment horizontal="center" vertical="center" wrapText="1"/>
    </xf>
    <xf numFmtId="2" fontId="6" fillId="4" borderId="1" xfId="0" applyNumberFormat="1" applyFont="1" applyFill="1" applyBorder="1" applyAlignment="1">
      <alignment horizontal="center" vertical="center"/>
    </xf>
    <xf numFmtId="9" fontId="4" fillId="4" borderId="1" xfId="20" quotePrefix="1" applyFont="1" applyFill="1" applyBorder="1" applyAlignment="1">
      <alignment horizontal="center" vertical="center"/>
    </xf>
    <xf numFmtId="9" fontId="4" fillId="4" borderId="1" xfId="20" applyFont="1" applyFill="1" applyBorder="1" applyAlignment="1">
      <alignment horizontal="center" vertical="center"/>
    </xf>
    <xf numFmtId="9" fontId="6" fillId="4" borderId="1" xfId="20" applyFont="1" applyFill="1" applyBorder="1" applyAlignment="1">
      <alignment horizontal="center"/>
    </xf>
    <xf numFmtId="9" fontId="6" fillId="0" borderId="0" xfId="20" applyFont="1" applyBorder="1"/>
    <xf numFmtId="0" fontId="6" fillId="0" borderId="1" xfId="10" applyFont="1" applyBorder="1" applyAlignment="1">
      <alignment horizontal="center" vertical="center" wrapText="1"/>
    </xf>
    <xf numFmtId="0" fontId="4" fillId="0" borderId="1" xfId="10" applyFont="1" applyBorder="1" applyAlignment="1">
      <alignment horizontal="center"/>
    </xf>
    <xf numFmtId="2" fontId="0" fillId="0" borderId="1" xfId="20" applyNumberFormat="1" applyFont="1" applyBorder="1" applyAlignment="1">
      <alignment horizontal="center"/>
    </xf>
    <xf numFmtId="2" fontId="4" fillId="0" borderId="1" xfId="20" applyNumberFormat="1" applyFont="1" applyBorder="1" applyAlignment="1">
      <alignment horizontal="center"/>
    </xf>
    <xf numFmtId="9" fontId="4" fillId="0" borderId="1" xfId="20" applyNumberFormat="1" applyFont="1" applyBorder="1" applyAlignment="1">
      <alignment horizontal="center"/>
    </xf>
    <xf numFmtId="2" fontId="10" fillId="0" borderId="1" xfId="20" applyNumberFormat="1" applyFont="1" applyBorder="1" applyAlignment="1">
      <alignment horizontal="center"/>
    </xf>
    <xf numFmtId="0" fontId="28" fillId="0" borderId="0" xfId="0" applyFont="1" applyAlignment="1">
      <alignment wrapText="1"/>
    </xf>
    <xf numFmtId="0" fontId="4" fillId="0" borderId="5" xfId="0" applyFont="1" applyBorder="1" applyAlignment="1">
      <alignment horizontal="center" wrapText="1"/>
    </xf>
    <xf numFmtId="0" fontId="4" fillId="0" borderId="5" xfId="0" applyFont="1" applyBorder="1" applyAlignment="1">
      <alignment horizontal="center"/>
    </xf>
    <xf numFmtId="2" fontId="6" fillId="0" borderId="1" xfId="0" applyNumberFormat="1" applyFont="1" applyFill="1" applyBorder="1" applyAlignment="1">
      <alignment horizontal="center" vertical="top" wrapText="1"/>
    </xf>
    <xf numFmtId="2" fontId="6" fillId="0" borderId="1" xfId="0" applyNumberFormat="1" applyFont="1" applyBorder="1" applyAlignment="1">
      <alignment horizontal="center" vertical="center"/>
    </xf>
    <xf numFmtId="2" fontId="6" fillId="0" borderId="0" xfId="0" applyNumberFormat="1" applyFont="1" applyFill="1" applyBorder="1" applyAlignment="1">
      <alignment vertical="top" wrapText="1"/>
    </xf>
    <xf numFmtId="2" fontId="6" fillId="0" borderId="0" xfId="0" applyNumberFormat="1" applyFont="1" applyBorder="1" applyAlignment="1">
      <alignment horizontal="center" vertical="center"/>
    </xf>
    <xf numFmtId="2" fontId="6" fillId="4" borderId="0" xfId="0" applyNumberFormat="1" applyFont="1" applyFill="1" applyBorder="1" applyAlignment="1">
      <alignment horizontal="center" vertical="center"/>
    </xf>
    <xf numFmtId="9" fontId="6" fillId="0" borderId="0" xfId="20" applyFont="1" applyBorder="1" applyAlignment="1">
      <alignment horizontal="center" vertical="center"/>
    </xf>
    <xf numFmtId="0" fontId="17" fillId="0" borderId="0" xfId="0" applyFont="1"/>
    <xf numFmtId="0" fontId="29" fillId="4" borderId="0" xfId="0" applyFont="1" applyFill="1" applyAlignment="1">
      <alignment horizontal="left"/>
    </xf>
    <xf numFmtId="0" fontId="29" fillId="4" borderId="0" xfId="0" applyFont="1" applyFill="1" applyAlignment="1">
      <alignment wrapText="1"/>
    </xf>
    <xf numFmtId="0" fontId="17" fillId="4" borderId="0" xfId="0" applyFont="1" applyFill="1"/>
    <xf numFmtId="0" fontId="17" fillId="4" borderId="0" xfId="0" applyFont="1" applyFill="1" applyAlignment="1">
      <alignment horizontal="center"/>
    </xf>
    <xf numFmtId="0" fontId="30" fillId="4" borderId="0" xfId="0" applyFont="1" applyFill="1" applyAlignment="1">
      <alignment horizontal="left"/>
    </xf>
    <xf numFmtId="0" fontId="31" fillId="0" borderId="0" xfId="0" applyFont="1" applyFill="1"/>
    <xf numFmtId="0" fontId="32" fillId="0" borderId="11" xfId="0" applyFont="1" applyFill="1" applyBorder="1" applyAlignment="1">
      <alignment horizontal="left" wrapText="1"/>
    </xf>
    <xf numFmtId="0" fontId="32" fillId="0" borderId="10" xfId="0" applyFont="1" applyFill="1" applyBorder="1" applyAlignment="1">
      <alignment horizontal="left" wrapText="1"/>
    </xf>
    <xf numFmtId="0" fontId="32" fillId="0" borderId="12" xfId="0" applyFont="1" applyFill="1" applyBorder="1" applyAlignment="1">
      <alignment horizontal="left" wrapText="1"/>
    </xf>
    <xf numFmtId="0" fontId="31" fillId="0" borderId="0" xfId="0" applyFont="1" applyFill="1" applyAlignment="1">
      <alignment horizontal="center"/>
    </xf>
    <xf numFmtId="0" fontId="31" fillId="0" borderId="0" xfId="0" applyFont="1" applyFill="1" applyAlignment="1">
      <alignment vertical="top"/>
    </xf>
    <xf numFmtId="0" fontId="32" fillId="0" borderId="8" xfId="0" applyFont="1" applyFill="1" applyBorder="1" applyAlignment="1">
      <alignment vertical="top" wrapText="1"/>
    </xf>
    <xf numFmtId="0" fontId="32" fillId="0" borderId="1" xfId="0" applyFont="1" applyFill="1" applyBorder="1" applyAlignment="1">
      <alignment vertical="top"/>
    </xf>
    <xf numFmtId="0" fontId="32" fillId="0" borderId="1" xfId="0" applyFont="1" applyFill="1" applyBorder="1" applyAlignment="1">
      <alignment vertical="top" wrapText="1"/>
    </xf>
    <xf numFmtId="0" fontId="31" fillId="0" borderId="0" xfId="0" applyFont="1" applyFill="1" applyAlignment="1">
      <alignment horizontal="center" vertical="top"/>
    </xf>
    <xf numFmtId="0" fontId="31" fillId="0" borderId="13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/>
    </xf>
    <xf numFmtId="0" fontId="31" fillId="0" borderId="1" xfId="0" applyFont="1" applyFill="1" applyBorder="1"/>
    <xf numFmtId="0" fontId="32" fillId="0" borderId="1" xfId="0" applyFont="1" applyFill="1" applyBorder="1"/>
    <xf numFmtId="0" fontId="31" fillId="0" borderId="14" xfId="0" applyFont="1" applyFill="1" applyBorder="1" applyAlignment="1">
      <alignment horizontal="center" vertical="center" wrapText="1"/>
    </xf>
    <xf numFmtId="0" fontId="31" fillId="0" borderId="15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2" fillId="0" borderId="0" xfId="0" applyFont="1" applyFill="1" applyBorder="1"/>
    <xf numFmtId="0" fontId="31" fillId="0" borderId="0" xfId="0" applyFont="1" applyFill="1" applyBorder="1"/>
    <xf numFmtId="0" fontId="17" fillId="0" borderId="0" xfId="0" applyFont="1" applyFill="1"/>
    <xf numFmtId="0" fontId="29" fillId="4" borderId="2" xfId="10" applyFont="1" applyFill="1" applyBorder="1" applyAlignment="1">
      <alignment horizontal="left"/>
    </xf>
    <xf numFmtId="0" fontId="29" fillId="4" borderId="3" xfId="10" applyFont="1" applyFill="1" applyBorder="1" applyAlignment="1">
      <alignment horizontal="left"/>
    </xf>
    <xf numFmtId="0" fontId="17" fillId="4" borderId="0" xfId="10" applyFont="1" applyFill="1" applyBorder="1" applyAlignment="1">
      <alignment horizontal="center"/>
    </xf>
    <xf numFmtId="0" fontId="29" fillId="4" borderId="5" xfId="10" applyFont="1" applyFill="1" applyBorder="1" applyAlignment="1">
      <alignment horizontal="center" vertical="center" wrapText="1"/>
    </xf>
    <xf numFmtId="0" fontId="29" fillId="4" borderId="9" xfId="10" applyFont="1" applyFill="1" applyBorder="1" applyAlignment="1">
      <alignment horizontal="center"/>
    </xf>
    <xf numFmtId="0" fontId="29" fillId="4" borderId="6" xfId="10" applyFont="1" applyFill="1" applyBorder="1" applyAlignment="1">
      <alignment horizontal="center"/>
    </xf>
    <xf numFmtId="0" fontId="29" fillId="4" borderId="1" xfId="10" applyFont="1" applyFill="1" applyBorder="1" applyAlignment="1">
      <alignment horizontal="center"/>
    </xf>
    <xf numFmtId="0" fontId="29" fillId="4" borderId="16" xfId="10" applyFont="1" applyFill="1" applyBorder="1" applyAlignment="1">
      <alignment horizontal="center" vertical="center" wrapText="1"/>
    </xf>
    <xf numFmtId="0" fontId="29" fillId="4" borderId="1" xfId="10" applyFont="1" applyFill="1" applyBorder="1" applyAlignment="1">
      <alignment horizontal="center"/>
    </xf>
    <xf numFmtId="0" fontId="29" fillId="4" borderId="1" xfId="10" applyFont="1" applyFill="1" applyBorder="1" applyAlignment="1">
      <alignment horizontal="center" wrapText="1"/>
    </xf>
    <xf numFmtId="0" fontId="17" fillId="0" borderId="0" xfId="0" applyFont="1" applyFill="1" applyAlignment="1">
      <alignment horizontal="center" vertical="center"/>
    </xf>
    <xf numFmtId="0" fontId="17" fillId="4" borderId="1" xfId="10" applyFont="1" applyFill="1" applyBorder="1" applyAlignment="1">
      <alignment horizontal="center" vertical="center" wrapText="1"/>
    </xf>
    <xf numFmtId="1" fontId="17" fillId="4" borderId="1" xfId="10" applyNumberFormat="1" applyFont="1" applyFill="1" applyBorder="1" applyAlignment="1">
      <alignment horizontal="center" vertical="center"/>
    </xf>
    <xf numFmtId="2" fontId="17" fillId="4" borderId="1" xfId="10" applyNumberFormat="1" applyFont="1" applyFill="1" applyBorder="1" applyAlignment="1">
      <alignment horizontal="center" vertical="center"/>
    </xf>
    <xf numFmtId="0" fontId="29" fillId="4" borderId="1" xfId="22" applyNumberFormat="1" applyFont="1" applyFill="1" applyBorder="1" applyAlignment="1">
      <alignment horizontal="center" vertical="center"/>
    </xf>
    <xf numFmtId="2" fontId="29" fillId="4" borderId="1" xfId="22" applyNumberFormat="1" applyFont="1" applyFill="1" applyBorder="1" applyAlignment="1">
      <alignment horizontal="center" vertical="center"/>
    </xf>
    <xf numFmtId="0" fontId="17" fillId="4" borderId="0" xfId="10" applyFont="1" applyFill="1" applyBorder="1" applyAlignment="1">
      <alignment horizontal="center" vertical="center"/>
    </xf>
    <xf numFmtId="0" fontId="17" fillId="4" borderId="7" xfId="10" applyFont="1" applyFill="1" applyBorder="1" applyAlignment="1">
      <alignment wrapText="1"/>
    </xf>
    <xf numFmtId="0" fontId="17" fillId="4" borderId="0" xfId="10" applyFont="1" applyFill="1" applyBorder="1"/>
    <xf numFmtId="0" fontId="29" fillId="4" borderId="7" xfId="10" applyFont="1" applyFill="1" applyBorder="1" applyAlignment="1">
      <alignment horizontal="left"/>
    </xf>
    <xf numFmtId="0" fontId="29" fillId="4" borderId="0" xfId="10" applyFont="1" applyFill="1" applyBorder="1" applyAlignment="1">
      <alignment horizontal="left"/>
    </xf>
    <xf numFmtId="0" fontId="17" fillId="4" borderId="1" xfId="10" applyFont="1" applyFill="1" applyBorder="1" applyAlignment="1">
      <alignment horizontal="center" vertical="top" wrapText="1"/>
    </xf>
    <xf numFmtId="0" fontId="17" fillId="4" borderId="1" xfId="10" applyFont="1" applyFill="1" applyBorder="1" applyAlignment="1">
      <alignment horizontal="center" vertical="top" wrapText="1"/>
    </xf>
    <xf numFmtId="0" fontId="33" fillId="4" borderId="1" xfId="10" applyFont="1" applyFill="1" applyBorder="1" applyAlignment="1">
      <alignment horizontal="center" wrapText="1"/>
    </xf>
    <xf numFmtId="0" fontId="33" fillId="4" borderId="1" xfId="10" applyFont="1" applyFill="1" applyBorder="1" applyAlignment="1">
      <alignment horizontal="center"/>
    </xf>
    <xf numFmtId="0" fontId="33" fillId="4" borderId="0" xfId="10" applyFont="1" applyFill="1" applyBorder="1" applyAlignment="1">
      <alignment horizontal="center"/>
    </xf>
    <xf numFmtId="1" fontId="17" fillId="4" borderId="1" xfId="10" applyNumberFormat="1" applyFont="1" applyFill="1" applyBorder="1" applyAlignment="1">
      <alignment horizontal="center" wrapText="1"/>
    </xf>
    <xf numFmtId="2" fontId="17" fillId="4" borderId="1" xfId="10" applyNumberFormat="1" applyFont="1" applyFill="1" applyBorder="1"/>
    <xf numFmtId="9" fontId="17" fillId="4" borderId="1" xfId="20" applyFont="1" applyFill="1" applyBorder="1" applyAlignment="1">
      <alignment horizontal="center" wrapText="1"/>
    </xf>
    <xf numFmtId="9" fontId="17" fillId="4" borderId="1" xfId="20" applyFont="1" applyFill="1" applyBorder="1"/>
    <xf numFmtId="1" fontId="17" fillId="4" borderId="7" xfId="10" applyNumberFormat="1" applyFont="1" applyFill="1" applyBorder="1" applyAlignment="1">
      <alignment horizontal="left" wrapText="1"/>
    </xf>
    <xf numFmtId="1" fontId="17" fillId="4" borderId="0" xfId="10" applyNumberFormat="1" applyFont="1" applyFill="1" applyBorder="1" applyAlignment="1">
      <alignment horizontal="left" wrapText="1"/>
    </xf>
    <xf numFmtId="0" fontId="33" fillId="4" borderId="7" xfId="10" applyFont="1" applyFill="1" applyBorder="1" applyAlignment="1">
      <alignment horizontal="left" wrapText="1"/>
    </xf>
    <xf numFmtId="0" fontId="29" fillId="4" borderId="0" xfId="10" applyFont="1" applyFill="1" applyBorder="1" applyAlignment="1">
      <alignment horizontal="right"/>
    </xf>
    <xf numFmtId="2" fontId="34" fillId="4" borderId="0" xfId="10" applyNumberFormat="1" applyFont="1" applyFill="1" applyBorder="1" applyAlignment="1">
      <alignment horizontal="center" vertical="top" wrapText="1"/>
    </xf>
    <xf numFmtId="9" fontId="34" fillId="4" borderId="0" xfId="22" applyFont="1" applyFill="1" applyBorder="1" applyAlignment="1">
      <alignment horizontal="center" vertical="top" wrapText="1"/>
    </xf>
    <xf numFmtId="2" fontId="29" fillId="4" borderId="0" xfId="10" applyNumberFormat="1" applyFont="1" applyFill="1" applyBorder="1" applyAlignment="1">
      <alignment vertical="center"/>
    </xf>
    <xf numFmtId="9" fontId="29" fillId="4" borderId="0" xfId="22" applyFont="1" applyFill="1" applyBorder="1" applyAlignment="1">
      <alignment horizontal="center" vertical="center"/>
    </xf>
    <xf numFmtId="0" fontId="30" fillId="4" borderId="7" xfId="10" applyFont="1" applyFill="1" applyBorder="1" applyAlignment="1">
      <alignment horizontal="left"/>
    </xf>
    <xf numFmtId="0" fontId="30" fillId="4" borderId="0" xfId="10" applyFont="1" applyFill="1" applyBorder="1" applyAlignment="1">
      <alignment horizontal="left"/>
    </xf>
    <xf numFmtId="0" fontId="30" fillId="4" borderId="7" xfId="10" applyFont="1" applyFill="1" applyBorder="1" applyAlignment="1">
      <alignment wrapText="1"/>
    </xf>
    <xf numFmtId="1" fontId="17" fillId="4" borderId="0" xfId="10" applyNumberFormat="1" applyFont="1" applyFill="1" applyBorder="1"/>
    <xf numFmtId="0" fontId="29" fillId="0" borderId="0" xfId="0" applyFont="1" applyFill="1" applyBorder="1" applyAlignment="1">
      <alignment horizontal="left" vertical="center"/>
    </xf>
    <xf numFmtId="0" fontId="17" fillId="0" borderId="0" xfId="10" applyFont="1" applyFill="1" applyBorder="1" applyAlignment="1">
      <alignment horizontal="center"/>
    </xf>
    <xf numFmtId="0" fontId="33" fillId="0" borderId="2" xfId="0" applyFont="1" applyFill="1" applyBorder="1" applyAlignment="1">
      <alignment horizontal="left"/>
    </xf>
    <xf numFmtId="0" fontId="33" fillId="0" borderId="3" xfId="0" applyFont="1" applyFill="1" applyBorder="1" applyAlignment="1">
      <alignment horizontal="left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10" applyFont="1" applyFill="1" applyBorder="1" applyAlignment="1">
      <alignment vertical="center"/>
    </xf>
    <xf numFmtId="0" fontId="17" fillId="0" borderId="5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right"/>
    </xf>
    <xf numFmtId="0" fontId="17" fillId="0" borderId="17" xfId="0" applyFont="1" applyFill="1" applyBorder="1" applyAlignment="1">
      <alignment horizontal="center" vertical="center" wrapText="1"/>
    </xf>
    <xf numFmtId="2" fontId="17" fillId="0" borderId="1" xfId="10" applyNumberFormat="1" applyFont="1" applyFill="1" applyBorder="1"/>
    <xf numFmtId="0" fontId="17" fillId="0" borderId="1" xfId="10" applyFont="1" applyFill="1" applyBorder="1"/>
    <xf numFmtId="0" fontId="31" fillId="0" borderId="1" xfId="0" applyFont="1" applyFill="1" applyBorder="1" applyAlignment="1">
      <alignment horizontal="right"/>
    </xf>
    <xf numFmtId="0" fontId="31" fillId="0" borderId="1" xfId="10" applyFont="1" applyFill="1" applyBorder="1"/>
    <xf numFmtId="0" fontId="17" fillId="0" borderId="16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/>
    </xf>
    <xf numFmtId="1" fontId="29" fillId="0" borderId="1" xfId="0" applyNumberFormat="1" applyFont="1" applyFill="1" applyBorder="1" applyAlignment="1">
      <alignment horizontal="right"/>
    </xf>
    <xf numFmtId="2" fontId="29" fillId="0" borderId="1" xfId="0" applyNumberFormat="1" applyFont="1" applyFill="1" applyBorder="1"/>
    <xf numFmtId="2" fontId="29" fillId="0" borderId="1" xfId="0" applyNumberFormat="1" applyFont="1" applyFill="1" applyBorder="1" applyAlignment="1">
      <alignment horizontal="right"/>
    </xf>
    <xf numFmtId="0" fontId="17" fillId="0" borderId="7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left"/>
    </xf>
    <xf numFmtId="1" fontId="29" fillId="0" borderId="0" xfId="0" applyNumberFormat="1" applyFont="1" applyFill="1" applyBorder="1" applyAlignment="1">
      <alignment horizontal="right"/>
    </xf>
    <xf numFmtId="2" fontId="29" fillId="0" borderId="0" xfId="0" applyNumberFormat="1" applyFont="1" applyFill="1" applyBorder="1"/>
    <xf numFmtId="0" fontId="17" fillId="0" borderId="0" xfId="10" applyFont="1" applyFill="1" applyBorder="1"/>
    <xf numFmtId="0" fontId="29" fillId="0" borderId="7" xfId="10" applyFont="1" applyFill="1" applyBorder="1" applyAlignment="1">
      <alignment horizontal="left"/>
    </xf>
    <xf numFmtId="0" fontId="29" fillId="0" borderId="0" xfId="10" applyFont="1" applyFill="1" applyBorder="1" applyAlignment="1">
      <alignment horizontal="left"/>
    </xf>
    <xf numFmtId="0" fontId="17" fillId="0" borderId="1" xfId="10" applyFont="1" applyFill="1" applyBorder="1" applyAlignment="1">
      <alignment horizontal="center" vertical="top" wrapText="1"/>
    </xf>
    <xf numFmtId="0" fontId="17" fillId="0" borderId="9" xfId="10" applyFont="1" applyFill="1" applyBorder="1" applyAlignment="1">
      <alignment horizontal="center" vertical="top" wrapText="1"/>
    </xf>
    <xf numFmtId="0" fontId="17" fillId="0" borderId="7" xfId="10" applyFont="1" applyFill="1" applyBorder="1" applyAlignment="1">
      <alignment horizontal="center"/>
    </xf>
    <xf numFmtId="0" fontId="17" fillId="0" borderId="1" xfId="10" applyFont="1" applyFill="1" applyBorder="1" applyAlignment="1">
      <alignment horizontal="center" vertical="top" wrapText="1"/>
    </xf>
    <xf numFmtId="0" fontId="17" fillId="0" borderId="9" xfId="10" applyFont="1" applyFill="1" applyBorder="1" applyAlignment="1">
      <alignment horizontal="center" vertical="top" wrapText="1"/>
    </xf>
    <xf numFmtId="0" fontId="33" fillId="0" borderId="1" xfId="10" applyFont="1" applyFill="1" applyBorder="1" applyAlignment="1">
      <alignment horizontal="center" wrapText="1"/>
    </xf>
    <xf numFmtId="0" fontId="33" fillId="0" borderId="1" xfId="10" applyFont="1" applyFill="1" applyBorder="1" applyAlignment="1">
      <alignment horizontal="center"/>
    </xf>
    <xf numFmtId="0" fontId="33" fillId="0" borderId="9" xfId="10" applyFont="1" applyFill="1" applyBorder="1" applyAlignment="1">
      <alignment horizontal="center"/>
    </xf>
    <xf numFmtId="0" fontId="33" fillId="0" borderId="7" xfId="10" applyFont="1" applyFill="1" applyBorder="1" applyAlignment="1">
      <alignment horizontal="center"/>
    </xf>
    <xf numFmtId="0" fontId="33" fillId="0" borderId="0" xfId="10" applyFont="1" applyFill="1" applyBorder="1" applyAlignment="1">
      <alignment horizontal="center"/>
    </xf>
    <xf numFmtId="1" fontId="17" fillId="0" borderId="1" xfId="0" applyNumberFormat="1" applyFont="1" applyFill="1" applyBorder="1" applyAlignment="1">
      <alignment horizontal="center"/>
    </xf>
    <xf numFmtId="2" fontId="17" fillId="0" borderId="1" xfId="0" applyNumberFormat="1" applyFont="1" applyFill="1" applyBorder="1" applyAlignment="1">
      <alignment horizontal="center"/>
    </xf>
    <xf numFmtId="10" fontId="17" fillId="0" borderId="1" xfId="22" applyNumberFormat="1" applyFont="1" applyFill="1" applyBorder="1" applyAlignment="1">
      <alignment horizontal="center"/>
    </xf>
    <xf numFmtId="10" fontId="17" fillId="0" borderId="9" xfId="22" applyNumberFormat="1" applyFont="1" applyFill="1" applyBorder="1" applyAlignment="1">
      <alignment horizontal="center"/>
    </xf>
    <xf numFmtId="0" fontId="29" fillId="0" borderId="2" xfId="10" applyFont="1" applyFill="1" applyBorder="1" applyAlignment="1">
      <alignment horizontal="left"/>
    </xf>
    <xf numFmtId="0" fontId="29" fillId="0" borderId="3" xfId="10" applyFont="1" applyFill="1" applyBorder="1" applyAlignment="1">
      <alignment horizontal="left"/>
    </xf>
    <xf numFmtId="0" fontId="17" fillId="0" borderId="0" xfId="0" applyFont="1" applyAlignment="1">
      <alignment horizontal="center"/>
    </xf>
    <xf numFmtId="0" fontId="17" fillId="0" borderId="6" xfId="10" applyFont="1" applyFill="1" applyBorder="1" applyAlignment="1">
      <alignment horizontal="center" vertical="top" wrapText="1"/>
    </xf>
    <xf numFmtId="0" fontId="17" fillId="0" borderId="1" xfId="10" applyFont="1" applyFill="1" applyBorder="1" applyAlignment="1">
      <alignment horizontal="center"/>
    </xf>
    <xf numFmtId="0" fontId="17" fillId="0" borderId="1" xfId="10" applyFont="1" applyFill="1" applyBorder="1" applyAlignment="1">
      <alignment horizontal="center" vertical="center" wrapText="1"/>
    </xf>
    <xf numFmtId="2" fontId="17" fillId="0" borderId="1" xfId="0" applyNumberFormat="1" applyFont="1" applyFill="1" applyBorder="1" applyAlignment="1">
      <alignment horizontal="center" vertical="center"/>
    </xf>
    <xf numFmtId="0" fontId="17" fillId="0" borderId="1" xfId="10" applyFont="1" applyFill="1" applyBorder="1" applyAlignment="1">
      <alignment horizontal="center" vertical="center"/>
    </xf>
    <xf numFmtId="9" fontId="17" fillId="0" borderId="1" xfId="20" applyFont="1" applyFill="1" applyBorder="1" applyAlignment="1">
      <alignment horizontal="center" vertical="center" wrapText="1"/>
    </xf>
    <xf numFmtId="2" fontId="17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2" fontId="17" fillId="0" borderId="0" xfId="0" applyNumberFormat="1" applyFont="1" applyFill="1" applyBorder="1" applyAlignment="1">
      <alignment horizontal="center" vertical="center"/>
    </xf>
    <xf numFmtId="0" fontId="17" fillId="0" borderId="0" xfId="10" applyFont="1" applyFill="1" applyBorder="1" applyAlignment="1">
      <alignment horizontal="center" vertical="center"/>
    </xf>
    <xf numFmtId="9" fontId="17" fillId="0" borderId="0" xfId="20" applyFont="1" applyFill="1" applyBorder="1" applyAlignment="1">
      <alignment horizontal="center" vertical="center" wrapText="1"/>
    </xf>
    <xf numFmtId="0" fontId="17" fillId="0" borderId="0" xfId="1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right"/>
    </xf>
    <xf numFmtId="0" fontId="4" fillId="0" borderId="18" xfId="0" applyFont="1" applyBorder="1" applyAlignment="1">
      <alignment horizontal="center" wrapText="1"/>
    </xf>
    <xf numFmtId="0" fontId="35" fillId="0" borderId="0" xfId="0" applyFont="1" applyAlignment="1">
      <alignment horizontal="center"/>
    </xf>
    <xf numFmtId="9" fontId="36" fillId="0" borderId="0" xfId="20" applyFont="1" applyAlignment="1">
      <alignment horizontal="center"/>
    </xf>
    <xf numFmtId="0" fontId="36" fillId="0" borderId="0" xfId="0" applyFont="1" applyAlignment="1">
      <alignment horizontal="center"/>
    </xf>
    <xf numFmtId="1" fontId="36" fillId="0" borderId="0" xfId="0" applyNumberFormat="1" applyFont="1" applyAlignment="1">
      <alignment horizontal="center"/>
    </xf>
    <xf numFmtId="0" fontId="35" fillId="0" borderId="0" xfId="0" applyFont="1" applyBorder="1" applyAlignment="1">
      <alignment horizontal="center"/>
    </xf>
  </cellXfs>
  <cellStyles count="28">
    <cellStyle name="Comma 2" xfId="1"/>
    <cellStyle name="Comma 2 2" xfId="2"/>
    <cellStyle name="Comma 2 2 2" xfId="3"/>
    <cellStyle name="Comma 2 3" xfId="4"/>
    <cellStyle name="Comma 3" xfId="5"/>
    <cellStyle name="Comma 3 2" xfId="6"/>
    <cellStyle name="Normal" xfId="0" builtinId="0"/>
    <cellStyle name="Normal 2" xfId="7"/>
    <cellStyle name="Normal 2 2" xfId="8"/>
    <cellStyle name="Normal 2 3" xfId="9"/>
    <cellStyle name="Normal 3" xfId="10"/>
    <cellStyle name="Normal 3 2" xfId="11"/>
    <cellStyle name="Normal 3 2 2" xfId="12"/>
    <cellStyle name="Normal 3 3" xfId="13"/>
    <cellStyle name="Normal 4" xfId="14"/>
    <cellStyle name="Normal 4 2" xfId="15"/>
    <cellStyle name="Normal 6" xfId="16"/>
    <cellStyle name="Normal 7" xfId="17"/>
    <cellStyle name="Normal 7 2" xfId="18"/>
    <cellStyle name="Normal_calculation -utt" xfId="19"/>
    <cellStyle name="Percent" xfId="20" builtinId="5"/>
    <cellStyle name="Percent 2" xfId="21"/>
    <cellStyle name="Percent 2 2" xfId="22"/>
    <cellStyle name="Percent 2 2 2" xfId="23"/>
    <cellStyle name="Percent 2 3" xfId="24"/>
    <cellStyle name="Percent 2 3 2" xfId="25"/>
    <cellStyle name="Percent 6" xfId="26"/>
    <cellStyle name="Percent 6 2" xf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64770</xdr:colOff>
      <xdr:row>345</xdr:row>
      <xdr:rowOff>0</xdr:rowOff>
    </xdr:from>
    <xdr:to>
      <xdr:col>7</xdr:col>
      <xdr:colOff>535401</xdr:colOff>
      <xdr:row>345</xdr:row>
      <xdr:rowOff>0</xdr:rowOff>
    </xdr:to>
    <xdr:sp macro="" textlink="">
      <xdr:nvSpPr>
        <xdr:cNvPr id="2" name="Text Box 13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5684520" y="71780400"/>
          <a:ext cx="1604106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Benchmark (85%)</a:t>
          </a:r>
        </a:p>
      </xdr:txBody>
    </xdr:sp>
    <xdr:clientData/>
  </xdr:twoCellAnchor>
  <xdr:twoCellAnchor>
    <xdr:from>
      <xdr:col>3</xdr:col>
      <xdr:colOff>632460</xdr:colOff>
      <xdr:row>345</xdr:row>
      <xdr:rowOff>0</xdr:rowOff>
    </xdr:from>
    <xdr:to>
      <xdr:col>4</xdr:col>
      <xdr:colOff>331626</xdr:colOff>
      <xdr:row>345</xdr:row>
      <xdr:rowOff>0</xdr:rowOff>
    </xdr:to>
    <xdr:sp macro="" textlink="">
      <xdr:nvSpPr>
        <xdr:cNvPr id="3" name="Text Box 14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3023235" y="71780400"/>
          <a:ext cx="88026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</xdr:col>
      <xdr:colOff>769620</xdr:colOff>
      <xdr:row>345</xdr:row>
      <xdr:rowOff>0</xdr:rowOff>
    </xdr:from>
    <xdr:to>
      <xdr:col>6</xdr:col>
      <xdr:colOff>284282</xdr:colOff>
      <xdr:row>345</xdr:row>
      <xdr:rowOff>0</xdr:rowOff>
    </xdr:to>
    <xdr:sp macro="" textlink="">
      <xdr:nvSpPr>
        <xdr:cNvPr id="4" name="Text Box 15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5313045" y="71780400"/>
          <a:ext cx="5909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68%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31"/>
  <sheetViews>
    <sheetView tabSelected="1" view="pageBreakPreview" topLeftCell="A779" zoomScale="90" zoomScaleSheetLayoutView="90" workbookViewId="0">
      <selection activeCell="G136" sqref="G136"/>
    </sheetView>
  </sheetViews>
  <sheetFormatPr defaultRowHeight="14.25"/>
  <cols>
    <col min="1" max="1" width="6.42578125" style="79" customWidth="1"/>
    <col min="2" max="2" width="11.42578125" style="88" customWidth="1"/>
    <col min="3" max="3" width="20" style="79" customWidth="1"/>
    <col min="4" max="4" width="16.140625" style="79" customWidth="1"/>
    <col min="5" max="5" width="14.42578125" style="79" customWidth="1"/>
    <col min="6" max="6" width="13.7109375" style="79" customWidth="1"/>
    <col min="7" max="7" width="10.5703125" style="79" customWidth="1"/>
    <col min="8" max="8" width="10.7109375" style="78" customWidth="1"/>
    <col min="9" max="9" width="10.140625" style="78" customWidth="1"/>
    <col min="10" max="10" width="11.85546875" style="30" customWidth="1"/>
    <col min="11" max="11" width="11.85546875" style="1" customWidth="1"/>
    <col min="12" max="12" width="12.42578125" style="1" customWidth="1"/>
    <col min="13" max="14" width="13.85546875" style="1" customWidth="1"/>
    <col min="15" max="15" width="11.42578125" style="1" customWidth="1"/>
    <col min="16" max="16" width="11" style="1" customWidth="1"/>
    <col min="17" max="17" width="13.7109375" style="1" bestFit="1" customWidth="1"/>
    <col min="18" max="18" width="11.5703125" style="1" bestFit="1" customWidth="1"/>
    <col min="19" max="19" width="12.85546875" style="1" bestFit="1" customWidth="1"/>
    <col min="20" max="20" width="10.140625" style="1" bestFit="1" customWidth="1"/>
    <col min="21" max="16384" width="9.140625" style="1"/>
  </cols>
  <sheetData>
    <row r="1" spans="2:14" ht="15">
      <c r="B1" s="80" t="s">
        <v>0</v>
      </c>
      <c r="C1" s="80"/>
      <c r="D1" s="80"/>
      <c r="E1" s="80"/>
      <c r="F1" s="80"/>
      <c r="G1" s="80"/>
      <c r="H1" s="80"/>
      <c r="I1" s="80"/>
    </row>
    <row r="2" spans="2:14" ht="15">
      <c r="B2" s="80" t="s">
        <v>1</v>
      </c>
      <c r="C2" s="80"/>
      <c r="D2" s="80"/>
      <c r="E2" s="80"/>
      <c r="F2" s="80"/>
      <c r="G2" s="80"/>
      <c r="H2" s="80"/>
      <c r="I2" s="80"/>
    </row>
    <row r="3" spans="2:14" ht="15">
      <c r="B3" s="80" t="s">
        <v>217</v>
      </c>
      <c r="C3" s="80"/>
      <c r="D3" s="80"/>
      <c r="E3" s="80"/>
      <c r="F3" s="80"/>
      <c r="G3" s="80"/>
      <c r="H3" s="80"/>
      <c r="I3" s="80"/>
    </row>
    <row r="4" spans="2:14" ht="5.25" customHeight="1">
      <c r="B4" s="81"/>
      <c r="C4" s="82"/>
      <c r="D4" s="82"/>
      <c r="E4" s="82"/>
      <c r="F4" s="82"/>
      <c r="G4" s="82"/>
      <c r="H4" s="83"/>
      <c r="I4" s="83"/>
    </row>
    <row r="5" spans="2:14" ht="18">
      <c r="B5" s="84" t="s">
        <v>118</v>
      </c>
      <c r="C5" s="84"/>
      <c r="D5" s="84"/>
      <c r="E5" s="84"/>
      <c r="F5" s="84"/>
      <c r="G5" s="84"/>
      <c r="H5" s="84"/>
      <c r="I5" s="84"/>
    </row>
    <row r="6" spans="2:14" ht="14.25" customHeight="1">
      <c r="B6" s="85"/>
      <c r="C6" s="86"/>
      <c r="D6" s="86"/>
      <c r="E6" s="86"/>
      <c r="F6" s="86"/>
      <c r="G6" s="86"/>
    </row>
    <row r="7" spans="2:14" ht="15">
      <c r="B7" s="87" t="s">
        <v>2</v>
      </c>
      <c r="C7" s="87"/>
      <c r="D7" s="87"/>
      <c r="E7" s="87"/>
      <c r="F7" s="87"/>
      <c r="G7" s="87"/>
      <c r="H7" s="87"/>
      <c r="I7" s="87"/>
    </row>
    <row r="8" spans="2:14" ht="12.75" customHeight="1"/>
    <row r="9" spans="2:14" ht="15">
      <c r="B9" s="87" t="s">
        <v>218</v>
      </c>
      <c r="C9" s="87"/>
      <c r="D9" s="87"/>
      <c r="E9" s="87"/>
      <c r="F9" s="87"/>
      <c r="G9" s="87"/>
      <c r="H9" s="87"/>
      <c r="I9" s="87"/>
    </row>
    <row r="10" spans="2:14" ht="6.75" customHeight="1"/>
    <row r="11" spans="2:14" ht="15">
      <c r="B11" s="89" t="s">
        <v>3</v>
      </c>
      <c r="C11" s="89"/>
      <c r="D11" s="89"/>
      <c r="E11" s="89"/>
      <c r="F11" s="89"/>
      <c r="G11" s="89"/>
      <c r="H11" s="89"/>
      <c r="I11" s="89"/>
    </row>
    <row r="12" spans="2:14" ht="15">
      <c r="B12" s="90"/>
      <c r="C12" s="91"/>
      <c r="D12" s="91"/>
      <c r="E12" s="91"/>
      <c r="F12" s="91"/>
      <c r="G12" s="91"/>
      <c r="H12" s="92"/>
      <c r="I12" s="92"/>
    </row>
    <row r="13" spans="2:14" ht="12.75" customHeight="1">
      <c r="B13" s="93" t="s">
        <v>4</v>
      </c>
      <c r="C13" s="93"/>
      <c r="D13" s="94"/>
      <c r="E13" s="95"/>
      <c r="F13" s="95"/>
      <c r="G13" s="91"/>
      <c r="H13" s="92"/>
      <c r="I13" s="92"/>
    </row>
    <row r="14" spans="2:14" ht="6.75" customHeight="1">
      <c r="B14" s="96"/>
      <c r="C14" s="96"/>
      <c r="D14" s="94"/>
      <c r="E14" s="95"/>
      <c r="F14" s="95"/>
      <c r="G14" s="91"/>
      <c r="H14" s="92"/>
      <c r="I14" s="92"/>
    </row>
    <row r="15" spans="2:14" ht="120">
      <c r="B15" s="97" t="s">
        <v>5</v>
      </c>
      <c r="C15" s="97" t="s">
        <v>219</v>
      </c>
      <c r="D15" s="97" t="s">
        <v>220</v>
      </c>
      <c r="E15" s="97" t="s">
        <v>6</v>
      </c>
      <c r="F15" s="98" t="s">
        <v>7</v>
      </c>
      <c r="G15" s="91"/>
      <c r="H15" s="92"/>
      <c r="I15" s="92"/>
    </row>
    <row r="16" spans="2:14" ht="14.25" customHeight="1">
      <c r="B16" s="99">
        <v>1</v>
      </c>
      <c r="C16" s="99">
        <v>2</v>
      </c>
      <c r="D16" s="99">
        <v>3</v>
      </c>
      <c r="E16" s="99" t="s">
        <v>8</v>
      </c>
      <c r="F16" s="100" t="s">
        <v>171</v>
      </c>
      <c r="G16" s="91"/>
      <c r="H16" s="482"/>
      <c r="I16" s="482"/>
      <c r="L16" s="1">
        <f>C17+C19</f>
        <v>2298182</v>
      </c>
      <c r="M16" s="15">
        <f>D17+D19</f>
        <v>1841662.4471814076</v>
      </c>
      <c r="N16" s="2">
        <f>M16/L16</f>
        <v>0.80135622295423403</v>
      </c>
    </row>
    <row r="17" spans="1:15" ht="15">
      <c r="B17" s="101" t="s">
        <v>9</v>
      </c>
      <c r="C17" s="102">
        <v>2294782</v>
      </c>
      <c r="D17" s="103">
        <v>1839464.7078651683</v>
      </c>
      <c r="E17" s="104">
        <f>D17-C17</f>
        <v>-455317.29213483166</v>
      </c>
      <c r="F17" s="105">
        <f>E17/C17</f>
        <v>-0.19841418144940637</v>
      </c>
      <c r="H17" s="483">
        <f>D17/C17</f>
        <v>0.80158581855059363</v>
      </c>
      <c r="I17" s="484"/>
      <c r="L17" s="33">
        <v>997048</v>
      </c>
      <c r="M17" s="31">
        <v>872860.85393258429</v>
      </c>
      <c r="N17" s="2">
        <f>M17/L17</f>
        <v>0.87544516806872319</v>
      </c>
    </row>
    <row r="18" spans="1:15" ht="15">
      <c r="B18" s="101" t="s">
        <v>194</v>
      </c>
      <c r="C18" s="102">
        <v>997048</v>
      </c>
      <c r="D18" s="103">
        <v>872860.85393258429</v>
      </c>
      <c r="E18" s="104">
        <f>D18-C18</f>
        <v>-124187.14606741571</v>
      </c>
      <c r="F18" s="105">
        <f>E18/C18</f>
        <v>-0.12455483193127684</v>
      </c>
      <c r="G18" s="91"/>
      <c r="H18" s="483">
        <f t="shared" ref="H18:H20" si="0">D18/C18</f>
        <v>0.87544516806872319</v>
      </c>
      <c r="I18" s="485">
        <f>D17+D19</f>
        <v>1841662.4471814076</v>
      </c>
      <c r="L18" s="2"/>
      <c r="M18" s="14"/>
      <c r="N18" s="14"/>
    </row>
    <row r="19" spans="1:15" ht="15">
      <c r="B19" s="101" t="s">
        <v>115</v>
      </c>
      <c r="C19" s="102">
        <v>3400</v>
      </c>
      <c r="D19" s="103">
        <v>2197.7393162393164</v>
      </c>
      <c r="E19" s="104">
        <f>D19-C19</f>
        <v>-1202.2606837606836</v>
      </c>
      <c r="F19" s="105">
        <f>E19/C19</f>
        <v>-0.35360608345902461</v>
      </c>
      <c r="G19" s="91"/>
      <c r="H19" s="483">
        <f t="shared" si="0"/>
        <v>0.64639391654097544</v>
      </c>
      <c r="I19" s="486"/>
      <c r="M19" s="14"/>
      <c r="N19" s="14"/>
    </row>
    <row r="20" spans="1:15" ht="15">
      <c r="B20" s="101" t="s">
        <v>10</v>
      </c>
      <c r="C20" s="107">
        <f>SUM(C17:C19)</f>
        <v>3295230</v>
      </c>
      <c r="D20" s="107">
        <f>SUM(D17:D19)</f>
        <v>2714523.301113992</v>
      </c>
      <c r="E20" s="104">
        <f>D20-C20</f>
        <v>-580706.698886008</v>
      </c>
      <c r="F20" s="105">
        <f>E20/C20</f>
        <v>-0.1762264542644999</v>
      </c>
      <c r="H20" s="483">
        <f t="shared" si="0"/>
        <v>0.8237735457355001</v>
      </c>
      <c r="I20" s="484"/>
      <c r="M20" s="14"/>
      <c r="N20" s="14"/>
    </row>
    <row r="21" spans="1:15" ht="13.5" customHeight="1">
      <c r="H21" s="483"/>
      <c r="I21" s="483"/>
    </row>
    <row r="22" spans="1:15" ht="15.75" customHeight="1">
      <c r="B22" s="93" t="s">
        <v>11</v>
      </c>
      <c r="C22" s="93"/>
      <c r="D22" s="93"/>
      <c r="E22" s="93"/>
      <c r="F22" s="93"/>
      <c r="H22" s="484"/>
      <c r="I22" s="484"/>
    </row>
    <row r="23" spans="1:15" ht="44.25" customHeight="1">
      <c r="B23" s="108" t="s">
        <v>5</v>
      </c>
      <c r="C23" s="108" t="s">
        <v>219</v>
      </c>
      <c r="D23" s="109" t="s">
        <v>221</v>
      </c>
      <c r="E23" s="108" t="s">
        <v>6</v>
      </c>
      <c r="F23" s="110" t="s">
        <v>7</v>
      </c>
      <c r="H23" s="484"/>
      <c r="I23" s="484"/>
      <c r="L23" s="33"/>
      <c r="M23" s="68"/>
      <c r="N23" s="68"/>
      <c r="O23" s="3"/>
    </row>
    <row r="24" spans="1:15" ht="15" customHeight="1">
      <c r="B24" s="111" t="s">
        <v>9</v>
      </c>
      <c r="C24" s="112">
        <v>184</v>
      </c>
      <c r="D24" s="112">
        <v>178</v>
      </c>
      <c r="E24" s="113">
        <f>D24-C24</f>
        <v>-6</v>
      </c>
      <c r="F24" s="105">
        <f>E24/C24</f>
        <v>-3.2608695652173912E-2</v>
      </c>
      <c r="H24" s="483">
        <f>D24/C24</f>
        <v>0.96739130434782605</v>
      </c>
      <c r="I24" s="483"/>
      <c r="L24" s="33"/>
      <c r="M24" s="68"/>
      <c r="N24" s="68"/>
      <c r="O24" s="3"/>
    </row>
    <row r="25" spans="1:15" ht="15" customHeight="1">
      <c r="B25" s="111" t="s">
        <v>222</v>
      </c>
      <c r="C25" s="112">
        <v>184</v>
      </c>
      <c r="D25" s="112">
        <v>178</v>
      </c>
      <c r="E25" s="113">
        <f>D25-C25</f>
        <v>-6</v>
      </c>
      <c r="F25" s="105">
        <f>E25/C25</f>
        <v>-3.2608695652173912E-2</v>
      </c>
      <c r="H25" s="483">
        <f t="shared" ref="H25:H26" si="1">D25/C25</f>
        <v>0.96739130434782605</v>
      </c>
      <c r="I25" s="484"/>
      <c r="L25" s="33"/>
      <c r="M25" s="33"/>
      <c r="N25" s="33"/>
      <c r="O25" s="3"/>
    </row>
    <row r="26" spans="1:15" ht="29.25">
      <c r="B26" s="111" t="s">
        <v>195</v>
      </c>
      <c r="C26" s="112">
        <v>235</v>
      </c>
      <c r="D26" s="112">
        <v>234</v>
      </c>
      <c r="E26" s="113">
        <f>D26-C26</f>
        <v>-1</v>
      </c>
      <c r="F26" s="105">
        <f>E26/C26</f>
        <v>-4.2553191489361703E-3</v>
      </c>
      <c r="H26" s="483">
        <f t="shared" si="1"/>
        <v>0.99574468085106382</v>
      </c>
      <c r="I26" s="484"/>
      <c r="L26" s="15"/>
    </row>
    <row r="27" spans="1:15" ht="15" customHeight="1">
      <c r="B27" s="93"/>
      <c r="C27" s="93"/>
      <c r="D27" s="93"/>
      <c r="E27" s="93"/>
      <c r="F27" s="114"/>
    </row>
    <row r="28" spans="1:15" ht="16.5" customHeight="1">
      <c r="B28" s="93" t="s">
        <v>223</v>
      </c>
      <c r="C28" s="93"/>
      <c r="D28" s="93"/>
      <c r="E28" s="93"/>
      <c r="F28" s="93"/>
      <c r="G28" s="93"/>
    </row>
    <row r="29" spans="1:15" s="37" customFormat="1" ht="60">
      <c r="A29" s="115"/>
      <c r="B29" s="108" t="s">
        <v>5</v>
      </c>
      <c r="C29" s="108" t="s">
        <v>14</v>
      </c>
      <c r="D29" s="108" t="s">
        <v>15</v>
      </c>
      <c r="E29" s="108" t="s">
        <v>16</v>
      </c>
      <c r="F29" s="116" t="s">
        <v>7</v>
      </c>
      <c r="G29" s="115"/>
      <c r="H29" s="117" t="s">
        <v>12</v>
      </c>
      <c r="I29" s="117"/>
      <c r="J29" s="46"/>
    </row>
    <row r="30" spans="1:15" ht="15">
      <c r="B30" s="99" t="s">
        <v>13</v>
      </c>
      <c r="C30" s="55">
        <f>C17*C24</f>
        <v>422239888</v>
      </c>
      <c r="D30" s="55">
        <v>327424718</v>
      </c>
      <c r="E30" s="55">
        <f>D30-C30</f>
        <v>-94815170</v>
      </c>
      <c r="F30" s="118">
        <f>E30/C30</f>
        <v>-0.22455284944562129</v>
      </c>
      <c r="H30" s="78" t="s">
        <v>12</v>
      </c>
      <c r="I30" s="78" t="s">
        <v>12</v>
      </c>
    </row>
    <row r="31" spans="1:15" ht="15">
      <c r="B31" s="99" t="s">
        <v>17</v>
      </c>
      <c r="C31" s="55">
        <f>C18*C25</f>
        <v>183456832</v>
      </c>
      <c r="D31" s="55">
        <v>155369232</v>
      </c>
      <c r="E31" s="55">
        <f>D31-C31</f>
        <v>-28087600</v>
      </c>
      <c r="F31" s="118">
        <f>E31/C31</f>
        <v>-0.15310195697699608</v>
      </c>
      <c r="H31" s="78" t="s">
        <v>12</v>
      </c>
      <c r="I31" s="78" t="s">
        <v>12</v>
      </c>
    </row>
    <row r="32" spans="1:15" ht="28.5">
      <c r="B32" s="99" t="s">
        <v>195</v>
      </c>
      <c r="C32" s="55">
        <f>C19*C26</f>
        <v>799000</v>
      </c>
      <c r="D32" s="55">
        <v>514271</v>
      </c>
      <c r="E32" s="55">
        <f>D32-C32</f>
        <v>-284729</v>
      </c>
      <c r="F32" s="118">
        <f>E32/C32</f>
        <v>-0.35635669586983731</v>
      </c>
      <c r="H32" s="78" t="s">
        <v>12</v>
      </c>
    </row>
    <row r="33" spans="2:9" ht="17.25" customHeight="1">
      <c r="B33" s="99" t="s">
        <v>10</v>
      </c>
      <c r="C33" s="55">
        <f>SUM(C30:C32)</f>
        <v>606495720</v>
      </c>
      <c r="D33" s="55">
        <f>D30+D31+D32</f>
        <v>483308221</v>
      </c>
      <c r="E33" s="55">
        <f>D33-C33</f>
        <v>-123187499</v>
      </c>
      <c r="F33" s="118">
        <f>E33/C33</f>
        <v>-0.20311355041384299</v>
      </c>
      <c r="H33" s="78" t="s">
        <v>12</v>
      </c>
      <c r="I33" s="78" t="s">
        <v>12</v>
      </c>
    </row>
    <row r="34" spans="2:9" ht="15">
      <c r="B34" s="96"/>
      <c r="C34" s="96"/>
      <c r="D34" s="96"/>
      <c r="E34" s="96"/>
      <c r="F34" s="114"/>
      <c r="H34" s="78" t="s">
        <v>12</v>
      </c>
    </row>
    <row r="35" spans="2:9" ht="15">
      <c r="B35" s="93" t="s">
        <v>18</v>
      </c>
      <c r="C35" s="93"/>
      <c r="D35" s="93"/>
      <c r="E35" s="93"/>
      <c r="F35" s="93"/>
      <c r="G35" s="93"/>
      <c r="H35" s="106"/>
    </row>
    <row r="36" spans="2:9" ht="18" customHeight="1">
      <c r="B36" s="93" t="s">
        <v>224</v>
      </c>
      <c r="C36" s="93"/>
      <c r="D36" s="93"/>
      <c r="E36" s="93"/>
      <c r="F36" s="93"/>
      <c r="G36" s="93"/>
      <c r="H36" s="93"/>
    </row>
    <row r="37" spans="2:9" ht="60">
      <c r="B37" s="97" t="s">
        <v>19</v>
      </c>
      <c r="C37" s="97" t="s">
        <v>20</v>
      </c>
      <c r="D37" s="97" t="s">
        <v>21</v>
      </c>
      <c r="E37" s="97" t="s">
        <v>22</v>
      </c>
      <c r="F37" s="119" t="s">
        <v>23</v>
      </c>
      <c r="G37" s="97" t="s">
        <v>24</v>
      </c>
      <c r="H37" s="106"/>
    </row>
    <row r="38" spans="2:9" ht="12.95" customHeight="1">
      <c r="B38" s="97">
        <v>1</v>
      </c>
      <c r="C38" s="97">
        <v>2</v>
      </c>
      <c r="D38" s="97">
        <v>3</v>
      </c>
      <c r="E38" s="97">
        <v>4</v>
      </c>
      <c r="F38" s="97" t="s">
        <v>25</v>
      </c>
      <c r="G38" s="97">
        <v>6</v>
      </c>
      <c r="H38" s="106"/>
    </row>
    <row r="39" spans="2:9" ht="12.95" customHeight="1">
      <c r="B39" s="120">
        <v>1</v>
      </c>
      <c r="C39" s="121" t="s">
        <v>119</v>
      </c>
      <c r="D39" s="120">
        <v>1332</v>
      </c>
      <c r="E39" s="120">
        <v>1332</v>
      </c>
      <c r="F39" s="120">
        <f>D39-E39</f>
        <v>0</v>
      </c>
      <c r="G39" s="122">
        <f>F39/D39</f>
        <v>0</v>
      </c>
      <c r="H39" s="106"/>
    </row>
    <row r="40" spans="2:9" ht="12.95" customHeight="1">
      <c r="B40" s="120">
        <v>2</v>
      </c>
      <c r="C40" s="121" t="s">
        <v>120</v>
      </c>
      <c r="D40" s="120">
        <v>549</v>
      </c>
      <c r="E40" s="120">
        <v>549</v>
      </c>
      <c r="F40" s="120">
        <f t="shared" ref="F40:F62" si="2">D40-E40</f>
        <v>0</v>
      </c>
      <c r="G40" s="122">
        <f t="shared" ref="G40:G63" si="3">F40/D40</f>
        <v>0</v>
      </c>
      <c r="H40" s="106"/>
    </row>
    <row r="41" spans="2:9" ht="12.95" customHeight="1">
      <c r="B41" s="120">
        <v>3</v>
      </c>
      <c r="C41" s="121" t="s">
        <v>121</v>
      </c>
      <c r="D41" s="120">
        <v>290</v>
      </c>
      <c r="E41" s="120">
        <v>290</v>
      </c>
      <c r="F41" s="120">
        <f t="shared" si="2"/>
        <v>0</v>
      </c>
      <c r="G41" s="122">
        <f t="shared" si="3"/>
        <v>0</v>
      </c>
      <c r="H41" s="106"/>
    </row>
    <row r="42" spans="2:9" ht="12.95" customHeight="1">
      <c r="B42" s="120">
        <v>4</v>
      </c>
      <c r="C42" s="121" t="s">
        <v>122</v>
      </c>
      <c r="D42" s="120">
        <v>919</v>
      </c>
      <c r="E42" s="120">
        <v>919</v>
      </c>
      <c r="F42" s="120">
        <f t="shared" si="2"/>
        <v>0</v>
      </c>
      <c r="G42" s="122">
        <f t="shared" si="3"/>
        <v>0</v>
      </c>
      <c r="H42" s="106"/>
    </row>
    <row r="43" spans="2:9" ht="12.95" customHeight="1">
      <c r="B43" s="120">
        <v>5</v>
      </c>
      <c r="C43" s="121" t="s">
        <v>123</v>
      </c>
      <c r="D43" s="120">
        <v>586</v>
      </c>
      <c r="E43" s="120">
        <v>586</v>
      </c>
      <c r="F43" s="120">
        <f t="shared" si="2"/>
        <v>0</v>
      </c>
      <c r="G43" s="122">
        <f t="shared" si="3"/>
        <v>0</v>
      </c>
      <c r="H43" s="106"/>
    </row>
    <row r="44" spans="2:9" ht="12.95" customHeight="1">
      <c r="B44" s="120">
        <v>6</v>
      </c>
      <c r="C44" s="121" t="s">
        <v>124</v>
      </c>
      <c r="D44" s="120">
        <v>966</v>
      </c>
      <c r="E44" s="120">
        <v>966</v>
      </c>
      <c r="F44" s="120">
        <f t="shared" si="2"/>
        <v>0</v>
      </c>
      <c r="G44" s="122">
        <f t="shared" si="3"/>
        <v>0</v>
      </c>
      <c r="H44" s="106"/>
    </row>
    <row r="45" spans="2:9" ht="12.95" customHeight="1">
      <c r="B45" s="120">
        <v>7</v>
      </c>
      <c r="C45" s="121" t="s">
        <v>225</v>
      </c>
      <c r="D45" s="120">
        <v>821</v>
      </c>
      <c r="E45" s="120">
        <v>821</v>
      </c>
      <c r="F45" s="120">
        <f t="shared" si="2"/>
        <v>0</v>
      </c>
      <c r="G45" s="122">
        <f t="shared" si="3"/>
        <v>0</v>
      </c>
      <c r="H45" s="106"/>
    </row>
    <row r="46" spans="2:9" ht="12.95" customHeight="1">
      <c r="B46" s="120">
        <v>8</v>
      </c>
      <c r="C46" s="121" t="s">
        <v>126</v>
      </c>
      <c r="D46" s="120">
        <v>1379</v>
      </c>
      <c r="E46" s="120">
        <v>1379</v>
      </c>
      <c r="F46" s="120">
        <f t="shared" si="2"/>
        <v>0</v>
      </c>
      <c r="G46" s="122">
        <f t="shared" si="3"/>
        <v>0</v>
      </c>
      <c r="H46" s="106"/>
    </row>
    <row r="47" spans="2:9" ht="12.95" customHeight="1">
      <c r="B47" s="120">
        <v>9</v>
      </c>
      <c r="C47" s="121" t="s">
        <v>127</v>
      </c>
      <c r="D47" s="120">
        <v>1203</v>
      </c>
      <c r="E47" s="120">
        <v>1203</v>
      </c>
      <c r="F47" s="120">
        <f t="shared" si="2"/>
        <v>0</v>
      </c>
      <c r="G47" s="122">
        <f t="shared" si="3"/>
        <v>0</v>
      </c>
      <c r="H47" s="106"/>
    </row>
    <row r="48" spans="2:9" ht="12.95" customHeight="1">
      <c r="B48" s="120">
        <v>10</v>
      </c>
      <c r="C48" s="121" t="s">
        <v>128</v>
      </c>
      <c r="D48" s="120">
        <v>632</v>
      </c>
      <c r="E48" s="120">
        <v>632</v>
      </c>
      <c r="F48" s="120">
        <f t="shared" si="2"/>
        <v>0</v>
      </c>
      <c r="G48" s="122">
        <f t="shared" si="3"/>
        <v>0</v>
      </c>
      <c r="H48" s="106"/>
    </row>
    <row r="49" spans="2:8" ht="12.95" customHeight="1">
      <c r="B49" s="120">
        <v>11</v>
      </c>
      <c r="C49" s="121" t="s">
        <v>129</v>
      </c>
      <c r="D49" s="120">
        <v>980</v>
      </c>
      <c r="E49" s="120">
        <v>980</v>
      </c>
      <c r="F49" s="120">
        <f t="shared" si="2"/>
        <v>0</v>
      </c>
      <c r="G49" s="122">
        <f t="shared" si="3"/>
        <v>0</v>
      </c>
      <c r="H49" s="106"/>
    </row>
    <row r="50" spans="2:8" ht="12.95" customHeight="1">
      <c r="B50" s="120">
        <v>12</v>
      </c>
      <c r="C50" s="121" t="s">
        <v>130</v>
      </c>
      <c r="D50" s="120">
        <v>899</v>
      </c>
      <c r="E50" s="120">
        <v>899</v>
      </c>
      <c r="F50" s="120">
        <f t="shared" si="2"/>
        <v>0</v>
      </c>
      <c r="G50" s="122">
        <f t="shared" si="3"/>
        <v>0</v>
      </c>
      <c r="H50" s="106"/>
    </row>
    <row r="51" spans="2:8" ht="12.95" customHeight="1">
      <c r="B51" s="120">
        <v>13</v>
      </c>
      <c r="C51" s="121" t="s">
        <v>131</v>
      </c>
      <c r="D51" s="120">
        <v>347</v>
      </c>
      <c r="E51" s="120">
        <v>347</v>
      </c>
      <c r="F51" s="120">
        <f t="shared" si="2"/>
        <v>0</v>
      </c>
      <c r="G51" s="122">
        <f t="shared" si="3"/>
        <v>0</v>
      </c>
      <c r="H51" s="106"/>
    </row>
    <row r="52" spans="2:8" ht="12.95" customHeight="1">
      <c r="B52" s="120">
        <v>14</v>
      </c>
      <c r="C52" s="121" t="s">
        <v>132</v>
      </c>
      <c r="D52" s="120">
        <v>363</v>
      </c>
      <c r="E52" s="120">
        <v>363</v>
      </c>
      <c r="F52" s="120">
        <f t="shared" si="2"/>
        <v>0</v>
      </c>
      <c r="G52" s="122">
        <f t="shared" si="3"/>
        <v>0</v>
      </c>
      <c r="H52" s="106"/>
    </row>
    <row r="53" spans="2:8" ht="12.95" customHeight="1">
      <c r="B53" s="120">
        <v>15</v>
      </c>
      <c r="C53" s="121" t="s">
        <v>226</v>
      </c>
      <c r="D53" s="120">
        <v>895</v>
      </c>
      <c r="E53" s="120">
        <v>895</v>
      </c>
      <c r="F53" s="120">
        <f t="shared" si="2"/>
        <v>0</v>
      </c>
      <c r="G53" s="122">
        <f t="shared" si="3"/>
        <v>0</v>
      </c>
      <c r="H53" s="106"/>
    </row>
    <row r="54" spans="2:8" ht="12.95" customHeight="1">
      <c r="B54" s="120">
        <v>16</v>
      </c>
      <c r="C54" s="121" t="s">
        <v>134</v>
      </c>
      <c r="D54" s="120">
        <v>1888</v>
      </c>
      <c r="E54" s="120">
        <v>1888</v>
      </c>
      <c r="F54" s="120">
        <f t="shared" si="2"/>
        <v>0</v>
      </c>
      <c r="G54" s="122">
        <f t="shared" si="3"/>
        <v>0</v>
      </c>
      <c r="H54" s="106"/>
    </row>
    <row r="55" spans="2:8" ht="12.95" customHeight="1">
      <c r="B55" s="120">
        <v>17</v>
      </c>
      <c r="C55" s="121" t="s">
        <v>135</v>
      </c>
      <c r="D55" s="120">
        <v>1091</v>
      </c>
      <c r="E55" s="120">
        <v>1091</v>
      </c>
      <c r="F55" s="120">
        <f t="shared" si="2"/>
        <v>0</v>
      </c>
      <c r="G55" s="122">
        <f t="shared" si="3"/>
        <v>0</v>
      </c>
      <c r="H55" s="106"/>
    </row>
    <row r="56" spans="2:8" ht="12.95" customHeight="1">
      <c r="B56" s="120">
        <v>18</v>
      </c>
      <c r="C56" s="121" t="s">
        <v>136</v>
      </c>
      <c r="D56" s="120">
        <v>990</v>
      </c>
      <c r="E56" s="120">
        <v>990</v>
      </c>
      <c r="F56" s="120">
        <f t="shared" si="2"/>
        <v>0</v>
      </c>
      <c r="G56" s="122">
        <f t="shared" si="3"/>
        <v>0</v>
      </c>
      <c r="H56" s="106"/>
    </row>
    <row r="57" spans="2:8" ht="12.95" customHeight="1">
      <c r="B57" s="120">
        <v>19</v>
      </c>
      <c r="C57" s="121" t="s">
        <v>137</v>
      </c>
      <c r="D57" s="120">
        <v>1504</v>
      </c>
      <c r="E57" s="120">
        <v>1504</v>
      </c>
      <c r="F57" s="120">
        <f t="shared" si="2"/>
        <v>0</v>
      </c>
      <c r="G57" s="122">
        <f t="shared" si="3"/>
        <v>0</v>
      </c>
      <c r="H57" s="106"/>
    </row>
    <row r="58" spans="2:8" ht="12.95" customHeight="1">
      <c r="B58" s="120">
        <v>20</v>
      </c>
      <c r="C58" s="121" t="s">
        <v>138</v>
      </c>
      <c r="D58" s="120">
        <v>600</v>
      </c>
      <c r="E58" s="120">
        <v>600</v>
      </c>
      <c r="F58" s="120">
        <f t="shared" si="2"/>
        <v>0</v>
      </c>
      <c r="G58" s="122">
        <f t="shared" si="3"/>
        <v>0</v>
      </c>
      <c r="H58" s="106"/>
    </row>
    <row r="59" spans="2:8" ht="12.95" customHeight="1">
      <c r="B59" s="120">
        <v>21</v>
      </c>
      <c r="C59" s="121" t="s">
        <v>227</v>
      </c>
      <c r="D59" s="120">
        <v>758</v>
      </c>
      <c r="E59" s="120">
        <v>758</v>
      </c>
      <c r="F59" s="120">
        <f t="shared" si="2"/>
        <v>0</v>
      </c>
      <c r="G59" s="122">
        <f t="shared" si="3"/>
        <v>0</v>
      </c>
      <c r="H59" s="106"/>
    </row>
    <row r="60" spans="2:8" ht="12.95" customHeight="1">
      <c r="B60" s="120">
        <v>22</v>
      </c>
      <c r="C60" s="121" t="s">
        <v>140</v>
      </c>
      <c r="D60" s="120">
        <v>628</v>
      </c>
      <c r="E60" s="120">
        <v>628</v>
      </c>
      <c r="F60" s="120">
        <f t="shared" si="2"/>
        <v>0</v>
      </c>
      <c r="G60" s="122">
        <f t="shared" si="3"/>
        <v>0</v>
      </c>
      <c r="H60" s="106"/>
    </row>
    <row r="61" spans="2:8" ht="12.95" customHeight="1">
      <c r="B61" s="120">
        <v>23</v>
      </c>
      <c r="C61" s="121" t="s">
        <v>228</v>
      </c>
      <c r="D61" s="120">
        <v>922</v>
      </c>
      <c r="E61" s="120">
        <v>922</v>
      </c>
      <c r="F61" s="120">
        <f t="shared" si="2"/>
        <v>0</v>
      </c>
      <c r="G61" s="122">
        <f t="shared" si="3"/>
        <v>0</v>
      </c>
      <c r="H61" s="106"/>
    </row>
    <row r="62" spans="2:8" ht="12.95" customHeight="1">
      <c r="B62" s="120">
        <v>24</v>
      </c>
      <c r="C62" s="121" t="s">
        <v>142</v>
      </c>
      <c r="D62" s="120">
        <v>1296</v>
      </c>
      <c r="E62" s="120">
        <v>1296</v>
      </c>
      <c r="F62" s="120">
        <f t="shared" si="2"/>
        <v>0</v>
      </c>
      <c r="G62" s="122">
        <f t="shared" si="3"/>
        <v>0</v>
      </c>
      <c r="H62" s="106"/>
    </row>
    <row r="63" spans="2:8" ht="17.25" customHeight="1">
      <c r="B63" s="123"/>
      <c r="C63" s="124" t="s">
        <v>26</v>
      </c>
      <c r="D63" s="4">
        <f>SUM(D39:D62)</f>
        <v>21838</v>
      </c>
      <c r="E63" s="4">
        <f>SUM(E39:E62)</f>
        <v>21838</v>
      </c>
      <c r="F63" s="4">
        <f t="shared" ref="F63" si="4">SUM(F39:F62)</f>
        <v>0</v>
      </c>
      <c r="G63" s="122">
        <f t="shared" si="3"/>
        <v>0</v>
      </c>
      <c r="H63" s="106"/>
    </row>
    <row r="64" spans="2:8" ht="17.25" customHeight="1">
      <c r="B64" s="125"/>
      <c r="C64" s="125"/>
      <c r="D64" s="125"/>
      <c r="E64" s="125"/>
      <c r="F64" s="125"/>
      <c r="G64" s="125"/>
      <c r="H64" s="106"/>
    </row>
    <row r="65" spans="2:9" ht="29.25" customHeight="1">
      <c r="B65" s="126" t="s">
        <v>229</v>
      </c>
      <c r="C65" s="126"/>
      <c r="D65" s="126"/>
      <c r="E65" s="126"/>
      <c r="F65" s="126"/>
      <c r="G65" s="126"/>
      <c r="H65" s="81"/>
      <c r="I65" s="127"/>
    </row>
    <row r="66" spans="2:9" ht="60">
      <c r="B66" s="97" t="s">
        <v>19</v>
      </c>
      <c r="C66" s="97" t="s">
        <v>20</v>
      </c>
      <c r="D66" s="97" t="s">
        <v>21</v>
      </c>
      <c r="E66" s="97" t="s">
        <v>22</v>
      </c>
      <c r="F66" s="119" t="s">
        <v>23</v>
      </c>
      <c r="G66" s="97" t="s">
        <v>24</v>
      </c>
      <c r="H66" s="106"/>
    </row>
    <row r="67" spans="2:9" ht="12.95" customHeight="1">
      <c r="B67" s="97">
        <v>1</v>
      </c>
      <c r="C67" s="97">
        <v>2</v>
      </c>
      <c r="D67" s="97">
        <v>3</v>
      </c>
      <c r="E67" s="97">
        <v>4</v>
      </c>
      <c r="F67" s="97" t="s">
        <v>25</v>
      </c>
      <c r="G67" s="97">
        <v>6</v>
      </c>
      <c r="H67" s="106"/>
    </row>
    <row r="68" spans="2:9" ht="12.95" customHeight="1">
      <c r="B68" s="120">
        <v>1</v>
      </c>
      <c r="C68" s="121" t="s">
        <v>119</v>
      </c>
      <c r="D68" s="120">
        <v>795</v>
      </c>
      <c r="E68" s="120">
        <v>795</v>
      </c>
      <c r="F68" s="120">
        <f>D68-E68</f>
        <v>0</v>
      </c>
      <c r="G68" s="122">
        <f t="shared" ref="G68:G92" si="5">F68/D68</f>
        <v>0</v>
      </c>
      <c r="H68" s="106"/>
    </row>
    <row r="69" spans="2:9" ht="12.95" customHeight="1">
      <c r="B69" s="120">
        <v>2</v>
      </c>
      <c r="C69" s="121" t="s">
        <v>120</v>
      </c>
      <c r="D69" s="120">
        <v>300</v>
      </c>
      <c r="E69" s="120">
        <v>300</v>
      </c>
      <c r="F69" s="120">
        <f t="shared" ref="F69:F91" si="6">D69-E69</f>
        <v>0</v>
      </c>
      <c r="G69" s="122">
        <f t="shared" si="5"/>
        <v>0</v>
      </c>
      <c r="H69" s="106"/>
    </row>
    <row r="70" spans="2:9" ht="12.95" customHeight="1">
      <c r="B70" s="120">
        <v>3</v>
      </c>
      <c r="C70" s="121" t="s">
        <v>121</v>
      </c>
      <c r="D70" s="120">
        <v>195</v>
      </c>
      <c r="E70" s="120">
        <v>195</v>
      </c>
      <c r="F70" s="120">
        <f t="shared" si="6"/>
        <v>0</v>
      </c>
      <c r="G70" s="122">
        <f t="shared" si="5"/>
        <v>0</v>
      </c>
      <c r="H70" s="106"/>
    </row>
    <row r="71" spans="2:9" ht="12.95" customHeight="1">
      <c r="B71" s="120">
        <v>4</v>
      </c>
      <c r="C71" s="121" t="s">
        <v>122</v>
      </c>
      <c r="D71" s="120">
        <v>563</v>
      </c>
      <c r="E71" s="120">
        <v>563</v>
      </c>
      <c r="F71" s="120">
        <f t="shared" si="6"/>
        <v>0</v>
      </c>
      <c r="G71" s="122">
        <f t="shared" si="5"/>
        <v>0</v>
      </c>
      <c r="H71" s="106"/>
    </row>
    <row r="72" spans="2:9" ht="12.95" customHeight="1">
      <c r="B72" s="120">
        <v>5</v>
      </c>
      <c r="C72" s="121" t="s">
        <v>123</v>
      </c>
      <c r="D72" s="120">
        <v>344</v>
      </c>
      <c r="E72" s="120">
        <v>344</v>
      </c>
      <c r="F72" s="120">
        <f t="shared" si="6"/>
        <v>0</v>
      </c>
      <c r="G72" s="122">
        <f t="shared" si="5"/>
        <v>0</v>
      </c>
      <c r="H72" s="106"/>
    </row>
    <row r="73" spans="2:9" ht="12.95" customHeight="1">
      <c r="B73" s="120">
        <v>6</v>
      </c>
      <c r="C73" s="121" t="s">
        <v>124</v>
      </c>
      <c r="D73" s="120">
        <v>625</v>
      </c>
      <c r="E73" s="120">
        <v>625</v>
      </c>
      <c r="F73" s="120">
        <f t="shared" si="6"/>
        <v>0</v>
      </c>
      <c r="G73" s="122">
        <f t="shared" si="5"/>
        <v>0</v>
      </c>
      <c r="H73" s="106"/>
    </row>
    <row r="74" spans="2:9" ht="12.95" customHeight="1">
      <c r="B74" s="120">
        <v>7</v>
      </c>
      <c r="C74" s="121" t="s">
        <v>225</v>
      </c>
      <c r="D74" s="120">
        <v>551</v>
      </c>
      <c r="E74" s="120">
        <v>551</v>
      </c>
      <c r="F74" s="120">
        <f t="shared" si="6"/>
        <v>0</v>
      </c>
      <c r="G74" s="122">
        <f t="shared" si="5"/>
        <v>0</v>
      </c>
      <c r="H74" s="106"/>
    </row>
    <row r="75" spans="2:9" ht="12.95" customHeight="1">
      <c r="B75" s="120">
        <v>8</v>
      </c>
      <c r="C75" s="121" t="s">
        <v>126</v>
      </c>
      <c r="D75" s="120">
        <v>668</v>
      </c>
      <c r="E75" s="120">
        <v>668</v>
      </c>
      <c r="F75" s="120">
        <f t="shared" si="6"/>
        <v>0</v>
      </c>
      <c r="G75" s="122">
        <f t="shared" si="5"/>
        <v>0</v>
      </c>
      <c r="H75" s="106"/>
    </row>
    <row r="76" spans="2:9" ht="12.95" customHeight="1">
      <c r="B76" s="120">
        <v>9</v>
      </c>
      <c r="C76" s="121" t="s">
        <v>127</v>
      </c>
      <c r="D76" s="120">
        <v>1293</v>
      </c>
      <c r="E76" s="120">
        <v>1293</v>
      </c>
      <c r="F76" s="120">
        <f t="shared" si="6"/>
        <v>0</v>
      </c>
      <c r="G76" s="122">
        <f t="shared" si="5"/>
        <v>0</v>
      </c>
      <c r="H76" s="106"/>
    </row>
    <row r="77" spans="2:9" ht="12.95" customHeight="1">
      <c r="B77" s="120">
        <v>10</v>
      </c>
      <c r="C77" s="121" t="s">
        <v>128</v>
      </c>
      <c r="D77" s="120">
        <v>400</v>
      </c>
      <c r="E77" s="120">
        <v>400</v>
      </c>
      <c r="F77" s="120">
        <f t="shared" si="6"/>
        <v>0</v>
      </c>
      <c r="G77" s="122">
        <f t="shared" si="5"/>
        <v>0</v>
      </c>
      <c r="H77" s="106"/>
    </row>
    <row r="78" spans="2:9" ht="12.95" customHeight="1">
      <c r="B78" s="120">
        <v>11</v>
      </c>
      <c r="C78" s="121" t="s">
        <v>129</v>
      </c>
      <c r="D78" s="120">
        <v>440</v>
      </c>
      <c r="E78" s="120">
        <v>440</v>
      </c>
      <c r="F78" s="120">
        <f t="shared" si="6"/>
        <v>0</v>
      </c>
      <c r="G78" s="122">
        <f t="shared" si="5"/>
        <v>0</v>
      </c>
      <c r="H78" s="106"/>
    </row>
    <row r="79" spans="2:9" ht="12.95" customHeight="1">
      <c r="B79" s="120">
        <v>12</v>
      </c>
      <c r="C79" s="121" t="s">
        <v>130</v>
      </c>
      <c r="D79" s="120">
        <v>570</v>
      </c>
      <c r="E79" s="120">
        <v>570</v>
      </c>
      <c r="F79" s="120">
        <f t="shared" si="6"/>
        <v>0</v>
      </c>
      <c r="G79" s="122">
        <f t="shared" si="5"/>
        <v>0</v>
      </c>
      <c r="H79" s="106"/>
    </row>
    <row r="80" spans="2:9" ht="12.95" customHeight="1">
      <c r="B80" s="120">
        <v>13</v>
      </c>
      <c r="C80" s="121" t="s">
        <v>131</v>
      </c>
      <c r="D80" s="120">
        <v>240</v>
      </c>
      <c r="E80" s="120">
        <v>240</v>
      </c>
      <c r="F80" s="120">
        <f t="shared" si="6"/>
        <v>0</v>
      </c>
      <c r="G80" s="122">
        <f t="shared" si="5"/>
        <v>0</v>
      </c>
      <c r="H80" s="106"/>
    </row>
    <row r="81" spans="2:9" ht="12.95" customHeight="1">
      <c r="B81" s="120">
        <v>14</v>
      </c>
      <c r="C81" s="121" t="s">
        <v>132</v>
      </c>
      <c r="D81" s="120">
        <v>296</v>
      </c>
      <c r="E81" s="120">
        <v>296</v>
      </c>
      <c r="F81" s="120">
        <f t="shared" si="6"/>
        <v>0</v>
      </c>
      <c r="G81" s="122">
        <f t="shared" si="5"/>
        <v>0</v>
      </c>
      <c r="H81" s="106"/>
    </row>
    <row r="82" spans="2:9" ht="12.95" customHeight="1">
      <c r="B82" s="120">
        <v>15</v>
      </c>
      <c r="C82" s="121" t="s">
        <v>226</v>
      </c>
      <c r="D82" s="120">
        <v>642</v>
      </c>
      <c r="E82" s="120">
        <v>642</v>
      </c>
      <c r="F82" s="120">
        <f t="shared" si="6"/>
        <v>0</v>
      </c>
      <c r="G82" s="122">
        <f t="shared" si="5"/>
        <v>0</v>
      </c>
      <c r="H82" s="106"/>
    </row>
    <row r="83" spans="2:9" ht="12.95" customHeight="1">
      <c r="B83" s="120">
        <v>16</v>
      </c>
      <c r="C83" s="121" t="s">
        <v>134</v>
      </c>
      <c r="D83" s="120">
        <v>1234</v>
      </c>
      <c r="E83" s="120">
        <v>1234</v>
      </c>
      <c r="F83" s="120">
        <f t="shared" si="6"/>
        <v>0</v>
      </c>
      <c r="G83" s="122">
        <f t="shared" si="5"/>
        <v>0</v>
      </c>
      <c r="H83" s="106"/>
    </row>
    <row r="84" spans="2:9" ht="12.95" customHeight="1">
      <c r="B84" s="120">
        <v>17</v>
      </c>
      <c r="C84" s="121" t="s">
        <v>135</v>
      </c>
      <c r="D84" s="120">
        <v>601</v>
      </c>
      <c r="E84" s="120">
        <v>601</v>
      </c>
      <c r="F84" s="120">
        <f t="shared" si="6"/>
        <v>0</v>
      </c>
      <c r="G84" s="122">
        <f t="shared" si="5"/>
        <v>0</v>
      </c>
      <c r="H84" s="106"/>
    </row>
    <row r="85" spans="2:9" ht="12.95" customHeight="1">
      <c r="B85" s="120">
        <v>18</v>
      </c>
      <c r="C85" s="121" t="s">
        <v>136</v>
      </c>
      <c r="D85" s="120">
        <v>530</v>
      </c>
      <c r="E85" s="120">
        <v>530</v>
      </c>
      <c r="F85" s="120">
        <f t="shared" si="6"/>
        <v>0</v>
      </c>
      <c r="G85" s="122">
        <f t="shared" si="5"/>
        <v>0</v>
      </c>
      <c r="H85" s="106"/>
    </row>
    <row r="86" spans="2:9" ht="12.95" customHeight="1">
      <c r="B86" s="120">
        <v>19</v>
      </c>
      <c r="C86" s="121" t="s">
        <v>137</v>
      </c>
      <c r="D86" s="120">
        <v>802</v>
      </c>
      <c r="E86" s="120">
        <v>802</v>
      </c>
      <c r="F86" s="120">
        <f t="shared" si="6"/>
        <v>0</v>
      </c>
      <c r="G86" s="122">
        <f t="shared" si="5"/>
        <v>0</v>
      </c>
      <c r="H86" s="106"/>
    </row>
    <row r="87" spans="2:9" ht="12.95" customHeight="1">
      <c r="B87" s="120">
        <v>20</v>
      </c>
      <c r="C87" s="121" t="s">
        <v>138</v>
      </c>
      <c r="D87" s="120">
        <v>413</v>
      </c>
      <c r="E87" s="120">
        <v>413</v>
      </c>
      <c r="F87" s="120">
        <f t="shared" si="6"/>
        <v>0</v>
      </c>
      <c r="G87" s="122">
        <f t="shared" si="5"/>
        <v>0</v>
      </c>
      <c r="H87" s="106"/>
    </row>
    <row r="88" spans="2:9" ht="12.95" customHeight="1">
      <c r="B88" s="120">
        <v>21</v>
      </c>
      <c r="C88" s="121" t="s">
        <v>227</v>
      </c>
      <c r="D88" s="120">
        <v>516</v>
      </c>
      <c r="E88" s="120">
        <v>516</v>
      </c>
      <c r="F88" s="120">
        <f t="shared" si="6"/>
        <v>0</v>
      </c>
      <c r="G88" s="122">
        <f t="shared" si="5"/>
        <v>0</v>
      </c>
      <c r="H88" s="106"/>
    </row>
    <row r="89" spans="2:9" ht="12.95" customHeight="1">
      <c r="B89" s="120">
        <v>22</v>
      </c>
      <c r="C89" s="121" t="s">
        <v>140</v>
      </c>
      <c r="D89" s="120">
        <v>375</v>
      </c>
      <c r="E89" s="120">
        <v>375</v>
      </c>
      <c r="F89" s="120">
        <f t="shared" si="6"/>
        <v>0</v>
      </c>
      <c r="G89" s="122">
        <f t="shared" si="5"/>
        <v>0</v>
      </c>
      <c r="H89" s="106"/>
    </row>
    <row r="90" spans="2:9" ht="12.95" customHeight="1">
      <c r="B90" s="120">
        <v>23</v>
      </c>
      <c r="C90" s="121" t="s">
        <v>228</v>
      </c>
      <c r="D90" s="120">
        <v>614</v>
      </c>
      <c r="E90" s="120">
        <v>614</v>
      </c>
      <c r="F90" s="120">
        <f t="shared" si="6"/>
        <v>0</v>
      </c>
      <c r="G90" s="122">
        <f t="shared" si="5"/>
        <v>0</v>
      </c>
      <c r="H90" s="106"/>
    </row>
    <row r="91" spans="2:9" ht="12.95" customHeight="1">
      <c r="B91" s="120">
        <v>24</v>
      </c>
      <c r="C91" s="121" t="s">
        <v>142</v>
      </c>
      <c r="D91" s="120">
        <v>633</v>
      </c>
      <c r="E91" s="120">
        <v>633</v>
      </c>
      <c r="F91" s="120">
        <f t="shared" si="6"/>
        <v>0</v>
      </c>
      <c r="G91" s="122">
        <f t="shared" si="5"/>
        <v>0</v>
      </c>
      <c r="H91" s="106"/>
    </row>
    <row r="92" spans="2:9" ht="12.95" customHeight="1">
      <c r="B92" s="123"/>
      <c r="C92" s="124" t="s">
        <v>26</v>
      </c>
      <c r="D92" s="128">
        <f>SUM(D68:D91)</f>
        <v>13640</v>
      </c>
      <c r="E92" s="128">
        <f t="shared" ref="E92:F92" si="7">SUM(E68:E91)</f>
        <v>13640</v>
      </c>
      <c r="F92" s="128">
        <f t="shared" si="7"/>
        <v>0</v>
      </c>
      <c r="G92" s="129">
        <f t="shared" si="5"/>
        <v>0</v>
      </c>
      <c r="H92" s="106"/>
    </row>
    <row r="93" spans="2:9" ht="24" customHeight="1">
      <c r="B93" s="93" t="s">
        <v>230</v>
      </c>
      <c r="C93" s="93"/>
      <c r="D93" s="93"/>
      <c r="E93" s="93"/>
      <c r="F93" s="93"/>
      <c r="G93" s="93"/>
      <c r="H93" s="93"/>
      <c r="I93" s="93"/>
    </row>
    <row r="94" spans="2:9" ht="60">
      <c r="B94" s="97" t="s">
        <v>19</v>
      </c>
      <c r="C94" s="97" t="s">
        <v>20</v>
      </c>
      <c r="D94" s="97" t="s">
        <v>21</v>
      </c>
      <c r="E94" s="97" t="s">
        <v>22</v>
      </c>
      <c r="F94" s="119" t="s">
        <v>23</v>
      </c>
      <c r="G94" s="97" t="s">
        <v>24</v>
      </c>
      <c r="H94" s="106"/>
    </row>
    <row r="95" spans="2:9" ht="15" customHeight="1">
      <c r="B95" s="97">
        <v>1</v>
      </c>
      <c r="C95" s="97">
        <v>2</v>
      </c>
      <c r="D95" s="97">
        <v>3</v>
      </c>
      <c r="E95" s="97">
        <v>4</v>
      </c>
      <c r="F95" s="97" t="s">
        <v>25</v>
      </c>
      <c r="G95" s="97">
        <v>6</v>
      </c>
      <c r="H95" s="106"/>
    </row>
    <row r="96" spans="2:9" ht="12.95" customHeight="1">
      <c r="B96" s="120">
        <v>1</v>
      </c>
      <c r="C96" s="121" t="s">
        <v>119</v>
      </c>
      <c r="D96" s="99">
        <v>50</v>
      </c>
      <c r="E96" s="99">
        <v>50</v>
      </c>
      <c r="F96" s="120">
        <f>D96-E96</f>
        <v>0</v>
      </c>
      <c r="G96" s="130">
        <f>F96/D96</f>
        <v>0</v>
      </c>
      <c r="H96" s="106"/>
    </row>
    <row r="97" spans="2:8" ht="12.95" customHeight="1">
      <c r="B97" s="120">
        <v>2</v>
      </c>
      <c r="C97" s="121" t="s">
        <v>120</v>
      </c>
      <c r="D97" s="99">
        <v>19</v>
      </c>
      <c r="E97" s="99">
        <v>19</v>
      </c>
      <c r="F97" s="120">
        <f t="shared" ref="F97:F119" si="8">D97-E97</f>
        <v>0</v>
      </c>
      <c r="G97" s="130">
        <f t="shared" ref="G97:G119" si="9">F97/D97</f>
        <v>0</v>
      </c>
      <c r="H97" s="106"/>
    </row>
    <row r="98" spans="2:8" ht="12.95" customHeight="1">
      <c r="B98" s="120">
        <v>3</v>
      </c>
      <c r="C98" s="121" t="s">
        <v>121</v>
      </c>
      <c r="D98" s="99">
        <v>6</v>
      </c>
      <c r="E98" s="99">
        <v>6</v>
      </c>
      <c r="F98" s="120">
        <f t="shared" si="8"/>
        <v>0</v>
      </c>
      <c r="G98" s="130">
        <f t="shared" si="9"/>
        <v>0</v>
      </c>
      <c r="H98" s="106"/>
    </row>
    <row r="99" spans="2:8" ht="12.95" customHeight="1">
      <c r="B99" s="120">
        <v>4</v>
      </c>
      <c r="C99" s="121" t="s">
        <v>122</v>
      </c>
      <c r="D99" s="99">
        <v>37</v>
      </c>
      <c r="E99" s="99">
        <v>37</v>
      </c>
      <c r="F99" s="120">
        <f t="shared" si="8"/>
        <v>0</v>
      </c>
      <c r="G99" s="130">
        <f t="shared" si="9"/>
        <v>0</v>
      </c>
      <c r="H99" s="106"/>
    </row>
    <row r="100" spans="2:8" ht="12.95" customHeight="1">
      <c r="B100" s="120">
        <v>5</v>
      </c>
      <c r="C100" s="121" t="s">
        <v>123</v>
      </c>
      <c r="D100" s="99">
        <v>38</v>
      </c>
      <c r="E100" s="99">
        <v>38</v>
      </c>
      <c r="F100" s="120">
        <f t="shared" si="8"/>
        <v>0</v>
      </c>
      <c r="G100" s="130">
        <f t="shared" si="9"/>
        <v>0</v>
      </c>
      <c r="H100" s="106"/>
    </row>
    <row r="101" spans="2:8" ht="12.95" customHeight="1">
      <c r="B101" s="120">
        <v>6</v>
      </c>
      <c r="C101" s="121" t="s">
        <v>124</v>
      </c>
      <c r="D101" s="99">
        <v>29</v>
      </c>
      <c r="E101" s="99">
        <v>29</v>
      </c>
      <c r="F101" s="120">
        <f t="shared" si="8"/>
        <v>0</v>
      </c>
      <c r="G101" s="130">
        <f t="shared" si="9"/>
        <v>0</v>
      </c>
      <c r="H101" s="106"/>
    </row>
    <row r="102" spans="2:8" ht="12.95" customHeight="1">
      <c r="B102" s="120">
        <v>7</v>
      </c>
      <c r="C102" s="121" t="s">
        <v>225</v>
      </c>
      <c r="D102" s="99">
        <v>9</v>
      </c>
      <c r="E102" s="99">
        <v>9</v>
      </c>
      <c r="F102" s="120">
        <f t="shared" si="8"/>
        <v>0</v>
      </c>
      <c r="G102" s="130">
        <f t="shared" si="9"/>
        <v>0</v>
      </c>
      <c r="H102" s="106"/>
    </row>
    <row r="103" spans="2:8" ht="12.95" customHeight="1">
      <c r="B103" s="120">
        <v>8</v>
      </c>
      <c r="C103" s="121" t="s">
        <v>126</v>
      </c>
      <c r="D103" s="99">
        <v>19</v>
      </c>
      <c r="E103" s="99">
        <v>19</v>
      </c>
      <c r="F103" s="120">
        <f t="shared" si="8"/>
        <v>0</v>
      </c>
      <c r="G103" s="130">
        <f t="shared" si="9"/>
        <v>0</v>
      </c>
      <c r="H103" s="106"/>
    </row>
    <row r="104" spans="2:8" ht="12.95" customHeight="1">
      <c r="B104" s="120">
        <v>9</v>
      </c>
      <c r="C104" s="121" t="s">
        <v>127</v>
      </c>
      <c r="D104" s="99">
        <v>3</v>
      </c>
      <c r="E104" s="99">
        <v>3</v>
      </c>
      <c r="F104" s="120">
        <f t="shared" si="8"/>
        <v>0</v>
      </c>
      <c r="G104" s="130">
        <f t="shared" si="9"/>
        <v>0</v>
      </c>
      <c r="H104" s="106"/>
    </row>
    <row r="105" spans="2:8" ht="12.95" customHeight="1">
      <c r="B105" s="120">
        <v>10</v>
      </c>
      <c r="C105" s="121" t="s">
        <v>128</v>
      </c>
      <c r="D105" s="99">
        <v>5</v>
      </c>
      <c r="E105" s="99">
        <v>5</v>
      </c>
      <c r="F105" s="120">
        <f t="shared" si="8"/>
        <v>0</v>
      </c>
      <c r="G105" s="130">
        <f t="shared" si="9"/>
        <v>0</v>
      </c>
      <c r="H105" s="106"/>
    </row>
    <row r="106" spans="2:8" ht="12.95" customHeight="1">
      <c r="B106" s="120">
        <v>11</v>
      </c>
      <c r="C106" s="121" t="s">
        <v>129</v>
      </c>
      <c r="D106" s="99">
        <v>0</v>
      </c>
      <c r="E106" s="99">
        <v>0</v>
      </c>
      <c r="F106" s="120">
        <f t="shared" si="8"/>
        <v>0</v>
      </c>
      <c r="G106" s="130">
        <v>0</v>
      </c>
      <c r="H106" s="106"/>
    </row>
    <row r="107" spans="2:8" ht="12.95" customHeight="1">
      <c r="B107" s="120">
        <v>12</v>
      </c>
      <c r="C107" s="121" t="s">
        <v>130</v>
      </c>
      <c r="D107" s="99">
        <v>10</v>
      </c>
      <c r="E107" s="99">
        <v>10</v>
      </c>
      <c r="F107" s="120">
        <f t="shared" si="8"/>
        <v>0</v>
      </c>
      <c r="G107" s="130">
        <f t="shared" si="9"/>
        <v>0</v>
      </c>
      <c r="H107" s="106"/>
    </row>
    <row r="108" spans="2:8" ht="12.95" customHeight="1">
      <c r="B108" s="120">
        <v>13</v>
      </c>
      <c r="C108" s="121" t="s">
        <v>131</v>
      </c>
      <c r="D108" s="99">
        <v>0</v>
      </c>
      <c r="E108" s="99">
        <v>0</v>
      </c>
      <c r="F108" s="120">
        <f t="shared" si="8"/>
        <v>0</v>
      </c>
      <c r="G108" s="130">
        <v>0</v>
      </c>
      <c r="H108" s="106"/>
    </row>
    <row r="109" spans="2:8" ht="12.95" customHeight="1">
      <c r="B109" s="120">
        <v>14</v>
      </c>
      <c r="C109" s="121" t="s">
        <v>132</v>
      </c>
      <c r="D109" s="99">
        <v>0</v>
      </c>
      <c r="E109" s="99">
        <v>0</v>
      </c>
      <c r="F109" s="120">
        <f t="shared" si="8"/>
        <v>0</v>
      </c>
      <c r="G109" s="130">
        <v>0</v>
      </c>
      <c r="H109" s="106"/>
    </row>
    <row r="110" spans="2:8" ht="12.95" customHeight="1">
      <c r="B110" s="120">
        <v>15</v>
      </c>
      <c r="C110" s="121" t="s">
        <v>226</v>
      </c>
      <c r="D110" s="99">
        <v>2</v>
      </c>
      <c r="E110" s="99">
        <v>2</v>
      </c>
      <c r="F110" s="120">
        <f t="shared" si="8"/>
        <v>0</v>
      </c>
      <c r="G110" s="130">
        <f t="shared" si="9"/>
        <v>0</v>
      </c>
      <c r="H110" s="106"/>
    </row>
    <row r="111" spans="2:8" ht="12.95" customHeight="1">
      <c r="B111" s="120">
        <v>16</v>
      </c>
      <c r="C111" s="121" t="s">
        <v>134</v>
      </c>
      <c r="D111" s="99">
        <v>14</v>
      </c>
      <c r="E111" s="99">
        <v>14</v>
      </c>
      <c r="F111" s="120">
        <f t="shared" si="8"/>
        <v>0</v>
      </c>
      <c r="G111" s="130">
        <f t="shared" si="9"/>
        <v>0</v>
      </c>
      <c r="H111" s="106"/>
    </row>
    <row r="112" spans="2:8" ht="12.95" customHeight="1">
      <c r="B112" s="120">
        <v>17</v>
      </c>
      <c r="C112" s="121" t="s">
        <v>135</v>
      </c>
      <c r="D112" s="99">
        <v>2</v>
      </c>
      <c r="E112" s="99">
        <v>2</v>
      </c>
      <c r="F112" s="120">
        <f t="shared" si="8"/>
        <v>0</v>
      </c>
      <c r="G112" s="130">
        <f t="shared" si="9"/>
        <v>0</v>
      </c>
      <c r="H112" s="106"/>
    </row>
    <row r="113" spans="2:14" ht="12.95" customHeight="1">
      <c r="B113" s="120">
        <v>18</v>
      </c>
      <c r="C113" s="121" t="s">
        <v>136</v>
      </c>
      <c r="D113" s="99">
        <v>2</v>
      </c>
      <c r="E113" s="99">
        <v>2</v>
      </c>
      <c r="F113" s="120">
        <f t="shared" si="8"/>
        <v>0</v>
      </c>
      <c r="G113" s="130">
        <f t="shared" si="9"/>
        <v>0</v>
      </c>
      <c r="H113" s="106"/>
    </row>
    <row r="114" spans="2:14" ht="12.95" customHeight="1">
      <c r="B114" s="120">
        <v>19</v>
      </c>
      <c r="C114" s="121" t="s">
        <v>137</v>
      </c>
      <c r="D114" s="99">
        <v>8</v>
      </c>
      <c r="E114" s="99">
        <v>8</v>
      </c>
      <c r="F114" s="120">
        <f t="shared" si="8"/>
        <v>0</v>
      </c>
      <c r="G114" s="130">
        <f t="shared" si="9"/>
        <v>0</v>
      </c>
      <c r="H114" s="106"/>
    </row>
    <row r="115" spans="2:14" ht="12.95" customHeight="1">
      <c r="B115" s="120">
        <v>20</v>
      </c>
      <c r="C115" s="121" t="s">
        <v>138</v>
      </c>
      <c r="D115" s="99">
        <v>2</v>
      </c>
      <c r="E115" s="99">
        <v>2</v>
      </c>
      <c r="F115" s="120">
        <f t="shared" si="8"/>
        <v>0</v>
      </c>
      <c r="G115" s="130">
        <f t="shared" si="9"/>
        <v>0</v>
      </c>
      <c r="H115" s="106"/>
    </row>
    <row r="116" spans="2:14" ht="12.95" customHeight="1">
      <c r="B116" s="120">
        <v>21</v>
      </c>
      <c r="C116" s="121" t="s">
        <v>227</v>
      </c>
      <c r="D116" s="99">
        <v>12</v>
      </c>
      <c r="E116" s="99">
        <v>12</v>
      </c>
      <c r="F116" s="120">
        <f t="shared" si="8"/>
        <v>0</v>
      </c>
      <c r="G116" s="130">
        <f t="shared" si="9"/>
        <v>0</v>
      </c>
      <c r="H116" s="106"/>
    </row>
    <row r="117" spans="2:14" ht="12.95" customHeight="1">
      <c r="B117" s="120">
        <v>22</v>
      </c>
      <c r="C117" s="121" t="s">
        <v>140</v>
      </c>
      <c r="D117" s="99">
        <v>8</v>
      </c>
      <c r="E117" s="99">
        <v>8</v>
      </c>
      <c r="F117" s="120">
        <f t="shared" si="8"/>
        <v>0</v>
      </c>
      <c r="G117" s="130">
        <f t="shared" si="9"/>
        <v>0</v>
      </c>
      <c r="H117" s="106"/>
    </row>
    <row r="118" spans="2:14" ht="12.95" customHeight="1">
      <c r="B118" s="120">
        <v>23</v>
      </c>
      <c r="C118" s="121" t="s">
        <v>228</v>
      </c>
      <c r="D118" s="99">
        <v>4</v>
      </c>
      <c r="E118" s="99">
        <v>4</v>
      </c>
      <c r="F118" s="120">
        <f t="shared" si="8"/>
        <v>0</v>
      </c>
      <c r="G118" s="130">
        <f t="shared" si="9"/>
        <v>0</v>
      </c>
      <c r="H118" s="106"/>
    </row>
    <row r="119" spans="2:14" ht="12.95" customHeight="1">
      <c r="B119" s="120">
        <v>24</v>
      </c>
      <c r="C119" s="121" t="s">
        <v>142</v>
      </c>
      <c r="D119" s="99">
        <v>16</v>
      </c>
      <c r="E119" s="99">
        <v>16</v>
      </c>
      <c r="F119" s="120">
        <f t="shared" si="8"/>
        <v>0</v>
      </c>
      <c r="G119" s="130">
        <f t="shared" si="9"/>
        <v>0</v>
      </c>
      <c r="H119" s="106"/>
    </row>
    <row r="120" spans="2:14" ht="17.25" customHeight="1">
      <c r="B120" s="131"/>
      <c r="C120" s="132" t="s">
        <v>26</v>
      </c>
      <c r="D120" s="4">
        <f>SUM(D96:D119)</f>
        <v>295</v>
      </c>
      <c r="E120" s="4">
        <f t="shared" ref="E120:F120" si="10">SUM(E96:E119)</f>
        <v>295</v>
      </c>
      <c r="F120" s="4">
        <f t="shared" si="10"/>
        <v>0</v>
      </c>
      <c r="G120" s="133">
        <f>F120/D120</f>
        <v>0</v>
      </c>
      <c r="H120" s="106"/>
    </row>
    <row r="121" spans="2:14" ht="12.95" customHeight="1">
      <c r="B121" s="134"/>
      <c r="C121" s="135"/>
      <c r="D121" s="136"/>
      <c r="E121" s="136"/>
      <c r="F121" s="137"/>
      <c r="G121" s="138"/>
      <c r="H121" s="106"/>
    </row>
    <row r="122" spans="2:14" ht="12.95" customHeight="1">
      <c r="B122" s="134"/>
      <c r="C122" s="135"/>
      <c r="D122" s="136"/>
      <c r="E122" s="136"/>
      <c r="F122" s="137"/>
      <c r="G122" s="138"/>
      <c r="H122" s="106"/>
    </row>
    <row r="123" spans="2:14" ht="29.25" customHeight="1">
      <c r="B123" s="139" t="s">
        <v>231</v>
      </c>
      <c r="C123" s="139"/>
      <c r="D123" s="139"/>
      <c r="E123" s="139"/>
      <c r="F123" s="139"/>
      <c r="G123" s="139"/>
      <c r="H123" s="139"/>
    </row>
    <row r="124" spans="2:14" ht="51">
      <c r="B124" s="97" t="s">
        <v>19</v>
      </c>
      <c r="C124" s="97" t="s">
        <v>20</v>
      </c>
      <c r="D124" s="97" t="s">
        <v>232</v>
      </c>
      <c r="E124" s="140" t="s">
        <v>27</v>
      </c>
      <c r="F124" s="119" t="s">
        <v>6</v>
      </c>
      <c r="G124" s="97" t="s">
        <v>28</v>
      </c>
      <c r="H124" s="106"/>
    </row>
    <row r="125" spans="2:14" ht="12.95" customHeight="1">
      <c r="B125" s="141" t="s">
        <v>167</v>
      </c>
      <c r="C125" s="141" t="s">
        <v>168</v>
      </c>
      <c r="D125" s="141" t="s">
        <v>169</v>
      </c>
      <c r="E125" s="141" t="s">
        <v>170</v>
      </c>
      <c r="F125" s="97" t="s">
        <v>29</v>
      </c>
      <c r="G125" s="141" t="s">
        <v>233</v>
      </c>
      <c r="H125" s="106"/>
      <c r="K125" s="15"/>
    </row>
    <row r="126" spans="2:14" ht="12.95" customHeight="1">
      <c r="B126" s="120">
        <v>1</v>
      </c>
      <c r="C126" s="121" t="s">
        <v>119</v>
      </c>
      <c r="D126" s="120">
        <v>154703</v>
      </c>
      <c r="E126" s="142">
        <v>106944.8032747527</v>
      </c>
      <c r="F126" s="142">
        <f>E126-D126</f>
        <v>-47758.196725247297</v>
      </c>
      <c r="G126" s="122">
        <f>F126/D126</f>
        <v>-0.30870892435988506</v>
      </c>
      <c r="H126" s="143"/>
      <c r="I126" s="144"/>
      <c r="K126" s="15"/>
      <c r="L126" s="15"/>
      <c r="M126" s="15"/>
      <c r="N126" s="15"/>
    </row>
    <row r="127" spans="2:14" ht="12.95" customHeight="1">
      <c r="B127" s="120">
        <v>2</v>
      </c>
      <c r="C127" s="121" t="s">
        <v>120</v>
      </c>
      <c r="D127" s="120">
        <v>53633</v>
      </c>
      <c r="E127" s="142">
        <v>38821.735955056181</v>
      </c>
      <c r="F127" s="142">
        <f t="shared" ref="F127:F149" si="11">E127-D127</f>
        <v>-14811.264044943819</v>
      </c>
      <c r="G127" s="122">
        <f t="shared" ref="G127:G149" si="12">F127/D127</f>
        <v>-0.27615952948639494</v>
      </c>
      <c r="H127" s="143"/>
      <c r="I127" s="144"/>
      <c r="K127" s="15"/>
      <c r="L127" s="15"/>
      <c r="M127" s="15"/>
      <c r="N127" s="15"/>
    </row>
    <row r="128" spans="2:14" ht="12.95" customHeight="1">
      <c r="B128" s="120">
        <v>3</v>
      </c>
      <c r="C128" s="121" t="s">
        <v>121</v>
      </c>
      <c r="D128" s="120">
        <v>43459</v>
      </c>
      <c r="E128" s="142">
        <v>28131.303370786518</v>
      </c>
      <c r="F128" s="142">
        <f t="shared" si="11"/>
        <v>-15327.696629213482</v>
      </c>
      <c r="G128" s="122">
        <f t="shared" si="12"/>
        <v>-0.35269326558856584</v>
      </c>
      <c r="H128" s="143"/>
      <c r="I128" s="144"/>
      <c r="K128" s="15"/>
      <c r="L128" s="15"/>
      <c r="M128" s="15"/>
      <c r="N128" s="15"/>
    </row>
    <row r="129" spans="1:14" ht="12.95" customHeight="1">
      <c r="B129" s="120">
        <v>4</v>
      </c>
      <c r="C129" s="121" t="s">
        <v>122</v>
      </c>
      <c r="D129" s="120">
        <v>110837</v>
      </c>
      <c r="E129" s="142">
        <v>83788.112359550563</v>
      </c>
      <c r="F129" s="142">
        <f t="shared" si="11"/>
        <v>-27048.887640449437</v>
      </c>
      <c r="G129" s="122">
        <f t="shared" si="12"/>
        <v>-0.24404204047790393</v>
      </c>
      <c r="H129" s="143"/>
      <c r="I129" s="144"/>
      <c r="K129" s="15"/>
      <c r="L129" s="15"/>
      <c r="M129" s="15"/>
      <c r="N129" s="15"/>
    </row>
    <row r="130" spans="1:14" ht="12.95" customHeight="1">
      <c r="B130" s="120">
        <v>5</v>
      </c>
      <c r="C130" s="121" t="s">
        <v>123</v>
      </c>
      <c r="D130" s="120">
        <v>63318</v>
      </c>
      <c r="E130" s="142">
        <v>44056.112359550563</v>
      </c>
      <c r="F130" s="142">
        <f t="shared" si="11"/>
        <v>-19261.887640449437</v>
      </c>
      <c r="G130" s="122">
        <f t="shared" si="12"/>
        <v>-0.30420871853895315</v>
      </c>
      <c r="H130" s="143"/>
      <c r="I130" s="144"/>
      <c r="K130" s="15"/>
      <c r="L130" s="15"/>
      <c r="M130" s="15"/>
      <c r="N130" s="15"/>
    </row>
    <row r="131" spans="1:14" ht="12.95" customHeight="1">
      <c r="B131" s="120">
        <v>6</v>
      </c>
      <c r="C131" s="121" t="s">
        <v>124</v>
      </c>
      <c r="D131" s="120">
        <v>107712</v>
      </c>
      <c r="E131" s="142">
        <v>75043.370786516854</v>
      </c>
      <c r="F131" s="142">
        <f t="shared" si="11"/>
        <v>-32668.629213483146</v>
      </c>
      <c r="G131" s="122">
        <f t="shared" si="12"/>
        <v>-0.30329609712458355</v>
      </c>
      <c r="H131" s="143"/>
      <c r="I131" s="144"/>
      <c r="K131" s="15"/>
      <c r="L131" s="15"/>
      <c r="M131" s="15"/>
      <c r="N131" s="15"/>
    </row>
    <row r="132" spans="1:14" ht="12.95" customHeight="1">
      <c r="B132" s="120">
        <v>7</v>
      </c>
      <c r="C132" s="121" t="s">
        <v>225</v>
      </c>
      <c r="D132" s="120">
        <v>76223</v>
      </c>
      <c r="E132" s="142">
        <v>50638.280898876401</v>
      </c>
      <c r="F132" s="142">
        <f t="shared" si="11"/>
        <v>-25584.719101123599</v>
      </c>
      <c r="G132" s="122">
        <f t="shared" si="12"/>
        <v>-0.33565615498108969</v>
      </c>
      <c r="H132" s="143"/>
      <c r="I132" s="144"/>
      <c r="K132" s="15"/>
      <c r="L132" s="15"/>
      <c r="M132" s="15"/>
      <c r="N132" s="15"/>
    </row>
    <row r="133" spans="1:14" ht="12.95" customHeight="1">
      <c r="B133" s="120">
        <v>8</v>
      </c>
      <c r="C133" s="121" t="s">
        <v>126</v>
      </c>
      <c r="D133" s="120">
        <v>175129</v>
      </c>
      <c r="E133" s="142">
        <v>120467.23691539421</v>
      </c>
      <c r="F133" s="142">
        <f t="shared" si="11"/>
        <v>-54661.763084605787</v>
      </c>
      <c r="G133" s="122">
        <f t="shared" si="12"/>
        <v>-0.31212285278055485</v>
      </c>
      <c r="H133" s="143"/>
      <c r="I133" s="144"/>
      <c r="K133" s="15"/>
      <c r="L133" s="15"/>
      <c r="M133" s="15"/>
      <c r="N133" s="15"/>
    </row>
    <row r="134" spans="1:14" ht="12.95" customHeight="1">
      <c r="B134" s="120">
        <v>9</v>
      </c>
      <c r="C134" s="121" t="s">
        <v>127</v>
      </c>
      <c r="D134" s="120">
        <v>231033</v>
      </c>
      <c r="E134" s="142">
        <v>163040.13483146069</v>
      </c>
      <c r="F134" s="142">
        <f t="shared" si="11"/>
        <v>-67992.865168539312</v>
      </c>
      <c r="G134" s="122">
        <f t="shared" si="12"/>
        <v>-0.29429936488960157</v>
      </c>
      <c r="H134" s="143"/>
      <c r="I134" s="144"/>
      <c r="K134" s="15"/>
      <c r="L134" s="15"/>
      <c r="M134" s="15"/>
      <c r="N134" s="15"/>
    </row>
    <row r="135" spans="1:14" ht="12.95" customHeight="1">
      <c r="B135" s="120">
        <v>10</v>
      </c>
      <c r="C135" s="121" t="s">
        <v>128</v>
      </c>
      <c r="D135" s="120">
        <v>88118</v>
      </c>
      <c r="E135" s="142">
        <v>53515.404494382019</v>
      </c>
      <c r="F135" s="142">
        <f t="shared" si="11"/>
        <v>-34602.595505617981</v>
      </c>
      <c r="G135" s="122">
        <f t="shared" si="12"/>
        <v>-0.39268475800197439</v>
      </c>
      <c r="H135" s="143"/>
      <c r="I135" s="144"/>
      <c r="K135" s="15"/>
      <c r="L135" s="15"/>
      <c r="M135" s="15"/>
      <c r="N135" s="15"/>
    </row>
    <row r="136" spans="1:14" s="30" customFormat="1" ht="12.95" customHeight="1">
      <c r="A136" s="145"/>
      <c r="B136" s="120">
        <v>11</v>
      </c>
      <c r="C136" s="121" t="s">
        <v>129</v>
      </c>
      <c r="D136" s="120">
        <v>140756</v>
      </c>
      <c r="E136" s="142">
        <v>87976.176846249873</v>
      </c>
      <c r="F136" s="142">
        <f t="shared" si="11"/>
        <v>-52779.823153750127</v>
      </c>
      <c r="G136" s="122">
        <f t="shared" si="12"/>
        <v>-0.37497387787199216</v>
      </c>
      <c r="H136" s="143"/>
      <c r="I136" s="144"/>
      <c r="K136" s="15"/>
      <c r="L136" s="15"/>
      <c r="M136" s="15"/>
      <c r="N136" s="15"/>
    </row>
    <row r="137" spans="1:14" s="30" customFormat="1" ht="12.95" customHeight="1">
      <c r="A137" s="145"/>
      <c r="B137" s="120">
        <v>12</v>
      </c>
      <c r="C137" s="121" t="s">
        <v>130</v>
      </c>
      <c r="D137" s="120">
        <v>113733</v>
      </c>
      <c r="E137" s="142">
        <v>79923.486939402661</v>
      </c>
      <c r="F137" s="142">
        <f t="shared" si="11"/>
        <v>-33809.513060597339</v>
      </c>
      <c r="G137" s="122">
        <f t="shared" si="12"/>
        <v>-0.29727091574650577</v>
      </c>
      <c r="H137" s="143"/>
      <c r="I137" s="144"/>
      <c r="K137" s="15"/>
      <c r="L137" s="51"/>
      <c r="M137" s="15"/>
      <c r="N137" s="15"/>
    </row>
    <row r="138" spans="1:14" s="30" customFormat="1" ht="12.95" customHeight="1">
      <c r="A138" s="145"/>
      <c r="B138" s="120">
        <v>13</v>
      </c>
      <c r="C138" s="121" t="s">
        <v>131</v>
      </c>
      <c r="D138" s="120">
        <v>45032</v>
      </c>
      <c r="E138" s="142">
        <v>32546.657303370786</v>
      </c>
      <c r="F138" s="142">
        <f t="shared" si="11"/>
        <v>-12485.342696629214</v>
      </c>
      <c r="G138" s="122">
        <f t="shared" si="12"/>
        <v>-0.27725490088446469</v>
      </c>
      <c r="H138" s="143"/>
      <c r="I138" s="144"/>
      <c r="K138" s="15"/>
      <c r="L138" s="51"/>
      <c r="M138" s="15"/>
      <c r="N138" s="15"/>
    </row>
    <row r="139" spans="1:14" s="30" customFormat="1" ht="12.95" customHeight="1">
      <c r="A139" s="145"/>
      <c r="B139" s="120">
        <v>14</v>
      </c>
      <c r="C139" s="121" t="s">
        <v>132</v>
      </c>
      <c r="D139" s="120">
        <v>55447</v>
      </c>
      <c r="E139" s="142">
        <v>37952.494382022473</v>
      </c>
      <c r="F139" s="142">
        <f t="shared" si="11"/>
        <v>-17494.505617977527</v>
      </c>
      <c r="G139" s="122">
        <f t="shared" si="12"/>
        <v>-0.31551762255807397</v>
      </c>
      <c r="H139" s="143"/>
      <c r="I139" s="144"/>
      <c r="K139" s="15"/>
      <c r="L139" s="51"/>
      <c r="M139" s="15"/>
      <c r="N139" s="15"/>
    </row>
    <row r="140" spans="1:14" s="30" customFormat="1" ht="12.95" customHeight="1">
      <c r="A140" s="145"/>
      <c r="B140" s="120">
        <v>15</v>
      </c>
      <c r="C140" s="121" t="s">
        <v>226</v>
      </c>
      <c r="D140" s="120">
        <v>116246</v>
      </c>
      <c r="E140" s="142">
        <v>84960.280898876401</v>
      </c>
      <c r="F140" s="142">
        <f t="shared" si="11"/>
        <v>-31285.719101123599</v>
      </c>
      <c r="G140" s="122">
        <f t="shared" si="12"/>
        <v>-0.2691337259013093</v>
      </c>
      <c r="H140" s="143"/>
      <c r="I140" s="144"/>
      <c r="K140" s="15"/>
      <c r="L140" s="51"/>
      <c r="M140" s="15"/>
      <c r="N140" s="15"/>
    </row>
    <row r="141" spans="1:14" s="30" customFormat="1" ht="12.95" customHeight="1">
      <c r="A141" s="145"/>
      <c r="B141" s="120">
        <v>16</v>
      </c>
      <c r="C141" s="121" t="s">
        <v>134</v>
      </c>
      <c r="D141" s="120">
        <v>239095</v>
      </c>
      <c r="E141" s="142">
        <v>146182.15168539327</v>
      </c>
      <c r="F141" s="142">
        <f t="shared" si="11"/>
        <v>-92912.84831460673</v>
      </c>
      <c r="G141" s="122">
        <f t="shared" si="12"/>
        <v>-0.38860222219037088</v>
      </c>
      <c r="H141" s="143"/>
      <c r="I141" s="144"/>
      <c r="K141" s="15"/>
      <c r="L141" s="51"/>
      <c r="M141" s="15"/>
      <c r="N141" s="15"/>
    </row>
    <row r="142" spans="1:14" s="30" customFormat="1" ht="12.95" customHeight="1">
      <c r="A142" s="145"/>
      <c r="B142" s="120">
        <v>17</v>
      </c>
      <c r="C142" s="121" t="s">
        <v>135</v>
      </c>
      <c r="D142" s="120">
        <v>125098</v>
      </c>
      <c r="E142" s="142">
        <v>80655.455056179781</v>
      </c>
      <c r="F142" s="142">
        <f t="shared" si="11"/>
        <v>-44442.544943820219</v>
      </c>
      <c r="G142" s="122">
        <f t="shared" si="12"/>
        <v>-0.35526183427249214</v>
      </c>
      <c r="H142" s="143"/>
      <c r="I142" s="144"/>
      <c r="K142" s="15"/>
      <c r="L142" s="51"/>
      <c r="M142" s="15"/>
      <c r="N142" s="15"/>
    </row>
    <row r="143" spans="1:14" s="30" customFormat="1" ht="12.95" customHeight="1">
      <c r="A143" s="145"/>
      <c r="B143" s="120">
        <v>18</v>
      </c>
      <c r="C143" s="121" t="s">
        <v>136</v>
      </c>
      <c r="D143" s="120">
        <v>104377</v>
      </c>
      <c r="E143" s="142">
        <v>70722.887640449437</v>
      </c>
      <c r="F143" s="142">
        <f t="shared" si="11"/>
        <v>-33654.112359550563</v>
      </c>
      <c r="G143" s="122">
        <f t="shared" si="12"/>
        <v>-0.32242843116348013</v>
      </c>
      <c r="H143" s="143"/>
      <c r="I143" s="144"/>
      <c r="K143" s="15"/>
      <c r="L143" s="51"/>
      <c r="M143" s="15"/>
      <c r="N143" s="15"/>
    </row>
    <row r="144" spans="1:14" s="30" customFormat="1" ht="12.95" customHeight="1">
      <c r="A144" s="145"/>
      <c r="B144" s="120">
        <v>19</v>
      </c>
      <c r="C144" s="121" t="s">
        <v>137</v>
      </c>
      <c r="D144" s="120">
        <v>135448</v>
      </c>
      <c r="E144" s="142">
        <v>82552.078603668488</v>
      </c>
      <c r="F144" s="142">
        <f t="shared" si="11"/>
        <v>-52895.921396331512</v>
      </c>
      <c r="G144" s="122">
        <f t="shared" si="12"/>
        <v>-0.39052567329404281</v>
      </c>
      <c r="H144" s="143"/>
      <c r="I144" s="144"/>
      <c r="K144" s="15"/>
      <c r="L144" s="51"/>
      <c r="M144" s="15"/>
      <c r="N144" s="15"/>
    </row>
    <row r="145" spans="1:14" s="30" customFormat="1" ht="12.95" customHeight="1">
      <c r="A145" s="145"/>
      <c r="B145" s="120">
        <v>20</v>
      </c>
      <c r="C145" s="121" t="s">
        <v>138</v>
      </c>
      <c r="D145" s="120">
        <v>71995</v>
      </c>
      <c r="E145" s="142">
        <v>46177.764044943819</v>
      </c>
      <c r="F145" s="142">
        <f t="shared" si="11"/>
        <v>-25817.235955056181</v>
      </c>
      <c r="G145" s="122">
        <f t="shared" si="12"/>
        <v>-0.35859762421079494</v>
      </c>
      <c r="H145" s="143"/>
      <c r="I145" s="144"/>
      <c r="K145" s="15"/>
      <c r="L145" s="51"/>
      <c r="M145" s="15"/>
      <c r="N145" s="15"/>
    </row>
    <row r="146" spans="1:14" s="30" customFormat="1" ht="12.95" customHeight="1">
      <c r="A146" s="145"/>
      <c r="B146" s="120">
        <v>21</v>
      </c>
      <c r="C146" s="121" t="s">
        <v>227</v>
      </c>
      <c r="D146" s="120">
        <v>135476</v>
      </c>
      <c r="E146" s="142">
        <v>84422.011235955055</v>
      </c>
      <c r="F146" s="142">
        <f t="shared" si="11"/>
        <v>-51053.988764044945</v>
      </c>
      <c r="G146" s="122">
        <f t="shared" si="12"/>
        <v>-0.3768489530547473</v>
      </c>
      <c r="H146" s="143"/>
      <c r="I146" s="144"/>
      <c r="K146" s="15"/>
      <c r="L146" s="51"/>
      <c r="M146" s="15"/>
      <c r="N146" s="15"/>
    </row>
    <row r="147" spans="1:14" s="30" customFormat="1" ht="12.95" customHeight="1">
      <c r="A147" s="145"/>
      <c r="B147" s="120">
        <v>22</v>
      </c>
      <c r="C147" s="121" t="s">
        <v>140</v>
      </c>
      <c r="D147" s="120">
        <v>109029</v>
      </c>
      <c r="E147" s="142">
        <v>55415.265725535384</v>
      </c>
      <c r="F147" s="142">
        <f t="shared" si="11"/>
        <v>-53613.734274464616</v>
      </c>
      <c r="G147" s="122">
        <f t="shared" si="12"/>
        <v>-0.49173829233015637</v>
      </c>
      <c r="H147" s="143"/>
      <c r="I147" s="144"/>
      <c r="K147" s="15"/>
      <c r="L147" s="51"/>
      <c r="M147" s="15"/>
      <c r="N147" s="15"/>
    </row>
    <row r="148" spans="1:14" s="30" customFormat="1" ht="12.95" customHeight="1">
      <c r="A148" s="145"/>
      <c r="B148" s="120">
        <v>23</v>
      </c>
      <c r="C148" s="121" t="s">
        <v>228</v>
      </c>
      <c r="D148" s="120">
        <v>145938</v>
      </c>
      <c r="E148" s="142">
        <v>94005.758426966291</v>
      </c>
      <c r="F148" s="142">
        <f t="shared" si="11"/>
        <v>-51932.241573033709</v>
      </c>
      <c r="G148" s="122">
        <f t="shared" si="12"/>
        <v>-0.35585139972477153</v>
      </c>
      <c r="H148" s="143"/>
      <c r="I148" s="144"/>
      <c r="K148" s="15"/>
      <c r="L148" s="51"/>
      <c r="M148" s="15"/>
      <c r="N148" s="15"/>
    </row>
    <row r="149" spans="1:14" s="30" customFormat="1" ht="12.95" customHeight="1">
      <c r="A149" s="145"/>
      <c r="B149" s="120">
        <v>24</v>
      </c>
      <c r="C149" s="121" t="s">
        <v>142</v>
      </c>
      <c r="D149" s="120">
        <v>150314</v>
      </c>
      <c r="E149" s="142">
        <v>93723.483146067418</v>
      </c>
      <c r="F149" s="142">
        <f t="shared" si="11"/>
        <v>-56590.516853932582</v>
      </c>
      <c r="G149" s="122">
        <f t="shared" si="12"/>
        <v>-0.37648201001857834</v>
      </c>
      <c r="H149" s="143"/>
      <c r="I149" s="144"/>
      <c r="K149" s="15"/>
      <c r="L149" s="51"/>
      <c r="M149" s="15"/>
      <c r="N149" s="15"/>
    </row>
    <row r="150" spans="1:14" s="30" customFormat="1" ht="12.95" customHeight="1">
      <c r="A150" s="145"/>
      <c r="B150" s="123"/>
      <c r="C150" s="124" t="s">
        <v>26</v>
      </c>
      <c r="D150" s="128">
        <f>SUM(D126:D149)</f>
        <v>2792149</v>
      </c>
      <c r="E150" s="146">
        <f t="shared" ref="E150:F150" si="13">SUM(E126:E149)</f>
        <v>1841662.4471814078</v>
      </c>
      <c r="F150" s="128">
        <f t="shared" si="13"/>
        <v>-950486.55281859217</v>
      </c>
      <c r="G150" s="129">
        <f>F150/D150</f>
        <v>-0.34041397963310416</v>
      </c>
      <c r="H150" s="143"/>
      <c r="I150" s="143">
        <f>E150/D150</f>
        <v>0.65958602036689584</v>
      </c>
      <c r="K150" s="15"/>
      <c r="L150" s="51"/>
      <c r="M150" s="51"/>
      <c r="N150" s="51"/>
    </row>
    <row r="151" spans="1:14" s="30" customFormat="1" ht="12.95" customHeight="1">
      <c r="A151" s="145"/>
      <c r="B151" s="147"/>
      <c r="C151" s="26"/>
      <c r="D151" s="148"/>
      <c r="E151" s="148"/>
      <c r="F151" s="148"/>
      <c r="G151" s="149"/>
      <c r="H151" s="143"/>
      <c r="I151" s="150"/>
    </row>
    <row r="152" spans="1:14" s="30" customFormat="1" ht="28.5" customHeight="1">
      <c r="A152" s="145"/>
      <c r="B152" s="139" t="s">
        <v>234</v>
      </c>
      <c r="C152" s="139"/>
      <c r="D152" s="139"/>
      <c r="E152" s="139"/>
      <c r="F152" s="139"/>
      <c r="G152" s="139"/>
      <c r="H152" s="143"/>
      <c r="I152" s="150"/>
    </row>
    <row r="153" spans="1:14" s="34" customFormat="1" ht="51">
      <c r="A153" s="151"/>
      <c r="B153" s="152" t="s">
        <v>19</v>
      </c>
      <c r="C153" s="152" t="s">
        <v>20</v>
      </c>
      <c r="D153" s="152" t="s">
        <v>176</v>
      </c>
      <c r="E153" s="152" t="s">
        <v>94</v>
      </c>
      <c r="F153" s="153" t="s">
        <v>6</v>
      </c>
      <c r="G153" s="152" t="s">
        <v>28</v>
      </c>
      <c r="H153" s="154"/>
      <c r="I153" s="155"/>
    </row>
    <row r="154" spans="1:14" s="30" customFormat="1" ht="12.95" customHeight="1">
      <c r="A154" s="145"/>
      <c r="B154" s="156" t="s">
        <v>167</v>
      </c>
      <c r="C154" s="156" t="s">
        <v>168</v>
      </c>
      <c r="D154" s="156" t="s">
        <v>169</v>
      </c>
      <c r="E154" s="156" t="s">
        <v>170</v>
      </c>
      <c r="F154" s="128" t="s">
        <v>29</v>
      </c>
      <c r="G154" s="128">
        <v>6</v>
      </c>
      <c r="H154" s="143"/>
      <c r="I154" s="150"/>
    </row>
    <row r="155" spans="1:14" s="30" customFormat="1" ht="12.95" customHeight="1">
      <c r="A155" s="145"/>
      <c r="B155" s="120">
        <v>1</v>
      </c>
      <c r="C155" s="121" t="s">
        <v>119</v>
      </c>
      <c r="D155" s="120">
        <v>80391</v>
      </c>
      <c r="E155" s="142">
        <v>52988</v>
      </c>
      <c r="F155" s="142">
        <f>E155-D155</f>
        <v>-27403</v>
      </c>
      <c r="G155" s="122">
        <f>F155/D155</f>
        <v>-0.34087149058974264</v>
      </c>
      <c r="H155" s="143"/>
      <c r="I155" s="144"/>
      <c r="J155" s="51"/>
      <c r="L155" s="51"/>
      <c r="M155" s="51"/>
      <c r="N155" s="51"/>
    </row>
    <row r="156" spans="1:14" s="30" customFormat="1" ht="12.95" customHeight="1">
      <c r="A156" s="145"/>
      <c r="B156" s="120">
        <v>2</v>
      </c>
      <c r="C156" s="121" t="s">
        <v>120</v>
      </c>
      <c r="D156" s="120">
        <v>22978</v>
      </c>
      <c r="E156" s="142">
        <v>16442</v>
      </c>
      <c r="F156" s="142">
        <f t="shared" ref="F156:F178" si="14">E156-D156</f>
        <v>-6536</v>
      </c>
      <c r="G156" s="122">
        <f t="shared" ref="G156:G178" si="15">F156/D156</f>
        <v>-0.28444599181826097</v>
      </c>
      <c r="H156" s="143"/>
      <c r="I156" s="144"/>
      <c r="J156" s="51"/>
      <c r="L156" s="51"/>
      <c r="M156" s="51"/>
      <c r="N156" s="51"/>
    </row>
    <row r="157" spans="1:14" s="30" customFormat="1" ht="12.95" customHeight="1">
      <c r="A157" s="145"/>
      <c r="B157" s="120">
        <v>3</v>
      </c>
      <c r="C157" s="121" t="s">
        <v>121</v>
      </c>
      <c r="D157" s="120">
        <v>22056</v>
      </c>
      <c r="E157" s="142">
        <v>13733</v>
      </c>
      <c r="F157" s="142">
        <f t="shared" si="14"/>
        <v>-8323</v>
      </c>
      <c r="G157" s="122">
        <f t="shared" si="15"/>
        <v>-0.37735763511062748</v>
      </c>
      <c r="H157" s="143"/>
      <c r="I157" s="144"/>
      <c r="J157" s="51"/>
      <c r="L157" s="51"/>
      <c r="M157" s="51"/>
      <c r="N157" s="51"/>
    </row>
    <row r="158" spans="1:14" s="30" customFormat="1" ht="12.95" customHeight="1">
      <c r="A158" s="145"/>
      <c r="B158" s="120">
        <v>4</v>
      </c>
      <c r="C158" s="121" t="s">
        <v>122</v>
      </c>
      <c r="D158" s="120">
        <v>57832</v>
      </c>
      <c r="E158" s="142">
        <v>36430</v>
      </c>
      <c r="F158" s="142">
        <f t="shared" si="14"/>
        <v>-21402</v>
      </c>
      <c r="G158" s="122">
        <f t="shared" si="15"/>
        <v>-0.3700719324941209</v>
      </c>
      <c r="H158" s="143"/>
      <c r="I158" s="144"/>
      <c r="J158" s="51"/>
      <c r="L158" s="51"/>
      <c r="M158" s="51"/>
      <c r="N158" s="51"/>
    </row>
    <row r="159" spans="1:14" s="30" customFormat="1" ht="12.95" customHeight="1">
      <c r="A159" s="145"/>
      <c r="B159" s="120">
        <v>5</v>
      </c>
      <c r="C159" s="121" t="s">
        <v>123</v>
      </c>
      <c r="D159" s="120">
        <v>29166</v>
      </c>
      <c r="E159" s="142">
        <v>19999</v>
      </c>
      <c r="F159" s="142">
        <f t="shared" si="14"/>
        <v>-9167</v>
      </c>
      <c r="G159" s="122">
        <f t="shared" si="15"/>
        <v>-0.31430432695604471</v>
      </c>
      <c r="H159" s="143"/>
      <c r="I159" s="144"/>
      <c r="J159" s="51"/>
      <c r="L159" s="51"/>
      <c r="M159" s="51"/>
      <c r="N159" s="51"/>
    </row>
    <row r="160" spans="1:14" s="30" customFormat="1" ht="12.95" customHeight="1">
      <c r="A160" s="145"/>
      <c r="B160" s="120">
        <v>6</v>
      </c>
      <c r="C160" s="121" t="s">
        <v>124</v>
      </c>
      <c r="D160" s="120">
        <v>65421</v>
      </c>
      <c r="E160" s="142">
        <v>42341</v>
      </c>
      <c r="F160" s="142">
        <f t="shared" si="14"/>
        <v>-23080</v>
      </c>
      <c r="G160" s="122">
        <f t="shared" si="15"/>
        <v>-0.3527919169685575</v>
      </c>
      <c r="H160" s="143"/>
      <c r="I160" s="144"/>
      <c r="J160" s="51"/>
      <c r="L160" s="51"/>
      <c r="M160" s="51"/>
      <c r="N160" s="51"/>
    </row>
    <row r="161" spans="1:14" s="30" customFormat="1" ht="12.95" customHeight="1">
      <c r="A161" s="145"/>
      <c r="B161" s="120">
        <v>7</v>
      </c>
      <c r="C161" s="121" t="s">
        <v>125</v>
      </c>
      <c r="D161" s="120">
        <v>42774</v>
      </c>
      <c r="E161" s="142">
        <v>26725</v>
      </c>
      <c r="F161" s="142">
        <f t="shared" si="14"/>
        <v>-16049</v>
      </c>
      <c r="G161" s="122">
        <f t="shared" si="15"/>
        <v>-0.37520456351989528</v>
      </c>
      <c r="H161" s="143"/>
      <c r="I161" s="144"/>
      <c r="J161" s="51"/>
      <c r="L161" s="51"/>
      <c r="M161" s="51"/>
      <c r="N161" s="51"/>
    </row>
    <row r="162" spans="1:14" s="30" customFormat="1" ht="12.95" customHeight="1">
      <c r="A162" s="145"/>
      <c r="B162" s="120">
        <v>8</v>
      </c>
      <c r="C162" s="121" t="s">
        <v>126</v>
      </c>
      <c r="D162" s="120">
        <v>78616</v>
      </c>
      <c r="E162" s="142">
        <v>52079</v>
      </c>
      <c r="F162" s="142">
        <f t="shared" si="14"/>
        <v>-26537</v>
      </c>
      <c r="G162" s="122">
        <f t="shared" si="15"/>
        <v>-0.33755215223364199</v>
      </c>
      <c r="H162" s="143"/>
      <c r="I162" s="144"/>
      <c r="J162" s="51"/>
      <c r="L162" s="51"/>
      <c r="M162" s="51"/>
      <c r="N162" s="51"/>
    </row>
    <row r="163" spans="1:14" s="30" customFormat="1" ht="12.95" customHeight="1">
      <c r="A163" s="145"/>
      <c r="B163" s="120">
        <v>9</v>
      </c>
      <c r="C163" s="121" t="s">
        <v>127</v>
      </c>
      <c r="D163" s="120">
        <v>119104</v>
      </c>
      <c r="E163" s="142">
        <v>79996</v>
      </c>
      <c r="F163" s="142">
        <f t="shared" si="14"/>
        <v>-39108</v>
      </c>
      <c r="G163" s="122">
        <f t="shared" si="15"/>
        <v>-0.32835169263836644</v>
      </c>
      <c r="H163" s="143"/>
      <c r="I163" s="144"/>
      <c r="J163" s="51"/>
      <c r="L163" s="51"/>
      <c r="M163" s="51"/>
      <c r="N163" s="51"/>
    </row>
    <row r="164" spans="1:14" s="30" customFormat="1" ht="12.95" customHeight="1">
      <c r="A164" s="145"/>
      <c r="B164" s="120">
        <v>10</v>
      </c>
      <c r="C164" s="121" t="s">
        <v>128</v>
      </c>
      <c r="D164" s="120">
        <v>42347</v>
      </c>
      <c r="E164" s="142">
        <v>22630</v>
      </c>
      <c r="F164" s="142">
        <f t="shared" si="14"/>
        <v>-19717</v>
      </c>
      <c r="G164" s="122">
        <f t="shared" si="15"/>
        <v>-0.4656055918955298</v>
      </c>
      <c r="H164" s="143"/>
      <c r="I164" s="144"/>
      <c r="J164" s="51"/>
      <c r="L164" s="51"/>
      <c r="M164" s="51"/>
      <c r="N164" s="51"/>
    </row>
    <row r="165" spans="1:14" s="30" customFormat="1" ht="12.95" customHeight="1">
      <c r="A165" s="145"/>
      <c r="B165" s="120">
        <v>11</v>
      </c>
      <c r="C165" s="121" t="s">
        <v>129</v>
      </c>
      <c r="D165" s="120">
        <v>71936</v>
      </c>
      <c r="E165" s="142">
        <v>43299</v>
      </c>
      <c r="F165" s="142">
        <f t="shared" si="14"/>
        <v>-28637</v>
      </c>
      <c r="G165" s="122">
        <f t="shared" si="15"/>
        <v>-0.39808996886120995</v>
      </c>
      <c r="H165" s="143"/>
      <c r="I165" s="144"/>
      <c r="J165" s="51"/>
      <c r="L165" s="51"/>
      <c r="M165" s="51"/>
      <c r="N165" s="51"/>
    </row>
    <row r="166" spans="1:14" s="30" customFormat="1" ht="12.95" customHeight="1">
      <c r="A166" s="145"/>
      <c r="B166" s="120">
        <v>12</v>
      </c>
      <c r="C166" s="121" t="s">
        <v>130</v>
      </c>
      <c r="D166" s="120">
        <v>60435</v>
      </c>
      <c r="E166" s="142">
        <v>40980</v>
      </c>
      <c r="F166" s="142">
        <f t="shared" si="14"/>
        <v>-19455</v>
      </c>
      <c r="G166" s="122">
        <f t="shared" si="15"/>
        <v>-0.32191610821543809</v>
      </c>
      <c r="H166" s="143"/>
      <c r="I166" s="144"/>
      <c r="J166" s="51"/>
      <c r="L166" s="51"/>
      <c r="M166" s="51"/>
      <c r="N166" s="51"/>
    </row>
    <row r="167" spans="1:14" s="30" customFormat="1" ht="12.95" customHeight="1">
      <c r="A167" s="145"/>
      <c r="B167" s="120">
        <v>13</v>
      </c>
      <c r="C167" s="121" t="s">
        <v>131</v>
      </c>
      <c r="D167" s="120">
        <v>29130</v>
      </c>
      <c r="E167" s="142">
        <v>19517</v>
      </c>
      <c r="F167" s="142">
        <f t="shared" si="14"/>
        <v>-9613</v>
      </c>
      <c r="G167" s="122">
        <f t="shared" si="15"/>
        <v>-0.33000343288705802</v>
      </c>
      <c r="H167" s="143"/>
      <c r="I167" s="144"/>
      <c r="J167" s="51"/>
      <c r="L167" s="51"/>
      <c r="M167" s="51"/>
      <c r="N167" s="51"/>
    </row>
    <row r="168" spans="1:14" s="30" customFormat="1" ht="12.95" customHeight="1">
      <c r="A168" s="145"/>
      <c r="B168" s="120">
        <v>14</v>
      </c>
      <c r="C168" s="121" t="s">
        <v>132</v>
      </c>
      <c r="D168" s="120">
        <v>31689</v>
      </c>
      <c r="E168" s="142">
        <v>20236</v>
      </c>
      <c r="F168" s="142">
        <f t="shared" si="14"/>
        <v>-11453</v>
      </c>
      <c r="G168" s="122">
        <f t="shared" si="15"/>
        <v>-0.36141878885417655</v>
      </c>
      <c r="H168" s="143"/>
      <c r="I168" s="144"/>
      <c r="J168" s="51"/>
      <c r="L168" s="51"/>
      <c r="M168" s="51"/>
      <c r="N168" s="51"/>
    </row>
    <row r="169" spans="1:14" s="30" customFormat="1" ht="12.95" customHeight="1">
      <c r="A169" s="145"/>
      <c r="B169" s="120">
        <v>15</v>
      </c>
      <c r="C169" s="121" t="s">
        <v>133</v>
      </c>
      <c r="D169" s="120">
        <v>60533</v>
      </c>
      <c r="E169" s="142">
        <v>44643</v>
      </c>
      <c r="F169" s="142">
        <f t="shared" si="14"/>
        <v>-15890</v>
      </c>
      <c r="G169" s="122">
        <f t="shared" si="15"/>
        <v>-0.26250144549254129</v>
      </c>
      <c r="H169" s="143"/>
      <c r="I169" s="144"/>
      <c r="J169" s="51"/>
      <c r="L169" s="51"/>
      <c r="M169" s="51"/>
      <c r="N169" s="51"/>
    </row>
    <row r="170" spans="1:14" s="30" customFormat="1" ht="12.95" customHeight="1">
      <c r="A170" s="145"/>
      <c r="B170" s="120">
        <v>16</v>
      </c>
      <c r="C170" s="121" t="s">
        <v>134</v>
      </c>
      <c r="D170" s="120">
        <v>105982</v>
      </c>
      <c r="E170" s="142">
        <v>60019</v>
      </c>
      <c r="F170" s="142">
        <f t="shared" si="14"/>
        <v>-45963</v>
      </c>
      <c r="G170" s="122">
        <f t="shared" si="15"/>
        <v>-0.43368685248438416</v>
      </c>
      <c r="H170" s="143"/>
      <c r="I170" s="144"/>
      <c r="J170" s="51"/>
      <c r="L170" s="51"/>
      <c r="M170" s="51"/>
      <c r="N170" s="51"/>
    </row>
    <row r="171" spans="1:14" s="30" customFormat="1" ht="12.95" customHeight="1">
      <c r="A171" s="145"/>
      <c r="B171" s="120">
        <v>17</v>
      </c>
      <c r="C171" s="121" t="s">
        <v>135</v>
      </c>
      <c r="D171" s="120">
        <v>81213</v>
      </c>
      <c r="E171" s="142">
        <v>49545</v>
      </c>
      <c r="F171" s="142">
        <f t="shared" si="14"/>
        <v>-31668</v>
      </c>
      <c r="G171" s="122">
        <f t="shared" si="15"/>
        <v>-0.38993757157105391</v>
      </c>
      <c r="H171" s="143"/>
      <c r="I171" s="144"/>
      <c r="J171" s="51"/>
      <c r="L171" s="51"/>
      <c r="M171" s="51"/>
      <c r="N171" s="51"/>
    </row>
    <row r="172" spans="1:14" s="30" customFormat="1" ht="12.95" customHeight="1">
      <c r="A172" s="145"/>
      <c r="B172" s="120">
        <v>18</v>
      </c>
      <c r="C172" s="121" t="s">
        <v>136</v>
      </c>
      <c r="D172" s="120">
        <v>62133</v>
      </c>
      <c r="E172" s="142">
        <v>39639</v>
      </c>
      <c r="F172" s="142">
        <f t="shared" si="14"/>
        <v>-22494</v>
      </c>
      <c r="G172" s="122">
        <f t="shared" si="15"/>
        <v>-0.36202983921587562</v>
      </c>
      <c r="H172" s="143"/>
      <c r="I172" s="144"/>
      <c r="J172" s="51"/>
      <c r="L172" s="51"/>
      <c r="M172" s="51"/>
      <c r="N172" s="51"/>
    </row>
    <row r="173" spans="1:14" s="30" customFormat="1" ht="12.95" customHeight="1">
      <c r="A173" s="145"/>
      <c r="B173" s="120">
        <v>19</v>
      </c>
      <c r="C173" s="121" t="s">
        <v>137</v>
      </c>
      <c r="D173" s="120">
        <v>62793</v>
      </c>
      <c r="E173" s="142">
        <v>37828</v>
      </c>
      <c r="F173" s="142">
        <f t="shared" si="14"/>
        <v>-24965</v>
      </c>
      <c r="G173" s="122">
        <f t="shared" si="15"/>
        <v>-0.39757616294809933</v>
      </c>
      <c r="H173" s="143"/>
      <c r="I173" s="144"/>
      <c r="J173" s="51"/>
      <c r="L173" s="51"/>
      <c r="M173" s="51"/>
      <c r="N173" s="51"/>
    </row>
    <row r="174" spans="1:14" s="30" customFormat="1" ht="12.95" customHeight="1">
      <c r="A174" s="145"/>
      <c r="B174" s="120">
        <v>20</v>
      </c>
      <c r="C174" s="121" t="s">
        <v>138</v>
      </c>
      <c r="D174" s="120">
        <v>36990</v>
      </c>
      <c r="E174" s="142">
        <v>19860</v>
      </c>
      <c r="F174" s="142">
        <f t="shared" si="14"/>
        <v>-17130</v>
      </c>
      <c r="G174" s="122">
        <f t="shared" si="15"/>
        <v>-0.46309813463098137</v>
      </c>
      <c r="H174" s="143"/>
      <c r="I174" s="144"/>
      <c r="J174" s="51"/>
      <c r="L174" s="51"/>
      <c r="M174" s="51"/>
      <c r="N174" s="51"/>
    </row>
    <row r="175" spans="1:14" s="30" customFormat="1" ht="12.95" customHeight="1">
      <c r="A175" s="145"/>
      <c r="B175" s="120">
        <v>21</v>
      </c>
      <c r="C175" s="121" t="s">
        <v>139</v>
      </c>
      <c r="D175" s="120">
        <v>56409</v>
      </c>
      <c r="E175" s="142">
        <v>31655</v>
      </c>
      <c r="F175" s="142">
        <f t="shared" si="14"/>
        <v>-24754</v>
      </c>
      <c r="G175" s="122">
        <f t="shared" si="15"/>
        <v>-0.43883068304703149</v>
      </c>
      <c r="H175" s="143"/>
      <c r="I175" s="144"/>
      <c r="J175" s="51"/>
      <c r="L175" s="51"/>
      <c r="M175" s="51"/>
      <c r="N175" s="51"/>
    </row>
    <row r="176" spans="1:14" s="30" customFormat="1" ht="12.95" customHeight="1">
      <c r="A176" s="145"/>
      <c r="B176" s="120">
        <v>22</v>
      </c>
      <c r="C176" s="121" t="s">
        <v>140</v>
      </c>
      <c r="D176" s="120">
        <v>34603</v>
      </c>
      <c r="E176" s="142">
        <v>17327</v>
      </c>
      <c r="F176" s="142">
        <f t="shared" si="14"/>
        <v>-17276</v>
      </c>
      <c r="G176" s="122">
        <f t="shared" si="15"/>
        <v>-0.49926306967603967</v>
      </c>
      <c r="H176" s="143"/>
      <c r="I176" s="144"/>
      <c r="J176" s="51"/>
      <c r="L176" s="51"/>
      <c r="M176" s="51"/>
      <c r="N176" s="51"/>
    </row>
    <row r="177" spans="1:14" s="30" customFormat="1" ht="12.95" customHeight="1">
      <c r="A177" s="145"/>
      <c r="B177" s="120">
        <v>23</v>
      </c>
      <c r="C177" s="121" t="s">
        <v>141</v>
      </c>
      <c r="D177" s="120">
        <v>58448</v>
      </c>
      <c r="E177" s="142">
        <v>35887</v>
      </c>
      <c r="F177" s="142">
        <f t="shared" si="14"/>
        <v>-22561</v>
      </c>
      <c r="G177" s="122">
        <f t="shared" si="15"/>
        <v>-0.38600123186422119</v>
      </c>
      <c r="H177" s="143"/>
      <c r="I177" s="144"/>
      <c r="J177" s="51"/>
      <c r="L177" s="51"/>
      <c r="M177" s="51"/>
      <c r="N177" s="51"/>
    </row>
    <row r="178" spans="1:14" s="30" customFormat="1" ht="12.95" customHeight="1">
      <c r="A178" s="145"/>
      <c r="B178" s="120">
        <v>24</v>
      </c>
      <c r="C178" s="121" t="s">
        <v>142</v>
      </c>
      <c r="D178" s="120">
        <v>75826</v>
      </c>
      <c r="E178" s="142">
        <v>49064</v>
      </c>
      <c r="F178" s="142">
        <f t="shared" si="14"/>
        <v>-26762</v>
      </c>
      <c r="G178" s="122">
        <f t="shared" si="15"/>
        <v>-0.35293962493076253</v>
      </c>
      <c r="H178" s="143"/>
      <c r="I178" s="144"/>
      <c r="J178" s="51"/>
      <c r="L178" s="51"/>
      <c r="M178" s="51"/>
      <c r="N178" s="51"/>
    </row>
    <row r="179" spans="1:14" s="30" customFormat="1" ht="12.95" customHeight="1">
      <c r="A179" s="145"/>
      <c r="B179" s="123"/>
      <c r="C179" s="124" t="s">
        <v>26</v>
      </c>
      <c r="D179" s="128">
        <f>SUM(D155:D178)</f>
        <v>1388805</v>
      </c>
      <c r="E179" s="128">
        <f t="shared" ref="E179:F179" si="16">SUM(E155:E178)</f>
        <v>872862</v>
      </c>
      <c r="F179" s="128">
        <f t="shared" si="16"/>
        <v>-515943</v>
      </c>
      <c r="G179" s="129">
        <f>F179/D179</f>
        <v>-0.37150139868448057</v>
      </c>
      <c r="H179" s="143"/>
      <c r="I179" s="143">
        <f>E179/D179</f>
        <v>0.62849860131551949</v>
      </c>
    </row>
    <row r="180" spans="1:14" s="30" customFormat="1" ht="12.95" customHeight="1">
      <c r="A180" s="145"/>
      <c r="B180" s="157"/>
      <c r="C180" s="158"/>
      <c r="D180" s="159"/>
      <c r="E180" s="36"/>
      <c r="F180" s="160"/>
      <c r="G180" s="149"/>
      <c r="H180" s="143"/>
      <c r="I180" s="150"/>
    </row>
    <row r="181" spans="1:14" s="30" customFormat="1" ht="12.95" customHeight="1">
      <c r="A181" s="145"/>
      <c r="B181" s="139" t="s">
        <v>235</v>
      </c>
      <c r="C181" s="139"/>
      <c r="D181" s="139"/>
      <c r="E181" s="139"/>
      <c r="F181" s="139"/>
      <c r="G181" s="139"/>
      <c r="H181" s="139"/>
      <c r="I181" s="150"/>
    </row>
    <row r="182" spans="1:14" s="30" customFormat="1" ht="68.25" customHeight="1">
      <c r="A182" s="145"/>
      <c r="B182" s="128" t="s">
        <v>19</v>
      </c>
      <c r="C182" s="128" t="s">
        <v>20</v>
      </c>
      <c r="D182" s="128" t="s">
        <v>236</v>
      </c>
      <c r="E182" s="128" t="s">
        <v>94</v>
      </c>
      <c r="F182" s="129" t="s">
        <v>6</v>
      </c>
      <c r="G182" s="128" t="s">
        <v>28</v>
      </c>
      <c r="H182" s="143"/>
      <c r="I182" s="150"/>
    </row>
    <row r="183" spans="1:14" s="30" customFormat="1" ht="12.95" customHeight="1">
      <c r="A183" s="145"/>
      <c r="B183" s="128">
        <v>1</v>
      </c>
      <c r="C183" s="128">
        <v>2</v>
      </c>
      <c r="D183" s="128">
        <v>3</v>
      </c>
      <c r="E183" s="128">
        <v>4</v>
      </c>
      <c r="F183" s="128" t="s">
        <v>29</v>
      </c>
      <c r="G183" s="128">
        <v>6</v>
      </c>
      <c r="H183" s="143"/>
      <c r="I183" s="150"/>
    </row>
    <row r="184" spans="1:14" s="30" customFormat="1" ht="12.95" customHeight="1">
      <c r="A184" s="145"/>
      <c r="B184" s="120">
        <v>1</v>
      </c>
      <c r="C184" s="121" t="s">
        <v>119</v>
      </c>
      <c r="D184" s="142">
        <v>146506</v>
      </c>
      <c r="E184" s="142">
        <f t="shared" ref="E184:E207" si="17">E126</f>
        <v>106944.8032747527</v>
      </c>
      <c r="F184" s="142">
        <f>E184-D184</f>
        <v>-39561.196725247297</v>
      </c>
      <c r="G184" s="122">
        <f>F184/D184</f>
        <v>-0.27003123916595428</v>
      </c>
      <c r="H184" s="143"/>
      <c r="I184" s="150"/>
    </row>
    <row r="185" spans="1:14" s="30" customFormat="1" ht="12.95" customHeight="1">
      <c r="A185" s="145"/>
      <c r="B185" s="120">
        <v>2</v>
      </c>
      <c r="C185" s="121" t="s">
        <v>120</v>
      </c>
      <c r="D185" s="142">
        <v>49122</v>
      </c>
      <c r="E185" s="142">
        <f t="shared" si="17"/>
        <v>38821.735955056181</v>
      </c>
      <c r="F185" s="142">
        <f t="shared" ref="F185:F207" si="18">E185-D185</f>
        <v>-10300.264044943819</v>
      </c>
      <c r="G185" s="122">
        <f t="shared" ref="G185:G207" si="19">F185/D185</f>
        <v>-0.20968739149350227</v>
      </c>
      <c r="H185" s="143"/>
      <c r="I185" s="150"/>
    </row>
    <row r="186" spans="1:14" s="30" customFormat="1" ht="12.95" customHeight="1">
      <c r="A186" s="145"/>
      <c r="B186" s="120">
        <v>3</v>
      </c>
      <c r="C186" s="121" t="s">
        <v>121</v>
      </c>
      <c r="D186" s="142">
        <v>38542</v>
      </c>
      <c r="E186" s="142">
        <f t="shared" si="17"/>
        <v>28131.303370786518</v>
      </c>
      <c r="F186" s="142">
        <f t="shared" si="18"/>
        <v>-10410.696629213482</v>
      </c>
      <c r="G186" s="122">
        <f t="shared" si="19"/>
        <v>-0.27011303588847185</v>
      </c>
      <c r="H186" s="143"/>
      <c r="I186" s="150"/>
    </row>
    <row r="187" spans="1:14" s="30" customFormat="1" ht="12.95" customHeight="1">
      <c r="A187" s="145"/>
      <c r="B187" s="120">
        <v>4</v>
      </c>
      <c r="C187" s="121" t="s">
        <v>122</v>
      </c>
      <c r="D187" s="142">
        <v>113969</v>
      </c>
      <c r="E187" s="142">
        <f t="shared" si="17"/>
        <v>83788.112359550563</v>
      </c>
      <c r="F187" s="142">
        <f t="shared" si="18"/>
        <v>-30180.887640449437</v>
      </c>
      <c r="G187" s="122">
        <f t="shared" si="19"/>
        <v>-0.26481663996744237</v>
      </c>
      <c r="H187" s="143"/>
      <c r="I187" s="150"/>
    </row>
    <row r="188" spans="1:14" s="30" customFormat="1" ht="12.95" customHeight="1">
      <c r="A188" s="145"/>
      <c r="B188" s="120">
        <v>5</v>
      </c>
      <c r="C188" s="121" t="s">
        <v>123</v>
      </c>
      <c r="D188" s="142">
        <v>59209</v>
      </c>
      <c r="E188" s="142">
        <f t="shared" si="17"/>
        <v>44056.112359550563</v>
      </c>
      <c r="F188" s="142">
        <f t="shared" si="18"/>
        <v>-15152.887640449437</v>
      </c>
      <c r="G188" s="122">
        <f t="shared" si="19"/>
        <v>-0.25592203280665837</v>
      </c>
      <c r="H188" s="143"/>
      <c r="I188" s="150"/>
    </row>
    <row r="189" spans="1:14" s="30" customFormat="1" ht="12.95" customHeight="1">
      <c r="A189" s="145"/>
      <c r="B189" s="120">
        <v>6</v>
      </c>
      <c r="C189" s="121" t="s">
        <v>124</v>
      </c>
      <c r="D189" s="142">
        <v>101358</v>
      </c>
      <c r="E189" s="142">
        <f t="shared" si="17"/>
        <v>75043.370786516854</v>
      </c>
      <c r="F189" s="142">
        <f t="shared" si="18"/>
        <v>-26314.629213483146</v>
      </c>
      <c r="G189" s="122">
        <f t="shared" si="19"/>
        <v>-0.25962064379213429</v>
      </c>
      <c r="H189" s="143"/>
      <c r="I189" s="150"/>
    </row>
    <row r="190" spans="1:14" s="30" customFormat="1" ht="12.95" customHeight="1">
      <c r="A190" s="145"/>
      <c r="B190" s="120">
        <v>7</v>
      </c>
      <c r="C190" s="121" t="s">
        <v>125</v>
      </c>
      <c r="D190" s="142">
        <v>66093</v>
      </c>
      <c r="E190" s="142">
        <f t="shared" si="17"/>
        <v>50638.280898876401</v>
      </c>
      <c r="F190" s="142">
        <f t="shared" si="18"/>
        <v>-15454.719101123599</v>
      </c>
      <c r="G190" s="122">
        <f t="shared" si="19"/>
        <v>-0.23383291878298154</v>
      </c>
      <c r="H190" s="143"/>
      <c r="I190" s="150"/>
    </row>
    <row r="191" spans="1:14" s="30" customFormat="1" ht="12.95" customHeight="1">
      <c r="A191" s="145"/>
      <c r="B191" s="120">
        <v>8</v>
      </c>
      <c r="C191" s="121" t="s">
        <v>126</v>
      </c>
      <c r="D191" s="142">
        <v>143964</v>
      </c>
      <c r="E191" s="142">
        <f t="shared" si="17"/>
        <v>120467.23691539421</v>
      </c>
      <c r="F191" s="142">
        <f t="shared" si="18"/>
        <v>-23496.763084605787</v>
      </c>
      <c r="G191" s="122">
        <f t="shared" si="19"/>
        <v>-0.16321276905758236</v>
      </c>
      <c r="H191" s="143"/>
      <c r="I191" s="150"/>
    </row>
    <row r="192" spans="1:14" s="30" customFormat="1" ht="12.95" customHeight="1">
      <c r="A192" s="145"/>
      <c r="B192" s="120">
        <v>9</v>
      </c>
      <c r="C192" s="121" t="s">
        <v>127</v>
      </c>
      <c r="D192" s="142">
        <v>187166</v>
      </c>
      <c r="E192" s="142">
        <f t="shared" si="17"/>
        <v>163040.13483146069</v>
      </c>
      <c r="F192" s="142">
        <f t="shared" si="18"/>
        <v>-24125.865168539312</v>
      </c>
      <c r="G192" s="122">
        <f t="shared" si="19"/>
        <v>-0.12890089636226298</v>
      </c>
      <c r="H192" s="143"/>
      <c r="I192" s="150"/>
    </row>
    <row r="193" spans="1:9" s="30" customFormat="1" ht="12.95" customHeight="1">
      <c r="A193" s="145"/>
      <c r="B193" s="120">
        <v>10</v>
      </c>
      <c r="C193" s="121" t="s">
        <v>128</v>
      </c>
      <c r="D193" s="142">
        <v>67441</v>
      </c>
      <c r="E193" s="142">
        <f t="shared" si="17"/>
        <v>53515.404494382019</v>
      </c>
      <c r="F193" s="142">
        <f t="shared" si="18"/>
        <v>-13925.595505617981</v>
      </c>
      <c r="G193" s="122">
        <f t="shared" si="19"/>
        <v>-0.20648560231339957</v>
      </c>
      <c r="H193" s="143"/>
      <c r="I193" s="150"/>
    </row>
    <row r="194" spans="1:9" s="30" customFormat="1" ht="12.95" customHeight="1">
      <c r="A194" s="145"/>
      <c r="B194" s="120">
        <v>11</v>
      </c>
      <c r="C194" s="121" t="s">
        <v>129</v>
      </c>
      <c r="D194" s="142">
        <v>108929</v>
      </c>
      <c r="E194" s="142">
        <f t="shared" si="17"/>
        <v>87976.176846249873</v>
      </c>
      <c r="F194" s="142">
        <f t="shared" si="18"/>
        <v>-20952.823153750127</v>
      </c>
      <c r="G194" s="122">
        <f t="shared" si="19"/>
        <v>-0.19235302953070466</v>
      </c>
      <c r="H194" s="143"/>
      <c r="I194" s="150"/>
    </row>
    <row r="195" spans="1:9" s="30" customFormat="1" ht="12.95" customHeight="1">
      <c r="A195" s="145"/>
      <c r="B195" s="120">
        <v>12</v>
      </c>
      <c r="C195" s="121" t="s">
        <v>130</v>
      </c>
      <c r="D195" s="142">
        <v>109864</v>
      </c>
      <c r="E195" s="142">
        <f t="shared" si="17"/>
        <v>79923.486939402661</v>
      </c>
      <c r="F195" s="142">
        <f t="shared" si="18"/>
        <v>-29940.513060597339</v>
      </c>
      <c r="G195" s="122">
        <f t="shared" si="19"/>
        <v>-0.27252342041612665</v>
      </c>
      <c r="H195" s="143"/>
      <c r="I195" s="150"/>
    </row>
    <row r="196" spans="1:9" s="30" customFormat="1" ht="12.95" customHeight="1">
      <c r="A196" s="145"/>
      <c r="B196" s="120">
        <v>13</v>
      </c>
      <c r="C196" s="121" t="s">
        <v>131</v>
      </c>
      <c r="D196" s="142">
        <v>46469</v>
      </c>
      <c r="E196" s="142">
        <f t="shared" si="17"/>
        <v>32546.657303370786</v>
      </c>
      <c r="F196" s="142">
        <f t="shared" si="18"/>
        <v>-13922.342696629214</v>
      </c>
      <c r="G196" s="122">
        <f t="shared" si="19"/>
        <v>-0.29960495591962844</v>
      </c>
      <c r="H196" s="143"/>
      <c r="I196" s="150"/>
    </row>
    <row r="197" spans="1:9" s="30" customFormat="1" ht="12.95" customHeight="1">
      <c r="A197" s="145"/>
      <c r="B197" s="120">
        <v>14</v>
      </c>
      <c r="C197" s="121" t="s">
        <v>132</v>
      </c>
      <c r="D197" s="142">
        <v>50280</v>
      </c>
      <c r="E197" s="142">
        <f t="shared" si="17"/>
        <v>37952.494382022473</v>
      </c>
      <c r="F197" s="142">
        <f t="shared" si="18"/>
        <v>-12327.505617977527</v>
      </c>
      <c r="G197" s="122">
        <f t="shared" si="19"/>
        <v>-0.24517712048483548</v>
      </c>
      <c r="H197" s="143"/>
      <c r="I197" s="150"/>
    </row>
    <row r="198" spans="1:9" s="30" customFormat="1" ht="12.95" customHeight="1">
      <c r="A198" s="145"/>
      <c r="B198" s="120">
        <v>15</v>
      </c>
      <c r="C198" s="121" t="s">
        <v>133</v>
      </c>
      <c r="D198" s="142">
        <v>108268</v>
      </c>
      <c r="E198" s="142">
        <f t="shared" si="17"/>
        <v>84960.280898876401</v>
      </c>
      <c r="F198" s="142">
        <f t="shared" si="18"/>
        <v>-23307.719101123599</v>
      </c>
      <c r="G198" s="122">
        <f t="shared" si="19"/>
        <v>-0.21527800551523626</v>
      </c>
      <c r="H198" s="143"/>
      <c r="I198" s="150"/>
    </row>
    <row r="199" spans="1:9" s="30" customFormat="1" ht="12.95" customHeight="1">
      <c r="A199" s="145"/>
      <c r="B199" s="120">
        <v>16</v>
      </c>
      <c r="C199" s="121" t="s">
        <v>134</v>
      </c>
      <c r="D199" s="142">
        <v>165359</v>
      </c>
      <c r="E199" s="142">
        <f t="shared" si="17"/>
        <v>146182.15168539327</v>
      </c>
      <c r="F199" s="142">
        <f t="shared" si="18"/>
        <v>-19176.84831460673</v>
      </c>
      <c r="G199" s="122">
        <f t="shared" si="19"/>
        <v>-0.1159709983406209</v>
      </c>
      <c r="H199" s="143"/>
      <c r="I199" s="150"/>
    </row>
    <row r="200" spans="1:9" s="30" customFormat="1" ht="12.95" customHeight="1">
      <c r="A200" s="145"/>
      <c r="B200" s="120">
        <v>17</v>
      </c>
      <c r="C200" s="121" t="s">
        <v>135</v>
      </c>
      <c r="D200" s="142">
        <v>108106</v>
      </c>
      <c r="E200" s="142">
        <f t="shared" si="17"/>
        <v>80655.455056179781</v>
      </c>
      <c r="F200" s="142">
        <f t="shared" si="18"/>
        <v>-27450.544943820219</v>
      </c>
      <c r="G200" s="122">
        <f t="shared" si="19"/>
        <v>-0.25392249221893531</v>
      </c>
      <c r="H200" s="143"/>
      <c r="I200" s="150"/>
    </row>
    <row r="201" spans="1:9" s="30" customFormat="1" ht="12.95" customHeight="1">
      <c r="A201" s="145"/>
      <c r="B201" s="120">
        <v>18</v>
      </c>
      <c r="C201" s="121" t="s">
        <v>136</v>
      </c>
      <c r="D201" s="142">
        <v>93835</v>
      </c>
      <c r="E201" s="142">
        <f t="shared" si="17"/>
        <v>70722.887640449437</v>
      </c>
      <c r="F201" s="142">
        <f t="shared" si="18"/>
        <v>-23112.112359550563</v>
      </c>
      <c r="G201" s="122">
        <f t="shared" si="19"/>
        <v>-0.24630588116961222</v>
      </c>
      <c r="H201" s="143"/>
      <c r="I201" s="150"/>
    </row>
    <row r="202" spans="1:9" s="30" customFormat="1" ht="12.95" customHeight="1">
      <c r="A202" s="145"/>
      <c r="B202" s="120">
        <v>19</v>
      </c>
      <c r="C202" s="121" t="s">
        <v>137</v>
      </c>
      <c r="D202" s="142">
        <v>87137</v>
      </c>
      <c r="E202" s="142">
        <f t="shared" si="17"/>
        <v>82552.078603668488</v>
      </c>
      <c r="F202" s="142">
        <f t="shared" si="18"/>
        <v>-4584.9213963315124</v>
      </c>
      <c r="G202" s="122">
        <f t="shared" si="19"/>
        <v>-5.2617388667632721E-2</v>
      </c>
      <c r="H202" s="143"/>
      <c r="I202" s="150"/>
    </row>
    <row r="203" spans="1:9" s="30" customFormat="1" ht="12.95" customHeight="1">
      <c r="A203" s="145"/>
      <c r="B203" s="120">
        <v>20</v>
      </c>
      <c r="C203" s="121" t="s">
        <v>138</v>
      </c>
      <c r="D203" s="142">
        <v>62264</v>
      </c>
      <c r="E203" s="142">
        <f t="shared" si="17"/>
        <v>46177.764044943819</v>
      </c>
      <c r="F203" s="142">
        <f t="shared" si="18"/>
        <v>-16086.235955056181</v>
      </c>
      <c r="G203" s="122">
        <f t="shared" si="19"/>
        <v>-0.2583553249880538</v>
      </c>
      <c r="H203" s="143"/>
      <c r="I203" s="150"/>
    </row>
    <row r="204" spans="1:9" s="30" customFormat="1" ht="12.95" customHeight="1">
      <c r="A204" s="145"/>
      <c r="B204" s="120">
        <v>21</v>
      </c>
      <c r="C204" s="121" t="s">
        <v>139</v>
      </c>
      <c r="D204" s="142">
        <v>85662</v>
      </c>
      <c r="E204" s="142">
        <f t="shared" si="17"/>
        <v>84422.011235955055</v>
      </c>
      <c r="F204" s="142">
        <f t="shared" si="18"/>
        <v>-1239.9887640449451</v>
      </c>
      <c r="G204" s="122">
        <f t="shared" si="19"/>
        <v>-1.4475365553512002E-2</v>
      </c>
      <c r="H204" s="143"/>
      <c r="I204" s="150"/>
    </row>
    <row r="205" spans="1:9" s="30" customFormat="1" ht="12.95" customHeight="1">
      <c r="A205" s="145"/>
      <c r="B205" s="120">
        <v>22</v>
      </c>
      <c r="C205" s="121" t="s">
        <v>140</v>
      </c>
      <c r="D205" s="142">
        <v>64661</v>
      </c>
      <c r="E205" s="142">
        <f t="shared" si="17"/>
        <v>55415.265725535384</v>
      </c>
      <c r="F205" s="142">
        <f t="shared" si="18"/>
        <v>-9245.7342744646157</v>
      </c>
      <c r="G205" s="122">
        <f t="shared" si="19"/>
        <v>-0.14298780214448609</v>
      </c>
      <c r="H205" s="143"/>
      <c r="I205" s="150"/>
    </row>
    <row r="206" spans="1:9" s="30" customFormat="1" ht="12.95" customHeight="1">
      <c r="A206" s="145"/>
      <c r="B206" s="120">
        <v>23</v>
      </c>
      <c r="C206" s="121" t="s">
        <v>141</v>
      </c>
      <c r="D206" s="142">
        <v>109390</v>
      </c>
      <c r="E206" s="142">
        <f t="shared" si="17"/>
        <v>94005.758426966291</v>
      </c>
      <c r="F206" s="142">
        <f t="shared" si="18"/>
        <v>-15384.241573033709</v>
      </c>
      <c r="G206" s="122">
        <f t="shared" si="19"/>
        <v>-0.14063663564341997</v>
      </c>
      <c r="H206" s="143"/>
      <c r="I206" s="150"/>
    </row>
    <row r="207" spans="1:9" s="30" customFormat="1" ht="12.95" customHeight="1">
      <c r="A207" s="145"/>
      <c r="B207" s="120">
        <v>24</v>
      </c>
      <c r="C207" s="121" t="s">
        <v>142</v>
      </c>
      <c r="D207" s="142">
        <v>124588</v>
      </c>
      <c r="E207" s="142">
        <f t="shared" si="17"/>
        <v>93723.483146067418</v>
      </c>
      <c r="F207" s="142">
        <f t="shared" si="18"/>
        <v>-30864.516853932582</v>
      </c>
      <c r="G207" s="122">
        <f t="shared" si="19"/>
        <v>-0.24773266168437236</v>
      </c>
      <c r="H207" s="143"/>
      <c r="I207" s="150"/>
    </row>
    <row r="208" spans="1:9" s="30" customFormat="1" ht="12.95" customHeight="1">
      <c r="A208" s="145"/>
      <c r="B208" s="123"/>
      <c r="C208" s="124" t="s">
        <v>26</v>
      </c>
      <c r="D208" s="146">
        <f>SUM(D184:D207)</f>
        <v>2298182</v>
      </c>
      <c r="E208" s="146">
        <f t="shared" ref="E208:F208" si="20">SUM(E184:E207)</f>
        <v>1841662.4471814078</v>
      </c>
      <c r="F208" s="146">
        <f t="shared" si="20"/>
        <v>-456519.55281859211</v>
      </c>
      <c r="G208" s="129">
        <f>F208/D208</f>
        <v>-0.1986437770457658</v>
      </c>
      <c r="H208" s="143"/>
      <c r="I208" s="143">
        <f>E208/D208</f>
        <v>0.80135622295423414</v>
      </c>
    </row>
    <row r="209" spans="1:9" s="30" customFormat="1" ht="12.95" customHeight="1">
      <c r="A209" s="145"/>
      <c r="B209" s="147"/>
      <c r="C209" s="26"/>
      <c r="D209" s="148"/>
      <c r="E209" s="148"/>
      <c r="F209" s="148"/>
      <c r="G209" s="149"/>
      <c r="H209" s="143"/>
      <c r="I209" s="150"/>
    </row>
    <row r="210" spans="1:9" s="30" customFormat="1" ht="12.95" customHeight="1">
      <c r="A210" s="145"/>
      <c r="B210" s="139" t="s">
        <v>237</v>
      </c>
      <c r="C210" s="139"/>
      <c r="D210" s="139"/>
      <c r="E210" s="139"/>
      <c r="F210" s="139"/>
      <c r="G210" s="139"/>
      <c r="H210" s="143"/>
      <c r="I210" s="150"/>
    </row>
    <row r="211" spans="1:9" s="30" customFormat="1" ht="73.5" customHeight="1">
      <c r="A211" s="145"/>
      <c r="B211" s="128" t="s">
        <v>19</v>
      </c>
      <c r="C211" s="128" t="s">
        <v>20</v>
      </c>
      <c r="D211" s="128" t="s">
        <v>177</v>
      </c>
      <c r="E211" s="128" t="s">
        <v>94</v>
      </c>
      <c r="F211" s="129" t="s">
        <v>6</v>
      </c>
      <c r="G211" s="128" t="s">
        <v>28</v>
      </c>
      <c r="H211" s="143"/>
      <c r="I211" s="150"/>
    </row>
    <row r="212" spans="1:9" s="30" customFormat="1" ht="12.95" customHeight="1">
      <c r="A212" s="145"/>
      <c r="B212" s="128">
        <v>1</v>
      </c>
      <c r="C212" s="128">
        <v>2</v>
      </c>
      <c r="D212" s="128">
        <v>3</v>
      </c>
      <c r="E212" s="128">
        <v>4</v>
      </c>
      <c r="F212" s="128" t="s">
        <v>29</v>
      </c>
      <c r="G212" s="128">
        <v>6</v>
      </c>
      <c r="H212" s="143"/>
      <c r="I212" s="150"/>
    </row>
    <row r="213" spans="1:9" s="30" customFormat="1" ht="12.95" customHeight="1">
      <c r="A213" s="145"/>
      <c r="B213" s="120">
        <v>1</v>
      </c>
      <c r="C213" s="121" t="s">
        <v>119</v>
      </c>
      <c r="D213" s="120">
        <v>63080</v>
      </c>
      <c r="E213" s="142">
        <v>52987.606741573036</v>
      </c>
      <c r="F213" s="142">
        <f>E213-D213</f>
        <v>-10092.393258426964</v>
      </c>
      <c r="G213" s="122">
        <f>F213/D213</f>
        <v>-0.15999355197252638</v>
      </c>
      <c r="H213" s="143"/>
      <c r="I213" s="150"/>
    </row>
    <row r="214" spans="1:9" s="30" customFormat="1" ht="12.95" customHeight="1">
      <c r="A214" s="145"/>
      <c r="B214" s="120">
        <v>2</v>
      </c>
      <c r="C214" s="121" t="s">
        <v>120</v>
      </c>
      <c r="D214" s="120">
        <v>17555</v>
      </c>
      <c r="E214" s="142">
        <v>16442.106741573032</v>
      </c>
      <c r="F214" s="142">
        <f t="shared" ref="F214:F236" si="21">E214-D214</f>
        <v>-1112.8932584269678</v>
      </c>
      <c r="G214" s="122">
        <f t="shared" ref="G214:G238" si="22">F214/D214</f>
        <v>-6.3394660121160226E-2</v>
      </c>
      <c r="H214" s="143"/>
      <c r="I214" s="150"/>
    </row>
    <row r="215" spans="1:9" s="30" customFormat="1" ht="12.95" customHeight="1">
      <c r="A215" s="145"/>
      <c r="B215" s="120">
        <v>3</v>
      </c>
      <c r="C215" s="121" t="s">
        <v>121</v>
      </c>
      <c r="D215" s="120">
        <v>16093</v>
      </c>
      <c r="E215" s="142">
        <v>13732.651685393259</v>
      </c>
      <c r="F215" s="142">
        <f t="shared" si="21"/>
        <v>-2360.348314606741</v>
      </c>
      <c r="G215" s="122">
        <f t="shared" si="22"/>
        <v>-0.14666925462044</v>
      </c>
      <c r="H215" s="143"/>
      <c r="I215" s="150"/>
    </row>
    <row r="216" spans="1:9" s="30" customFormat="1" ht="12.95" customHeight="1">
      <c r="A216" s="145"/>
      <c r="B216" s="120">
        <v>4</v>
      </c>
      <c r="C216" s="121" t="s">
        <v>122</v>
      </c>
      <c r="D216" s="120">
        <v>41238</v>
      </c>
      <c r="E216" s="142">
        <v>36430.168539325845</v>
      </c>
      <c r="F216" s="142">
        <f t="shared" si="21"/>
        <v>-4807.8314606741551</v>
      </c>
      <c r="G216" s="122">
        <f t="shared" si="22"/>
        <v>-0.11658740629211298</v>
      </c>
      <c r="H216" s="143"/>
      <c r="I216" s="150"/>
    </row>
    <row r="217" spans="1:9" s="30" customFormat="1" ht="12.95" customHeight="1">
      <c r="A217" s="145"/>
      <c r="B217" s="120">
        <v>5</v>
      </c>
      <c r="C217" s="121" t="s">
        <v>123</v>
      </c>
      <c r="D217" s="120">
        <v>23168</v>
      </c>
      <c r="E217" s="142">
        <v>19999.033707865168</v>
      </c>
      <c r="F217" s="142">
        <f t="shared" si="21"/>
        <v>-3168.9662921348317</v>
      </c>
      <c r="G217" s="122">
        <f t="shared" si="22"/>
        <v>-0.13678203954311255</v>
      </c>
      <c r="H217" s="143"/>
      <c r="I217" s="150"/>
    </row>
    <row r="218" spans="1:9" s="30" customFormat="1" ht="12.95" customHeight="1">
      <c r="A218" s="145"/>
      <c r="B218" s="120">
        <v>6</v>
      </c>
      <c r="C218" s="121" t="s">
        <v>124</v>
      </c>
      <c r="D218" s="120">
        <v>50246</v>
      </c>
      <c r="E218" s="142">
        <v>42341.02247191011</v>
      </c>
      <c r="F218" s="142">
        <f t="shared" si="21"/>
        <v>-7904.9775280898903</v>
      </c>
      <c r="G218" s="122">
        <f t="shared" si="22"/>
        <v>-0.15732550905723619</v>
      </c>
      <c r="H218" s="143"/>
      <c r="I218" s="150"/>
    </row>
    <row r="219" spans="1:9" s="30" customFormat="1" ht="12.95" customHeight="1">
      <c r="A219" s="145"/>
      <c r="B219" s="120">
        <v>7</v>
      </c>
      <c r="C219" s="121" t="s">
        <v>225</v>
      </c>
      <c r="D219" s="120">
        <v>32016</v>
      </c>
      <c r="E219" s="142">
        <v>26724.915730337078</v>
      </c>
      <c r="F219" s="142">
        <f t="shared" si="21"/>
        <v>-5291.0842696629225</v>
      </c>
      <c r="G219" s="122">
        <f t="shared" si="22"/>
        <v>-0.16526375155119072</v>
      </c>
      <c r="H219" s="143"/>
      <c r="I219" s="150"/>
    </row>
    <row r="220" spans="1:9" s="30" customFormat="1" ht="12.95" customHeight="1">
      <c r="A220" s="145"/>
      <c r="B220" s="120">
        <v>8</v>
      </c>
      <c r="C220" s="121" t="s">
        <v>126</v>
      </c>
      <c r="D220" s="120">
        <v>55485</v>
      </c>
      <c r="E220" s="142">
        <v>52079.016853932582</v>
      </c>
      <c r="F220" s="142">
        <f t="shared" si="21"/>
        <v>-3405.9831460674177</v>
      </c>
      <c r="G220" s="122">
        <f t="shared" si="22"/>
        <v>-6.1385656412857849E-2</v>
      </c>
      <c r="H220" s="143"/>
      <c r="I220" s="150"/>
    </row>
    <row r="221" spans="1:9" s="30" customFormat="1" ht="12.95" customHeight="1">
      <c r="A221" s="145"/>
      <c r="B221" s="120">
        <v>9</v>
      </c>
      <c r="C221" s="121" t="s">
        <v>127</v>
      </c>
      <c r="D221" s="120">
        <v>85229</v>
      </c>
      <c r="E221" s="142">
        <v>79996.443820224726</v>
      </c>
      <c r="F221" s="142">
        <f t="shared" si="21"/>
        <v>-5232.5561797752744</v>
      </c>
      <c r="G221" s="122">
        <f t="shared" si="22"/>
        <v>-6.1394081589309674E-2</v>
      </c>
      <c r="H221" s="143"/>
      <c r="I221" s="150"/>
    </row>
    <row r="222" spans="1:9" s="30" customFormat="1" ht="12.95" customHeight="1">
      <c r="A222" s="145"/>
      <c r="B222" s="120">
        <v>10</v>
      </c>
      <c r="C222" s="121" t="s">
        <v>128</v>
      </c>
      <c r="D222" s="120">
        <v>27130</v>
      </c>
      <c r="E222" s="142">
        <v>22630.129213483146</v>
      </c>
      <c r="F222" s="142">
        <f t="shared" si="21"/>
        <v>-4499.8707865168544</v>
      </c>
      <c r="G222" s="122">
        <f t="shared" si="22"/>
        <v>-0.1658632800043072</v>
      </c>
      <c r="H222" s="143"/>
      <c r="I222" s="150"/>
    </row>
    <row r="223" spans="1:9" s="30" customFormat="1" ht="12.95" customHeight="1">
      <c r="A223" s="145"/>
      <c r="B223" s="120">
        <v>11</v>
      </c>
      <c r="C223" s="121" t="s">
        <v>129</v>
      </c>
      <c r="D223" s="120">
        <v>45281</v>
      </c>
      <c r="E223" s="142">
        <v>43298.898876404492</v>
      </c>
      <c r="F223" s="142">
        <f t="shared" si="21"/>
        <v>-1982.1011235955084</v>
      </c>
      <c r="G223" s="122">
        <f t="shared" si="22"/>
        <v>-4.3773351374649598E-2</v>
      </c>
      <c r="H223" s="143"/>
      <c r="I223" s="150"/>
    </row>
    <row r="224" spans="1:9" s="30" customFormat="1" ht="12.95" customHeight="1">
      <c r="A224" s="145"/>
      <c r="B224" s="120">
        <v>12</v>
      </c>
      <c r="C224" s="121" t="s">
        <v>130</v>
      </c>
      <c r="D224" s="120">
        <v>50641</v>
      </c>
      <c r="E224" s="142">
        <v>40980.3202247191</v>
      </c>
      <c r="F224" s="142">
        <f t="shared" si="21"/>
        <v>-9660.6797752808998</v>
      </c>
      <c r="G224" s="122">
        <f t="shared" si="22"/>
        <v>-0.19076795038172428</v>
      </c>
      <c r="H224" s="143"/>
      <c r="I224" s="150"/>
    </row>
    <row r="225" spans="1:9" s="30" customFormat="1" ht="12.95" customHeight="1">
      <c r="A225" s="145"/>
      <c r="B225" s="120">
        <v>13</v>
      </c>
      <c r="C225" s="121" t="s">
        <v>131</v>
      </c>
      <c r="D225" s="120">
        <v>24469</v>
      </c>
      <c r="E225" s="142">
        <v>19516.882022471909</v>
      </c>
      <c r="F225" s="142">
        <f t="shared" si="21"/>
        <v>-4952.1179775280907</v>
      </c>
      <c r="G225" s="122">
        <f t="shared" si="22"/>
        <v>-0.20238334126969187</v>
      </c>
      <c r="H225" s="143"/>
      <c r="I225" s="150"/>
    </row>
    <row r="226" spans="1:9" s="30" customFormat="1" ht="12.95" customHeight="1">
      <c r="A226" s="145"/>
      <c r="B226" s="120">
        <v>14</v>
      </c>
      <c r="C226" s="121" t="s">
        <v>132</v>
      </c>
      <c r="D226" s="120">
        <v>24472</v>
      </c>
      <c r="E226" s="142">
        <v>20235.70224719101</v>
      </c>
      <c r="F226" s="142">
        <f t="shared" si="21"/>
        <v>-4236.2977528089905</v>
      </c>
      <c r="G226" s="122">
        <f t="shared" si="22"/>
        <v>-0.17310795001671259</v>
      </c>
      <c r="H226" s="143"/>
      <c r="I226" s="150"/>
    </row>
    <row r="227" spans="1:9" s="30" customFormat="1" ht="12.95" customHeight="1">
      <c r="A227" s="145"/>
      <c r="B227" s="120">
        <v>15</v>
      </c>
      <c r="C227" s="121" t="s">
        <v>226</v>
      </c>
      <c r="D227" s="120">
        <v>54562</v>
      </c>
      <c r="E227" s="142">
        <v>44642.8595505618</v>
      </c>
      <c r="F227" s="142">
        <f t="shared" si="21"/>
        <v>-9919.1404494382004</v>
      </c>
      <c r="G227" s="122">
        <f t="shared" si="22"/>
        <v>-0.18179576352476451</v>
      </c>
      <c r="H227" s="143"/>
      <c r="I227" s="150"/>
    </row>
    <row r="228" spans="1:9" s="30" customFormat="1" ht="12.95" customHeight="1">
      <c r="A228" s="145"/>
      <c r="B228" s="120">
        <v>16</v>
      </c>
      <c r="C228" s="121" t="s">
        <v>134</v>
      </c>
      <c r="D228" s="120">
        <v>62256</v>
      </c>
      <c r="E228" s="142">
        <v>60018.994382022473</v>
      </c>
      <c r="F228" s="142">
        <f t="shared" si="21"/>
        <v>-2237.0056179775274</v>
      </c>
      <c r="G228" s="122">
        <f t="shared" si="22"/>
        <v>-3.5932369859572211E-2</v>
      </c>
      <c r="H228" s="143"/>
      <c r="I228" s="150"/>
    </row>
    <row r="229" spans="1:9" s="30" customFormat="1" ht="12.95" customHeight="1">
      <c r="A229" s="145"/>
      <c r="B229" s="120">
        <v>17</v>
      </c>
      <c r="C229" s="121" t="s">
        <v>135</v>
      </c>
      <c r="D229" s="120">
        <v>57075</v>
      </c>
      <c r="E229" s="142">
        <v>49545.460674157301</v>
      </c>
      <c r="F229" s="142">
        <f t="shared" si="21"/>
        <v>-7529.5393258426993</v>
      </c>
      <c r="G229" s="122">
        <f t="shared" si="22"/>
        <v>-0.13192359747424789</v>
      </c>
      <c r="H229" s="143"/>
      <c r="I229" s="150"/>
    </row>
    <row r="230" spans="1:9" s="30" customFormat="1" ht="12.95" customHeight="1">
      <c r="A230" s="145"/>
      <c r="B230" s="120">
        <v>18</v>
      </c>
      <c r="C230" s="121" t="s">
        <v>136</v>
      </c>
      <c r="D230" s="120">
        <v>47864</v>
      </c>
      <c r="E230" s="142">
        <v>39638.578651685391</v>
      </c>
      <c r="F230" s="142">
        <f t="shared" si="21"/>
        <v>-8225.4213483146086</v>
      </c>
      <c r="G230" s="122">
        <f t="shared" si="22"/>
        <v>-0.17184985267245964</v>
      </c>
      <c r="H230" s="143"/>
      <c r="I230" s="150"/>
    </row>
    <row r="231" spans="1:9" s="30" customFormat="1" ht="12.95" customHeight="1">
      <c r="A231" s="145"/>
      <c r="B231" s="120">
        <v>19</v>
      </c>
      <c r="C231" s="121" t="s">
        <v>137</v>
      </c>
      <c r="D231" s="120">
        <v>35779</v>
      </c>
      <c r="E231" s="142">
        <v>37827.629213483146</v>
      </c>
      <c r="F231" s="142">
        <f t="shared" si="21"/>
        <v>2048.6292134831456</v>
      </c>
      <c r="G231" s="122">
        <f t="shared" si="22"/>
        <v>5.7257866723025956E-2</v>
      </c>
      <c r="H231" s="143"/>
      <c r="I231" s="150"/>
    </row>
    <row r="232" spans="1:9" s="30" customFormat="1" ht="12.95" customHeight="1">
      <c r="A232" s="145"/>
      <c r="B232" s="120">
        <v>20</v>
      </c>
      <c r="C232" s="121" t="s">
        <v>138</v>
      </c>
      <c r="D232" s="120">
        <v>24890</v>
      </c>
      <c r="E232" s="142">
        <v>19859.505617977527</v>
      </c>
      <c r="F232" s="142">
        <f t="shared" si="21"/>
        <v>-5030.4943820224726</v>
      </c>
      <c r="G232" s="122">
        <f t="shared" si="22"/>
        <v>-0.20210905512344204</v>
      </c>
      <c r="H232" s="143"/>
      <c r="I232" s="150"/>
    </row>
    <row r="233" spans="1:9" s="30" customFormat="1" ht="12.95" customHeight="1">
      <c r="A233" s="145"/>
      <c r="B233" s="120">
        <v>21</v>
      </c>
      <c r="C233" s="121" t="s">
        <v>227</v>
      </c>
      <c r="D233" s="120">
        <v>31956</v>
      </c>
      <c r="E233" s="142">
        <v>31654.808988764045</v>
      </c>
      <c r="F233" s="142">
        <f t="shared" si="21"/>
        <v>-301.19101123595465</v>
      </c>
      <c r="G233" s="122">
        <f t="shared" si="22"/>
        <v>-9.4251787218661495E-3</v>
      </c>
      <c r="H233" s="143"/>
      <c r="I233" s="150"/>
    </row>
    <row r="234" spans="1:9" s="30" customFormat="1" ht="12.95" customHeight="1">
      <c r="A234" s="145"/>
      <c r="B234" s="120">
        <v>22</v>
      </c>
      <c r="C234" s="121" t="s">
        <v>140</v>
      </c>
      <c r="D234" s="120">
        <v>17528</v>
      </c>
      <c r="E234" s="142">
        <v>17326.988764044945</v>
      </c>
      <c r="F234" s="142">
        <f t="shared" si="21"/>
        <v>-201.01123595505487</v>
      </c>
      <c r="G234" s="122">
        <f t="shared" si="22"/>
        <v>-1.1468007528243659E-2</v>
      </c>
      <c r="H234" s="143"/>
      <c r="I234" s="150"/>
    </row>
    <row r="235" spans="1:9" s="30" customFormat="1" ht="12.95" customHeight="1">
      <c r="A235" s="145"/>
      <c r="B235" s="120">
        <v>23</v>
      </c>
      <c r="C235" s="121" t="s">
        <v>228</v>
      </c>
      <c r="D235" s="120">
        <v>39321</v>
      </c>
      <c r="E235" s="142">
        <v>35886.764044943819</v>
      </c>
      <c r="F235" s="142">
        <f t="shared" si="21"/>
        <v>-3434.2359550561814</v>
      </c>
      <c r="G235" s="122">
        <f t="shared" si="22"/>
        <v>-8.7338469394374035E-2</v>
      </c>
      <c r="H235" s="143"/>
      <c r="I235" s="150"/>
    </row>
    <row r="236" spans="1:9" s="30" customFormat="1" ht="12.95" customHeight="1">
      <c r="A236" s="145"/>
      <c r="B236" s="120">
        <v>24</v>
      </c>
      <c r="C236" s="121" t="s">
        <v>142</v>
      </c>
      <c r="D236" s="120">
        <v>69714</v>
      </c>
      <c r="E236" s="142">
        <v>49064.365168539327</v>
      </c>
      <c r="F236" s="142">
        <f t="shared" si="21"/>
        <v>-20649.634831460673</v>
      </c>
      <c r="G236" s="122">
        <f t="shared" si="22"/>
        <v>-0.29620499227501895</v>
      </c>
      <c r="H236" s="143"/>
      <c r="I236" s="143"/>
    </row>
    <row r="237" spans="1:9" ht="12.95" hidden="1" customHeight="1">
      <c r="B237" s="131"/>
      <c r="C237" s="132" t="s">
        <v>26</v>
      </c>
      <c r="D237" s="97">
        <f>SUM(D213:D236)</f>
        <v>997048</v>
      </c>
      <c r="E237" s="97">
        <f t="shared" ref="E237:F237" si="23">SUM(E213:E236)</f>
        <v>872860.85393258429</v>
      </c>
      <c r="F237" s="97">
        <f t="shared" si="23"/>
        <v>-124187.14606741573</v>
      </c>
      <c r="G237" s="122">
        <f t="shared" si="22"/>
        <v>-0.12455483193127685</v>
      </c>
      <c r="H237" s="106"/>
      <c r="I237" s="143">
        <f>E237/D237</f>
        <v>0.87544516806872319</v>
      </c>
    </row>
    <row r="238" spans="1:9" ht="12.95" customHeight="1">
      <c r="B238" s="131"/>
      <c r="C238" s="132" t="s">
        <v>10</v>
      </c>
      <c r="D238" s="97">
        <f>SUM(D213:D236)</f>
        <v>997048</v>
      </c>
      <c r="E238" s="161">
        <f>SUM(E213:E236)</f>
        <v>872860.85393258429</v>
      </c>
      <c r="F238" s="161">
        <f>SUM(F213:F236)</f>
        <v>-124187.14606741573</v>
      </c>
      <c r="G238" s="122">
        <f t="shared" si="22"/>
        <v>-0.12455483193127685</v>
      </c>
      <c r="H238" s="106"/>
      <c r="I238" s="143">
        <f>E238/D238</f>
        <v>0.87544516806872319</v>
      </c>
    </row>
    <row r="239" spans="1:9" ht="12.95" customHeight="1">
      <c r="B239" s="134"/>
      <c r="C239" s="135"/>
      <c r="D239" s="162"/>
      <c r="E239" s="162"/>
      <c r="F239" s="162"/>
      <c r="G239" s="163"/>
      <c r="H239" s="106"/>
      <c r="I239" s="143"/>
    </row>
    <row r="240" spans="1:9" ht="36" customHeight="1">
      <c r="B240" s="164" t="s">
        <v>242</v>
      </c>
      <c r="C240" s="164"/>
      <c r="D240" s="164"/>
      <c r="E240" s="164"/>
      <c r="F240" s="164"/>
      <c r="G240" s="164"/>
      <c r="H240" s="164"/>
      <c r="I240" s="164"/>
    </row>
    <row r="241" spans="2:21" ht="71.25" customHeight="1">
      <c r="B241" s="97" t="s">
        <v>30</v>
      </c>
      <c r="C241" s="97" t="s">
        <v>31</v>
      </c>
      <c r="D241" s="165" t="s">
        <v>302</v>
      </c>
      <c r="E241" s="165" t="s">
        <v>238</v>
      </c>
      <c r="F241" s="97" t="s">
        <v>32</v>
      </c>
      <c r="J241" s="30">
        <f>21+15+15+26+24+23+16+23+21</f>
        <v>184</v>
      </c>
      <c r="L241" s="70" t="s">
        <v>239</v>
      </c>
      <c r="M241" s="70" t="s">
        <v>240</v>
      </c>
      <c r="N241" s="70" t="s">
        <v>241</v>
      </c>
      <c r="O241" s="30" t="s">
        <v>10</v>
      </c>
    </row>
    <row r="242" spans="2:21" ht="13.5" customHeight="1">
      <c r="B242" s="166" t="s">
        <v>167</v>
      </c>
      <c r="C242" s="166" t="s">
        <v>168</v>
      </c>
      <c r="D242" s="166" t="s">
        <v>169</v>
      </c>
      <c r="E242" s="166" t="s">
        <v>170</v>
      </c>
      <c r="F242" s="166" t="s">
        <v>243</v>
      </c>
      <c r="L242" s="30">
        <v>37050218</v>
      </c>
      <c r="M242" s="30">
        <v>199368</v>
      </c>
      <c r="N242" s="30">
        <v>16022320</v>
      </c>
      <c r="O242" s="30">
        <f>L242+M242+N242</f>
        <v>53271906</v>
      </c>
      <c r="Q242" s="1">
        <v>18962324</v>
      </c>
      <c r="R242" s="1">
        <v>97085</v>
      </c>
      <c r="S242" s="1">
        <v>9431794</v>
      </c>
      <c r="T242" s="30">
        <f>Q242+R242+S242</f>
        <v>28491203</v>
      </c>
      <c r="U242" s="1" t="s">
        <v>10</v>
      </c>
    </row>
    <row r="243" spans="2:21" ht="12.95" customHeight="1">
      <c r="B243" s="120">
        <v>1</v>
      </c>
      <c r="C243" s="121" t="s">
        <v>119</v>
      </c>
      <c r="D243" s="167">
        <v>38596413</v>
      </c>
      <c r="E243" s="142">
        <v>28491203</v>
      </c>
      <c r="F243" s="122">
        <f t="shared" ref="F243:F267" si="24">E243/D243</f>
        <v>0.7381826647984101</v>
      </c>
      <c r="H243" s="168"/>
      <c r="L243" s="30">
        <v>12476988</v>
      </c>
      <c r="M243" s="30">
        <v>0</v>
      </c>
      <c r="N243" s="30">
        <v>4458970</v>
      </c>
      <c r="O243" s="30">
        <f t="shared" ref="O243:O265" si="25">L243+M243+N243</f>
        <v>16935958</v>
      </c>
      <c r="Q243" s="1">
        <v>6910269</v>
      </c>
      <c r="R243" s="1">
        <v>0</v>
      </c>
      <c r="S243" s="14">
        <v>2926695</v>
      </c>
      <c r="T243" s="30">
        <f t="shared" ref="T243:T266" si="26">Q243+R243+S243</f>
        <v>9836964</v>
      </c>
      <c r="U243" s="14" t="e">
        <f>S243+#REF!+T243</f>
        <v>#REF!</v>
      </c>
    </row>
    <row r="244" spans="2:21" ht="12.95" customHeight="1">
      <c r="B244" s="120">
        <v>2</v>
      </c>
      <c r="C244" s="121" t="s">
        <v>120</v>
      </c>
      <c r="D244" s="167">
        <v>12268568</v>
      </c>
      <c r="E244" s="142">
        <v>9836964</v>
      </c>
      <c r="F244" s="122">
        <f t="shared" si="24"/>
        <v>0.80180213371275277</v>
      </c>
      <c r="H244" s="168"/>
      <c r="L244" s="30">
        <v>9789668</v>
      </c>
      <c r="M244" s="30">
        <v>0</v>
      </c>
      <c r="N244" s="30">
        <v>4087622</v>
      </c>
      <c r="O244" s="30">
        <f t="shared" si="25"/>
        <v>13877290</v>
      </c>
      <c r="Q244" s="1">
        <v>5007372</v>
      </c>
      <c r="R244" s="1">
        <v>0</v>
      </c>
      <c r="S244" s="14">
        <v>2444412</v>
      </c>
      <c r="T244" s="30">
        <f t="shared" si="26"/>
        <v>7451784</v>
      </c>
      <c r="U244" s="14" t="e">
        <f>S244+#REF!+T244</f>
        <v>#REF!</v>
      </c>
    </row>
    <row r="245" spans="2:21" ht="12.95" customHeight="1">
      <c r="B245" s="120">
        <v>3</v>
      </c>
      <c r="C245" s="121" t="s">
        <v>121</v>
      </c>
      <c r="D245" s="167">
        <v>10052840</v>
      </c>
      <c r="E245" s="142">
        <v>7451784</v>
      </c>
      <c r="F245" s="122">
        <f t="shared" si="24"/>
        <v>0.74126157384380931</v>
      </c>
      <c r="H245" s="168"/>
      <c r="L245" s="30">
        <v>28948126</v>
      </c>
      <c r="M245" s="30">
        <v>0</v>
      </c>
      <c r="N245" s="30">
        <v>10474452</v>
      </c>
      <c r="O245" s="30">
        <f t="shared" si="25"/>
        <v>39422578</v>
      </c>
      <c r="Q245" s="1">
        <v>14914284</v>
      </c>
      <c r="R245" s="1">
        <v>0</v>
      </c>
      <c r="S245" s="14">
        <v>6484570</v>
      </c>
      <c r="T245" s="30">
        <f t="shared" si="26"/>
        <v>21398854</v>
      </c>
      <c r="U245" s="14" t="e">
        <f>S245+#REF!+T245</f>
        <v>#REF!</v>
      </c>
    </row>
    <row r="246" spans="2:21" ht="12.95" customHeight="1">
      <c r="B246" s="120">
        <v>4</v>
      </c>
      <c r="C246" s="121" t="s">
        <v>122</v>
      </c>
      <c r="D246" s="167">
        <v>28558088</v>
      </c>
      <c r="E246" s="142">
        <v>21398854</v>
      </c>
      <c r="F246" s="122">
        <f t="shared" si="24"/>
        <v>0.74930975771207087</v>
      </c>
      <c r="H246" s="168"/>
      <c r="L246" s="30">
        <v>15039086</v>
      </c>
      <c r="M246" s="30">
        <v>0</v>
      </c>
      <c r="N246" s="30">
        <v>5884672</v>
      </c>
      <c r="O246" s="30">
        <f t="shared" si="25"/>
        <v>20923758</v>
      </c>
      <c r="Q246" s="1">
        <v>7841988</v>
      </c>
      <c r="R246" s="1">
        <v>0</v>
      </c>
      <c r="S246" s="14">
        <v>3559828</v>
      </c>
      <c r="T246" s="30">
        <f t="shared" si="26"/>
        <v>11401816</v>
      </c>
      <c r="U246" s="14" t="e">
        <f>S246+#REF!+T246</f>
        <v>#REF!</v>
      </c>
    </row>
    <row r="247" spans="2:21" ht="12.95" customHeight="1">
      <c r="B247" s="120">
        <v>5</v>
      </c>
      <c r="C247" s="121" t="s">
        <v>123</v>
      </c>
      <c r="D247" s="167">
        <v>15157368</v>
      </c>
      <c r="E247" s="142">
        <v>11401816</v>
      </c>
      <c r="F247" s="122">
        <f t="shared" si="24"/>
        <v>0.75222927885632918</v>
      </c>
      <c r="H247" s="168"/>
      <c r="L247" s="30">
        <v>25744932</v>
      </c>
      <c r="M247" s="30">
        <v>0</v>
      </c>
      <c r="N247" s="30">
        <v>12762484</v>
      </c>
      <c r="O247" s="30">
        <f t="shared" si="25"/>
        <v>38507416</v>
      </c>
      <c r="Q247" s="1">
        <v>13357720</v>
      </c>
      <c r="R247" s="1">
        <v>0</v>
      </c>
      <c r="S247" s="14">
        <v>7536702</v>
      </c>
      <c r="T247" s="30">
        <f t="shared" si="26"/>
        <v>20894422</v>
      </c>
      <c r="U247" s="14" t="e">
        <f>S247+#REF!+T247</f>
        <v>#REF!</v>
      </c>
    </row>
    <row r="248" spans="2:21" ht="12.95" customHeight="1">
      <c r="B248" s="120">
        <v>6</v>
      </c>
      <c r="C248" s="121" t="s">
        <v>124</v>
      </c>
      <c r="D248" s="167">
        <v>27895136</v>
      </c>
      <c r="E248" s="142">
        <v>20894422</v>
      </c>
      <c r="F248" s="122">
        <f t="shared" si="24"/>
        <v>0.74903459872000622</v>
      </c>
      <c r="H248" s="168"/>
      <c r="L248" s="30">
        <v>16787622</v>
      </c>
      <c r="M248" s="30">
        <v>0</v>
      </c>
      <c r="N248" s="30">
        <v>8132064</v>
      </c>
      <c r="O248" s="30">
        <f t="shared" si="25"/>
        <v>24919686</v>
      </c>
      <c r="Q248" s="1">
        <v>9013614</v>
      </c>
      <c r="R248" s="1">
        <v>0</v>
      </c>
      <c r="S248" s="14">
        <v>4757035</v>
      </c>
      <c r="T248" s="30">
        <f t="shared" si="26"/>
        <v>13770649</v>
      </c>
      <c r="U248" s="14" t="e">
        <f>S248+#REF!+T248</f>
        <v>#REF!</v>
      </c>
    </row>
    <row r="249" spans="2:21" ht="12.95" customHeight="1">
      <c r="B249" s="120">
        <v>7</v>
      </c>
      <c r="C249" s="121" t="s">
        <v>125</v>
      </c>
      <c r="D249" s="167">
        <v>18052056</v>
      </c>
      <c r="E249" s="142">
        <v>13770649</v>
      </c>
      <c r="F249" s="122">
        <f t="shared" si="24"/>
        <v>0.76282995133629106</v>
      </c>
      <c r="H249" s="168"/>
      <c r="L249" s="30">
        <v>36444682</v>
      </c>
      <c r="M249" s="30">
        <v>150072</v>
      </c>
      <c r="N249" s="30">
        <v>14093190</v>
      </c>
      <c r="O249" s="30">
        <f t="shared" si="25"/>
        <v>50687944</v>
      </c>
      <c r="Q249" s="1">
        <v>21421885</v>
      </c>
      <c r="R249" s="1">
        <v>27979</v>
      </c>
      <c r="S249" s="14">
        <v>9270065</v>
      </c>
      <c r="T249" s="30">
        <f t="shared" si="26"/>
        <v>30719929</v>
      </c>
      <c r="U249" s="14" t="e">
        <f>S249+#REF!+T249</f>
        <v>#REF!</v>
      </c>
    </row>
    <row r="250" spans="2:21" ht="12.95" customHeight="1">
      <c r="B250" s="120">
        <v>8</v>
      </c>
      <c r="C250" s="121" t="s">
        <v>126</v>
      </c>
      <c r="D250" s="167">
        <v>36723147</v>
      </c>
      <c r="E250" s="142">
        <v>30719929</v>
      </c>
      <c r="F250" s="122">
        <f t="shared" si="24"/>
        <v>0.8365276810290796</v>
      </c>
      <c r="H250" s="168"/>
      <c r="L250" s="30">
        <v>47540164</v>
      </c>
      <c r="M250" s="30">
        <v>0</v>
      </c>
      <c r="N250" s="30">
        <v>21648166</v>
      </c>
      <c r="O250" s="30">
        <f t="shared" si="25"/>
        <v>69188330</v>
      </c>
      <c r="Q250" s="1">
        <v>29021144</v>
      </c>
      <c r="R250" s="1">
        <v>0</v>
      </c>
      <c r="S250" s="14">
        <v>14239367</v>
      </c>
      <c r="T250" s="30">
        <f t="shared" si="26"/>
        <v>43260511</v>
      </c>
      <c r="U250" s="14" t="e">
        <f>S250+#REF!+T250</f>
        <v>#REF!</v>
      </c>
    </row>
    <row r="251" spans="2:21" ht="12.95" customHeight="1">
      <c r="B251" s="120">
        <v>9</v>
      </c>
      <c r="C251" s="121" t="s">
        <v>127</v>
      </c>
      <c r="D251" s="167">
        <v>50120680</v>
      </c>
      <c r="E251" s="142">
        <v>43260511</v>
      </c>
      <c r="F251" s="122">
        <f t="shared" si="24"/>
        <v>0.86312697672896699</v>
      </c>
      <c r="H251" s="168"/>
      <c r="L251" s="30">
        <v>17130014</v>
      </c>
      <c r="M251" s="30">
        <v>0</v>
      </c>
      <c r="N251" s="30">
        <v>6891020</v>
      </c>
      <c r="O251" s="30">
        <f t="shared" si="25"/>
        <v>24021034</v>
      </c>
      <c r="Q251" s="1">
        <v>9525742</v>
      </c>
      <c r="R251" s="1">
        <v>0</v>
      </c>
      <c r="S251" s="14">
        <v>4028163</v>
      </c>
      <c r="T251" s="30">
        <f t="shared" si="26"/>
        <v>13553905</v>
      </c>
      <c r="U251" s="14" t="e">
        <f>S251+#REF!+T251</f>
        <v>#REF!</v>
      </c>
    </row>
    <row r="252" spans="2:21" ht="12.95" customHeight="1">
      <c r="B252" s="120">
        <v>10</v>
      </c>
      <c r="C252" s="121" t="s">
        <v>128</v>
      </c>
      <c r="D252" s="167">
        <v>17401064</v>
      </c>
      <c r="E252" s="142">
        <v>13553905</v>
      </c>
      <c r="F252" s="122">
        <f t="shared" si="24"/>
        <v>0.77891242742397826</v>
      </c>
      <c r="H252" s="168"/>
      <c r="L252" s="30">
        <v>27417014</v>
      </c>
      <c r="M252" s="30">
        <v>308256</v>
      </c>
      <c r="N252" s="30">
        <v>11501374</v>
      </c>
      <c r="O252" s="30">
        <f t="shared" si="25"/>
        <v>39226644</v>
      </c>
      <c r="Q252" s="1">
        <v>15547265</v>
      </c>
      <c r="R252" s="1">
        <v>147886</v>
      </c>
      <c r="S252" s="14">
        <v>7707204</v>
      </c>
      <c r="T252" s="30">
        <f t="shared" si="26"/>
        <v>23402355</v>
      </c>
      <c r="U252" s="14" t="e">
        <f>S252+#REF!+T252</f>
        <v>#REF!</v>
      </c>
    </row>
    <row r="253" spans="2:21" ht="12.95" customHeight="1">
      <c r="B253" s="120">
        <v>11</v>
      </c>
      <c r="C253" s="121" t="s">
        <v>129</v>
      </c>
      <c r="D253" s="167">
        <v>28425028</v>
      </c>
      <c r="E253" s="142">
        <v>23402355</v>
      </c>
      <c r="F253" s="122">
        <f t="shared" si="24"/>
        <v>0.82330103597435333</v>
      </c>
      <c r="H253" s="168"/>
      <c r="L253" s="30">
        <v>27767788</v>
      </c>
      <c r="M253" s="30">
        <v>169104</v>
      </c>
      <c r="N253" s="30">
        <v>12862814</v>
      </c>
      <c r="O253" s="30">
        <f t="shared" si="25"/>
        <v>40799706</v>
      </c>
      <c r="Q253" s="1">
        <v>14166311</v>
      </c>
      <c r="R253" s="1">
        <v>78968</v>
      </c>
      <c r="S253" s="14">
        <v>7294497</v>
      </c>
      <c r="T253" s="30">
        <f t="shared" si="26"/>
        <v>21539776</v>
      </c>
      <c r="U253" s="14" t="e">
        <f>S253+#REF!+T253</f>
        <v>#REF!</v>
      </c>
    </row>
    <row r="254" spans="2:21" ht="12.95" customHeight="1">
      <c r="B254" s="120">
        <v>12</v>
      </c>
      <c r="C254" s="121" t="s">
        <v>130</v>
      </c>
      <c r="D254" s="167">
        <v>29560562</v>
      </c>
      <c r="E254" s="142">
        <v>21539776</v>
      </c>
      <c r="F254" s="122">
        <f t="shared" si="24"/>
        <v>0.7286659840905596</v>
      </c>
      <c r="H254" s="168"/>
      <c r="L254" s="30">
        <v>11803126</v>
      </c>
      <c r="M254" s="30">
        <v>0</v>
      </c>
      <c r="N254" s="30">
        <v>6215126</v>
      </c>
      <c r="O254" s="30">
        <f t="shared" si="25"/>
        <v>18018252</v>
      </c>
      <c r="Q254" s="1">
        <v>5793305</v>
      </c>
      <c r="R254" s="1">
        <v>0</v>
      </c>
      <c r="S254" s="14">
        <v>3474005</v>
      </c>
      <c r="T254" s="30">
        <f t="shared" si="26"/>
        <v>9267310</v>
      </c>
      <c r="U254" s="14" t="e">
        <f>S254+#REF!+T254</f>
        <v>#REF!</v>
      </c>
    </row>
    <row r="255" spans="2:21" ht="12.95" customHeight="1">
      <c r="B255" s="120">
        <v>13</v>
      </c>
      <c r="C255" s="121" t="s">
        <v>131</v>
      </c>
      <c r="D255" s="167">
        <v>13052592</v>
      </c>
      <c r="E255" s="142">
        <v>9267310</v>
      </c>
      <c r="F255" s="122">
        <f t="shared" si="24"/>
        <v>0.70999767708973049</v>
      </c>
      <c r="H255" s="168"/>
      <c r="L255" s="30">
        <v>12771120</v>
      </c>
      <c r="M255" s="30">
        <v>0</v>
      </c>
      <c r="N255" s="30">
        <v>6215888</v>
      </c>
      <c r="O255" s="30">
        <f t="shared" si="25"/>
        <v>18987008</v>
      </c>
      <c r="Q255" s="1">
        <v>6755544</v>
      </c>
      <c r="R255" s="1">
        <v>0</v>
      </c>
      <c r="S255" s="14">
        <v>3601955</v>
      </c>
      <c r="T255" s="30">
        <f t="shared" si="26"/>
        <v>10357499</v>
      </c>
      <c r="U255" s="14" t="e">
        <f>S255+#REF!+T255</f>
        <v>#REF!</v>
      </c>
    </row>
    <row r="256" spans="2:21" ht="12.95" customHeight="1">
      <c r="B256" s="120">
        <v>14</v>
      </c>
      <c r="C256" s="121" t="s">
        <v>132</v>
      </c>
      <c r="D256" s="167">
        <v>13754368</v>
      </c>
      <c r="E256" s="142">
        <v>10357499</v>
      </c>
      <c r="F256" s="122">
        <f t="shared" si="24"/>
        <v>0.75303343635999853</v>
      </c>
      <c r="H256" s="168"/>
      <c r="L256" s="30">
        <v>27500072</v>
      </c>
      <c r="M256" s="30">
        <v>0</v>
      </c>
      <c r="N256" s="30">
        <v>13858748</v>
      </c>
      <c r="O256" s="30">
        <f t="shared" si="25"/>
        <v>41358820</v>
      </c>
      <c r="Q256" s="1">
        <v>15122930</v>
      </c>
      <c r="R256" s="1">
        <v>0</v>
      </c>
      <c r="S256" s="14">
        <v>7946429</v>
      </c>
      <c r="T256" s="30">
        <f t="shared" si="26"/>
        <v>23069359</v>
      </c>
      <c r="U256" s="14" t="e">
        <f>S256+#REF!+T256</f>
        <v>#REF!</v>
      </c>
    </row>
    <row r="257" spans="2:21" ht="12.95" customHeight="1">
      <c r="B257" s="120">
        <v>15</v>
      </c>
      <c r="C257" s="121" t="s">
        <v>133</v>
      </c>
      <c r="D257" s="167">
        <v>29960720</v>
      </c>
      <c r="E257" s="142">
        <v>23069359</v>
      </c>
      <c r="F257" s="122">
        <f t="shared" si="24"/>
        <v>0.76998680272036191</v>
      </c>
      <c r="H257" s="168"/>
      <c r="L257" s="30">
        <v>42001186</v>
      </c>
      <c r="M257" s="30">
        <v>0</v>
      </c>
      <c r="N257" s="30">
        <v>15813024</v>
      </c>
      <c r="O257" s="30">
        <f t="shared" si="25"/>
        <v>57814210</v>
      </c>
      <c r="Q257" s="1">
        <v>26020423</v>
      </c>
      <c r="R257" s="1">
        <v>0</v>
      </c>
      <c r="S257" s="14">
        <v>10683381</v>
      </c>
      <c r="T257" s="30">
        <f t="shared" si="26"/>
        <v>36703804</v>
      </c>
      <c r="U257" s="14" t="e">
        <f>S257+#REF!+T257</f>
        <v>#REF!</v>
      </c>
    </row>
    <row r="258" spans="2:21" ht="12.95" customHeight="1">
      <c r="B258" s="120">
        <v>16</v>
      </c>
      <c r="C258" s="121" t="s">
        <v>134</v>
      </c>
      <c r="D258" s="167">
        <v>41881160</v>
      </c>
      <c r="E258" s="142">
        <v>36703804</v>
      </c>
      <c r="F258" s="122">
        <f t="shared" si="24"/>
        <v>0.87637983284130616</v>
      </c>
      <c r="H258" s="168"/>
      <c r="L258" s="30">
        <v>27458924</v>
      </c>
      <c r="M258" s="30">
        <v>0</v>
      </c>
      <c r="N258" s="30">
        <v>14497050</v>
      </c>
      <c r="O258" s="30">
        <f t="shared" si="25"/>
        <v>41955974</v>
      </c>
      <c r="Q258" s="1">
        <v>14356671</v>
      </c>
      <c r="R258" s="1">
        <v>0</v>
      </c>
      <c r="S258" s="14">
        <v>8819092</v>
      </c>
      <c r="T258" s="30">
        <f t="shared" si="26"/>
        <v>23175763</v>
      </c>
      <c r="U258" s="14" t="e">
        <f>S258+#REF!+T258</f>
        <v>#REF!</v>
      </c>
    </row>
    <row r="259" spans="2:21" ht="12.95" customHeight="1">
      <c r="B259" s="120">
        <v>17</v>
      </c>
      <c r="C259" s="121" t="s">
        <v>135</v>
      </c>
      <c r="D259" s="167">
        <v>30393304</v>
      </c>
      <c r="E259" s="142">
        <v>23175763</v>
      </c>
      <c r="F259" s="122">
        <f t="shared" si="24"/>
        <v>0.76252858195344608</v>
      </c>
      <c r="H259" s="168"/>
      <c r="L259" s="30">
        <v>23834090</v>
      </c>
      <c r="M259" s="30">
        <v>0</v>
      </c>
      <c r="N259" s="30">
        <v>12157456</v>
      </c>
      <c r="O259" s="30">
        <f t="shared" si="25"/>
        <v>35991546</v>
      </c>
      <c r="Q259" s="1">
        <v>12588674</v>
      </c>
      <c r="R259" s="1">
        <v>0</v>
      </c>
      <c r="S259" s="14">
        <v>7055667</v>
      </c>
      <c r="T259" s="30">
        <f t="shared" si="26"/>
        <v>19644341</v>
      </c>
      <c r="U259" s="14" t="e">
        <f>S259+#REF!+T259</f>
        <v>#REF!</v>
      </c>
    </row>
    <row r="260" spans="2:21" ht="12.95" customHeight="1">
      <c r="B260" s="120">
        <v>18</v>
      </c>
      <c r="C260" s="121" t="s">
        <v>136</v>
      </c>
      <c r="D260" s="167">
        <v>26072616</v>
      </c>
      <c r="E260" s="142">
        <v>19644341</v>
      </c>
      <c r="F260" s="122">
        <f t="shared" si="24"/>
        <v>0.7534472566926157</v>
      </c>
      <c r="H260" s="168"/>
      <c r="L260" s="30">
        <v>22004274</v>
      </c>
      <c r="M260" s="30">
        <v>157872</v>
      </c>
      <c r="N260" s="30">
        <v>9087866</v>
      </c>
      <c r="O260" s="30">
        <f t="shared" si="25"/>
        <v>31250012</v>
      </c>
      <c r="Q260" s="1">
        <v>14571148</v>
      </c>
      <c r="R260" s="1">
        <v>161857</v>
      </c>
      <c r="S260" s="14">
        <v>6733318</v>
      </c>
      <c r="T260" s="30">
        <f t="shared" si="26"/>
        <v>21466323</v>
      </c>
      <c r="U260" s="14" t="e">
        <f>S260+#REF!+T260</f>
        <v>#REF!</v>
      </c>
    </row>
    <row r="261" spans="2:21" ht="12.95" customHeight="1">
      <c r="B261" s="120">
        <v>19</v>
      </c>
      <c r="C261" s="121" t="s">
        <v>137</v>
      </c>
      <c r="D261" s="167">
        <v>22642350</v>
      </c>
      <c r="E261" s="142">
        <v>21466323</v>
      </c>
      <c r="F261" s="122">
        <f t="shared" si="24"/>
        <v>0.94806073574518546</v>
      </c>
      <c r="H261" s="168"/>
      <c r="L261" s="30">
        <v>15815056</v>
      </c>
      <c r="M261" s="30">
        <v>0</v>
      </c>
      <c r="N261" s="30">
        <v>6322060</v>
      </c>
      <c r="O261" s="30">
        <f t="shared" si="25"/>
        <v>22137116</v>
      </c>
      <c r="Q261" s="1">
        <v>8219642</v>
      </c>
      <c r="R261" s="1">
        <v>0</v>
      </c>
      <c r="S261" s="14">
        <v>3534992</v>
      </c>
      <c r="T261" s="30">
        <f t="shared" si="26"/>
        <v>11754634</v>
      </c>
      <c r="U261" s="14" t="e">
        <f>S261+#REF!+T261</f>
        <v>#REF!</v>
      </c>
    </row>
    <row r="262" spans="2:21" ht="12.95" customHeight="1">
      <c r="B262" s="120">
        <v>20</v>
      </c>
      <c r="C262" s="121" t="s">
        <v>138</v>
      </c>
      <c r="D262" s="167">
        <v>16036336</v>
      </c>
      <c r="E262" s="142">
        <v>11754634</v>
      </c>
      <c r="F262" s="122">
        <f t="shared" si="24"/>
        <v>0.73299998204078542</v>
      </c>
      <c r="H262" s="168"/>
      <c r="L262" s="30">
        <v>21709380</v>
      </c>
      <c r="M262" s="30">
        <v>59904</v>
      </c>
      <c r="N262" s="30">
        <v>8116824</v>
      </c>
      <c r="O262" s="30">
        <f t="shared" si="25"/>
        <v>29886108</v>
      </c>
      <c r="Q262" s="1">
        <v>15027118</v>
      </c>
      <c r="R262" s="1">
        <v>0</v>
      </c>
      <c r="S262" s="14">
        <v>5634556</v>
      </c>
      <c r="T262" s="30">
        <f t="shared" si="26"/>
        <v>20661674</v>
      </c>
      <c r="U262" s="14" t="e">
        <f>S262+#REF!+T262</f>
        <v>#REF!</v>
      </c>
    </row>
    <row r="263" spans="2:21" ht="12.95" customHeight="1">
      <c r="B263" s="120">
        <v>21</v>
      </c>
      <c r="C263" s="121" t="s">
        <v>139</v>
      </c>
      <c r="D263" s="167">
        <v>21651504</v>
      </c>
      <c r="E263" s="142">
        <v>20661674</v>
      </c>
      <c r="F263" s="122">
        <f t="shared" si="24"/>
        <v>0.95428354538326765</v>
      </c>
      <c r="H263" s="168"/>
      <c r="L263" s="30">
        <v>16410686</v>
      </c>
      <c r="M263" s="30">
        <v>16224</v>
      </c>
      <c r="N263" s="30">
        <v>4452112</v>
      </c>
      <c r="O263" s="30">
        <f t="shared" si="25"/>
        <v>20879022</v>
      </c>
      <c r="Q263" s="1">
        <v>9863540</v>
      </c>
      <c r="R263" s="1">
        <v>496</v>
      </c>
      <c r="S263" s="14">
        <v>3084204</v>
      </c>
      <c r="T263" s="30">
        <f t="shared" si="26"/>
        <v>12948240</v>
      </c>
      <c r="U263" s="14" t="e">
        <f>S263+#REF!+T263</f>
        <v>#REF!</v>
      </c>
    </row>
    <row r="264" spans="2:21" ht="12.95" customHeight="1">
      <c r="B264" s="120">
        <v>22</v>
      </c>
      <c r="C264" s="121" t="s">
        <v>140</v>
      </c>
      <c r="D264" s="167">
        <v>15125428</v>
      </c>
      <c r="E264" s="142">
        <v>12948240</v>
      </c>
      <c r="F264" s="122">
        <f t="shared" si="24"/>
        <v>0.85605775915894744</v>
      </c>
      <c r="H264" s="168"/>
      <c r="L264" s="30">
        <v>27785060</v>
      </c>
      <c r="M264" s="30">
        <v>0</v>
      </c>
      <c r="N264" s="30">
        <v>9987534</v>
      </c>
      <c r="O264" s="30">
        <f t="shared" si="25"/>
        <v>37772594</v>
      </c>
      <c r="Q264" s="1">
        <v>16733025</v>
      </c>
      <c r="R264" s="1">
        <v>0</v>
      </c>
      <c r="S264" s="14">
        <v>6387844</v>
      </c>
      <c r="T264" s="30">
        <f t="shared" si="26"/>
        <v>23120869</v>
      </c>
      <c r="U264" s="14" t="e">
        <f>S264+#REF!+T264</f>
        <v>#REF!</v>
      </c>
    </row>
    <row r="265" spans="2:21" ht="12.95" customHeight="1">
      <c r="B265" s="120">
        <v>23</v>
      </c>
      <c r="C265" s="121" t="s">
        <v>141</v>
      </c>
      <c r="D265" s="167">
        <v>27362824</v>
      </c>
      <c r="E265" s="142">
        <v>23120869</v>
      </c>
      <c r="F265" s="122">
        <f t="shared" si="24"/>
        <v>0.84497378633141085</v>
      </c>
      <c r="H265" s="168"/>
      <c r="L265" s="30">
        <v>31645352</v>
      </c>
      <c r="M265" s="30">
        <v>0</v>
      </c>
      <c r="N265" s="30">
        <v>17707356</v>
      </c>
      <c r="O265" s="30">
        <f t="shared" si="25"/>
        <v>49352708</v>
      </c>
      <c r="Q265" s="1">
        <v>16682780</v>
      </c>
      <c r="R265" s="1">
        <v>0</v>
      </c>
      <c r="S265" s="14">
        <v>8733457</v>
      </c>
      <c r="T265" s="30">
        <f t="shared" si="26"/>
        <v>25416237</v>
      </c>
      <c r="U265" s="14" t="e">
        <f>S265+#REF!+T265</f>
        <v>#REF!</v>
      </c>
    </row>
    <row r="266" spans="2:21" ht="12.95" customHeight="1">
      <c r="B266" s="120">
        <v>24</v>
      </c>
      <c r="C266" s="121" t="s">
        <v>142</v>
      </c>
      <c r="D266" s="167">
        <v>35751568</v>
      </c>
      <c r="E266" s="142">
        <v>25416237</v>
      </c>
      <c r="F266" s="122">
        <f t="shared" si="24"/>
        <v>0.71091251158550584</v>
      </c>
      <c r="H266" s="168"/>
      <c r="L266" s="30"/>
      <c r="M266" s="30"/>
      <c r="N266" s="30"/>
      <c r="O266" s="30">
        <f>SUM(O242:O265)</f>
        <v>837185620</v>
      </c>
      <c r="R266" s="14" t="e">
        <f>#REF!*0.0001</f>
        <v>#REF!</v>
      </c>
      <c r="S266" s="14" t="e">
        <f>#REF!*0.00015</f>
        <v>#REF!</v>
      </c>
      <c r="T266" s="30" t="e">
        <f t="shared" si="26"/>
        <v>#REF!</v>
      </c>
      <c r="U266" s="14" t="e">
        <f t="shared" ref="U266" si="27">R266+S266+T266</f>
        <v>#REF!</v>
      </c>
    </row>
    <row r="267" spans="2:21" ht="16.5" customHeight="1">
      <c r="B267" s="131"/>
      <c r="C267" s="132" t="s">
        <v>26</v>
      </c>
      <c r="D267" s="161">
        <f>SUM(D243:D266)</f>
        <v>606495720</v>
      </c>
      <c r="E267" s="161">
        <f>SUM(E243:E266)</f>
        <v>483308221</v>
      </c>
      <c r="F267" s="122">
        <f t="shared" si="24"/>
        <v>0.79688644958615706</v>
      </c>
      <c r="H267" s="168"/>
      <c r="L267" s="1" t="e">
        <f>SUM(#REF!)</f>
        <v>#REF!</v>
      </c>
    </row>
    <row r="268" spans="2:21" ht="16.5" customHeight="1">
      <c r="B268" s="134"/>
      <c r="C268" s="135"/>
      <c r="D268" s="162"/>
      <c r="E268" s="162"/>
      <c r="F268" s="169"/>
      <c r="G268" s="138"/>
      <c r="H268" s="106"/>
    </row>
    <row r="269" spans="2:21" ht="15.75" customHeight="1">
      <c r="B269" s="170" t="s">
        <v>303</v>
      </c>
      <c r="C269" s="170"/>
      <c r="D269" s="170"/>
      <c r="E269" s="170"/>
      <c r="F269" s="170"/>
      <c r="G269" s="170"/>
      <c r="H269" s="170"/>
      <c r="I269" s="170"/>
    </row>
    <row r="270" spans="2:21" ht="15">
      <c r="B270" s="85"/>
    </row>
    <row r="271" spans="2:21" ht="19.5" customHeight="1">
      <c r="B271" s="171" t="s">
        <v>33</v>
      </c>
      <c r="C271" s="171"/>
      <c r="D271" s="171"/>
      <c r="E271" s="171"/>
      <c r="F271" s="171"/>
      <c r="G271" s="79" t="s">
        <v>65</v>
      </c>
    </row>
    <row r="272" spans="2:21" ht="45">
      <c r="B272" s="128" t="s">
        <v>19</v>
      </c>
      <c r="C272" s="128" t="s">
        <v>293</v>
      </c>
      <c r="D272" s="172" t="s">
        <v>34</v>
      </c>
      <c r="E272" s="172" t="s">
        <v>35</v>
      </c>
      <c r="F272" s="172" t="s">
        <v>6</v>
      </c>
      <c r="G272" s="172" t="s">
        <v>28</v>
      </c>
      <c r="H272" s="150"/>
    </row>
    <row r="273" spans="2:14" ht="16.5" customHeight="1">
      <c r="B273" s="120">
        <v>1</v>
      </c>
      <c r="C273" s="120">
        <v>2</v>
      </c>
      <c r="D273" s="173">
        <v>3</v>
      </c>
      <c r="E273" s="173">
        <v>4</v>
      </c>
      <c r="F273" s="173" t="s">
        <v>36</v>
      </c>
      <c r="G273" s="173">
        <v>6</v>
      </c>
      <c r="H273" s="150"/>
    </row>
    <row r="274" spans="2:14" ht="27" customHeight="1">
      <c r="B274" s="174">
        <v>1</v>
      </c>
      <c r="C274" s="175" t="s">
        <v>244</v>
      </c>
      <c r="D274" s="176">
        <f>E306</f>
        <v>14789.961449999999</v>
      </c>
      <c r="E274" s="176">
        <v>14789.961449999999</v>
      </c>
      <c r="F274" s="177">
        <f>D274-E274</f>
        <v>0</v>
      </c>
      <c r="G274" s="178">
        <f>F274/D274</f>
        <v>0</v>
      </c>
      <c r="H274" s="150"/>
    </row>
    <row r="275" spans="2:14" ht="28.5">
      <c r="B275" s="174">
        <v>2</v>
      </c>
      <c r="C275" s="175" t="s">
        <v>246</v>
      </c>
      <c r="D275" s="176">
        <f>D306</f>
        <v>96434.111600000018</v>
      </c>
      <c r="E275" s="176">
        <v>96434.111600000018</v>
      </c>
      <c r="F275" s="177">
        <f>E276-D276</f>
        <v>0</v>
      </c>
      <c r="G275" s="178">
        <f>F275/D275</f>
        <v>0</v>
      </c>
      <c r="H275" s="150" t="s">
        <v>12</v>
      </c>
    </row>
    <row r="276" spans="2:14" ht="28.5">
      <c r="B276" s="174">
        <v>3</v>
      </c>
      <c r="C276" s="175" t="s">
        <v>245</v>
      </c>
      <c r="D276" s="176">
        <f>D341</f>
        <v>55643.816850000003</v>
      </c>
      <c r="E276" s="176">
        <v>55643.816850000003</v>
      </c>
      <c r="F276" s="177">
        <f>E276-D276</f>
        <v>0</v>
      </c>
      <c r="G276" s="179">
        <f>F276/D276</f>
        <v>0</v>
      </c>
      <c r="H276" s="150" t="s">
        <v>12</v>
      </c>
    </row>
    <row r="277" spans="2:14">
      <c r="B277" s="180"/>
    </row>
    <row r="278" spans="2:14" ht="27.75" customHeight="1">
      <c r="B278" s="181" t="s">
        <v>296</v>
      </c>
      <c r="C278" s="181"/>
      <c r="D278" s="181"/>
      <c r="E278" s="181"/>
      <c r="F278" s="181"/>
      <c r="G278" s="181"/>
      <c r="H278" s="182"/>
      <c r="I278" s="182"/>
    </row>
    <row r="279" spans="2:14">
      <c r="B279" s="183"/>
      <c r="C279" s="184"/>
      <c r="D279" s="184"/>
      <c r="E279" s="184"/>
      <c r="F279" s="185" t="s">
        <v>304</v>
      </c>
    </row>
    <row r="280" spans="2:14" ht="43.5" customHeight="1">
      <c r="B280" s="186" t="s">
        <v>37</v>
      </c>
      <c r="C280" s="186" t="s">
        <v>38</v>
      </c>
      <c r="D280" s="187" t="s">
        <v>295</v>
      </c>
      <c r="E280" s="188" t="s">
        <v>247</v>
      </c>
      <c r="F280" s="187" t="s">
        <v>248</v>
      </c>
      <c r="G280" s="189"/>
      <c r="H280" s="189"/>
      <c r="I280" s="150"/>
    </row>
    <row r="281" spans="2:14" ht="15.75" customHeight="1">
      <c r="B281" s="186">
        <v>1</v>
      </c>
      <c r="C281" s="186">
        <v>2</v>
      </c>
      <c r="D281" s="187">
        <v>3</v>
      </c>
      <c r="E281" s="188">
        <v>4</v>
      </c>
      <c r="F281" s="187">
        <v>5</v>
      </c>
      <c r="G281" s="189"/>
      <c r="H281" s="189"/>
      <c r="I281" s="150"/>
    </row>
    <row r="282" spans="2:14" ht="12.95" customHeight="1">
      <c r="B282" s="120">
        <v>1</v>
      </c>
      <c r="C282" s="121" t="s">
        <v>119</v>
      </c>
      <c r="D282" s="190">
        <v>6138.2749999999996</v>
      </c>
      <c r="E282" s="190">
        <v>612.94574999999986</v>
      </c>
      <c r="F282" s="25">
        <f t="shared" ref="F282:F306" si="28">E282/D282</f>
        <v>9.9856352151052194E-2</v>
      </c>
      <c r="G282" s="191"/>
      <c r="H282" s="192"/>
      <c r="I282" s="193"/>
      <c r="J282" s="32"/>
      <c r="K282" s="14"/>
      <c r="L282" s="14"/>
      <c r="M282" s="14"/>
      <c r="N282" s="14"/>
    </row>
    <row r="283" spans="2:14" ht="12.95" customHeight="1">
      <c r="B283" s="120">
        <v>2</v>
      </c>
      <c r="C283" s="121" t="s">
        <v>120</v>
      </c>
      <c r="D283" s="190">
        <v>1916.5443</v>
      </c>
      <c r="E283" s="190">
        <v>425.15715000000012</v>
      </c>
      <c r="F283" s="25">
        <f t="shared" si="28"/>
        <v>0.22183528447529238</v>
      </c>
      <c r="G283" s="191"/>
      <c r="H283" s="192"/>
      <c r="I283" s="193"/>
      <c r="J283" s="32"/>
      <c r="K283" s="14"/>
      <c r="L283" s="14"/>
      <c r="M283" s="14"/>
      <c r="N283" s="14"/>
    </row>
    <row r="284" spans="2:14" ht="12.95" customHeight="1">
      <c r="B284" s="120">
        <v>3</v>
      </c>
      <c r="C284" s="121" t="s">
        <v>121</v>
      </c>
      <c r="D284" s="190">
        <v>1592.1100999999999</v>
      </c>
      <c r="E284" s="190">
        <v>213.20735000000013</v>
      </c>
      <c r="F284" s="25">
        <f t="shared" si="28"/>
        <v>0.13391495349473642</v>
      </c>
      <c r="G284" s="191"/>
      <c r="H284" s="192"/>
      <c r="I284" s="193"/>
      <c r="J284" s="32"/>
      <c r="K284" s="14"/>
      <c r="L284" s="14"/>
      <c r="M284" s="14"/>
      <c r="N284" s="14"/>
    </row>
    <row r="285" spans="2:14" ht="12.95" customHeight="1">
      <c r="B285" s="120">
        <v>4</v>
      </c>
      <c r="C285" s="121" t="s">
        <v>122</v>
      </c>
      <c r="D285" s="190">
        <v>4465.9804000000004</v>
      </c>
      <c r="E285" s="190">
        <v>463.35209999999984</v>
      </c>
      <c r="F285" s="25">
        <f t="shared" si="28"/>
        <v>0.10375148534015058</v>
      </c>
      <c r="G285" s="191"/>
      <c r="H285" s="192"/>
      <c r="I285" s="193"/>
      <c r="J285" s="32"/>
      <c r="K285" s="14"/>
      <c r="L285" s="14"/>
      <c r="M285" s="14"/>
      <c r="N285" s="14"/>
    </row>
    <row r="286" spans="2:14" ht="12.95" customHeight="1">
      <c r="B286" s="120">
        <v>5</v>
      </c>
      <c r="C286" s="121" t="s">
        <v>123</v>
      </c>
      <c r="D286" s="190">
        <v>2386.6094000000003</v>
      </c>
      <c r="E286" s="190">
        <v>248.6258499999999</v>
      </c>
      <c r="F286" s="25">
        <f t="shared" si="28"/>
        <v>0.10417534180498907</v>
      </c>
      <c r="G286" s="191"/>
      <c r="H286" s="192"/>
      <c r="I286" s="193"/>
      <c r="J286" s="32"/>
      <c r="K286" s="14"/>
      <c r="L286" s="14"/>
      <c r="M286" s="14"/>
      <c r="N286" s="14"/>
    </row>
    <row r="287" spans="2:14" ht="12.95" customHeight="1">
      <c r="B287" s="120">
        <v>6</v>
      </c>
      <c r="C287" s="121" t="s">
        <v>124</v>
      </c>
      <c r="D287" s="190">
        <v>4488.8657999999996</v>
      </c>
      <c r="E287" s="190">
        <v>148.6396000000002</v>
      </c>
      <c r="F287" s="25">
        <f t="shared" si="28"/>
        <v>3.3112952496820065E-2</v>
      </c>
      <c r="G287" s="191"/>
      <c r="H287" s="192"/>
      <c r="I287" s="193"/>
      <c r="J287" s="32"/>
      <c r="K287" s="14"/>
      <c r="L287" s="14"/>
      <c r="M287" s="14"/>
      <c r="N287" s="14"/>
    </row>
    <row r="288" spans="2:14" ht="12.95" customHeight="1">
      <c r="B288" s="120">
        <v>7</v>
      </c>
      <c r="C288" s="121" t="s">
        <v>125</v>
      </c>
      <c r="D288" s="190">
        <v>2898.5717999999997</v>
      </c>
      <c r="E288" s="190">
        <v>787.07344999999987</v>
      </c>
      <c r="F288" s="25">
        <f t="shared" si="28"/>
        <v>0.27153836589454156</v>
      </c>
      <c r="G288" s="191"/>
      <c r="H288" s="192"/>
      <c r="I288" s="193"/>
      <c r="J288" s="32"/>
      <c r="K288" s="14"/>
      <c r="L288" s="14"/>
      <c r="M288" s="14"/>
      <c r="N288" s="14"/>
    </row>
    <row r="289" spans="2:14" ht="12.95" customHeight="1">
      <c r="B289" s="120">
        <v>8</v>
      </c>
      <c r="C289" s="121" t="s">
        <v>126</v>
      </c>
      <c r="D289" s="190">
        <v>5780.9574999999995</v>
      </c>
      <c r="E289" s="190">
        <v>702.42070000000035</v>
      </c>
      <c r="F289" s="25">
        <f t="shared" si="28"/>
        <v>0.12150594430074955</v>
      </c>
      <c r="G289" s="191"/>
      <c r="H289" s="192"/>
      <c r="I289" s="193"/>
      <c r="J289" s="32"/>
      <c r="K289" s="14"/>
      <c r="L289" s="14"/>
      <c r="M289" s="14"/>
      <c r="N289" s="14"/>
    </row>
    <row r="290" spans="2:14" ht="12.95" customHeight="1">
      <c r="B290" s="120">
        <v>9</v>
      </c>
      <c r="C290" s="121" t="s">
        <v>127</v>
      </c>
      <c r="D290" s="190">
        <v>8001.2412999999997</v>
      </c>
      <c r="E290" s="190">
        <v>814.1924499999991</v>
      </c>
      <c r="F290" s="25">
        <f t="shared" si="28"/>
        <v>0.10175826718286812</v>
      </c>
      <c r="G290" s="191"/>
      <c r="H290" s="192"/>
      <c r="I290" s="193"/>
      <c r="J290" s="32"/>
      <c r="K290" s="14"/>
      <c r="L290" s="14"/>
      <c r="M290" s="14"/>
      <c r="N290" s="14"/>
    </row>
    <row r="291" spans="2:14" ht="12.95" customHeight="1">
      <c r="B291" s="120">
        <v>10</v>
      </c>
      <c r="C291" s="121" t="s">
        <v>128</v>
      </c>
      <c r="D291" s="190">
        <v>2746.6544000000004</v>
      </c>
      <c r="E291" s="190">
        <v>374.44769999999994</v>
      </c>
      <c r="F291" s="25">
        <f t="shared" si="28"/>
        <v>0.13632865496292504</v>
      </c>
      <c r="G291" s="191"/>
      <c r="H291" s="192"/>
      <c r="I291" s="193"/>
      <c r="J291" s="32"/>
      <c r="K291" s="14"/>
      <c r="L291" s="14"/>
      <c r="M291" s="14"/>
      <c r="N291" s="14"/>
    </row>
    <row r="292" spans="2:14" ht="12.95" customHeight="1">
      <c r="B292" s="120">
        <v>11</v>
      </c>
      <c r="C292" s="121" t="s">
        <v>129</v>
      </c>
      <c r="D292" s="190">
        <v>4513.1458999999995</v>
      </c>
      <c r="E292" s="190">
        <v>1015.1628999999998</v>
      </c>
      <c r="F292" s="25">
        <f t="shared" si="28"/>
        <v>0.22493465145897454</v>
      </c>
      <c r="G292" s="191"/>
      <c r="H292" s="192" t="s">
        <v>12</v>
      </c>
      <c r="I292" s="193"/>
      <c r="J292" s="32"/>
      <c r="K292" s="14"/>
      <c r="L292" s="14"/>
      <c r="M292" s="14"/>
      <c r="N292" s="14"/>
    </row>
    <row r="293" spans="2:14" ht="12.95" customHeight="1">
      <c r="B293" s="120">
        <v>12</v>
      </c>
      <c r="C293" s="121" t="s">
        <v>130</v>
      </c>
      <c r="D293" s="190">
        <v>4731.5664999999999</v>
      </c>
      <c r="E293" s="190">
        <v>668.64250000000015</v>
      </c>
      <c r="F293" s="25">
        <f t="shared" si="28"/>
        <v>0.1413152493999609</v>
      </c>
      <c r="G293" s="191"/>
      <c r="H293" s="192"/>
      <c r="I293" s="193"/>
      <c r="J293" s="32"/>
      <c r="K293" s="14"/>
      <c r="L293" s="14"/>
      <c r="M293" s="14"/>
      <c r="N293" s="14"/>
    </row>
    <row r="294" spans="2:14" ht="12.95" customHeight="1">
      <c r="B294" s="120">
        <v>13</v>
      </c>
      <c r="C294" s="121" t="s">
        <v>131</v>
      </c>
      <c r="D294" s="190">
        <v>2112.5815000000002</v>
      </c>
      <c r="E294" s="190">
        <v>259.70555000000002</v>
      </c>
      <c r="F294" s="25">
        <f t="shared" si="28"/>
        <v>0.1229327957288275</v>
      </c>
      <c r="G294" s="191"/>
      <c r="H294" s="192"/>
      <c r="I294" s="193"/>
      <c r="J294" s="32"/>
      <c r="K294" s="14"/>
      <c r="L294" s="14"/>
      <c r="M294" s="14"/>
      <c r="N294" s="14"/>
    </row>
    <row r="295" spans="2:14" ht="12.95" customHeight="1">
      <c r="B295" s="120">
        <v>14</v>
      </c>
      <c r="C295" s="121" t="s">
        <v>132</v>
      </c>
      <c r="D295" s="190">
        <v>2209.4951999999998</v>
      </c>
      <c r="E295" s="190">
        <v>1046.77225</v>
      </c>
      <c r="F295" s="25">
        <f t="shared" si="28"/>
        <v>0.47376081649781365</v>
      </c>
      <c r="G295" s="191"/>
      <c r="H295" s="192"/>
      <c r="I295" s="193"/>
      <c r="J295" s="32"/>
      <c r="K295" s="14"/>
      <c r="L295" s="14"/>
      <c r="M295" s="14"/>
      <c r="N295" s="14"/>
    </row>
    <row r="296" spans="2:14" ht="12.95" customHeight="1">
      <c r="B296" s="120">
        <v>15</v>
      </c>
      <c r="C296" s="121" t="s">
        <v>133</v>
      </c>
      <c r="D296" s="190">
        <v>4828.8194000000003</v>
      </c>
      <c r="E296" s="190">
        <v>568.94029999999998</v>
      </c>
      <c r="F296" s="25">
        <f t="shared" si="28"/>
        <v>0.11782182203790846</v>
      </c>
      <c r="G296" s="191"/>
      <c r="H296" s="192"/>
      <c r="I296" s="193"/>
      <c r="J296" s="32"/>
      <c r="K296" s="14"/>
      <c r="L296" s="14"/>
      <c r="M296" s="14"/>
      <c r="N296" s="14"/>
    </row>
    <row r="297" spans="2:14" ht="12.95" customHeight="1">
      <c r="B297" s="120">
        <v>16</v>
      </c>
      <c r="C297" s="121" t="s">
        <v>134</v>
      </c>
      <c r="D297" s="190">
        <v>6572.0722000000005</v>
      </c>
      <c r="E297" s="190">
        <v>1634.0734000000007</v>
      </c>
      <c r="F297" s="25">
        <f t="shared" si="28"/>
        <v>0.24863899091065989</v>
      </c>
      <c r="G297" s="191"/>
      <c r="H297" s="192"/>
      <c r="I297" s="193"/>
      <c r="J297" s="32"/>
      <c r="K297" s="14"/>
      <c r="L297" s="14"/>
      <c r="M297" s="14"/>
      <c r="N297" s="14"/>
    </row>
    <row r="298" spans="2:14" ht="12.95" customHeight="1">
      <c r="B298" s="120">
        <v>17</v>
      </c>
      <c r="C298" s="121" t="s">
        <v>135</v>
      </c>
      <c r="D298" s="190">
        <v>4920.4498999999996</v>
      </c>
      <c r="E298" s="190">
        <v>963.47989999999936</v>
      </c>
      <c r="F298" s="25">
        <f t="shared" si="28"/>
        <v>0.19581134237338732</v>
      </c>
      <c r="G298" s="191"/>
      <c r="H298" s="192"/>
      <c r="I298" s="193"/>
      <c r="J298" s="32"/>
      <c r="K298" s="14"/>
      <c r="L298" s="14"/>
      <c r="M298" s="14"/>
      <c r="N298" s="14"/>
    </row>
    <row r="299" spans="2:14" ht="12.95" customHeight="1">
      <c r="B299" s="120">
        <v>18</v>
      </c>
      <c r="C299" s="121" t="s">
        <v>136</v>
      </c>
      <c r="D299" s="190">
        <v>4207.0273999999999</v>
      </c>
      <c r="E299" s="190">
        <v>695.41149999999993</v>
      </c>
      <c r="F299" s="25">
        <f t="shared" si="28"/>
        <v>0.16529759230947721</v>
      </c>
      <c r="G299" s="191"/>
      <c r="H299" s="192"/>
      <c r="I299" s="193"/>
      <c r="J299" s="32"/>
      <c r="K299" s="14"/>
      <c r="L299" s="14"/>
      <c r="M299" s="14"/>
      <c r="N299" s="14"/>
    </row>
    <row r="300" spans="2:14" ht="12.95" customHeight="1">
      <c r="B300" s="120">
        <v>19</v>
      </c>
      <c r="C300" s="121" t="s">
        <v>137</v>
      </c>
      <c r="D300" s="190">
        <v>3587.2880999999998</v>
      </c>
      <c r="E300" s="190">
        <v>845.3610500000002</v>
      </c>
      <c r="F300" s="25">
        <f t="shared" si="28"/>
        <v>0.23565463002539447</v>
      </c>
      <c r="G300" s="191"/>
      <c r="H300" s="192"/>
      <c r="I300" s="193"/>
      <c r="J300" s="32"/>
      <c r="K300" s="14"/>
      <c r="L300" s="14"/>
      <c r="M300" s="14"/>
      <c r="N300" s="14"/>
    </row>
    <row r="301" spans="2:14" ht="12.95" customHeight="1">
      <c r="B301" s="120">
        <v>20</v>
      </c>
      <c r="C301" s="121" t="s">
        <v>138</v>
      </c>
      <c r="D301" s="190">
        <v>2529.8145999999997</v>
      </c>
      <c r="E301" s="190">
        <v>337.90969999999993</v>
      </c>
      <c r="F301" s="25">
        <f t="shared" si="28"/>
        <v>0.1335709344076044</v>
      </c>
      <c r="G301" s="191"/>
      <c r="H301" s="192"/>
      <c r="I301" s="193"/>
      <c r="J301" s="32"/>
      <c r="K301" s="14"/>
      <c r="L301" s="14"/>
      <c r="M301" s="14"/>
      <c r="N301" s="14"/>
    </row>
    <row r="302" spans="2:14" ht="12.95" customHeight="1">
      <c r="B302" s="120">
        <v>21</v>
      </c>
      <c r="C302" s="121" t="s">
        <v>139</v>
      </c>
      <c r="D302" s="190">
        <v>3397.4472000000001</v>
      </c>
      <c r="E302" s="190">
        <v>719.64405000000011</v>
      </c>
      <c r="F302" s="25">
        <f t="shared" si="28"/>
        <v>0.21181905343517923</v>
      </c>
      <c r="G302" s="191"/>
      <c r="H302" s="192"/>
      <c r="I302" s="193"/>
      <c r="J302" s="32"/>
      <c r="K302" s="14"/>
      <c r="L302" s="14"/>
      <c r="M302" s="14"/>
      <c r="N302" s="14"/>
    </row>
    <row r="303" spans="2:14" ht="12.95" customHeight="1">
      <c r="B303" s="120">
        <v>22</v>
      </c>
      <c r="C303" s="121" t="s">
        <v>140</v>
      </c>
      <c r="D303" s="190">
        <v>2311.319</v>
      </c>
      <c r="E303" s="190">
        <v>900.50099999999975</v>
      </c>
      <c r="F303" s="25">
        <f t="shared" si="28"/>
        <v>0.38960481006732511</v>
      </c>
      <c r="G303" s="191"/>
      <c r="H303" s="192"/>
      <c r="I303" s="193"/>
      <c r="J303" s="32"/>
      <c r="K303" s="14"/>
      <c r="L303" s="14"/>
      <c r="M303" s="14"/>
      <c r="N303" s="14"/>
    </row>
    <row r="304" spans="2:14" ht="12.95" customHeight="1">
      <c r="B304" s="120">
        <v>23</v>
      </c>
      <c r="C304" s="121" t="s">
        <v>141</v>
      </c>
      <c r="D304" s="190">
        <v>4276.6360999999997</v>
      </c>
      <c r="E304" s="190">
        <v>755.85635000000048</v>
      </c>
      <c r="F304" s="25">
        <f t="shared" si="28"/>
        <v>0.17674086181894236</v>
      </c>
      <c r="G304" s="191"/>
      <c r="H304" s="192"/>
      <c r="I304" s="193"/>
      <c r="J304" s="32"/>
      <c r="K304" s="14"/>
      <c r="L304" s="14"/>
      <c r="M304" s="14"/>
      <c r="N304" s="14"/>
    </row>
    <row r="305" spans="2:14" ht="12.95" customHeight="1">
      <c r="B305" s="120">
        <v>24</v>
      </c>
      <c r="C305" s="121" t="s">
        <v>142</v>
      </c>
      <c r="D305" s="190">
        <v>5820.6386000000002</v>
      </c>
      <c r="E305" s="190">
        <v>-411.56110000000012</v>
      </c>
      <c r="F305" s="25">
        <f t="shared" si="28"/>
        <v>-7.0707207281345399E-2</v>
      </c>
      <c r="G305" s="191"/>
      <c r="H305" s="192"/>
      <c r="I305" s="193"/>
      <c r="J305" s="32"/>
      <c r="K305" s="14"/>
      <c r="L305" s="14"/>
      <c r="M305" s="14"/>
      <c r="N305" s="14"/>
    </row>
    <row r="306" spans="2:14" ht="12.95" customHeight="1">
      <c r="B306" s="131"/>
      <c r="C306" s="132" t="s">
        <v>26</v>
      </c>
      <c r="D306" s="194">
        <f>SUM(D282:D305)</f>
        <v>96434.111600000018</v>
      </c>
      <c r="E306" s="194">
        <f>SUM(E282:E305)</f>
        <v>14789.961449999999</v>
      </c>
      <c r="F306" s="20">
        <f t="shared" si="28"/>
        <v>0.15336856641918808</v>
      </c>
      <c r="G306" s="191"/>
      <c r="H306" s="192"/>
      <c r="I306" s="193"/>
      <c r="J306" s="32"/>
      <c r="K306" s="14"/>
      <c r="L306" s="14"/>
      <c r="M306" s="14"/>
      <c r="N306" s="14"/>
    </row>
    <row r="307" spans="2:14" ht="15">
      <c r="B307" s="134"/>
      <c r="C307" s="135"/>
      <c r="D307" s="195"/>
      <c r="E307" s="196"/>
      <c r="F307" s="197"/>
      <c r="G307" s="198"/>
      <c r="H307" s="199"/>
      <c r="I307" s="200"/>
    </row>
    <row r="308" spans="2:14" ht="30.75" customHeight="1">
      <c r="B308" s="181" t="s">
        <v>294</v>
      </c>
      <c r="C308" s="181"/>
      <c r="D308" s="181"/>
      <c r="E308" s="181"/>
      <c r="F308" s="181"/>
      <c r="G308" s="184"/>
      <c r="H308" s="201"/>
    </row>
    <row r="309" spans="2:14">
      <c r="B309" s="183"/>
      <c r="C309" s="184"/>
      <c r="D309" s="184"/>
      <c r="E309" s="184"/>
      <c r="F309" s="185" t="s">
        <v>304</v>
      </c>
    </row>
    <row r="310" spans="2:14" ht="63" customHeight="1">
      <c r="B310" s="186" t="s">
        <v>37</v>
      </c>
      <c r="C310" s="186" t="s">
        <v>38</v>
      </c>
      <c r="D310" s="187" t="s">
        <v>249</v>
      </c>
      <c r="E310" s="188" t="s">
        <v>250</v>
      </c>
      <c r="F310" s="187" t="s">
        <v>178</v>
      </c>
      <c r="G310" s="202"/>
      <c r="H310" s="203"/>
    </row>
    <row r="311" spans="2:14" ht="12.75" customHeight="1">
      <c r="B311" s="186">
        <v>1</v>
      </c>
      <c r="C311" s="186">
        <v>2</v>
      </c>
      <c r="D311" s="187">
        <v>3</v>
      </c>
      <c r="E311" s="188">
        <v>4</v>
      </c>
      <c r="F311" s="187">
        <v>5</v>
      </c>
      <c r="G311" s="202"/>
      <c r="H311" s="203"/>
    </row>
    <row r="312" spans="2:14" ht="12.95" customHeight="1">
      <c r="B312" s="120">
        <v>1</v>
      </c>
      <c r="C312" s="121" t="s">
        <v>119</v>
      </c>
      <c r="D312" s="190">
        <f t="shared" ref="D312:D335" si="29">D282</f>
        <v>6138.2749999999996</v>
      </c>
      <c r="E312" s="66">
        <v>745.74474999999961</v>
      </c>
      <c r="F312" s="25">
        <f t="shared" ref="F312:F336" si="30">E312/D312</f>
        <v>0.12149093189861968</v>
      </c>
      <c r="G312" s="162"/>
      <c r="H312" s="106"/>
    </row>
    <row r="313" spans="2:14" ht="12.95" customHeight="1">
      <c r="B313" s="120">
        <v>2</v>
      </c>
      <c r="C313" s="121" t="s">
        <v>120</v>
      </c>
      <c r="D313" s="190">
        <f t="shared" si="29"/>
        <v>1916.5443</v>
      </c>
      <c r="E313" s="66">
        <v>410.97014999999999</v>
      </c>
      <c r="F313" s="25">
        <f t="shared" si="30"/>
        <v>0.21443289883776753</v>
      </c>
      <c r="G313" s="162"/>
      <c r="H313" s="106"/>
    </row>
    <row r="314" spans="2:14" ht="12.95" customHeight="1">
      <c r="B314" s="120">
        <v>3</v>
      </c>
      <c r="C314" s="121" t="s">
        <v>121</v>
      </c>
      <c r="D314" s="190">
        <f t="shared" si="29"/>
        <v>1592.1100999999999</v>
      </c>
      <c r="E314" s="66">
        <v>289.90835000000004</v>
      </c>
      <c r="F314" s="25">
        <f t="shared" si="30"/>
        <v>0.18209064184694265</v>
      </c>
      <c r="G314" s="162"/>
      <c r="H314" s="106"/>
    </row>
    <row r="315" spans="2:14" ht="12.95" customHeight="1">
      <c r="B315" s="120">
        <v>4</v>
      </c>
      <c r="C315" s="121" t="s">
        <v>122</v>
      </c>
      <c r="D315" s="190">
        <f t="shared" si="29"/>
        <v>4465.9804000000004</v>
      </c>
      <c r="E315" s="66">
        <v>435.64809999999954</v>
      </c>
      <c r="F315" s="25">
        <f t="shared" si="30"/>
        <v>9.7548144188003935E-2</v>
      </c>
      <c r="G315" s="162"/>
      <c r="H315" s="106"/>
    </row>
    <row r="316" spans="2:14" ht="12.95" customHeight="1">
      <c r="B316" s="120">
        <v>5</v>
      </c>
      <c r="C316" s="121" t="s">
        <v>123</v>
      </c>
      <c r="D316" s="190">
        <f t="shared" si="29"/>
        <v>2386.6094000000003</v>
      </c>
      <c r="E316" s="66">
        <v>444.61284999999975</v>
      </c>
      <c r="F316" s="25">
        <f t="shared" si="30"/>
        <v>0.1862947703130641</v>
      </c>
      <c r="G316" s="162"/>
      <c r="H316" s="106"/>
    </row>
    <row r="317" spans="2:14" ht="12.95" customHeight="1">
      <c r="B317" s="120">
        <v>6</v>
      </c>
      <c r="C317" s="121" t="s">
        <v>124</v>
      </c>
      <c r="D317" s="190">
        <f t="shared" si="29"/>
        <v>4488.8657999999996</v>
      </c>
      <c r="E317" s="66">
        <v>479.49</v>
      </c>
      <c r="F317" s="25">
        <f t="shared" si="30"/>
        <v>0.10681762863126808</v>
      </c>
      <c r="G317" s="162"/>
      <c r="H317" s="106"/>
    </row>
    <row r="318" spans="2:14" ht="12.95" customHeight="1">
      <c r="B318" s="120">
        <v>7</v>
      </c>
      <c r="C318" s="121" t="s">
        <v>125</v>
      </c>
      <c r="D318" s="190">
        <f t="shared" si="29"/>
        <v>2898.5717999999997</v>
      </c>
      <c r="E318" s="66">
        <v>433.57744999999977</v>
      </c>
      <c r="F318" s="25">
        <f t="shared" si="30"/>
        <v>0.14958313263104259</v>
      </c>
      <c r="G318" s="162"/>
      <c r="H318" s="106"/>
    </row>
    <row r="319" spans="2:14" ht="12.95" customHeight="1">
      <c r="B319" s="120">
        <v>8</v>
      </c>
      <c r="C319" s="121" t="s">
        <v>126</v>
      </c>
      <c r="D319" s="190">
        <f t="shared" si="29"/>
        <v>5780.9574999999995</v>
      </c>
      <c r="E319" s="66">
        <v>779.90970000000038</v>
      </c>
      <c r="F319" s="25">
        <f t="shared" si="30"/>
        <v>0.13491012518254986</v>
      </c>
      <c r="G319" s="162"/>
      <c r="H319" s="106"/>
    </row>
    <row r="320" spans="2:14" ht="12.95" customHeight="1">
      <c r="B320" s="120">
        <v>9</v>
      </c>
      <c r="C320" s="121" t="s">
        <v>127</v>
      </c>
      <c r="D320" s="190">
        <f t="shared" si="29"/>
        <v>8001.2412999999997</v>
      </c>
      <c r="E320" s="66">
        <v>581.01344999999901</v>
      </c>
      <c r="F320" s="25">
        <f t="shared" si="30"/>
        <v>7.2615414060815661E-2</v>
      </c>
      <c r="G320" s="162"/>
      <c r="H320" s="106"/>
    </row>
    <row r="321" spans="2:8" ht="12.95" customHeight="1">
      <c r="B321" s="120">
        <v>10</v>
      </c>
      <c r="C321" s="121" t="s">
        <v>128</v>
      </c>
      <c r="D321" s="190">
        <f t="shared" si="29"/>
        <v>2746.6544000000004</v>
      </c>
      <c r="E321" s="66">
        <v>737.3777</v>
      </c>
      <c r="F321" s="25">
        <f t="shared" si="30"/>
        <v>0.26846395381959953</v>
      </c>
      <c r="G321" s="162"/>
      <c r="H321" s="106"/>
    </row>
    <row r="322" spans="2:8" ht="12.95" customHeight="1">
      <c r="B322" s="120">
        <v>11</v>
      </c>
      <c r="C322" s="121" t="s">
        <v>129</v>
      </c>
      <c r="D322" s="190">
        <f t="shared" si="29"/>
        <v>4513.1458999999995</v>
      </c>
      <c r="E322" s="66">
        <v>450.91839999999979</v>
      </c>
      <c r="F322" s="25">
        <f t="shared" si="30"/>
        <v>9.9912214227330834E-2</v>
      </c>
      <c r="G322" s="162"/>
      <c r="H322" s="106"/>
    </row>
    <row r="323" spans="2:8" ht="12.95" customHeight="1">
      <c r="B323" s="120">
        <v>12</v>
      </c>
      <c r="C323" s="121" t="s">
        <v>130</v>
      </c>
      <c r="D323" s="190">
        <f t="shared" si="29"/>
        <v>4731.5664999999999</v>
      </c>
      <c r="E323" s="66">
        <v>1038.9719000000005</v>
      </c>
      <c r="F323" s="25">
        <f t="shared" si="30"/>
        <v>0.2195830704270986</v>
      </c>
      <c r="G323" s="162"/>
      <c r="H323" s="106"/>
    </row>
    <row r="324" spans="2:8" ht="12.95" customHeight="1">
      <c r="B324" s="120">
        <v>13</v>
      </c>
      <c r="C324" s="121" t="s">
        <v>131</v>
      </c>
      <c r="D324" s="190">
        <f t="shared" si="29"/>
        <v>2112.5815000000002</v>
      </c>
      <c r="E324" s="66">
        <v>333.36355000000003</v>
      </c>
      <c r="F324" s="25">
        <f t="shared" si="30"/>
        <v>0.15779914289697225</v>
      </c>
      <c r="G324" s="162"/>
      <c r="H324" s="106"/>
    </row>
    <row r="325" spans="2:8" ht="12.95" customHeight="1">
      <c r="B325" s="120">
        <v>14</v>
      </c>
      <c r="C325" s="121" t="s">
        <v>132</v>
      </c>
      <c r="D325" s="190">
        <f t="shared" si="29"/>
        <v>2209.4951999999998</v>
      </c>
      <c r="E325" s="66">
        <v>711.71325000000024</v>
      </c>
      <c r="F325" s="25">
        <f t="shared" si="30"/>
        <v>0.32211577105938055</v>
      </c>
      <c r="G325" s="162"/>
      <c r="H325" s="106"/>
    </row>
    <row r="326" spans="2:8" ht="12.95" customHeight="1">
      <c r="B326" s="120">
        <v>15</v>
      </c>
      <c r="C326" s="121" t="s">
        <v>133</v>
      </c>
      <c r="D326" s="190">
        <f t="shared" si="29"/>
        <v>4828.8194000000003</v>
      </c>
      <c r="E326" s="66">
        <v>742.38329999999996</v>
      </c>
      <c r="F326" s="25">
        <f t="shared" si="30"/>
        <v>0.15374012538137166</v>
      </c>
      <c r="G326" s="162"/>
      <c r="H326" s="106"/>
    </row>
    <row r="327" spans="2:8" ht="12.95" customHeight="1">
      <c r="B327" s="120">
        <v>16</v>
      </c>
      <c r="C327" s="121" t="s">
        <v>134</v>
      </c>
      <c r="D327" s="190">
        <f t="shared" si="29"/>
        <v>6572.0722000000005</v>
      </c>
      <c r="E327" s="66">
        <v>1013.674400000001</v>
      </c>
      <c r="F327" s="25">
        <f t="shared" si="30"/>
        <v>0.1542396932279595</v>
      </c>
      <c r="G327" s="162"/>
      <c r="H327" s="106"/>
    </row>
    <row r="328" spans="2:8" ht="12.95" customHeight="1">
      <c r="B328" s="120">
        <v>17</v>
      </c>
      <c r="C328" s="121" t="s">
        <v>135</v>
      </c>
      <c r="D328" s="190">
        <f t="shared" si="29"/>
        <v>4920.4498999999996</v>
      </c>
      <c r="E328" s="66">
        <v>936.74889999999959</v>
      </c>
      <c r="F328" s="25">
        <f t="shared" si="30"/>
        <v>0.19037870906885968</v>
      </c>
      <c r="G328" s="162"/>
      <c r="H328" s="106"/>
    </row>
    <row r="329" spans="2:8" ht="12.95" customHeight="1">
      <c r="B329" s="120">
        <v>18</v>
      </c>
      <c r="C329" s="121" t="s">
        <v>136</v>
      </c>
      <c r="D329" s="190">
        <f t="shared" si="29"/>
        <v>4207.0273999999999</v>
      </c>
      <c r="E329" s="66">
        <v>1066.3575000000001</v>
      </c>
      <c r="F329" s="25">
        <f t="shared" si="30"/>
        <v>0.25347053836635342</v>
      </c>
      <c r="G329" s="162"/>
      <c r="H329" s="106"/>
    </row>
    <row r="330" spans="2:8" ht="12.95" customHeight="1">
      <c r="B330" s="120">
        <v>19</v>
      </c>
      <c r="C330" s="121" t="s">
        <v>137</v>
      </c>
      <c r="D330" s="190">
        <f t="shared" si="29"/>
        <v>3587.2880999999998</v>
      </c>
      <c r="E330" s="66">
        <v>321.51005000000009</v>
      </c>
      <c r="F330" s="25">
        <f t="shared" si="30"/>
        <v>8.9624819930130536E-2</v>
      </c>
      <c r="G330" s="162"/>
      <c r="H330" s="106"/>
    </row>
    <row r="331" spans="2:8" ht="12.95" customHeight="1">
      <c r="B331" s="120">
        <v>20</v>
      </c>
      <c r="C331" s="121" t="s">
        <v>138</v>
      </c>
      <c r="D331" s="190">
        <f t="shared" si="29"/>
        <v>2529.8145999999997</v>
      </c>
      <c r="E331" s="66">
        <v>-3.0000000003838068E-4</v>
      </c>
      <c r="F331" s="25">
        <f t="shared" si="30"/>
        <v>-1.185857651538499E-7</v>
      </c>
      <c r="G331" s="162"/>
      <c r="H331" s="106"/>
    </row>
    <row r="332" spans="2:8" ht="12.95" customHeight="1">
      <c r="B332" s="120">
        <v>21</v>
      </c>
      <c r="C332" s="121" t="s">
        <v>139</v>
      </c>
      <c r="D332" s="190">
        <f t="shared" si="29"/>
        <v>3397.4472000000001</v>
      </c>
      <c r="E332" s="66">
        <v>1050.2408</v>
      </c>
      <c r="F332" s="25">
        <f t="shared" si="30"/>
        <v>0.30912645235516834</v>
      </c>
      <c r="G332" s="162"/>
      <c r="H332" s="106"/>
    </row>
    <row r="333" spans="2:8" ht="12.95" customHeight="1">
      <c r="B333" s="120">
        <v>22</v>
      </c>
      <c r="C333" s="121" t="s">
        <v>140</v>
      </c>
      <c r="D333" s="190">
        <f t="shared" si="29"/>
        <v>2311.319</v>
      </c>
      <c r="E333" s="66">
        <v>638.21399999999983</v>
      </c>
      <c r="F333" s="25">
        <f t="shared" si="30"/>
        <v>0.27612545044626025</v>
      </c>
      <c r="G333" s="162"/>
      <c r="H333" s="106"/>
    </row>
    <row r="334" spans="2:8" ht="12.95" customHeight="1">
      <c r="B334" s="120">
        <v>23</v>
      </c>
      <c r="C334" s="121" t="s">
        <v>141</v>
      </c>
      <c r="D334" s="190">
        <f t="shared" si="29"/>
        <v>4276.6360999999997</v>
      </c>
      <c r="E334" s="66">
        <v>666.43335000000013</v>
      </c>
      <c r="F334" s="25">
        <f t="shared" si="30"/>
        <v>0.15583120340774381</v>
      </c>
      <c r="G334" s="162"/>
      <c r="H334" s="106"/>
    </row>
    <row r="335" spans="2:8" ht="12.95" customHeight="1">
      <c r="B335" s="120">
        <v>24</v>
      </c>
      <c r="C335" s="121" t="s">
        <v>142</v>
      </c>
      <c r="D335" s="190">
        <f t="shared" si="29"/>
        <v>5820.6386000000002</v>
      </c>
      <c r="E335" s="66">
        <v>-3.0000000015206751E-4</v>
      </c>
      <c r="F335" s="25">
        <f t="shared" si="30"/>
        <v>-5.1540736466969019E-8</v>
      </c>
      <c r="G335" s="162"/>
      <c r="H335" s="106"/>
    </row>
    <row r="336" spans="2:8" ht="12.95" customHeight="1">
      <c r="B336" s="131"/>
      <c r="C336" s="132" t="s">
        <v>26</v>
      </c>
      <c r="D336" s="38">
        <f>SUM(D312:D335)</f>
        <v>96434.111600000018</v>
      </c>
      <c r="E336" s="38">
        <v>14308.781299999999</v>
      </c>
      <c r="F336" s="20">
        <f t="shared" si="30"/>
        <v>0.14837883672689942</v>
      </c>
      <c r="G336" s="138"/>
      <c r="H336" s="106"/>
    </row>
    <row r="337" spans="2:11" ht="12.95" customHeight="1">
      <c r="B337" s="134"/>
      <c r="C337" s="135"/>
      <c r="D337" s="39"/>
      <c r="E337" s="39"/>
      <c r="F337" s="40"/>
      <c r="G337" s="138"/>
      <c r="H337" s="106"/>
    </row>
    <row r="338" spans="2:11" ht="13.5" customHeight="1">
      <c r="B338" s="181" t="s">
        <v>40</v>
      </c>
      <c r="C338" s="181"/>
      <c r="D338" s="181"/>
      <c r="E338" s="181"/>
      <c r="F338" s="181"/>
      <c r="G338" s="181"/>
    </row>
    <row r="339" spans="2:11" ht="13.5" customHeight="1">
      <c r="B339" s="85"/>
      <c r="G339" s="204" t="s">
        <v>41</v>
      </c>
    </row>
    <row r="340" spans="2:11" ht="29.25" customHeight="1">
      <c r="B340" s="205" t="s">
        <v>39</v>
      </c>
      <c r="C340" s="205" t="s">
        <v>251</v>
      </c>
      <c r="D340" s="205" t="s">
        <v>252</v>
      </c>
      <c r="E340" s="206" t="s">
        <v>42</v>
      </c>
      <c r="F340" s="205" t="s">
        <v>43</v>
      </c>
      <c r="G340" s="205"/>
    </row>
    <row r="341" spans="2:11" ht="15.75" customHeight="1">
      <c r="B341" s="207">
        <f>D336</f>
        <v>96434.111600000018</v>
      </c>
      <c r="C341" s="208">
        <f>E306</f>
        <v>14789.961449999999</v>
      </c>
      <c r="D341" s="207">
        <f>F372</f>
        <v>55643.816850000003</v>
      </c>
      <c r="E341" s="207">
        <f>C341+D341</f>
        <v>70433.778300000005</v>
      </c>
      <c r="F341" s="209">
        <f>E341/B341</f>
        <v>0.73038240443540303</v>
      </c>
      <c r="G341" s="207"/>
    </row>
    <row r="342" spans="2:11" ht="13.5" customHeight="1">
      <c r="B342" s="210" t="s">
        <v>300</v>
      </c>
      <c r="C342" s="210"/>
      <c r="D342" s="210"/>
      <c r="E342" s="210"/>
      <c r="F342" s="210"/>
      <c r="G342" s="210"/>
      <c r="H342" s="211"/>
      <c r="I342" s="78" t="s">
        <v>12</v>
      </c>
    </row>
    <row r="343" spans="2:11" ht="13.5" customHeight="1"/>
    <row r="344" spans="2:11" ht="13.5" customHeight="1">
      <c r="B344" s="170" t="s">
        <v>179</v>
      </c>
      <c r="C344" s="170"/>
      <c r="D344" s="170"/>
      <c r="E344" s="170"/>
      <c r="F344" s="170"/>
      <c r="G344" s="170"/>
      <c r="H344" s="170"/>
      <c r="I344" s="170"/>
    </row>
    <row r="345" spans="2:11" ht="12.75" customHeight="1">
      <c r="H345" s="78" t="s">
        <v>41</v>
      </c>
    </row>
    <row r="346" spans="2:11" ht="34.5" customHeight="1">
      <c r="B346" s="99" t="s">
        <v>19</v>
      </c>
      <c r="C346" s="212" t="s">
        <v>31</v>
      </c>
      <c r="D346" s="212" t="s">
        <v>39</v>
      </c>
      <c r="E346" s="213" t="s">
        <v>253</v>
      </c>
      <c r="F346" s="213" t="s">
        <v>44</v>
      </c>
      <c r="G346" s="212" t="s">
        <v>42</v>
      </c>
      <c r="H346" s="212" t="s">
        <v>43</v>
      </c>
    </row>
    <row r="347" spans="2:11" ht="14.25" customHeight="1">
      <c r="B347" s="99">
        <v>1</v>
      </c>
      <c r="C347" s="99">
        <v>2</v>
      </c>
      <c r="D347" s="99">
        <v>3</v>
      </c>
      <c r="E347" s="214">
        <v>4</v>
      </c>
      <c r="F347" s="214">
        <v>5</v>
      </c>
      <c r="G347" s="99">
        <v>6</v>
      </c>
      <c r="H347" s="215">
        <v>7</v>
      </c>
    </row>
    <row r="348" spans="2:11" ht="12.95" customHeight="1">
      <c r="B348" s="120">
        <v>1</v>
      </c>
      <c r="C348" s="121" t="s">
        <v>119</v>
      </c>
      <c r="D348" s="190">
        <f t="shared" ref="D348:E371" si="31">D282</f>
        <v>6138.2749999999996</v>
      </c>
      <c r="E348" s="190">
        <f t="shared" si="31"/>
        <v>612.94574999999986</v>
      </c>
      <c r="F348" s="66">
        <v>3458.3629999999998</v>
      </c>
      <c r="G348" s="22">
        <f>E348+F348</f>
        <v>4071.3087499999997</v>
      </c>
      <c r="H348" s="216">
        <f>G348/D348</f>
        <v>0.66326594197881328</v>
      </c>
      <c r="J348" s="35"/>
      <c r="K348" s="2"/>
    </row>
    <row r="349" spans="2:11" ht="12.95" customHeight="1">
      <c r="B349" s="120">
        <v>2</v>
      </c>
      <c r="C349" s="121" t="s">
        <v>120</v>
      </c>
      <c r="D349" s="190">
        <f t="shared" si="31"/>
        <v>1916.5443</v>
      </c>
      <c r="E349" s="190">
        <f t="shared" si="31"/>
        <v>425.15715000000012</v>
      </c>
      <c r="F349" s="66">
        <v>1115.8440000000001</v>
      </c>
      <c r="G349" s="22">
        <f t="shared" ref="G349:G371" si="32">E349+F349</f>
        <v>1541.0011500000001</v>
      </c>
      <c r="H349" s="216">
        <f t="shared" ref="H349:H371" si="33">G349/D349</f>
        <v>0.80405193347213522</v>
      </c>
      <c r="J349" s="35"/>
      <c r="K349" s="2"/>
    </row>
    <row r="350" spans="2:11" ht="12.95" customHeight="1">
      <c r="B350" s="120">
        <v>3</v>
      </c>
      <c r="C350" s="121" t="s">
        <v>121</v>
      </c>
      <c r="D350" s="190">
        <f t="shared" si="31"/>
        <v>1592.1100999999999</v>
      </c>
      <c r="E350" s="190">
        <f t="shared" si="31"/>
        <v>213.20735000000013</v>
      </c>
      <c r="F350" s="66">
        <v>944.09999999999991</v>
      </c>
      <c r="G350" s="22">
        <f t="shared" si="32"/>
        <v>1157.30735</v>
      </c>
      <c r="H350" s="216">
        <f t="shared" si="33"/>
        <v>0.72690158174362451</v>
      </c>
      <c r="J350" s="35"/>
      <c r="K350" s="2"/>
    </row>
    <row r="351" spans="2:11" ht="12.95" customHeight="1">
      <c r="B351" s="120">
        <v>4</v>
      </c>
      <c r="C351" s="121" t="s">
        <v>122</v>
      </c>
      <c r="D351" s="190">
        <f t="shared" si="31"/>
        <v>4465.9804000000004</v>
      </c>
      <c r="E351" s="190">
        <f t="shared" si="31"/>
        <v>463.35209999999984</v>
      </c>
      <c r="F351" s="66">
        <v>2436.41</v>
      </c>
      <c r="G351" s="22">
        <f t="shared" si="32"/>
        <v>2899.7620999999999</v>
      </c>
      <c r="H351" s="216">
        <f t="shared" si="33"/>
        <v>0.64930022979948587</v>
      </c>
      <c r="J351" s="35"/>
      <c r="K351" s="2"/>
    </row>
    <row r="352" spans="2:11" ht="12.95" customHeight="1">
      <c r="B352" s="120">
        <v>5</v>
      </c>
      <c r="C352" s="121" t="s">
        <v>123</v>
      </c>
      <c r="D352" s="190">
        <f t="shared" si="31"/>
        <v>2386.6094000000003</v>
      </c>
      <c r="E352" s="190">
        <f t="shared" si="31"/>
        <v>248.6258499999999</v>
      </c>
      <c r="F352" s="66">
        <v>1514.1599999999999</v>
      </c>
      <c r="G352" s="22">
        <f t="shared" si="32"/>
        <v>1762.7858499999998</v>
      </c>
      <c r="H352" s="216">
        <f t="shared" si="33"/>
        <v>0.73861514582151544</v>
      </c>
      <c r="J352" s="35"/>
      <c r="K352" s="2"/>
    </row>
    <row r="353" spans="2:11" ht="12.95" customHeight="1">
      <c r="B353" s="120">
        <v>6</v>
      </c>
      <c r="C353" s="121" t="s">
        <v>124</v>
      </c>
      <c r="D353" s="190">
        <f t="shared" si="31"/>
        <v>4488.8657999999996</v>
      </c>
      <c r="E353" s="190">
        <f t="shared" si="31"/>
        <v>148.6396000000002</v>
      </c>
      <c r="F353" s="66">
        <v>2797.1273999999999</v>
      </c>
      <c r="G353" s="22">
        <f t="shared" si="32"/>
        <v>2945.7669999999998</v>
      </c>
      <c r="H353" s="216">
        <f t="shared" si="33"/>
        <v>0.65623859817774011</v>
      </c>
      <c r="J353" s="35"/>
      <c r="K353" s="2"/>
    </row>
    <row r="354" spans="2:11" ht="12.95" customHeight="1">
      <c r="B354" s="120">
        <v>7</v>
      </c>
      <c r="C354" s="121" t="s">
        <v>125</v>
      </c>
      <c r="D354" s="190">
        <f t="shared" si="31"/>
        <v>2898.5717999999997</v>
      </c>
      <c r="E354" s="190">
        <f t="shared" si="31"/>
        <v>787.07344999999987</v>
      </c>
      <c r="F354" s="66">
        <v>1261.4199999999998</v>
      </c>
      <c r="G354" s="22">
        <f t="shared" si="32"/>
        <v>2048.4934499999999</v>
      </c>
      <c r="H354" s="216">
        <f t="shared" si="33"/>
        <v>0.70672510165178593</v>
      </c>
      <c r="J354" s="35"/>
      <c r="K354" s="2"/>
    </row>
    <row r="355" spans="2:11" ht="12.95" customHeight="1">
      <c r="B355" s="120">
        <v>8</v>
      </c>
      <c r="C355" s="121" t="s">
        <v>126</v>
      </c>
      <c r="D355" s="190">
        <f t="shared" si="31"/>
        <v>5780.9574999999995</v>
      </c>
      <c r="E355" s="190">
        <f t="shared" si="31"/>
        <v>702.42070000000035</v>
      </c>
      <c r="F355" s="66">
        <v>3614.384</v>
      </c>
      <c r="G355" s="22">
        <f t="shared" si="32"/>
        <v>4316.8047000000006</v>
      </c>
      <c r="H355" s="216">
        <f t="shared" si="33"/>
        <v>0.74672832311948345</v>
      </c>
      <c r="J355" s="35"/>
      <c r="K355" s="2"/>
    </row>
    <row r="356" spans="2:11" ht="12.95" customHeight="1">
      <c r="B356" s="120">
        <v>9</v>
      </c>
      <c r="C356" s="121" t="s">
        <v>127</v>
      </c>
      <c r="D356" s="190">
        <f t="shared" si="31"/>
        <v>8001.2412999999997</v>
      </c>
      <c r="E356" s="190">
        <f t="shared" si="31"/>
        <v>814.1924499999991</v>
      </c>
      <c r="F356" s="66">
        <v>4804.84</v>
      </c>
      <c r="G356" s="22">
        <f t="shared" si="32"/>
        <v>5619.0324499999988</v>
      </c>
      <c r="H356" s="216">
        <f t="shared" si="33"/>
        <v>0.70227009026711884</v>
      </c>
      <c r="J356" s="35"/>
      <c r="K356" s="2"/>
    </row>
    <row r="357" spans="2:11" ht="12.95" customHeight="1">
      <c r="B357" s="120">
        <v>10</v>
      </c>
      <c r="C357" s="121" t="s">
        <v>128</v>
      </c>
      <c r="D357" s="190">
        <f t="shared" si="31"/>
        <v>2746.6544000000004</v>
      </c>
      <c r="E357" s="190">
        <f t="shared" si="31"/>
        <v>374.44769999999994</v>
      </c>
      <c r="F357" s="66">
        <v>1919.7280000000001</v>
      </c>
      <c r="G357" s="22">
        <f t="shared" si="32"/>
        <v>2294.1756999999998</v>
      </c>
      <c r="H357" s="216">
        <f t="shared" si="33"/>
        <v>0.83526187349962899</v>
      </c>
      <c r="J357" s="35"/>
      <c r="K357" s="2"/>
    </row>
    <row r="358" spans="2:11" ht="12.95" customHeight="1">
      <c r="B358" s="120">
        <v>11</v>
      </c>
      <c r="C358" s="121" t="s">
        <v>129</v>
      </c>
      <c r="D358" s="190">
        <f t="shared" si="31"/>
        <v>4513.1458999999995</v>
      </c>
      <c r="E358" s="190">
        <f t="shared" si="31"/>
        <v>1015.1628999999998</v>
      </c>
      <c r="F358" s="66">
        <v>2168.7455</v>
      </c>
      <c r="G358" s="22">
        <f t="shared" si="32"/>
        <v>3183.9083999999998</v>
      </c>
      <c r="H358" s="216">
        <f t="shared" si="33"/>
        <v>0.70547429011767604</v>
      </c>
      <c r="J358" s="35"/>
      <c r="K358" s="2"/>
    </row>
    <row r="359" spans="2:11" ht="12.95" customHeight="1">
      <c r="B359" s="120">
        <v>12</v>
      </c>
      <c r="C359" s="121" t="s">
        <v>130</v>
      </c>
      <c r="D359" s="190">
        <f t="shared" si="31"/>
        <v>4731.5664999999999</v>
      </c>
      <c r="E359" s="190">
        <f t="shared" si="31"/>
        <v>668.64250000000015</v>
      </c>
      <c r="F359" s="66">
        <v>2892.9804000000004</v>
      </c>
      <c r="G359" s="22">
        <f t="shared" si="32"/>
        <v>3561.6229000000003</v>
      </c>
      <c r="H359" s="216">
        <f t="shared" si="33"/>
        <v>0.75273651971286892</v>
      </c>
      <c r="J359" s="35"/>
      <c r="K359" s="2"/>
    </row>
    <row r="360" spans="2:11" ht="12.95" customHeight="1">
      <c r="B360" s="120">
        <v>13</v>
      </c>
      <c r="C360" s="121" t="s">
        <v>131</v>
      </c>
      <c r="D360" s="190">
        <f t="shared" si="31"/>
        <v>2112.5815000000002</v>
      </c>
      <c r="E360" s="190">
        <f t="shared" si="31"/>
        <v>259.70555000000002</v>
      </c>
      <c r="F360" s="66">
        <v>1174.0900000000001</v>
      </c>
      <c r="G360" s="22">
        <f t="shared" si="32"/>
        <v>1433.7955500000003</v>
      </c>
      <c r="H360" s="216">
        <f t="shared" si="33"/>
        <v>0.67869360306336113</v>
      </c>
      <c r="J360" s="35"/>
      <c r="K360" s="2"/>
    </row>
    <row r="361" spans="2:11" ht="12.95" customHeight="1">
      <c r="B361" s="120">
        <v>14</v>
      </c>
      <c r="C361" s="121" t="s">
        <v>132</v>
      </c>
      <c r="D361" s="190">
        <f t="shared" si="31"/>
        <v>2209.4951999999998</v>
      </c>
      <c r="E361" s="190">
        <f t="shared" si="31"/>
        <v>1046.77225</v>
      </c>
      <c r="F361" s="66">
        <v>880.78800000000001</v>
      </c>
      <c r="G361" s="22">
        <f t="shared" si="32"/>
        <v>1927.56025</v>
      </c>
      <c r="H361" s="216">
        <f t="shared" si="33"/>
        <v>0.87239847816822602</v>
      </c>
      <c r="J361" s="35"/>
      <c r="K361" s="2"/>
    </row>
    <row r="362" spans="2:11" ht="12.95" customHeight="1">
      <c r="B362" s="120">
        <v>15</v>
      </c>
      <c r="C362" s="121" t="s">
        <v>133</v>
      </c>
      <c r="D362" s="190">
        <f t="shared" si="31"/>
        <v>4828.8194000000003</v>
      </c>
      <c r="E362" s="190">
        <f t="shared" si="31"/>
        <v>568.94029999999998</v>
      </c>
      <c r="F362" s="66">
        <v>2877.7</v>
      </c>
      <c r="G362" s="22">
        <f t="shared" si="32"/>
        <v>3446.6403</v>
      </c>
      <c r="H362" s="216">
        <f t="shared" si="33"/>
        <v>0.7137645901604851</v>
      </c>
      <c r="J362" s="35"/>
      <c r="K362" s="2"/>
    </row>
    <row r="363" spans="2:11" ht="12.95" customHeight="1">
      <c r="B363" s="120">
        <v>16</v>
      </c>
      <c r="C363" s="121" t="s">
        <v>134</v>
      </c>
      <c r="D363" s="190">
        <f t="shared" si="31"/>
        <v>6572.0722000000005</v>
      </c>
      <c r="E363" s="190">
        <f t="shared" si="31"/>
        <v>1634.0734000000007</v>
      </c>
      <c r="F363" s="66">
        <v>3584.1500000000005</v>
      </c>
      <c r="G363" s="22">
        <f t="shared" si="32"/>
        <v>5218.2234000000008</v>
      </c>
      <c r="H363" s="216">
        <f t="shared" si="33"/>
        <v>0.79399970682001941</v>
      </c>
      <c r="J363" s="35"/>
      <c r="K363" s="2"/>
    </row>
    <row r="364" spans="2:11" ht="12.95" customHeight="1">
      <c r="B364" s="120">
        <v>17</v>
      </c>
      <c r="C364" s="121" t="s">
        <v>135</v>
      </c>
      <c r="D364" s="190">
        <f t="shared" si="31"/>
        <v>4920.4498999999996</v>
      </c>
      <c r="E364" s="190">
        <f t="shared" si="31"/>
        <v>963.47989999999936</v>
      </c>
      <c r="F364" s="66">
        <v>2731.8</v>
      </c>
      <c r="G364" s="22">
        <f t="shared" si="32"/>
        <v>3695.2798999999995</v>
      </c>
      <c r="H364" s="216">
        <f t="shared" si="33"/>
        <v>0.75100447623702049</v>
      </c>
      <c r="J364" s="35"/>
      <c r="K364" s="2"/>
    </row>
    <row r="365" spans="2:11" ht="12.95" customHeight="1">
      <c r="B365" s="120">
        <v>18</v>
      </c>
      <c r="C365" s="121" t="s">
        <v>136</v>
      </c>
      <c r="D365" s="190">
        <f t="shared" si="31"/>
        <v>4207.0273999999999</v>
      </c>
      <c r="E365" s="190">
        <f t="shared" si="31"/>
        <v>695.41149999999993</v>
      </c>
      <c r="F365" s="66">
        <v>2688.163</v>
      </c>
      <c r="G365" s="22">
        <f t="shared" si="32"/>
        <v>3383.5744999999997</v>
      </c>
      <c r="H365" s="216">
        <f t="shared" si="33"/>
        <v>0.80426728383085877</v>
      </c>
      <c r="J365" s="35"/>
      <c r="K365" s="2"/>
    </row>
    <row r="366" spans="2:11" ht="12.95" customHeight="1">
      <c r="B366" s="120">
        <v>19</v>
      </c>
      <c r="C366" s="121" t="s">
        <v>137</v>
      </c>
      <c r="D366" s="190">
        <f t="shared" si="31"/>
        <v>3587.2880999999998</v>
      </c>
      <c r="E366" s="190">
        <f t="shared" si="31"/>
        <v>845.3610500000002</v>
      </c>
      <c r="F366" s="66">
        <v>1967.54</v>
      </c>
      <c r="G366" s="22">
        <f t="shared" si="32"/>
        <v>2812.9010500000004</v>
      </c>
      <c r="H366" s="216">
        <f t="shared" si="33"/>
        <v>0.78413023197105369</v>
      </c>
      <c r="J366" s="35"/>
      <c r="K366" s="2"/>
    </row>
    <row r="367" spans="2:11" ht="12.95" customHeight="1">
      <c r="B367" s="120">
        <v>20</v>
      </c>
      <c r="C367" s="121" t="s">
        <v>138</v>
      </c>
      <c r="D367" s="190">
        <f t="shared" si="31"/>
        <v>2529.8145999999997</v>
      </c>
      <c r="E367" s="190">
        <f t="shared" si="31"/>
        <v>337.90969999999993</v>
      </c>
      <c r="F367" s="66">
        <v>1014.3030000000001</v>
      </c>
      <c r="G367" s="22">
        <f t="shared" si="32"/>
        <v>1352.2127</v>
      </c>
      <c r="H367" s="216">
        <f t="shared" si="33"/>
        <v>0.534510592199128</v>
      </c>
      <c r="J367" s="35"/>
      <c r="K367" s="2"/>
    </row>
    <row r="368" spans="2:11" ht="12.95" customHeight="1">
      <c r="B368" s="120">
        <v>21</v>
      </c>
      <c r="C368" s="121" t="s">
        <v>139</v>
      </c>
      <c r="D368" s="190">
        <f t="shared" si="31"/>
        <v>3397.4472000000001</v>
      </c>
      <c r="E368" s="190">
        <f t="shared" si="31"/>
        <v>719.64405000000011</v>
      </c>
      <c r="F368" s="66">
        <v>2678.4917499999997</v>
      </c>
      <c r="G368" s="22">
        <f t="shared" si="32"/>
        <v>3398.1358</v>
      </c>
      <c r="H368" s="216">
        <f t="shared" si="33"/>
        <v>1.0002026815898712</v>
      </c>
      <c r="J368" s="35"/>
      <c r="K368" s="2"/>
    </row>
    <row r="369" spans="1:11" ht="12.95" customHeight="1">
      <c r="B369" s="120">
        <v>22</v>
      </c>
      <c r="C369" s="121" t="s">
        <v>140</v>
      </c>
      <c r="D369" s="190">
        <f t="shared" si="31"/>
        <v>2311.319</v>
      </c>
      <c r="E369" s="190">
        <f t="shared" si="31"/>
        <v>900.50099999999975</v>
      </c>
      <c r="F369" s="66">
        <v>1186.7710000000002</v>
      </c>
      <c r="G369" s="22">
        <f t="shared" si="32"/>
        <v>2087.2719999999999</v>
      </c>
      <c r="H369" s="216">
        <f t="shared" si="33"/>
        <v>0.90306530600059964</v>
      </c>
      <c r="J369" s="35"/>
      <c r="K369" s="2"/>
    </row>
    <row r="370" spans="1:11" ht="12.95" customHeight="1">
      <c r="B370" s="120">
        <v>23</v>
      </c>
      <c r="C370" s="121" t="s">
        <v>141</v>
      </c>
      <c r="D370" s="190">
        <f t="shared" si="31"/>
        <v>4276.6360999999997</v>
      </c>
      <c r="E370" s="190">
        <f t="shared" si="31"/>
        <v>755.85635000000048</v>
      </c>
      <c r="F370" s="66">
        <v>2542.06</v>
      </c>
      <c r="G370" s="22">
        <f t="shared" si="32"/>
        <v>3297.9163500000004</v>
      </c>
      <c r="H370" s="216">
        <f t="shared" si="33"/>
        <v>0.77114729261159265</v>
      </c>
      <c r="J370" s="35"/>
      <c r="K370" s="2"/>
    </row>
    <row r="371" spans="1:11" ht="12.95" customHeight="1">
      <c r="B371" s="120">
        <v>24</v>
      </c>
      <c r="C371" s="121" t="s">
        <v>142</v>
      </c>
      <c r="D371" s="190">
        <f t="shared" si="31"/>
        <v>5820.6386000000002</v>
      </c>
      <c r="E371" s="190">
        <f t="shared" si="31"/>
        <v>-411.56110000000012</v>
      </c>
      <c r="F371" s="66">
        <v>3389.8577999999998</v>
      </c>
      <c r="G371" s="22">
        <f t="shared" si="32"/>
        <v>2978.2966999999999</v>
      </c>
      <c r="H371" s="216">
        <f t="shared" si="33"/>
        <v>0.51167868419111262</v>
      </c>
      <c r="J371" s="35"/>
      <c r="K371" s="2"/>
    </row>
    <row r="372" spans="1:11" ht="12.95" customHeight="1">
      <c r="B372" s="131"/>
      <c r="C372" s="132" t="s">
        <v>26</v>
      </c>
      <c r="D372" s="194">
        <f>SUM(D348:D371)</f>
        <v>96434.111600000018</v>
      </c>
      <c r="E372" s="194">
        <f>SUM(E348:E371)</f>
        <v>14789.961449999999</v>
      </c>
      <c r="F372" s="194">
        <f>SUM(F348:F371)</f>
        <v>55643.816850000003</v>
      </c>
      <c r="G372" s="21">
        <f>E372+F372</f>
        <v>70433.778300000005</v>
      </c>
      <c r="H372" s="217">
        <f>G372/D372</f>
        <v>0.73038240443540303</v>
      </c>
      <c r="J372" s="35"/>
      <c r="K372" s="2"/>
    </row>
    <row r="373" spans="1:11" ht="13.5" customHeight="1">
      <c r="B373" s="218"/>
    </row>
    <row r="374" spans="1:11" ht="15">
      <c r="B374" s="170" t="s">
        <v>45</v>
      </c>
      <c r="C374" s="170"/>
      <c r="D374" s="170"/>
      <c r="E374" s="170"/>
      <c r="F374" s="170"/>
      <c r="I374" s="106"/>
    </row>
    <row r="375" spans="1:11" ht="6.75" customHeight="1">
      <c r="B375" s="85"/>
      <c r="H375" s="78" t="s">
        <v>12</v>
      </c>
    </row>
    <row r="376" spans="1:11">
      <c r="B376" s="131" t="s">
        <v>39</v>
      </c>
      <c r="C376" s="215" t="s">
        <v>46</v>
      </c>
      <c r="D376" s="215" t="s">
        <v>47</v>
      </c>
      <c r="E376" s="215" t="s">
        <v>48</v>
      </c>
      <c r="F376" s="215" t="s">
        <v>49</v>
      </c>
    </row>
    <row r="377" spans="1:11" s="63" customFormat="1" ht="18.75" customHeight="1">
      <c r="A377" s="219"/>
      <c r="B377" s="220">
        <f>D372</f>
        <v>96434.111600000018</v>
      </c>
      <c r="C377" s="176">
        <f>G372</f>
        <v>70433.778300000005</v>
      </c>
      <c r="D377" s="118">
        <f>C377/B377</f>
        <v>0.73038240443540303</v>
      </c>
      <c r="E377" s="176">
        <f>E407</f>
        <v>56124.99725</v>
      </c>
      <c r="F377" s="118">
        <f>E377/B377</f>
        <v>0.58200357030094718</v>
      </c>
      <c r="G377" s="219"/>
      <c r="H377" s="219"/>
      <c r="I377" s="219" t="s">
        <v>12</v>
      </c>
      <c r="J377" s="64"/>
    </row>
    <row r="378" spans="1:11" ht="7.5" customHeight="1">
      <c r="B378" s="85"/>
      <c r="H378" s="78" t="s">
        <v>12</v>
      </c>
    </row>
    <row r="379" spans="1:11" ht="27" customHeight="1">
      <c r="B379" s="181" t="s">
        <v>297</v>
      </c>
      <c r="C379" s="170"/>
      <c r="D379" s="170"/>
      <c r="E379" s="170"/>
      <c r="F379" s="170"/>
      <c r="G379" s="170"/>
    </row>
    <row r="380" spans="1:11" ht="6.75" customHeight="1">
      <c r="B380" s="85"/>
    </row>
    <row r="381" spans="1:11">
      <c r="B381" s="205" t="s">
        <v>19</v>
      </c>
      <c r="C381" s="205" t="s">
        <v>31</v>
      </c>
      <c r="D381" s="212" t="s">
        <v>39</v>
      </c>
      <c r="E381" s="205" t="s">
        <v>48</v>
      </c>
      <c r="F381" s="100" t="s">
        <v>49</v>
      </c>
    </row>
    <row r="382" spans="1:11">
      <c r="B382" s="221">
        <v>1</v>
      </c>
      <c r="C382" s="221">
        <v>2</v>
      </c>
      <c r="D382" s="222">
        <v>3</v>
      </c>
      <c r="E382" s="221">
        <v>4</v>
      </c>
      <c r="F382" s="223">
        <v>5</v>
      </c>
    </row>
    <row r="383" spans="1:11" ht="15">
      <c r="B383" s="120">
        <v>1</v>
      </c>
      <c r="C383" s="121" t="s">
        <v>119</v>
      </c>
      <c r="D383" s="190">
        <f t="shared" ref="D383:D406" si="34">D282</f>
        <v>6138.2749999999996</v>
      </c>
      <c r="E383" s="66">
        <v>3325.5642499999999</v>
      </c>
      <c r="F383" s="25">
        <f t="shared" ref="F383:F407" si="35">E383/D383</f>
        <v>0.54177505080824828</v>
      </c>
      <c r="G383" s="162"/>
      <c r="H383" s="106"/>
    </row>
    <row r="384" spans="1:11" ht="15">
      <c r="B384" s="120">
        <v>2</v>
      </c>
      <c r="C384" s="121" t="s">
        <v>120</v>
      </c>
      <c r="D384" s="190">
        <f t="shared" si="34"/>
        <v>1916.5443</v>
      </c>
      <c r="E384" s="66">
        <v>1130.03115</v>
      </c>
      <c r="F384" s="25">
        <f t="shared" si="35"/>
        <v>0.58961911290023405</v>
      </c>
      <c r="G384" s="162"/>
      <c r="H384" s="106"/>
    </row>
    <row r="385" spans="2:8" ht="15">
      <c r="B385" s="120">
        <v>3</v>
      </c>
      <c r="C385" s="121" t="s">
        <v>121</v>
      </c>
      <c r="D385" s="190">
        <f t="shared" si="34"/>
        <v>1592.1100999999999</v>
      </c>
      <c r="E385" s="66">
        <v>867.399</v>
      </c>
      <c r="F385" s="25">
        <f t="shared" si="35"/>
        <v>0.54481093989668183</v>
      </c>
      <c r="G385" s="162"/>
      <c r="H385" s="106"/>
    </row>
    <row r="386" spans="2:8" ht="15">
      <c r="B386" s="120">
        <v>4</v>
      </c>
      <c r="C386" s="121" t="s">
        <v>122</v>
      </c>
      <c r="D386" s="190">
        <f t="shared" si="34"/>
        <v>4465.9804000000004</v>
      </c>
      <c r="E386" s="66">
        <v>2464.1138999999998</v>
      </c>
      <c r="F386" s="25">
        <f t="shared" si="35"/>
        <v>0.55175206321998183</v>
      </c>
      <c r="G386" s="162"/>
      <c r="H386" s="106"/>
    </row>
    <row r="387" spans="2:8" ht="15">
      <c r="B387" s="120">
        <v>5</v>
      </c>
      <c r="C387" s="121" t="s">
        <v>123</v>
      </c>
      <c r="D387" s="190">
        <f t="shared" si="34"/>
        <v>2386.6094000000003</v>
      </c>
      <c r="E387" s="66">
        <v>1318.173</v>
      </c>
      <c r="F387" s="25">
        <f t="shared" si="35"/>
        <v>0.55232037550845137</v>
      </c>
      <c r="G387" s="162"/>
      <c r="H387" s="106"/>
    </row>
    <row r="388" spans="2:8" ht="15">
      <c r="B388" s="120">
        <v>6</v>
      </c>
      <c r="C388" s="121" t="s">
        <v>124</v>
      </c>
      <c r="D388" s="190">
        <f t="shared" si="34"/>
        <v>4488.8657999999996</v>
      </c>
      <c r="E388" s="66">
        <v>2466.2772999999997</v>
      </c>
      <c r="F388" s="25">
        <f t="shared" si="35"/>
        <v>0.54942103637849904</v>
      </c>
      <c r="G388" s="162"/>
      <c r="H388" s="106"/>
    </row>
    <row r="389" spans="2:8" ht="15">
      <c r="B389" s="120">
        <v>7</v>
      </c>
      <c r="C389" s="121" t="s">
        <v>125</v>
      </c>
      <c r="D389" s="190">
        <f t="shared" si="34"/>
        <v>2898.5717999999997</v>
      </c>
      <c r="E389" s="66">
        <v>1614.9166499999999</v>
      </c>
      <c r="F389" s="25">
        <f t="shared" si="35"/>
        <v>0.55714219326911274</v>
      </c>
      <c r="G389" s="162"/>
      <c r="H389" s="106"/>
    </row>
    <row r="390" spans="2:8" ht="15">
      <c r="B390" s="120">
        <v>8</v>
      </c>
      <c r="C390" s="121" t="s">
        <v>126</v>
      </c>
      <c r="D390" s="190">
        <f t="shared" si="34"/>
        <v>5780.9574999999995</v>
      </c>
      <c r="E390" s="66">
        <v>3536.8951000000002</v>
      </c>
      <c r="F390" s="25">
        <f t="shared" si="35"/>
        <v>0.61181821523510604</v>
      </c>
      <c r="G390" s="162"/>
      <c r="H390" s="106"/>
    </row>
    <row r="391" spans="2:8" ht="15">
      <c r="B391" s="120">
        <v>9</v>
      </c>
      <c r="C391" s="121" t="s">
        <v>127</v>
      </c>
      <c r="D391" s="190">
        <f t="shared" si="34"/>
        <v>8001.2412999999997</v>
      </c>
      <c r="E391" s="66">
        <v>5038.0194499999998</v>
      </c>
      <c r="F391" s="25">
        <f t="shared" si="35"/>
        <v>0.62965473244757664</v>
      </c>
      <c r="G391" s="162"/>
      <c r="H391" s="106"/>
    </row>
    <row r="392" spans="2:8" ht="15">
      <c r="B392" s="120">
        <v>10</v>
      </c>
      <c r="C392" s="121" t="s">
        <v>128</v>
      </c>
      <c r="D392" s="190">
        <f t="shared" si="34"/>
        <v>2746.6544000000004</v>
      </c>
      <c r="E392" s="66">
        <v>1556.79865</v>
      </c>
      <c r="F392" s="25">
        <f t="shared" si="35"/>
        <v>0.56679815633157182</v>
      </c>
      <c r="G392" s="162"/>
      <c r="H392" s="106"/>
    </row>
    <row r="393" spans="2:8" ht="15">
      <c r="B393" s="120">
        <v>11</v>
      </c>
      <c r="C393" s="121" t="s">
        <v>129</v>
      </c>
      <c r="D393" s="190">
        <f t="shared" si="34"/>
        <v>4513.1458999999995</v>
      </c>
      <c r="E393" s="66">
        <v>2732.99</v>
      </c>
      <c r="F393" s="25">
        <f t="shared" si="35"/>
        <v>0.60556207589034516</v>
      </c>
      <c r="G393" s="162"/>
      <c r="H393" s="106"/>
    </row>
    <row r="394" spans="2:8" ht="15">
      <c r="B394" s="120">
        <v>12</v>
      </c>
      <c r="C394" s="121" t="s">
        <v>130</v>
      </c>
      <c r="D394" s="190">
        <f t="shared" si="34"/>
        <v>4731.5664999999999</v>
      </c>
      <c r="E394" s="66">
        <v>2522.65085</v>
      </c>
      <c r="F394" s="25">
        <f t="shared" si="35"/>
        <v>0.53315341758379597</v>
      </c>
      <c r="G394" s="162"/>
      <c r="H394" s="106"/>
    </row>
    <row r="395" spans="2:8" ht="15">
      <c r="B395" s="120">
        <v>13</v>
      </c>
      <c r="C395" s="121" t="s">
        <v>131</v>
      </c>
      <c r="D395" s="190">
        <f t="shared" si="34"/>
        <v>2112.5815000000002</v>
      </c>
      <c r="E395" s="66">
        <v>1100.4312500000001</v>
      </c>
      <c r="F395" s="25">
        <f t="shared" si="35"/>
        <v>0.5208941051504995</v>
      </c>
      <c r="G395" s="162"/>
      <c r="H395" s="106"/>
    </row>
    <row r="396" spans="2:8" ht="15">
      <c r="B396" s="120">
        <v>14</v>
      </c>
      <c r="C396" s="121" t="s">
        <v>132</v>
      </c>
      <c r="D396" s="190">
        <f t="shared" si="34"/>
        <v>2209.4951999999998</v>
      </c>
      <c r="E396" s="66">
        <v>1215.8476499999999</v>
      </c>
      <c r="F396" s="25">
        <f t="shared" si="35"/>
        <v>0.55028300129368912</v>
      </c>
      <c r="G396" s="162"/>
      <c r="H396" s="106"/>
    </row>
    <row r="397" spans="2:8" ht="15">
      <c r="B397" s="120">
        <v>15</v>
      </c>
      <c r="C397" s="121" t="s">
        <v>133</v>
      </c>
      <c r="D397" s="190">
        <f t="shared" si="34"/>
        <v>4828.8194000000003</v>
      </c>
      <c r="E397" s="66">
        <v>2704.2573499999999</v>
      </c>
      <c r="F397" s="25">
        <f t="shared" si="35"/>
        <v>0.5600245372605982</v>
      </c>
      <c r="G397" s="162"/>
      <c r="H397" s="106"/>
    </row>
    <row r="398" spans="2:8" ht="15">
      <c r="B398" s="120">
        <v>16</v>
      </c>
      <c r="C398" s="121" t="s">
        <v>134</v>
      </c>
      <c r="D398" s="190">
        <f t="shared" si="34"/>
        <v>6572.0722000000005</v>
      </c>
      <c r="E398" s="66">
        <v>4204.5494500000004</v>
      </c>
      <c r="F398" s="25">
        <f t="shared" si="35"/>
        <v>0.63976008206361457</v>
      </c>
      <c r="G398" s="162"/>
      <c r="H398" s="106"/>
    </row>
    <row r="399" spans="2:8" ht="15">
      <c r="B399" s="120">
        <v>17</v>
      </c>
      <c r="C399" s="121" t="s">
        <v>135</v>
      </c>
      <c r="D399" s="190">
        <f t="shared" si="34"/>
        <v>4920.4498999999996</v>
      </c>
      <c r="E399" s="66">
        <v>2758.5308999999997</v>
      </c>
      <c r="F399" s="25">
        <f t="shared" si="35"/>
        <v>0.56062574684481592</v>
      </c>
      <c r="G399" s="162"/>
      <c r="H399" s="106"/>
    </row>
    <row r="400" spans="2:8" ht="15">
      <c r="B400" s="120">
        <v>18</v>
      </c>
      <c r="C400" s="121" t="s">
        <v>136</v>
      </c>
      <c r="D400" s="190">
        <f t="shared" si="34"/>
        <v>4207.0273999999999</v>
      </c>
      <c r="E400" s="66">
        <v>2317.2174500000001</v>
      </c>
      <c r="F400" s="25">
        <f t="shared" si="35"/>
        <v>0.5507968524283916</v>
      </c>
      <c r="G400" s="162"/>
      <c r="H400" s="106"/>
    </row>
    <row r="401" spans="2:9" ht="15">
      <c r="B401" s="120">
        <v>19</v>
      </c>
      <c r="C401" s="121" t="s">
        <v>137</v>
      </c>
      <c r="D401" s="190">
        <f t="shared" si="34"/>
        <v>3587.2880999999998</v>
      </c>
      <c r="E401" s="66">
        <v>2491.3910500000002</v>
      </c>
      <c r="F401" s="25">
        <f t="shared" si="35"/>
        <v>0.69450542597902865</v>
      </c>
      <c r="G401" s="162"/>
      <c r="H401" s="106"/>
    </row>
    <row r="402" spans="2:9" ht="15">
      <c r="B402" s="120">
        <v>20</v>
      </c>
      <c r="C402" s="121" t="s">
        <v>138</v>
      </c>
      <c r="D402" s="190">
        <f t="shared" si="34"/>
        <v>2529.8145999999997</v>
      </c>
      <c r="E402" s="66">
        <v>1352.213</v>
      </c>
      <c r="F402" s="25">
        <f t="shared" si="35"/>
        <v>0.53451071078489309</v>
      </c>
      <c r="G402" s="162"/>
      <c r="H402" s="106"/>
    </row>
    <row r="403" spans="2:9" ht="15">
      <c r="B403" s="120">
        <v>21</v>
      </c>
      <c r="C403" s="121" t="s">
        <v>139</v>
      </c>
      <c r="D403" s="190">
        <f t="shared" si="34"/>
        <v>3397.4472000000001</v>
      </c>
      <c r="E403" s="66">
        <v>2347.8951999999999</v>
      </c>
      <c r="F403" s="25">
        <f t="shared" si="35"/>
        <v>0.69107628810243171</v>
      </c>
      <c r="G403" s="162"/>
      <c r="H403" s="106"/>
    </row>
    <row r="404" spans="2:9" ht="15">
      <c r="B404" s="120">
        <v>22</v>
      </c>
      <c r="C404" s="121" t="s">
        <v>140</v>
      </c>
      <c r="D404" s="190">
        <f t="shared" si="34"/>
        <v>2311.319</v>
      </c>
      <c r="E404" s="66">
        <v>1449.059</v>
      </c>
      <c r="F404" s="25">
        <f t="shared" si="35"/>
        <v>0.62694028820772896</v>
      </c>
      <c r="G404" s="162"/>
      <c r="H404" s="106"/>
    </row>
    <row r="405" spans="2:9" ht="15">
      <c r="B405" s="120">
        <v>23</v>
      </c>
      <c r="C405" s="121" t="s">
        <v>141</v>
      </c>
      <c r="D405" s="190">
        <f t="shared" si="34"/>
        <v>4276.6360999999997</v>
      </c>
      <c r="E405" s="66">
        <v>2631.4791</v>
      </c>
      <c r="F405" s="25">
        <f t="shared" si="35"/>
        <v>0.61531517727215557</v>
      </c>
      <c r="G405" s="162"/>
      <c r="H405" s="106"/>
    </row>
    <row r="406" spans="2:9" ht="15">
      <c r="B406" s="120">
        <v>24</v>
      </c>
      <c r="C406" s="121" t="s">
        <v>142</v>
      </c>
      <c r="D406" s="190">
        <f t="shared" si="34"/>
        <v>5820.6386000000002</v>
      </c>
      <c r="E406" s="66">
        <v>2978.29655</v>
      </c>
      <c r="F406" s="25">
        <f t="shared" si="35"/>
        <v>0.51167865842074445</v>
      </c>
      <c r="G406" s="162"/>
      <c r="H406" s="106"/>
    </row>
    <row r="407" spans="2:9" ht="12.95" customHeight="1">
      <c r="B407" s="131"/>
      <c r="C407" s="132" t="s">
        <v>26</v>
      </c>
      <c r="D407" s="194">
        <f>SUM(D383:D406)</f>
        <v>96434.111600000018</v>
      </c>
      <c r="E407" s="194">
        <f>SUM(E383:E406)</f>
        <v>56124.99725</v>
      </c>
      <c r="F407" s="133">
        <f t="shared" si="35"/>
        <v>0.58200357030094718</v>
      </c>
      <c r="G407" s="138"/>
      <c r="H407" s="106"/>
    </row>
    <row r="408" spans="2:9" ht="14.25" customHeight="1">
      <c r="B408" s="134"/>
      <c r="C408" s="135"/>
      <c r="D408" s="195"/>
      <c r="E408" s="195"/>
      <c r="F408" s="224"/>
      <c r="G408" s="196"/>
      <c r="H408" s="83" t="s">
        <v>12</v>
      </c>
      <c r="I408" s="83"/>
    </row>
    <row r="409" spans="2:9" ht="15">
      <c r="B409" s="170" t="s">
        <v>111</v>
      </c>
      <c r="C409" s="170"/>
      <c r="D409" s="170"/>
      <c r="E409" s="170"/>
      <c r="F409" s="170"/>
      <c r="G409" s="225"/>
      <c r="H409" s="226"/>
      <c r="I409" s="227"/>
    </row>
    <row r="410" spans="2:9" ht="6.75" customHeight="1">
      <c r="B410" s="85"/>
      <c r="G410" s="196"/>
      <c r="H410" s="83"/>
      <c r="I410" s="83"/>
    </row>
    <row r="411" spans="2:9" ht="30">
      <c r="B411" s="108" t="s">
        <v>39</v>
      </c>
      <c r="C411" s="108" t="s">
        <v>107</v>
      </c>
      <c r="D411" s="108" t="s">
        <v>108</v>
      </c>
      <c r="E411" s="108" t="s">
        <v>50</v>
      </c>
      <c r="G411" s="196"/>
      <c r="H411" s="228"/>
      <c r="I411" s="228"/>
    </row>
    <row r="412" spans="2:9" ht="18.75" customHeight="1">
      <c r="B412" s="220">
        <f>D442</f>
        <v>2893.0233479999997</v>
      </c>
      <c r="C412" s="176">
        <f>E442</f>
        <v>1669.3145054999998</v>
      </c>
      <c r="D412" s="229">
        <f>F442</f>
        <v>1669.3145054999998</v>
      </c>
      <c r="E412" s="230">
        <f>D412/C412</f>
        <v>1</v>
      </c>
    </row>
    <row r="413" spans="2:9" ht="7.5" customHeight="1">
      <c r="B413" s="85"/>
    </row>
    <row r="414" spans="2:9" ht="15">
      <c r="B414" s="170" t="s">
        <v>110</v>
      </c>
      <c r="C414" s="170"/>
      <c r="D414" s="170"/>
      <c r="E414" s="170"/>
      <c r="F414" s="170"/>
      <c r="G414" s="170"/>
      <c r="H414" s="170"/>
    </row>
    <row r="415" spans="2:9" ht="6.75" customHeight="1">
      <c r="B415" s="85"/>
    </row>
    <row r="416" spans="2:9" ht="33" customHeight="1">
      <c r="B416" s="108" t="s">
        <v>19</v>
      </c>
      <c r="C416" s="108" t="s">
        <v>31</v>
      </c>
      <c r="D416" s="187" t="s">
        <v>39</v>
      </c>
      <c r="E416" s="108" t="s">
        <v>109</v>
      </c>
      <c r="F416" s="108" t="s">
        <v>114</v>
      </c>
      <c r="G416" s="108" t="s">
        <v>51</v>
      </c>
      <c r="H416" s="108" t="s">
        <v>103</v>
      </c>
    </row>
    <row r="417" spans="2:9">
      <c r="B417" s="231">
        <v>1</v>
      </c>
      <c r="C417" s="231">
        <v>2</v>
      </c>
      <c r="D417" s="232">
        <v>3</v>
      </c>
      <c r="E417" s="231">
        <v>4</v>
      </c>
      <c r="F417" s="233">
        <v>5</v>
      </c>
      <c r="G417" s="232">
        <v>6</v>
      </c>
      <c r="H417" s="231">
        <v>7</v>
      </c>
    </row>
    <row r="418" spans="2:9" ht="12.95" customHeight="1">
      <c r="B418" s="120">
        <v>1</v>
      </c>
      <c r="C418" s="121" t="s">
        <v>119</v>
      </c>
      <c r="D418" s="66">
        <f>D383*3000/100000</f>
        <v>184.14824999999999</v>
      </c>
      <c r="E418" s="66">
        <v>103.75089</v>
      </c>
      <c r="F418" s="66">
        <v>103.75089</v>
      </c>
      <c r="G418" s="66">
        <v>174.15</v>
      </c>
      <c r="H418" s="234">
        <f>F418/E418</f>
        <v>1</v>
      </c>
      <c r="I418" s="150"/>
    </row>
    <row r="419" spans="2:9" ht="12.95" customHeight="1">
      <c r="B419" s="120">
        <v>2</v>
      </c>
      <c r="C419" s="121" t="s">
        <v>120</v>
      </c>
      <c r="D419" s="66">
        <f t="shared" ref="D419:D441" si="36">D384*3000/100000</f>
        <v>57.496329000000003</v>
      </c>
      <c r="E419" s="66">
        <v>33.475320000000004</v>
      </c>
      <c r="F419" s="66">
        <v>33.475320000000004</v>
      </c>
      <c r="G419" s="66">
        <v>103.29</v>
      </c>
      <c r="H419" s="234">
        <f t="shared" ref="H419:H441" si="37">F419/E419</f>
        <v>1</v>
      </c>
      <c r="I419" s="150"/>
    </row>
    <row r="420" spans="2:9" ht="12.95" customHeight="1">
      <c r="B420" s="120">
        <v>3</v>
      </c>
      <c r="C420" s="121" t="s">
        <v>121</v>
      </c>
      <c r="D420" s="66">
        <f t="shared" si="36"/>
        <v>47.763303000000001</v>
      </c>
      <c r="E420" s="66">
        <v>28.322999999999997</v>
      </c>
      <c r="F420" s="66">
        <v>28.322999999999997</v>
      </c>
      <c r="G420" s="66">
        <v>45.4</v>
      </c>
      <c r="H420" s="234">
        <f t="shared" si="37"/>
        <v>1</v>
      </c>
      <c r="I420" s="150"/>
    </row>
    <row r="421" spans="2:9" ht="12.95" customHeight="1">
      <c r="B421" s="120">
        <v>4</v>
      </c>
      <c r="C421" s="121" t="s">
        <v>122</v>
      </c>
      <c r="D421" s="66">
        <f t="shared" si="36"/>
        <v>133.97941200000002</v>
      </c>
      <c r="E421" s="66">
        <v>73.092299999999994</v>
      </c>
      <c r="F421" s="66">
        <v>73.092299999999994</v>
      </c>
      <c r="G421" s="66">
        <v>108.08</v>
      </c>
      <c r="H421" s="234">
        <f t="shared" si="37"/>
        <v>1</v>
      </c>
      <c r="I421" s="150"/>
    </row>
    <row r="422" spans="2:9" ht="12.95" customHeight="1">
      <c r="B422" s="120">
        <v>5</v>
      </c>
      <c r="C422" s="121" t="s">
        <v>123</v>
      </c>
      <c r="D422" s="66">
        <f t="shared" si="36"/>
        <v>71.598282000000012</v>
      </c>
      <c r="E422" s="66">
        <v>45.424799999999998</v>
      </c>
      <c r="F422" s="66">
        <v>45.424799999999998</v>
      </c>
      <c r="G422" s="66">
        <v>126.69</v>
      </c>
      <c r="H422" s="234">
        <f t="shared" si="37"/>
        <v>1</v>
      </c>
      <c r="I422" s="150"/>
    </row>
    <row r="423" spans="2:9" ht="12.95" customHeight="1">
      <c r="B423" s="120">
        <v>6</v>
      </c>
      <c r="C423" s="121" t="s">
        <v>124</v>
      </c>
      <c r="D423" s="66">
        <f t="shared" si="36"/>
        <v>134.66597399999998</v>
      </c>
      <c r="E423" s="66">
        <v>83.913821999999996</v>
      </c>
      <c r="F423" s="66">
        <v>83.913821999999996</v>
      </c>
      <c r="G423" s="66">
        <v>105.47</v>
      </c>
      <c r="H423" s="234">
        <f t="shared" si="37"/>
        <v>1</v>
      </c>
      <c r="I423" s="150"/>
    </row>
    <row r="424" spans="2:9" ht="12.95" customHeight="1">
      <c r="B424" s="120">
        <v>7</v>
      </c>
      <c r="C424" s="121" t="s">
        <v>125</v>
      </c>
      <c r="D424" s="66">
        <f t="shared" si="36"/>
        <v>86.957153999999989</v>
      </c>
      <c r="E424" s="66">
        <v>37.842599999999997</v>
      </c>
      <c r="F424" s="66">
        <v>37.842599999999997</v>
      </c>
      <c r="G424" s="66">
        <v>67.92</v>
      </c>
      <c r="H424" s="234">
        <f t="shared" si="37"/>
        <v>1</v>
      </c>
      <c r="I424" s="150"/>
    </row>
    <row r="425" spans="2:9" ht="12.95" customHeight="1">
      <c r="B425" s="120">
        <v>8</v>
      </c>
      <c r="C425" s="121" t="s">
        <v>126</v>
      </c>
      <c r="D425" s="66">
        <f t="shared" si="36"/>
        <v>173.42872499999999</v>
      </c>
      <c r="E425" s="66">
        <v>108.43152000000001</v>
      </c>
      <c r="F425" s="66">
        <v>108.43152000000001</v>
      </c>
      <c r="G425" s="66">
        <v>175.56</v>
      </c>
      <c r="H425" s="234">
        <f t="shared" si="37"/>
        <v>1</v>
      </c>
      <c r="I425" s="150"/>
    </row>
    <row r="426" spans="2:9" ht="12.95" customHeight="1">
      <c r="B426" s="120">
        <v>9</v>
      </c>
      <c r="C426" s="121" t="s">
        <v>127</v>
      </c>
      <c r="D426" s="66">
        <f t="shared" si="36"/>
        <v>240.03723899999997</v>
      </c>
      <c r="E426" s="66">
        <v>144.14519999999999</v>
      </c>
      <c r="F426" s="66">
        <v>144.14519999999999</v>
      </c>
      <c r="G426" s="66">
        <v>450.04</v>
      </c>
      <c r="H426" s="234">
        <f t="shared" si="37"/>
        <v>1</v>
      </c>
      <c r="I426" s="150"/>
    </row>
    <row r="427" spans="2:9" ht="12.95" customHeight="1">
      <c r="B427" s="120">
        <v>10</v>
      </c>
      <c r="C427" s="121" t="s">
        <v>128</v>
      </c>
      <c r="D427" s="66">
        <f t="shared" si="36"/>
        <v>82.399632000000011</v>
      </c>
      <c r="E427" s="66">
        <v>57.591839999999998</v>
      </c>
      <c r="F427" s="66">
        <v>57.591839999999998</v>
      </c>
      <c r="G427" s="66">
        <v>92.27</v>
      </c>
      <c r="H427" s="234">
        <f t="shared" si="37"/>
        <v>1</v>
      </c>
      <c r="I427" s="150"/>
    </row>
    <row r="428" spans="2:9" ht="12.95" customHeight="1">
      <c r="B428" s="120">
        <v>11</v>
      </c>
      <c r="C428" s="121" t="s">
        <v>129</v>
      </c>
      <c r="D428" s="66">
        <f t="shared" si="36"/>
        <v>135.39437699999999</v>
      </c>
      <c r="E428" s="66">
        <v>65.062365</v>
      </c>
      <c r="F428" s="66">
        <v>65.062365</v>
      </c>
      <c r="G428" s="66">
        <v>295.77999999999997</v>
      </c>
      <c r="H428" s="234">
        <f t="shared" si="37"/>
        <v>1</v>
      </c>
      <c r="I428" s="150"/>
    </row>
    <row r="429" spans="2:9" ht="12.95" customHeight="1">
      <c r="B429" s="120">
        <v>12</v>
      </c>
      <c r="C429" s="121" t="s">
        <v>130</v>
      </c>
      <c r="D429" s="66">
        <f t="shared" si="36"/>
        <v>141.94699499999999</v>
      </c>
      <c r="E429" s="66">
        <v>86.789412000000013</v>
      </c>
      <c r="F429" s="66">
        <v>86.789412000000013</v>
      </c>
      <c r="G429" s="66">
        <v>291.26</v>
      </c>
      <c r="H429" s="234">
        <f t="shared" si="37"/>
        <v>1</v>
      </c>
      <c r="I429" s="150"/>
    </row>
    <row r="430" spans="2:9" ht="12.95" customHeight="1">
      <c r="B430" s="120">
        <v>13</v>
      </c>
      <c r="C430" s="121" t="s">
        <v>131</v>
      </c>
      <c r="D430" s="66">
        <f t="shared" si="36"/>
        <v>63.377445000000009</v>
      </c>
      <c r="E430" s="66">
        <v>35.222700000000003</v>
      </c>
      <c r="F430" s="66">
        <v>35.222700000000003</v>
      </c>
      <c r="G430" s="66">
        <v>146.57</v>
      </c>
      <c r="H430" s="234">
        <f t="shared" si="37"/>
        <v>1</v>
      </c>
      <c r="I430" s="150"/>
    </row>
    <row r="431" spans="2:9" ht="12.95" customHeight="1">
      <c r="B431" s="120">
        <v>14</v>
      </c>
      <c r="C431" s="121" t="s">
        <v>132</v>
      </c>
      <c r="D431" s="66">
        <f t="shared" si="36"/>
        <v>66.284855999999991</v>
      </c>
      <c r="E431" s="66">
        <v>26.423639999999999</v>
      </c>
      <c r="F431" s="66">
        <v>26.423639999999999</v>
      </c>
      <c r="G431" s="66">
        <v>121.12</v>
      </c>
      <c r="H431" s="234">
        <f t="shared" si="37"/>
        <v>1</v>
      </c>
      <c r="I431" s="150"/>
    </row>
    <row r="432" spans="2:9" ht="12.95" customHeight="1">
      <c r="B432" s="120">
        <v>15</v>
      </c>
      <c r="C432" s="121" t="s">
        <v>133</v>
      </c>
      <c r="D432" s="66">
        <f t="shared" si="36"/>
        <v>144.86458200000001</v>
      </c>
      <c r="E432" s="66">
        <v>86.331000000000003</v>
      </c>
      <c r="F432" s="66">
        <v>86.331000000000003</v>
      </c>
      <c r="G432" s="66">
        <v>247.09</v>
      </c>
      <c r="H432" s="234">
        <f t="shared" si="37"/>
        <v>1</v>
      </c>
      <c r="I432" s="150"/>
    </row>
    <row r="433" spans="2:9" ht="12.95" customHeight="1">
      <c r="B433" s="120">
        <v>16</v>
      </c>
      <c r="C433" s="121" t="s">
        <v>134</v>
      </c>
      <c r="D433" s="66">
        <f t="shared" si="36"/>
        <v>197.16216600000001</v>
      </c>
      <c r="E433" s="66">
        <v>107.52450000000002</v>
      </c>
      <c r="F433" s="66">
        <v>107.52450000000002</v>
      </c>
      <c r="G433" s="66">
        <v>350.4</v>
      </c>
      <c r="H433" s="234">
        <f t="shared" si="37"/>
        <v>1</v>
      </c>
      <c r="I433" s="150"/>
    </row>
    <row r="434" spans="2:9" ht="12.95" customHeight="1">
      <c r="B434" s="120">
        <v>17</v>
      </c>
      <c r="C434" s="121" t="s">
        <v>135</v>
      </c>
      <c r="D434" s="66">
        <f t="shared" si="36"/>
        <v>147.613497</v>
      </c>
      <c r="E434" s="66">
        <v>81.954000000000008</v>
      </c>
      <c r="F434" s="66">
        <v>81.954000000000008</v>
      </c>
      <c r="G434" s="66">
        <v>263.74</v>
      </c>
      <c r="H434" s="234">
        <f t="shared" si="37"/>
        <v>1</v>
      </c>
      <c r="I434" s="150"/>
    </row>
    <row r="435" spans="2:9" ht="12.95" customHeight="1">
      <c r="B435" s="120">
        <v>18</v>
      </c>
      <c r="C435" s="121" t="s">
        <v>136</v>
      </c>
      <c r="D435" s="66">
        <f t="shared" si="36"/>
        <v>126.21082199999999</v>
      </c>
      <c r="E435" s="66">
        <v>80.644890000000004</v>
      </c>
      <c r="F435" s="66">
        <v>80.644890000000004</v>
      </c>
      <c r="G435" s="66">
        <v>258.52999999999997</v>
      </c>
      <c r="H435" s="234">
        <f t="shared" si="37"/>
        <v>1</v>
      </c>
      <c r="I435" s="150"/>
    </row>
    <row r="436" spans="2:9" ht="12.95" customHeight="1">
      <c r="B436" s="120">
        <v>19</v>
      </c>
      <c r="C436" s="121" t="s">
        <v>137</v>
      </c>
      <c r="D436" s="66">
        <f t="shared" si="36"/>
        <v>107.61864299999999</v>
      </c>
      <c r="E436" s="66">
        <v>59.026200000000003</v>
      </c>
      <c r="F436" s="66">
        <v>59.026200000000003</v>
      </c>
      <c r="G436" s="66">
        <v>195.06</v>
      </c>
      <c r="H436" s="234">
        <f t="shared" si="37"/>
        <v>1</v>
      </c>
      <c r="I436" s="150"/>
    </row>
    <row r="437" spans="2:9" ht="12.95" customHeight="1">
      <c r="B437" s="120">
        <v>20</v>
      </c>
      <c r="C437" s="121" t="s">
        <v>138</v>
      </c>
      <c r="D437" s="66">
        <f t="shared" si="36"/>
        <v>75.894437999999994</v>
      </c>
      <c r="E437" s="66">
        <v>30.429090000000006</v>
      </c>
      <c r="F437" s="66">
        <v>30.429090000000006</v>
      </c>
      <c r="G437" s="66">
        <v>122.09</v>
      </c>
      <c r="H437" s="234">
        <f t="shared" si="37"/>
        <v>1</v>
      </c>
      <c r="I437" s="150"/>
    </row>
    <row r="438" spans="2:9" ht="12.95" customHeight="1">
      <c r="B438" s="120">
        <v>21</v>
      </c>
      <c r="C438" s="121" t="s">
        <v>139</v>
      </c>
      <c r="D438" s="66">
        <f t="shared" si="36"/>
        <v>101.923416</v>
      </c>
      <c r="E438" s="66">
        <v>80.354752499999989</v>
      </c>
      <c r="F438" s="66">
        <v>80.354752499999989</v>
      </c>
      <c r="G438" s="66">
        <v>190.98</v>
      </c>
      <c r="H438" s="234">
        <f t="shared" si="37"/>
        <v>1</v>
      </c>
      <c r="I438" s="150"/>
    </row>
    <row r="439" spans="2:9" ht="12.95" customHeight="1">
      <c r="B439" s="120">
        <v>22</v>
      </c>
      <c r="C439" s="121" t="s">
        <v>140</v>
      </c>
      <c r="D439" s="66">
        <f t="shared" si="36"/>
        <v>69.339569999999995</v>
      </c>
      <c r="E439" s="66">
        <v>35.603130000000007</v>
      </c>
      <c r="F439" s="66">
        <v>35.603130000000007</v>
      </c>
      <c r="G439" s="66">
        <v>118.51</v>
      </c>
      <c r="H439" s="234">
        <f t="shared" si="37"/>
        <v>1</v>
      </c>
      <c r="I439" s="150"/>
    </row>
    <row r="440" spans="2:9" ht="12.95" customHeight="1">
      <c r="B440" s="120">
        <v>23</v>
      </c>
      <c r="C440" s="121" t="s">
        <v>141</v>
      </c>
      <c r="D440" s="66">
        <f t="shared" si="36"/>
        <v>128.299083</v>
      </c>
      <c r="E440" s="66">
        <v>76.261799999999994</v>
      </c>
      <c r="F440" s="66">
        <v>76.261799999999994</v>
      </c>
      <c r="G440" s="66">
        <v>204.37</v>
      </c>
      <c r="H440" s="234">
        <f t="shared" si="37"/>
        <v>1</v>
      </c>
      <c r="I440" s="150"/>
    </row>
    <row r="441" spans="2:9" ht="12.95" customHeight="1">
      <c r="B441" s="120">
        <v>24</v>
      </c>
      <c r="C441" s="121" t="s">
        <v>142</v>
      </c>
      <c r="D441" s="66">
        <f t="shared" si="36"/>
        <v>174.619158</v>
      </c>
      <c r="E441" s="66">
        <v>101.69573399999999</v>
      </c>
      <c r="F441" s="66">
        <v>101.69573399999999</v>
      </c>
      <c r="G441" s="66">
        <v>216.93</v>
      </c>
      <c r="H441" s="234">
        <f t="shared" si="37"/>
        <v>1</v>
      </c>
      <c r="I441" s="150"/>
    </row>
    <row r="442" spans="2:9" ht="12.95" customHeight="1">
      <c r="B442" s="131"/>
      <c r="C442" s="132" t="s">
        <v>26</v>
      </c>
      <c r="D442" s="41">
        <f>SUM(D418:D441)</f>
        <v>2893.0233479999997</v>
      </c>
      <c r="E442" s="41">
        <f t="shared" ref="E442:G442" si="38">SUM(E418:E441)</f>
        <v>1669.3145054999998</v>
      </c>
      <c r="F442" s="41">
        <f t="shared" si="38"/>
        <v>1669.3145054999998</v>
      </c>
      <c r="G442" s="41">
        <f t="shared" si="38"/>
        <v>4471.3</v>
      </c>
      <c r="H442" s="217">
        <f>F442/E442</f>
        <v>1</v>
      </c>
    </row>
    <row r="443" spans="2:9" ht="12.95" customHeight="1">
      <c r="B443" s="134"/>
      <c r="C443" s="135"/>
      <c r="D443" s="23"/>
      <c r="E443" s="23"/>
      <c r="F443" s="23"/>
      <c r="G443" s="24"/>
      <c r="H443" s="235"/>
    </row>
    <row r="444" spans="2:9" ht="15">
      <c r="B444" s="170" t="s">
        <v>52</v>
      </c>
      <c r="C444" s="170"/>
      <c r="D444" s="170"/>
      <c r="E444" s="170"/>
      <c r="F444" s="170"/>
      <c r="G444" s="170"/>
      <c r="H444" s="170"/>
      <c r="I444" s="78" t="s">
        <v>12</v>
      </c>
    </row>
    <row r="445" spans="2:9" ht="15">
      <c r="B445" s="236"/>
      <c r="C445" s="237"/>
      <c r="D445" s="237"/>
      <c r="E445" s="237"/>
      <c r="F445" s="237"/>
      <c r="G445" s="238"/>
    </row>
    <row r="446" spans="2:9" ht="15">
      <c r="B446" s="239" t="s">
        <v>53</v>
      </c>
      <c r="C446" s="239"/>
      <c r="D446" s="239"/>
      <c r="E446" s="239"/>
      <c r="F446" s="239"/>
      <c r="G446" s="239"/>
      <c r="H446" s="239"/>
    </row>
    <row r="447" spans="2:9" ht="9" customHeight="1">
      <c r="B447" s="240"/>
      <c r="C447" s="240"/>
      <c r="D447" s="240"/>
      <c r="E447" s="240"/>
      <c r="F447" s="241"/>
      <c r="G447" s="240"/>
    </row>
    <row r="448" spans="2:9" ht="27" customHeight="1">
      <c r="B448" s="242" t="s">
        <v>289</v>
      </c>
      <c r="C448" s="243"/>
      <c r="D448" s="243"/>
      <c r="E448" s="243"/>
      <c r="F448" s="243"/>
      <c r="G448" s="243"/>
      <c r="H448" s="243"/>
      <c r="I448" s="243"/>
    </row>
    <row r="449" spans="2:16">
      <c r="B449" s="244"/>
      <c r="C449" s="145"/>
      <c r="D449" s="145"/>
      <c r="E449" s="145"/>
      <c r="F449" s="245" t="s">
        <v>112</v>
      </c>
    </row>
    <row r="450" spans="2:16" ht="45">
      <c r="B450" s="172" t="s">
        <v>37</v>
      </c>
      <c r="C450" s="172" t="s">
        <v>38</v>
      </c>
      <c r="D450" s="128" t="s">
        <v>181</v>
      </c>
      <c r="E450" s="128" t="s">
        <v>254</v>
      </c>
      <c r="F450" s="128" t="s">
        <v>180</v>
      </c>
      <c r="G450" s="202"/>
      <c r="H450" s="203"/>
      <c r="L450" s="56" t="s">
        <v>198</v>
      </c>
    </row>
    <row r="451" spans="2:16" ht="14.25" customHeight="1">
      <c r="B451" s="246">
        <v>1</v>
      </c>
      <c r="C451" s="246">
        <v>2</v>
      </c>
      <c r="D451" s="247">
        <v>3</v>
      </c>
      <c r="E451" s="247">
        <v>4</v>
      </c>
      <c r="F451" s="247">
        <v>5</v>
      </c>
      <c r="G451" s="202"/>
      <c r="H451" s="203"/>
      <c r="L451" s="1" t="s">
        <v>196</v>
      </c>
      <c r="M451" s="1" t="s">
        <v>199</v>
      </c>
      <c r="O451" s="1" t="s">
        <v>200</v>
      </c>
      <c r="P451" s="1" t="s">
        <v>10</v>
      </c>
    </row>
    <row r="452" spans="2:16" ht="12.95" customHeight="1">
      <c r="B452" s="120">
        <v>1</v>
      </c>
      <c r="C452" s="121" t="s">
        <v>119</v>
      </c>
      <c r="D452" s="66">
        <v>2748.3250312</v>
      </c>
      <c r="E452" s="66">
        <v>984.873948502752</v>
      </c>
      <c r="F452" s="248">
        <f t="shared" ref="F452:F476" si="39">E452/D452</f>
        <v>0.35835424752243622</v>
      </c>
      <c r="G452" s="162"/>
      <c r="H452" s="106"/>
      <c r="L452" s="14">
        <f t="shared" ref="L452:L475" si="40">4.35*D184*254/100000</f>
        <v>1618.744794</v>
      </c>
      <c r="M452" s="14">
        <f t="shared" ref="M452:M475" si="41">L184*6.51*312/100000</f>
        <v>0</v>
      </c>
      <c r="N452" s="14"/>
      <c r="O452" s="14">
        <f t="shared" ref="O452:O475" si="42">K213*6.51*254/100000</f>
        <v>0</v>
      </c>
      <c r="P452" s="14">
        <f>SUM(L452:O452)</f>
        <v>1618.744794</v>
      </c>
    </row>
    <row r="453" spans="2:16" ht="12.95" customHeight="1">
      <c r="B453" s="120">
        <v>2</v>
      </c>
      <c r="C453" s="121" t="s">
        <v>120</v>
      </c>
      <c r="D453" s="66">
        <v>858.16594940000004</v>
      </c>
      <c r="E453" s="66">
        <v>260.74662828179714</v>
      </c>
      <c r="F453" s="248">
        <f t="shared" si="39"/>
        <v>0.30384173185163332</v>
      </c>
      <c r="G453" s="162"/>
      <c r="H453" s="106"/>
      <c r="L453" s="14">
        <f t="shared" si="40"/>
        <v>542.74897799999997</v>
      </c>
      <c r="M453" s="14">
        <f t="shared" si="41"/>
        <v>0</v>
      </c>
      <c r="N453" s="14"/>
      <c r="O453" s="14">
        <f t="shared" si="42"/>
        <v>0</v>
      </c>
      <c r="P453" s="14">
        <f t="shared" ref="P453:P475" si="43">SUM(L453:O453)</f>
        <v>542.74897799999997</v>
      </c>
    </row>
    <row r="454" spans="2:16" ht="12.95" customHeight="1">
      <c r="B454" s="120">
        <v>3</v>
      </c>
      <c r="C454" s="121" t="s">
        <v>121</v>
      </c>
      <c r="D454" s="66">
        <v>712.85656259999996</v>
      </c>
      <c r="E454" s="66">
        <v>261.27056807556755</v>
      </c>
      <c r="F454" s="248">
        <f t="shared" si="39"/>
        <v>0.36651211728013844</v>
      </c>
      <c r="G454" s="162"/>
      <c r="H454" s="106"/>
      <c r="L454" s="14">
        <f t="shared" si="40"/>
        <v>425.85055799999998</v>
      </c>
      <c r="M454" s="14">
        <f t="shared" si="41"/>
        <v>0</v>
      </c>
      <c r="N454" s="14"/>
      <c r="O454" s="14">
        <f t="shared" si="42"/>
        <v>0</v>
      </c>
      <c r="P454" s="14">
        <f t="shared" si="43"/>
        <v>425.85055799999998</v>
      </c>
    </row>
    <row r="455" spans="2:16" ht="12.95" customHeight="1">
      <c r="B455" s="120">
        <v>4</v>
      </c>
      <c r="C455" s="121" t="s">
        <v>122</v>
      </c>
      <c r="D455" s="66">
        <v>1999.7117740000001</v>
      </c>
      <c r="E455" s="66">
        <v>334.41267838005041</v>
      </c>
      <c r="F455" s="248">
        <f t="shared" si="39"/>
        <v>0.16723043927031975</v>
      </c>
      <c r="G455" s="162"/>
      <c r="H455" s="106"/>
      <c r="L455" s="14">
        <f t="shared" si="40"/>
        <v>1259.243481</v>
      </c>
      <c r="M455" s="14">
        <f t="shared" si="41"/>
        <v>0</v>
      </c>
      <c r="N455" s="14"/>
      <c r="O455" s="14">
        <f t="shared" si="42"/>
        <v>0</v>
      </c>
      <c r="P455" s="14">
        <f t="shared" si="43"/>
        <v>1259.243481</v>
      </c>
    </row>
    <row r="456" spans="2:16" ht="12.95" customHeight="1">
      <c r="B456" s="120">
        <v>5</v>
      </c>
      <c r="C456" s="121" t="s">
        <v>123</v>
      </c>
      <c r="D456" s="66">
        <v>1068.6125440000001</v>
      </c>
      <c r="E456" s="66">
        <v>-80.378814840772819</v>
      </c>
      <c r="F456" s="248">
        <f t="shared" si="39"/>
        <v>-7.5217921867079277E-2</v>
      </c>
      <c r="G456" s="162"/>
      <c r="H456" s="106"/>
      <c r="L456" s="14">
        <f t="shared" si="40"/>
        <v>654.20024099999989</v>
      </c>
      <c r="M456" s="14">
        <f t="shared" si="41"/>
        <v>0</v>
      </c>
      <c r="N456" s="14"/>
      <c r="O456" s="14">
        <f t="shared" si="42"/>
        <v>0</v>
      </c>
      <c r="P456" s="14">
        <f t="shared" si="43"/>
        <v>654.20024099999989</v>
      </c>
    </row>
    <row r="457" spans="2:16" ht="12.95" customHeight="1">
      <c r="B457" s="120">
        <v>6</v>
      </c>
      <c r="C457" s="121" t="s">
        <v>124</v>
      </c>
      <c r="D457" s="66">
        <v>2009.7356300000001</v>
      </c>
      <c r="E457" s="66">
        <v>1056.0048772872249</v>
      </c>
      <c r="F457" s="248">
        <f t="shared" si="39"/>
        <v>0.52544467119151628</v>
      </c>
      <c r="G457" s="162"/>
      <c r="H457" s="106"/>
      <c r="L457" s="14">
        <f t="shared" si="40"/>
        <v>1119.904542</v>
      </c>
      <c r="M457" s="14">
        <f t="shared" si="41"/>
        <v>0</v>
      </c>
      <c r="N457" s="14"/>
      <c r="O457" s="14">
        <f t="shared" si="42"/>
        <v>0</v>
      </c>
      <c r="P457" s="14">
        <f t="shared" si="43"/>
        <v>1119.904542</v>
      </c>
    </row>
    <row r="458" spans="2:16" ht="12.95" customHeight="1">
      <c r="B458" s="120">
        <v>7</v>
      </c>
      <c r="C458" s="121" t="s">
        <v>125</v>
      </c>
      <c r="D458" s="66">
        <v>1297.7469599999999</v>
      </c>
      <c r="E458" s="66">
        <v>461.39543421007772</v>
      </c>
      <c r="F458" s="248">
        <f t="shared" si="39"/>
        <v>0.35553574651415693</v>
      </c>
      <c r="G458" s="162"/>
      <c r="H458" s="106"/>
      <c r="L458" s="14">
        <f t="shared" si="40"/>
        <v>730.26155700000004</v>
      </c>
      <c r="M458" s="14">
        <f t="shared" si="41"/>
        <v>0</v>
      </c>
      <c r="N458" s="14"/>
      <c r="O458" s="14">
        <f t="shared" si="42"/>
        <v>0</v>
      </c>
      <c r="P458" s="14">
        <f t="shared" si="43"/>
        <v>730.26155700000004</v>
      </c>
    </row>
    <row r="459" spans="2:16" ht="12.95" customHeight="1">
      <c r="B459" s="120">
        <v>8</v>
      </c>
      <c r="C459" s="121" t="s">
        <v>126</v>
      </c>
      <c r="D459" s="66">
        <v>2588.4446337999998</v>
      </c>
      <c r="E459" s="66">
        <v>669.19878866324348</v>
      </c>
      <c r="F459" s="248">
        <f t="shared" si="39"/>
        <v>0.2585331669547119</v>
      </c>
      <c r="G459" s="162"/>
      <c r="H459" s="106"/>
      <c r="L459" s="14">
        <f t="shared" si="40"/>
        <v>1590.6582359999995</v>
      </c>
      <c r="M459" s="14">
        <f t="shared" si="41"/>
        <v>0</v>
      </c>
      <c r="N459" s="14"/>
      <c r="O459" s="14">
        <f t="shared" si="42"/>
        <v>0</v>
      </c>
      <c r="P459" s="14">
        <f t="shared" si="43"/>
        <v>1590.6582359999995</v>
      </c>
    </row>
    <row r="460" spans="2:16" ht="12.95" customHeight="1">
      <c r="B460" s="120">
        <v>9</v>
      </c>
      <c r="C460" s="121" t="s">
        <v>127</v>
      </c>
      <c r="D460" s="66">
        <v>3582.3912857999999</v>
      </c>
      <c r="E460" s="66">
        <v>1657.2424527591859</v>
      </c>
      <c r="F460" s="248">
        <f t="shared" si="39"/>
        <v>0.46260788410473691</v>
      </c>
      <c r="G460" s="162"/>
      <c r="H460" s="106"/>
      <c r="L460" s="14">
        <f t="shared" si="40"/>
        <v>2067.9971340000002</v>
      </c>
      <c r="M460" s="14">
        <f t="shared" si="41"/>
        <v>0</v>
      </c>
      <c r="N460" s="14"/>
      <c r="O460" s="14">
        <f t="shared" si="42"/>
        <v>0</v>
      </c>
      <c r="P460" s="14">
        <f t="shared" si="43"/>
        <v>2067.9971340000002</v>
      </c>
    </row>
    <row r="461" spans="2:16" ht="12.95" customHeight="1">
      <c r="B461" s="120">
        <v>10</v>
      </c>
      <c r="C461" s="121" t="s">
        <v>128</v>
      </c>
      <c r="D461" s="66">
        <v>1229.8120692</v>
      </c>
      <c r="E461" s="66">
        <v>366.05275065272349</v>
      </c>
      <c r="F461" s="248">
        <f t="shared" si="39"/>
        <v>0.29764933994414527</v>
      </c>
      <c r="G461" s="162"/>
      <c r="H461" s="106"/>
      <c r="L461" s="14">
        <f t="shared" si="40"/>
        <v>745.15560899999991</v>
      </c>
      <c r="M461" s="14">
        <f t="shared" si="41"/>
        <v>0</v>
      </c>
      <c r="N461" s="14"/>
      <c r="O461" s="14">
        <f t="shared" si="42"/>
        <v>0</v>
      </c>
      <c r="P461" s="14">
        <f t="shared" si="43"/>
        <v>745.15560899999991</v>
      </c>
    </row>
    <row r="462" spans="2:16" ht="12.95" customHeight="1">
      <c r="B462" s="120">
        <v>11</v>
      </c>
      <c r="C462" s="121" t="s">
        <v>129</v>
      </c>
      <c r="D462" s="66">
        <v>2020.7084001999999</v>
      </c>
      <c r="E462" s="66">
        <v>874.1561652744831</v>
      </c>
      <c r="F462" s="248">
        <f t="shared" si="39"/>
        <v>0.43259886740113684</v>
      </c>
      <c r="G462" s="162"/>
      <c r="H462" s="106"/>
      <c r="L462" s="14">
        <f t="shared" si="40"/>
        <v>1203.556521</v>
      </c>
      <c r="M462" s="14">
        <f t="shared" si="41"/>
        <v>0</v>
      </c>
      <c r="N462" s="14"/>
      <c r="O462" s="14">
        <f t="shared" si="42"/>
        <v>0</v>
      </c>
      <c r="P462" s="14">
        <f t="shared" si="43"/>
        <v>1203.556521</v>
      </c>
    </row>
    <row r="463" spans="2:16" ht="12.95" customHeight="1">
      <c r="B463" s="120">
        <v>12</v>
      </c>
      <c r="C463" s="121" t="s">
        <v>130</v>
      </c>
      <c r="D463" s="66">
        <v>2118.4386002000001</v>
      </c>
      <c r="E463" s="66">
        <v>869.24056449684019</v>
      </c>
      <c r="F463" s="248">
        <f t="shared" si="39"/>
        <v>0.41032133969555495</v>
      </c>
      <c r="G463" s="162"/>
      <c r="H463" s="106"/>
      <c r="L463" s="14">
        <f t="shared" si="40"/>
        <v>1213.887336</v>
      </c>
      <c r="M463" s="14">
        <f t="shared" si="41"/>
        <v>0</v>
      </c>
      <c r="N463" s="14"/>
      <c r="O463" s="14">
        <f t="shared" si="42"/>
        <v>0</v>
      </c>
      <c r="P463" s="14">
        <f t="shared" si="43"/>
        <v>1213.887336</v>
      </c>
    </row>
    <row r="464" spans="2:16" ht="12.95" customHeight="1">
      <c r="B464" s="120">
        <v>13</v>
      </c>
      <c r="C464" s="121" t="s">
        <v>131</v>
      </c>
      <c r="D464" s="66">
        <v>945.81499940000003</v>
      </c>
      <c r="E464" s="66">
        <v>838.90152658219245</v>
      </c>
      <c r="F464" s="248">
        <f t="shared" si="39"/>
        <v>0.88696153805381528</v>
      </c>
      <c r="G464" s="162"/>
      <c r="H464" s="106"/>
      <c r="L464" s="14">
        <f t="shared" si="40"/>
        <v>513.43598099999997</v>
      </c>
      <c r="M464" s="14">
        <f t="shared" si="41"/>
        <v>0</v>
      </c>
      <c r="N464" s="14"/>
      <c r="O464" s="14">
        <f t="shared" si="42"/>
        <v>0</v>
      </c>
      <c r="P464" s="14">
        <f t="shared" si="43"/>
        <v>513.43598099999997</v>
      </c>
    </row>
    <row r="465" spans="2:16" ht="12.95" customHeight="1">
      <c r="B465" s="120">
        <v>14</v>
      </c>
      <c r="C465" s="121" t="s">
        <v>132</v>
      </c>
      <c r="D465" s="66">
        <v>989.23226079999995</v>
      </c>
      <c r="E465" s="66">
        <v>362.78294924967537</v>
      </c>
      <c r="F465" s="248">
        <f t="shared" si="39"/>
        <v>0.36673182186384612</v>
      </c>
      <c r="G465" s="162"/>
      <c r="H465" s="106"/>
      <c r="L465" s="14">
        <f t="shared" si="40"/>
        <v>555.54371999999989</v>
      </c>
      <c r="M465" s="14">
        <f t="shared" si="41"/>
        <v>0</v>
      </c>
      <c r="N465" s="14"/>
      <c r="O465" s="14">
        <f t="shared" si="42"/>
        <v>0</v>
      </c>
      <c r="P465" s="14">
        <f t="shared" si="43"/>
        <v>555.54371999999989</v>
      </c>
    </row>
    <row r="466" spans="2:16" ht="12.95" customHeight="1">
      <c r="B466" s="120">
        <v>15</v>
      </c>
      <c r="C466" s="121" t="s">
        <v>133</v>
      </c>
      <c r="D466" s="66">
        <v>2161.9252164</v>
      </c>
      <c r="E466" s="66">
        <v>509.01723811342828</v>
      </c>
      <c r="F466" s="248">
        <f t="shared" si="39"/>
        <v>0.23544627457606276</v>
      </c>
      <c r="G466" s="162"/>
      <c r="H466" s="106"/>
      <c r="L466" s="14">
        <f t="shared" si="40"/>
        <v>1196.2531320000001</v>
      </c>
      <c r="M466" s="14">
        <f t="shared" si="41"/>
        <v>0</v>
      </c>
      <c r="N466" s="14"/>
      <c r="O466" s="14">
        <f t="shared" si="42"/>
        <v>0</v>
      </c>
      <c r="P466" s="14">
        <f t="shared" si="43"/>
        <v>1196.2531320000001</v>
      </c>
    </row>
    <row r="467" spans="2:16" ht="12.95" customHeight="1">
      <c r="B467" s="120">
        <v>16</v>
      </c>
      <c r="C467" s="121" t="s">
        <v>134</v>
      </c>
      <c r="D467" s="66">
        <v>2942.7070432</v>
      </c>
      <c r="E467" s="66">
        <v>1235.4568368025102</v>
      </c>
      <c r="F467" s="248">
        <f t="shared" si="39"/>
        <v>0.41983684364959156</v>
      </c>
      <c r="G467" s="162"/>
      <c r="H467" s="106"/>
      <c r="L467" s="14">
        <f t="shared" si="40"/>
        <v>1827.0515909999997</v>
      </c>
      <c r="M467" s="14">
        <f t="shared" si="41"/>
        <v>0</v>
      </c>
      <c r="N467" s="14"/>
      <c r="O467" s="14">
        <f t="shared" si="42"/>
        <v>0</v>
      </c>
      <c r="P467" s="14">
        <f t="shared" si="43"/>
        <v>1827.0515909999997</v>
      </c>
    </row>
    <row r="468" spans="2:16" ht="12.95" customHeight="1">
      <c r="B468" s="120">
        <v>17</v>
      </c>
      <c r="C468" s="121" t="s">
        <v>135</v>
      </c>
      <c r="D468" s="66">
        <v>2202.9118502000001</v>
      </c>
      <c r="E468" s="66">
        <v>465.68826222586966</v>
      </c>
      <c r="F468" s="248">
        <f t="shared" si="39"/>
        <v>0.2113966848848674</v>
      </c>
      <c r="G468" s="162"/>
      <c r="H468" s="106"/>
      <c r="L468" s="14">
        <f t="shared" si="40"/>
        <v>1194.4631939999999</v>
      </c>
      <c r="M468" s="14">
        <f t="shared" si="41"/>
        <v>0</v>
      </c>
      <c r="N468" s="14"/>
      <c r="O468" s="14">
        <f t="shared" si="42"/>
        <v>0</v>
      </c>
      <c r="P468" s="14">
        <f t="shared" si="43"/>
        <v>1194.4631939999999</v>
      </c>
    </row>
    <row r="469" spans="2:16" ht="12.95" customHeight="1">
      <c r="B469" s="120">
        <v>18</v>
      </c>
      <c r="C469" s="121" t="s">
        <v>136</v>
      </c>
      <c r="D469" s="66">
        <v>1883.5325296000001</v>
      </c>
      <c r="E469" s="66">
        <v>977.37146875528765</v>
      </c>
      <c r="F469" s="248">
        <f t="shared" si="39"/>
        <v>0.51890341865391032</v>
      </c>
      <c r="G469" s="162"/>
      <c r="H469" s="106"/>
      <c r="L469" s="14">
        <f t="shared" si="40"/>
        <v>1036.7829149999998</v>
      </c>
      <c r="M469" s="14">
        <f t="shared" si="41"/>
        <v>0</v>
      </c>
      <c r="N469" s="14"/>
      <c r="O469" s="14">
        <f t="shared" si="42"/>
        <v>0</v>
      </c>
      <c r="P469" s="14">
        <f t="shared" si="43"/>
        <v>1036.7829149999998</v>
      </c>
    </row>
    <row r="470" spans="2:16" ht="12.95" customHeight="1">
      <c r="B470" s="120">
        <v>19</v>
      </c>
      <c r="C470" s="121" t="s">
        <v>137</v>
      </c>
      <c r="D470" s="66">
        <v>1606.1804949999998</v>
      </c>
      <c r="E470" s="66">
        <v>610.61824413644933</v>
      </c>
      <c r="F470" s="248">
        <f t="shared" si="39"/>
        <v>0.38016788650919919</v>
      </c>
      <c r="G470" s="162"/>
      <c r="H470" s="106"/>
      <c r="L470" s="14">
        <f t="shared" si="40"/>
        <v>962.77671299999986</v>
      </c>
      <c r="M470" s="14">
        <f t="shared" si="41"/>
        <v>0</v>
      </c>
      <c r="N470" s="14"/>
      <c r="O470" s="14">
        <f t="shared" si="42"/>
        <v>0</v>
      </c>
      <c r="P470" s="14">
        <f t="shared" si="43"/>
        <v>962.77671299999986</v>
      </c>
    </row>
    <row r="471" spans="2:16" ht="12.95" customHeight="1">
      <c r="B471" s="120">
        <v>20</v>
      </c>
      <c r="C471" s="121" t="s">
        <v>138</v>
      </c>
      <c r="D471" s="66">
        <v>1132.7247348000001</v>
      </c>
      <c r="E471" s="66">
        <v>157.50418196760484</v>
      </c>
      <c r="F471" s="248">
        <f t="shared" si="39"/>
        <v>0.13904894731147072</v>
      </c>
      <c r="G471" s="162"/>
      <c r="H471" s="106"/>
      <c r="L471" s="14">
        <f t="shared" si="40"/>
        <v>687.95493599999998</v>
      </c>
      <c r="M471" s="14">
        <f t="shared" si="41"/>
        <v>0</v>
      </c>
      <c r="N471" s="14"/>
      <c r="O471" s="14">
        <f t="shared" si="42"/>
        <v>0</v>
      </c>
      <c r="P471" s="14">
        <f t="shared" si="43"/>
        <v>687.95493599999998</v>
      </c>
    </row>
    <row r="472" spans="2:16" ht="12.95" customHeight="1">
      <c r="B472" s="120">
        <v>21</v>
      </c>
      <c r="C472" s="121" t="s">
        <v>139</v>
      </c>
      <c r="D472" s="66">
        <v>1521.2386728000001</v>
      </c>
      <c r="E472" s="66">
        <v>597.77151614002264</v>
      </c>
      <c r="F472" s="248">
        <f t="shared" si="39"/>
        <v>0.39295051251869711</v>
      </c>
      <c r="G472" s="162"/>
      <c r="H472" s="106"/>
      <c r="L472" s="14">
        <f t="shared" si="40"/>
        <v>946.47943799999985</v>
      </c>
      <c r="M472" s="14">
        <f t="shared" si="41"/>
        <v>0</v>
      </c>
      <c r="N472" s="14"/>
      <c r="O472" s="14">
        <f t="shared" si="42"/>
        <v>0</v>
      </c>
      <c r="P472" s="14">
        <f t="shared" si="43"/>
        <v>946.47943799999985</v>
      </c>
    </row>
    <row r="473" spans="2:16" ht="12.95" customHeight="1">
      <c r="B473" s="120">
        <v>22</v>
      </c>
      <c r="C473" s="121" t="s">
        <v>140</v>
      </c>
      <c r="D473" s="66">
        <v>1035.0240784</v>
      </c>
      <c r="E473" s="66">
        <v>37.23677408117625</v>
      </c>
      <c r="F473" s="248">
        <f t="shared" si="39"/>
        <v>3.5976722530686442E-2</v>
      </c>
      <c r="G473" s="162"/>
      <c r="H473" s="106"/>
      <c r="L473" s="14">
        <f t="shared" si="40"/>
        <v>714.43938899999989</v>
      </c>
      <c r="M473" s="14">
        <f t="shared" si="41"/>
        <v>0</v>
      </c>
      <c r="N473" s="14"/>
      <c r="O473" s="14">
        <f t="shared" si="42"/>
        <v>0</v>
      </c>
      <c r="P473" s="14">
        <f t="shared" si="43"/>
        <v>714.43938899999989</v>
      </c>
    </row>
    <row r="474" spans="2:16" ht="12.95" customHeight="1">
      <c r="B474" s="120">
        <v>23</v>
      </c>
      <c r="C474" s="121" t="s">
        <v>141</v>
      </c>
      <c r="D474" s="66">
        <v>1914.9342194000001</v>
      </c>
      <c r="E474" s="66">
        <v>850.39093012014462</v>
      </c>
      <c r="F474" s="248">
        <f t="shared" si="39"/>
        <v>0.44408362517360767</v>
      </c>
      <c r="G474" s="162"/>
      <c r="H474" s="106"/>
      <c r="L474" s="14">
        <f t="shared" si="40"/>
        <v>1208.6501099999998</v>
      </c>
      <c r="M474" s="14">
        <f t="shared" si="41"/>
        <v>0</v>
      </c>
      <c r="N474" s="14"/>
      <c r="O474" s="14">
        <f t="shared" si="42"/>
        <v>0</v>
      </c>
      <c r="P474" s="14">
        <f t="shared" si="43"/>
        <v>1208.6501099999998</v>
      </c>
    </row>
    <row r="475" spans="2:16" ht="12.95" customHeight="1">
      <c r="B475" s="120">
        <v>24</v>
      </c>
      <c r="C475" s="121" t="s">
        <v>142</v>
      </c>
      <c r="D475" s="66">
        <v>2605.8753572000001</v>
      </c>
      <c r="E475" s="66">
        <v>439.94373532963033</v>
      </c>
      <c r="F475" s="248">
        <f t="shared" si="39"/>
        <v>0.16882762029046072</v>
      </c>
      <c r="G475" s="162"/>
      <c r="H475" s="106"/>
      <c r="L475" s="14">
        <f t="shared" si="40"/>
        <v>1376.5728119999999</v>
      </c>
      <c r="M475" s="14">
        <f t="shared" si="41"/>
        <v>0</v>
      </c>
      <c r="N475" s="14"/>
      <c r="O475" s="14">
        <f t="shared" si="42"/>
        <v>0</v>
      </c>
      <c r="P475" s="14">
        <f t="shared" si="43"/>
        <v>1376.5728119999999</v>
      </c>
    </row>
    <row r="476" spans="2:16" ht="12.95" customHeight="1">
      <c r="B476" s="131"/>
      <c r="C476" s="132" t="s">
        <v>26</v>
      </c>
      <c r="D476" s="42">
        <f>SUM(D452:D475)</f>
        <v>43177.050897599998</v>
      </c>
      <c r="E476" s="42">
        <f>SUM(E452:E475)</f>
        <v>14796.899705247162</v>
      </c>
      <c r="F476" s="20">
        <f t="shared" si="39"/>
        <v>0.34270288029490337</v>
      </c>
      <c r="G476" s="138"/>
      <c r="H476" s="106"/>
      <c r="L476" s="14">
        <f>SUM(L452:L475)</f>
        <v>25392.612917999992</v>
      </c>
      <c r="M476" s="14">
        <f>SUM(M452:M475)</f>
        <v>0</v>
      </c>
      <c r="N476" s="14"/>
      <c r="O476" s="14">
        <f>SUM(O452:O475)</f>
        <v>0</v>
      </c>
      <c r="P476" s="14">
        <f>SUM(P452:P475)</f>
        <v>25392.612917999992</v>
      </c>
    </row>
    <row r="477" spans="2:16" ht="15">
      <c r="B477" s="249"/>
      <c r="C477" s="250"/>
      <c r="D477" s="251"/>
      <c r="E477" s="251"/>
      <c r="F477" s="252"/>
      <c r="G477" s="253"/>
      <c r="H477" s="254"/>
    </row>
    <row r="478" spans="2:16" ht="27.75" customHeight="1">
      <c r="B478" s="181" t="s">
        <v>256</v>
      </c>
      <c r="C478" s="170"/>
      <c r="D478" s="170"/>
      <c r="E478" s="170"/>
      <c r="F478" s="170"/>
      <c r="G478" s="170"/>
      <c r="H478" s="254"/>
    </row>
    <row r="479" spans="2:16">
      <c r="B479" s="183"/>
      <c r="C479" s="184"/>
      <c r="D479" s="184"/>
      <c r="E479" s="184"/>
      <c r="F479" s="185" t="s">
        <v>112</v>
      </c>
    </row>
    <row r="480" spans="2:16" ht="56.25" customHeight="1">
      <c r="B480" s="255" t="s">
        <v>37</v>
      </c>
      <c r="C480" s="255" t="s">
        <v>38</v>
      </c>
      <c r="D480" s="256" t="s">
        <v>255</v>
      </c>
      <c r="E480" s="256" t="s">
        <v>257</v>
      </c>
      <c r="F480" s="256" t="s">
        <v>178</v>
      </c>
      <c r="G480" s="202"/>
      <c r="H480" s="203"/>
    </row>
    <row r="481" spans="2:8" ht="15">
      <c r="B481" s="186">
        <v>1</v>
      </c>
      <c r="C481" s="186">
        <v>2</v>
      </c>
      <c r="D481" s="187">
        <v>3</v>
      </c>
      <c r="E481" s="187">
        <v>4</v>
      </c>
      <c r="F481" s="187">
        <v>5</v>
      </c>
      <c r="G481" s="202"/>
      <c r="H481" s="203"/>
    </row>
    <row r="482" spans="2:8" ht="12.95" customHeight="1">
      <c r="B482" s="120">
        <v>1</v>
      </c>
      <c r="C482" s="121" t="s">
        <v>119</v>
      </c>
      <c r="D482" s="257">
        <f>D452</f>
        <v>2748.3250312</v>
      </c>
      <c r="E482" s="257">
        <v>1884.1276843755518</v>
      </c>
      <c r="F482" s="25">
        <f t="shared" ref="F482:F506" si="44">E482/D482</f>
        <v>0.68555489725059404</v>
      </c>
      <c r="G482" s="162"/>
      <c r="H482" s="106"/>
    </row>
    <row r="483" spans="2:8" ht="12.95" customHeight="1">
      <c r="B483" s="120">
        <v>2</v>
      </c>
      <c r="C483" s="121" t="s">
        <v>120</v>
      </c>
      <c r="D483" s="257">
        <f t="shared" ref="D483:D505" si="45">D453</f>
        <v>858.16594940000004</v>
      </c>
      <c r="E483" s="257">
        <v>497.74417471019706</v>
      </c>
      <c r="F483" s="25">
        <f t="shared" si="44"/>
        <v>0.58000923371313273</v>
      </c>
      <c r="G483" s="162"/>
      <c r="H483" s="106"/>
    </row>
    <row r="484" spans="2:8" ht="12.95" customHeight="1">
      <c r="B484" s="120">
        <v>3</v>
      </c>
      <c r="C484" s="121" t="s">
        <v>121</v>
      </c>
      <c r="D484" s="257">
        <f t="shared" si="45"/>
        <v>712.85656259999996</v>
      </c>
      <c r="E484" s="257">
        <v>496.2565162147676</v>
      </c>
      <c r="F484" s="25">
        <f t="shared" si="44"/>
        <v>0.69615199221112933</v>
      </c>
      <c r="G484" s="162"/>
      <c r="H484" s="106"/>
    </row>
    <row r="485" spans="2:8" ht="12.95" customHeight="1">
      <c r="B485" s="120">
        <v>4</v>
      </c>
      <c r="C485" s="121" t="s">
        <v>122</v>
      </c>
      <c r="D485" s="257">
        <f t="shared" si="45"/>
        <v>1999.7117740000001</v>
      </c>
      <c r="E485" s="257">
        <v>987.62231310405025</v>
      </c>
      <c r="F485" s="25">
        <f t="shared" si="44"/>
        <v>0.49388233141645249</v>
      </c>
      <c r="G485" s="162"/>
      <c r="H485" s="106"/>
    </row>
    <row r="486" spans="2:8" ht="12.95" customHeight="1">
      <c r="B486" s="120">
        <v>5</v>
      </c>
      <c r="C486" s="121" t="s">
        <v>123</v>
      </c>
      <c r="D486" s="257">
        <f t="shared" si="45"/>
        <v>1068.6125440000001</v>
      </c>
      <c r="E486" s="257">
        <v>237.40626284482727</v>
      </c>
      <c r="F486" s="25">
        <f t="shared" si="44"/>
        <v>0.22216308818177904</v>
      </c>
      <c r="G486" s="162"/>
      <c r="H486" s="106"/>
    </row>
    <row r="487" spans="2:8" ht="12.95" customHeight="1">
      <c r="B487" s="120">
        <v>6</v>
      </c>
      <c r="C487" s="121" t="s">
        <v>124</v>
      </c>
      <c r="D487" s="257">
        <f t="shared" si="45"/>
        <v>2009.7356300000001</v>
      </c>
      <c r="E487" s="257">
        <v>1308.1496252012253</v>
      </c>
      <c r="F487" s="25">
        <f t="shared" si="44"/>
        <v>0.65090632104742308</v>
      </c>
      <c r="G487" s="162"/>
      <c r="H487" s="106"/>
    </row>
    <row r="488" spans="2:8" ht="12.95" customHeight="1">
      <c r="B488" s="120">
        <v>7</v>
      </c>
      <c r="C488" s="121" t="s">
        <v>125</v>
      </c>
      <c r="D488" s="257">
        <f t="shared" si="45"/>
        <v>1297.7469599999999</v>
      </c>
      <c r="E488" s="257">
        <v>740.22577333927757</v>
      </c>
      <c r="F488" s="25">
        <f t="shared" si="44"/>
        <v>0.57039299351491268</v>
      </c>
      <c r="G488" s="162"/>
      <c r="H488" s="106"/>
    </row>
    <row r="489" spans="2:8" ht="12.95" customHeight="1">
      <c r="B489" s="120">
        <v>8</v>
      </c>
      <c r="C489" s="121" t="s">
        <v>126</v>
      </c>
      <c r="D489" s="257">
        <f t="shared" si="45"/>
        <v>2588.4446337999998</v>
      </c>
      <c r="E489" s="257">
        <v>1295.837994026843</v>
      </c>
      <c r="F489" s="25">
        <f t="shared" si="44"/>
        <v>0.50062418840478395</v>
      </c>
      <c r="G489" s="162"/>
      <c r="H489" s="106"/>
    </row>
    <row r="490" spans="2:8" ht="12.95" customHeight="1">
      <c r="B490" s="120">
        <v>9</v>
      </c>
      <c r="C490" s="121" t="s">
        <v>127</v>
      </c>
      <c r="D490" s="257">
        <f t="shared" si="45"/>
        <v>3582.3912857999999</v>
      </c>
      <c r="E490" s="257">
        <v>2194.0533304155856</v>
      </c>
      <c r="F490" s="25">
        <f t="shared" si="44"/>
        <v>0.61245496523856735</v>
      </c>
      <c r="G490" s="162"/>
      <c r="H490" s="106"/>
    </row>
    <row r="491" spans="2:8" ht="12.95" customHeight="1">
      <c r="B491" s="120">
        <v>10</v>
      </c>
      <c r="C491" s="121" t="s">
        <v>128</v>
      </c>
      <c r="D491" s="257">
        <f t="shared" si="45"/>
        <v>1229.8120692</v>
      </c>
      <c r="E491" s="257">
        <v>672.9937643039234</v>
      </c>
      <c r="F491" s="25">
        <f t="shared" si="44"/>
        <v>0.54723301320478157</v>
      </c>
      <c r="G491" s="162"/>
      <c r="H491" s="106"/>
    </row>
    <row r="492" spans="2:8" ht="12.95" customHeight="1">
      <c r="B492" s="120">
        <v>11</v>
      </c>
      <c r="C492" s="121" t="s">
        <v>129</v>
      </c>
      <c r="D492" s="257">
        <f t="shared" si="45"/>
        <v>2020.7084001999999</v>
      </c>
      <c r="E492" s="257">
        <v>1388.1264160344831</v>
      </c>
      <c r="F492" s="25">
        <f t="shared" si="44"/>
        <v>0.68695038625914218</v>
      </c>
      <c r="G492" s="162"/>
      <c r="H492" s="106"/>
    </row>
    <row r="493" spans="2:8" ht="12.95" customHeight="1">
      <c r="B493" s="120">
        <v>12</v>
      </c>
      <c r="C493" s="121" t="s">
        <v>130</v>
      </c>
      <c r="D493" s="257">
        <f t="shared" si="45"/>
        <v>2118.4386002000001</v>
      </c>
      <c r="E493" s="257">
        <v>1661.1098644040401</v>
      </c>
      <c r="F493" s="25">
        <f t="shared" si="44"/>
        <v>0.78411990049993241</v>
      </c>
      <c r="G493" s="162"/>
      <c r="H493" s="106"/>
    </row>
    <row r="494" spans="2:8" ht="12.95" customHeight="1">
      <c r="B494" s="120">
        <v>13</v>
      </c>
      <c r="C494" s="121" t="s">
        <v>131</v>
      </c>
      <c r="D494" s="257">
        <f t="shared" si="45"/>
        <v>945.81499940000003</v>
      </c>
      <c r="E494" s="257">
        <v>1178.6130154509924</v>
      </c>
      <c r="F494" s="25">
        <f t="shared" si="44"/>
        <v>1.2461348320746375</v>
      </c>
      <c r="G494" s="162"/>
      <c r="H494" s="106"/>
    </row>
    <row r="495" spans="2:8" ht="12.95" customHeight="1">
      <c r="B495" s="120">
        <v>14</v>
      </c>
      <c r="C495" s="121" t="s">
        <v>132</v>
      </c>
      <c r="D495" s="257">
        <f t="shared" si="45"/>
        <v>989.23226079999995</v>
      </c>
      <c r="E495" s="257">
        <v>675.53781900887554</v>
      </c>
      <c r="F495" s="25">
        <f t="shared" si="44"/>
        <v>0.68289101132080221</v>
      </c>
      <c r="G495" s="162"/>
      <c r="H495" s="106"/>
    </row>
    <row r="496" spans="2:8" ht="12.95" customHeight="1">
      <c r="B496" s="120">
        <v>15</v>
      </c>
      <c r="C496" s="121" t="s">
        <v>133</v>
      </c>
      <c r="D496" s="257">
        <f t="shared" si="45"/>
        <v>2161.9252164</v>
      </c>
      <c r="E496" s="257">
        <v>1219.7579314014283</v>
      </c>
      <c r="F496" s="25">
        <f t="shared" si="44"/>
        <v>0.56419987247872894</v>
      </c>
      <c r="G496" s="162"/>
      <c r="H496" s="106"/>
    </row>
    <row r="497" spans="2:9" ht="12.95" customHeight="1">
      <c r="B497" s="120">
        <v>16</v>
      </c>
      <c r="C497" s="121" t="s">
        <v>134</v>
      </c>
      <c r="D497" s="257">
        <f t="shared" si="45"/>
        <v>2942.7070432</v>
      </c>
      <c r="E497" s="257">
        <v>1980.5163991337104</v>
      </c>
      <c r="F497" s="25">
        <f t="shared" si="44"/>
        <v>0.67302533689525179</v>
      </c>
      <c r="G497" s="162"/>
      <c r="H497" s="106"/>
    </row>
    <row r="498" spans="2:9" ht="12.95" customHeight="1">
      <c r="B498" s="120">
        <v>17</v>
      </c>
      <c r="C498" s="121" t="s">
        <v>135</v>
      </c>
      <c r="D498" s="257">
        <f t="shared" si="45"/>
        <v>2202.9118502000001</v>
      </c>
      <c r="E498" s="257">
        <v>1161.7847848418696</v>
      </c>
      <c r="F498" s="25">
        <f t="shared" si="44"/>
        <v>0.52738596178344244</v>
      </c>
      <c r="G498" s="162"/>
      <c r="H498" s="106"/>
    </row>
    <row r="499" spans="2:9" ht="12.95" customHeight="1">
      <c r="B499" s="120">
        <v>18</v>
      </c>
      <c r="C499" s="121" t="s">
        <v>136</v>
      </c>
      <c r="D499" s="257">
        <f t="shared" si="45"/>
        <v>1883.5325296000001</v>
      </c>
      <c r="E499" s="257">
        <v>1517.3120015728873</v>
      </c>
      <c r="F499" s="25">
        <f t="shared" si="44"/>
        <v>0.80556718704248453</v>
      </c>
      <c r="G499" s="162"/>
      <c r="H499" s="106"/>
    </row>
    <row r="500" spans="2:9" ht="12.95" customHeight="1">
      <c r="B500" s="120">
        <v>19</v>
      </c>
      <c r="C500" s="121" t="s">
        <v>137</v>
      </c>
      <c r="D500" s="257">
        <f t="shared" si="45"/>
        <v>1606.1804949999998</v>
      </c>
      <c r="E500" s="257">
        <v>779.8101090436495</v>
      </c>
      <c r="F500" s="25">
        <f t="shared" si="44"/>
        <v>0.485505901404717</v>
      </c>
      <c r="G500" s="162"/>
      <c r="H500" s="106"/>
    </row>
    <row r="501" spans="2:9" ht="12.95" customHeight="1">
      <c r="B501" s="120">
        <v>20</v>
      </c>
      <c r="C501" s="121" t="s">
        <v>138</v>
      </c>
      <c r="D501" s="257">
        <f t="shared" si="45"/>
        <v>1132.7247348000001</v>
      </c>
      <c r="E501" s="257">
        <v>517.45596703840476</v>
      </c>
      <c r="F501" s="25">
        <f t="shared" si="44"/>
        <v>0.45682410840067827</v>
      </c>
      <c r="G501" s="162"/>
      <c r="H501" s="106"/>
    </row>
    <row r="502" spans="2:9" ht="12.95" customHeight="1">
      <c r="B502" s="120">
        <v>21</v>
      </c>
      <c r="C502" s="121" t="s">
        <v>139</v>
      </c>
      <c r="D502" s="257">
        <f t="shared" si="45"/>
        <v>1521.2386728000001</v>
      </c>
      <c r="E502" s="257">
        <v>715.00775428482268</v>
      </c>
      <c r="F502" s="25">
        <f t="shared" si="44"/>
        <v>0.47001681397487455</v>
      </c>
      <c r="G502" s="162"/>
      <c r="H502" s="106"/>
    </row>
    <row r="503" spans="2:9" ht="12.95" customHeight="1">
      <c r="B503" s="120">
        <v>22</v>
      </c>
      <c r="C503" s="121" t="s">
        <v>140</v>
      </c>
      <c r="D503" s="257">
        <f t="shared" si="45"/>
        <v>1035.0240784</v>
      </c>
      <c r="E503" s="257">
        <v>243.04651055317626</v>
      </c>
      <c r="F503" s="25">
        <f t="shared" si="44"/>
        <v>0.2348220834909383</v>
      </c>
      <c r="G503" s="162"/>
      <c r="H503" s="106"/>
    </row>
    <row r="504" spans="2:9" ht="12.95" customHeight="1">
      <c r="B504" s="120">
        <v>23</v>
      </c>
      <c r="C504" s="121" t="s">
        <v>141</v>
      </c>
      <c r="D504" s="257">
        <f t="shared" si="45"/>
        <v>1914.9342194000001</v>
      </c>
      <c r="E504" s="257">
        <v>1016.2251661457447</v>
      </c>
      <c r="F504" s="25">
        <f t="shared" si="44"/>
        <v>0.53068411220107348</v>
      </c>
      <c r="G504" s="162"/>
      <c r="H504" s="106"/>
    </row>
    <row r="505" spans="2:9" ht="12.95" customHeight="1">
      <c r="B505" s="120">
        <v>24</v>
      </c>
      <c r="C505" s="121" t="s">
        <v>142</v>
      </c>
      <c r="D505" s="257">
        <f t="shared" si="45"/>
        <v>2605.8753572000001</v>
      </c>
      <c r="E505" s="257">
        <v>1023.2690080292302</v>
      </c>
      <c r="F505" s="25">
        <f t="shared" si="44"/>
        <v>0.39267764868413646</v>
      </c>
      <c r="G505" s="162"/>
      <c r="H505" s="106"/>
    </row>
    <row r="506" spans="2:9" ht="12.95" customHeight="1">
      <c r="B506" s="131"/>
      <c r="C506" s="132" t="s">
        <v>26</v>
      </c>
      <c r="D506" s="42">
        <f>SUM(D482:D505)</f>
        <v>43177.050897599998</v>
      </c>
      <c r="E506" s="42">
        <f>SUM(E482:E505)</f>
        <v>25391.990185479561</v>
      </c>
      <c r="F506" s="20">
        <f t="shared" si="44"/>
        <v>0.5880899611624697</v>
      </c>
      <c r="G506" s="138"/>
      <c r="H506" s="106" t="s">
        <v>12</v>
      </c>
    </row>
    <row r="507" spans="2:9" ht="24.75" customHeight="1">
      <c r="B507" s="258" t="s">
        <v>54</v>
      </c>
      <c r="C507" s="258"/>
      <c r="D507" s="258"/>
      <c r="E507" s="258"/>
      <c r="F507" s="258"/>
      <c r="G507" s="258"/>
      <c r="H507" s="201"/>
    </row>
    <row r="508" spans="2:9" ht="10.5" customHeight="1"/>
    <row r="509" spans="2:9" ht="30">
      <c r="B509" s="108" t="s">
        <v>39</v>
      </c>
      <c r="C509" s="108" t="s">
        <v>258</v>
      </c>
      <c r="D509" s="108" t="s">
        <v>55</v>
      </c>
      <c r="E509" s="187" t="s">
        <v>42</v>
      </c>
      <c r="F509" s="108" t="s">
        <v>43</v>
      </c>
      <c r="G509" s="108"/>
    </row>
    <row r="510" spans="2:9">
      <c r="B510" s="207">
        <f>D506</f>
        <v>43177.050897599998</v>
      </c>
      <c r="C510" s="207">
        <f>E540</f>
        <v>14796.899705247162</v>
      </c>
      <c r="D510" s="207">
        <f>F540</f>
        <v>35723.500897932397</v>
      </c>
      <c r="E510" s="207">
        <f>C510+D510</f>
        <v>50520.400603179558</v>
      </c>
      <c r="F510" s="209">
        <f>E510/B510</f>
        <v>1.1700752958555523</v>
      </c>
      <c r="G510" s="207"/>
    </row>
    <row r="511" spans="2:9" ht="15">
      <c r="B511" s="249"/>
      <c r="C511" s="250"/>
      <c r="D511" s="259"/>
      <c r="E511" s="259"/>
      <c r="F511" s="260"/>
      <c r="G511" s="253"/>
      <c r="H511" s="211"/>
    </row>
    <row r="512" spans="2:9" ht="15">
      <c r="B512" s="170" t="s">
        <v>259</v>
      </c>
      <c r="C512" s="170"/>
      <c r="D512" s="170"/>
      <c r="E512" s="170"/>
      <c r="F512" s="170"/>
      <c r="G512" s="170"/>
      <c r="H512" s="170"/>
      <c r="I512" s="170"/>
    </row>
    <row r="513" spans="2:8">
      <c r="B513" s="183"/>
      <c r="C513" s="184"/>
      <c r="D513" s="184"/>
      <c r="E513" s="184"/>
      <c r="F513" s="184"/>
      <c r="G513" s="261" t="s">
        <v>112</v>
      </c>
      <c r="H513" s="261"/>
    </row>
    <row r="514" spans="2:8" ht="75">
      <c r="B514" s="255" t="s">
        <v>37</v>
      </c>
      <c r="C514" s="255" t="s">
        <v>38</v>
      </c>
      <c r="D514" s="256" t="s">
        <v>164</v>
      </c>
      <c r="E514" s="256" t="s">
        <v>182</v>
      </c>
      <c r="F514" s="256" t="s">
        <v>56</v>
      </c>
      <c r="G514" s="256" t="s">
        <v>57</v>
      </c>
      <c r="H514" s="97" t="s">
        <v>58</v>
      </c>
    </row>
    <row r="515" spans="2:8" ht="13.5" customHeight="1">
      <c r="B515" s="186">
        <v>1</v>
      </c>
      <c r="C515" s="186">
        <v>2</v>
      </c>
      <c r="D515" s="187">
        <v>3</v>
      </c>
      <c r="E515" s="187">
        <v>4</v>
      </c>
      <c r="F515" s="187">
        <v>5</v>
      </c>
      <c r="G515" s="187">
        <v>6</v>
      </c>
      <c r="H515" s="108">
        <v>7</v>
      </c>
    </row>
    <row r="516" spans="2:8" ht="12.95" customHeight="1">
      <c r="B516" s="120">
        <v>1</v>
      </c>
      <c r="C516" s="121" t="s">
        <v>119</v>
      </c>
      <c r="D516" s="257">
        <f>D482</f>
        <v>2748.3250312</v>
      </c>
      <c r="E516" s="257">
        <f>E452</f>
        <v>984.873948502752</v>
      </c>
      <c r="F516" s="257">
        <v>2388.1536319728002</v>
      </c>
      <c r="G516" s="22">
        <f>E516+F516</f>
        <v>3373.027580475552</v>
      </c>
      <c r="H516" s="216">
        <f>G516/D516</f>
        <v>1.2273030089904571</v>
      </c>
    </row>
    <row r="517" spans="2:8" ht="12.95" customHeight="1">
      <c r="B517" s="120">
        <v>2</v>
      </c>
      <c r="C517" s="121" t="s">
        <v>120</v>
      </c>
      <c r="D517" s="257">
        <f t="shared" ref="D517:D539" si="46">D483</f>
        <v>858.16594940000004</v>
      </c>
      <c r="E517" s="257">
        <f t="shared" ref="E517:E539" si="47">E453</f>
        <v>260.74662828179714</v>
      </c>
      <c r="F517" s="257">
        <v>742.95883212839999</v>
      </c>
      <c r="G517" s="22">
        <f t="shared" ref="G517:G539" si="48">E517+F517</f>
        <v>1003.7054604101971</v>
      </c>
      <c r="H517" s="216">
        <f t="shared" ref="H517:H539" si="49">G517/D517</f>
        <v>1.1695936678820142</v>
      </c>
    </row>
    <row r="518" spans="2:8" ht="12.95" customHeight="1">
      <c r="B518" s="120">
        <v>3</v>
      </c>
      <c r="C518" s="121" t="s">
        <v>121</v>
      </c>
      <c r="D518" s="257">
        <f t="shared" si="46"/>
        <v>712.85656259999996</v>
      </c>
      <c r="E518" s="257">
        <f t="shared" si="47"/>
        <v>261.27056807556755</v>
      </c>
      <c r="F518" s="257">
        <v>623.33625893919998</v>
      </c>
      <c r="G518" s="22">
        <f t="shared" si="48"/>
        <v>884.60682701476753</v>
      </c>
      <c r="H518" s="216">
        <f t="shared" si="49"/>
        <v>1.2409324307660763</v>
      </c>
    </row>
    <row r="519" spans="2:8" ht="12.95" customHeight="1">
      <c r="B519" s="120">
        <v>4</v>
      </c>
      <c r="C519" s="121" t="s">
        <v>122</v>
      </c>
      <c r="D519" s="257">
        <f t="shared" si="46"/>
        <v>1999.7117740000001</v>
      </c>
      <c r="E519" s="257">
        <f t="shared" si="47"/>
        <v>334.41267838005041</v>
      </c>
      <c r="F519" s="257">
        <v>1756.4842049239999</v>
      </c>
      <c r="G519" s="22">
        <f t="shared" si="48"/>
        <v>2090.8968833040503</v>
      </c>
      <c r="H519" s="216">
        <f t="shared" si="49"/>
        <v>1.0455991260788817</v>
      </c>
    </row>
    <row r="520" spans="2:8" ht="12.95" customHeight="1">
      <c r="B520" s="120">
        <v>5</v>
      </c>
      <c r="C520" s="121" t="s">
        <v>123</v>
      </c>
      <c r="D520" s="257">
        <f t="shared" si="46"/>
        <v>1068.6125440000001</v>
      </c>
      <c r="E520" s="257">
        <f t="shared" si="47"/>
        <v>-80.378814840772819</v>
      </c>
      <c r="F520" s="257">
        <v>907.9705988856</v>
      </c>
      <c r="G520" s="22">
        <f t="shared" si="48"/>
        <v>827.59178404482714</v>
      </c>
      <c r="H520" s="216">
        <f t="shared" si="49"/>
        <v>0.77445449119192356</v>
      </c>
    </row>
    <row r="521" spans="2:8" ht="12.95" customHeight="1">
      <c r="B521" s="120">
        <v>6</v>
      </c>
      <c r="C521" s="121" t="s">
        <v>124</v>
      </c>
      <c r="D521" s="257">
        <f t="shared" si="46"/>
        <v>2009.7356300000001</v>
      </c>
      <c r="E521" s="257">
        <f t="shared" si="47"/>
        <v>1056.0048772872249</v>
      </c>
      <c r="F521" s="257">
        <v>1356.2833081140002</v>
      </c>
      <c r="G521" s="22">
        <f t="shared" si="48"/>
        <v>2412.2881854012248</v>
      </c>
      <c r="H521" s="216">
        <f t="shared" si="49"/>
        <v>1.2003012482797175</v>
      </c>
    </row>
    <row r="522" spans="2:8" ht="12.95" customHeight="1">
      <c r="B522" s="120">
        <v>7</v>
      </c>
      <c r="C522" s="121" t="s">
        <v>125</v>
      </c>
      <c r="D522" s="257">
        <f t="shared" si="46"/>
        <v>1297.7469599999999</v>
      </c>
      <c r="E522" s="257">
        <f t="shared" si="47"/>
        <v>461.39543421007772</v>
      </c>
      <c r="F522" s="257">
        <v>1001.8372948291999</v>
      </c>
      <c r="G522" s="22">
        <f t="shared" si="48"/>
        <v>1463.2327290392777</v>
      </c>
      <c r="H522" s="216">
        <f t="shared" si="49"/>
        <v>1.1275177474037603</v>
      </c>
    </row>
    <row r="523" spans="2:8" ht="12.95" customHeight="1">
      <c r="B523" s="120">
        <v>8</v>
      </c>
      <c r="C523" s="121" t="s">
        <v>126</v>
      </c>
      <c r="D523" s="257">
        <f t="shared" si="46"/>
        <v>2588.4446337999998</v>
      </c>
      <c r="E523" s="257">
        <f t="shared" si="47"/>
        <v>669.19878866324348</v>
      </c>
      <c r="F523" s="257">
        <v>2210.2384057636</v>
      </c>
      <c r="G523" s="22">
        <f t="shared" si="48"/>
        <v>2879.4371944268432</v>
      </c>
      <c r="H523" s="216">
        <f t="shared" si="49"/>
        <v>1.1124198512214836</v>
      </c>
    </row>
    <row r="524" spans="2:8" ht="12.95" customHeight="1">
      <c r="B524" s="120">
        <v>9</v>
      </c>
      <c r="C524" s="121" t="s">
        <v>127</v>
      </c>
      <c r="D524" s="257">
        <f t="shared" si="46"/>
        <v>3582.3912857999999</v>
      </c>
      <c r="E524" s="257">
        <f t="shared" si="47"/>
        <v>1657.2424527591859</v>
      </c>
      <c r="F524" s="257">
        <v>2792.4196545564</v>
      </c>
      <c r="G524" s="22">
        <f t="shared" si="48"/>
        <v>4449.6621073155857</v>
      </c>
      <c r="H524" s="216">
        <f t="shared" si="49"/>
        <v>1.2420927119137717</v>
      </c>
    </row>
    <row r="525" spans="2:8" ht="12.95" customHeight="1">
      <c r="B525" s="120">
        <v>10</v>
      </c>
      <c r="C525" s="121" t="s">
        <v>128</v>
      </c>
      <c r="D525" s="257">
        <f t="shared" si="46"/>
        <v>1229.8120692</v>
      </c>
      <c r="E525" s="257">
        <f t="shared" si="47"/>
        <v>366.05275065272349</v>
      </c>
      <c r="F525" s="257">
        <v>1003.9839925511999</v>
      </c>
      <c r="G525" s="22">
        <f t="shared" si="48"/>
        <v>1370.0367432039234</v>
      </c>
      <c r="H525" s="216">
        <f t="shared" si="49"/>
        <v>1.1140212212221501</v>
      </c>
    </row>
    <row r="526" spans="2:8" ht="12.95" customHeight="1">
      <c r="B526" s="120">
        <v>11</v>
      </c>
      <c r="C526" s="121" t="s">
        <v>129</v>
      </c>
      <c r="D526" s="257">
        <f t="shared" si="46"/>
        <v>2020.7084001999999</v>
      </c>
      <c r="E526" s="257">
        <f t="shared" si="47"/>
        <v>874.1561652744831</v>
      </c>
      <c r="F526" s="257">
        <v>1737.5642617600001</v>
      </c>
      <c r="G526" s="22">
        <f t="shared" si="48"/>
        <v>2611.7204270344832</v>
      </c>
      <c r="H526" s="216">
        <f t="shared" si="49"/>
        <v>1.2924776413934775</v>
      </c>
    </row>
    <row r="527" spans="2:8" ht="12.95" customHeight="1">
      <c r="B527" s="120">
        <v>12</v>
      </c>
      <c r="C527" s="121" t="s">
        <v>130</v>
      </c>
      <c r="D527" s="257">
        <f t="shared" si="46"/>
        <v>2118.4386002000001</v>
      </c>
      <c r="E527" s="257">
        <f t="shared" si="47"/>
        <v>869.24056449684019</v>
      </c>
      <c r="F527" s="257">
        <v>1921.2795342072</v>
      </c>
      <c r="G527" s="22">
        <f t="shared" si="48"/>
        <v>2790.5200987040403</v>
      </c>
      <c r="H527" s="216">
        <f t="shared" si="49"/>
        <v>1.3172532347364656</v>
      </c>
    </row>
    <row r="528" spans="2:8" ht="12.95" customHeight="1">
      <c r="B528" s="120">
        <v>13</v>
      </c>
      <c r="C528" s="121" t="s">
        <v>131</v>
      </c>
      <c r="D528" s="257">
        <f t="shared" si="46"/>
        <v>945.81499940000003</v>
      </c>
      <c r="E528" s="257">
        <f t="shared" si="47"/>
        <v>838.90152658219245</v>
      </c>
      <c r="F528" s="257">
        <v>832.35728836880003</v>
      </c>
      <c r="G528" s="22">
        <f t="shared" si="48"/>
        <v>1671.2588149509925</v>
      </c>
      <c r="H528" s="216">
        <f t="shared" si="49"/>
        <v>1.7670039236121173</v>
      </c>
    </row>
    <row r="529" spans="2:9" ht="12.95" customHeight="1">
      <c r="B529" s="120">
        <v>14</v>
      </c>
      <c r="C529" s="121" t="s">
        <v>132</v>
      </c>
      <c r="D529" s="257">
        <f t="shared" si="46"/>
        <v>989.23226079999995</v>
      </c>
      <c r="E529" s="257">
        <f t="shared" si="47"/>
        <v>362.78294924967537</v>
      </c>
      <c r="F529" s="257">
        <v>857.09442145920002</v>
      </c>
      <c r="G529" s="22">
        <f t="shared" si="48"/>
        <v>1219.8773707088753</v>
      </c>
      <c r="H529" s="216">
        <f t="shared" si="49"/>
        <v>1.2331556693494314</v>
      </c>
    </row>
    <row r="530" spans="2:9" ht="12.95" customHeight="1">
      <c r="B530" s="120">
        <v>15</v>
      </c>
      <c r="C530" s="121" t="s">
        <v>133</v>
      </c>
      <c r="D530" s="257">
        <f t="shared" si="46"/>
        <v>2161.9252164</v>
      </c>
      <c r="E530" s="257">
        <f t="shared" si="47"/>
        <v>509.01723811342828</v>
      </c>
      <c r="F530" s="257">
        <v>1921.453343188</v>
      </c>
      <c r="G530" s="22">
        <f t="shared" si="48"/>
        <v>2430.4705813014284</v>
      </c>
      <c r="H530" s="216">
        <f t="shared" si="49"/>
        <v>1.1242158437601304</v>
      </c>
    </row>
    <row r="531" spans="2:9" ht="12.95" customHeight="1">
      <c r="B531" s="120">
        <v>16</v>
      </c>
      <c r="C531" s="121" t="s">
        <v>134</v>
      </c>
      <c r="D531" s="257">
        <f t="shared" si="46"/>
        <v>2942.7070432</v>
      </c>
      <c r="E531" s="257">
        <f t="shared" si="47"/>
        <v>1235.4568368025102</v>
      </c>
      <c r="F531" s="257">
        <v>2627.6293778312001</v>
      </c>
      <c r="G531" s="22">
        <f t="shared" si="48"/>
        <v>3863.0862146337104</v>
      </c>
      <c r="H531" s="216">
        <f t="shared" si="49"/>
        <v>1.3127661564410633</v>
      </c>
    </row>
    <row r="532" spans="2:9" ht="12.95" customHeight="1">
      <c r="B532" s="120">
        <v>17</v>
      </c>
      <c r="C532" s="121" t="s">
        <v>135</v>
      </c>
      <c r="D532" s="257">
        <f t="shared" si="46"/>
        <v>2202.9118502000001</v>
      </c>
      <c r="E532" s="257">
        <f t="shared" si="47"/>
        <v>465.68826222586966</v>
      </c>
      <c r="F532" s="257">
        <v>1931.0364566159999</v>
      </c>
      <c r="G532" s="22">
        <f t="shared" si="48"/>
        <v>2396.7247188418696</v>
      </c>
      <c r="H532" s="216">
        <f t="shared" si="49"/>
        <v>1.0879803105259402</v>
      </c>
    </row>
    <row r="533" spans="2:9" ht="12.95" customHeight="1">
      <c r="B533" s="120">
        <v>18</v>
      </c>
      <c r="C533" s="121" t="s">
        <v>136</v>
      </c>
      <c r="D533" s="257">
        <f t="shared" si="46"/>
        <v>1883.5325296000001</v>
      </c>
      <c r="E533" s="257">
        <f t="shared" si="47"/>
        <v>977.37146875528765</v>
      </c>
      <c r="F533" s="257">
        <v>1577.3483837175997</v>
      </c>
      <c r="G533" s="22">
        <f t="shared" si="48"/>
        <v>2554.7198524728874</v>
      </c>
      <c r="H533" s="216">
        <f t="shared" si="49"/>
        <v>1.3563449594445949</v>
      </c>
      <c r="I533" s="78" t="s">
        <v>12</v>
      </c>
    </row>
    <row r="534" spans="2:9" ht="12.95" customHeight="1">
      <c r="B534" s="120">
        <v>19</v>
      </c>
      <c r="C534" s="121" t="s">
        <v>137</v>
      </c>
      <c r="D534" s="257">
        <f t="shared" si="46"/>
        <v>1606.1804949999998</v>
      </c>
      <c r="E534" s="257">
        <f t="shared" si="47"/>
        <v>610.61824413644933</v>
      </c>
      <c r="F534" s="257">
        <v>1284.6455378072001</v>
      </c>
      <c r="G534" s="22">
        <f t="shared" si="48"/>
        <v>1895.2637819436495</v>
      </c>
      <c r="H534" s="216">
        <f t="shared" si="49"/>
        <v>1.1799818188824722</v>
      </c>
    </row>
    <row r="535" spans="2:9" ht="12.95" customHeight="1">
      <c r="B535" s="120">
        <v>20</v>
      </c>
      <c r="C535" s="121" t="s">
        <v>138</v>
      </c>
      <c r="D535" s="257">
        <f t="shared" si="46"/>
        <v>1132.7247348000001</v>
      </c>
      <c r="E535" s="257">
        <f t="shared" si="47"/>
        <v>157.50418196760484</v>
      </c>
      <c r="F535" s="257">
        <v>965.38970987080006</v>
      </c>
      <c r="G535" s="22">
        <f t="shared" si="48"/>
        <v>1122.8938918384049</v>
      </c>
      <c r="H535" s="216">
        <f t="shared" si="49"/>
        <v>0.99132106622238547</v>
      </c>
    </row>
    <row r="536" spans="2:9" ht="12.95" customHeight="1">
      <c r="B536" s="120">
        <v>21</v>
      </c>
      <c r="C536" s="121" t="s">
        <v>139</v>
      </c>
      <c r="D536" s="257">
        <f t="shared" si="46"/>
        <v>1521.2386728000001</v>
      </c>
      <c r="E536" s="257">
        <f t="shared" si="47"/>
        <v>597.77151614002264</v>
      </c>
      <c r="F536" s="257">
        <v>1168.5298321447999</v>
      </c>
      <c r="G536" s="22">
        <f t="shared" si="48"/>
        <v>1766.3013482848226</v>
      </c>
      <c r="H536" s="216">
        <f t="shared" si="49"/>
        <v>1.1610941661335488</v>
      </c>
    </row>
    <row r="537" spans="2:9" ht="12.95" customHeight="1">
      <c r="B537" s="120">
        <v>22</v>
      </c>
      <c r="C537" s="121" t="s">
        <v>140</v>
      </c>
      <c r="D537" s="257">
        <f t="shared" si="46"/>
        <v>1035.0240784</v>
      </c>
      <c r="E537" s="257">
        <f t="shared" si="47"/>
        <v>37.23677408117625</v>
      </c>
      <c r="F537" s="257">
        <v>854.67969847200004</v>
      </c>
      <c r="G537" s="22">
        <f t="shared" si="48"/>
        <v>891.91647255317628</v>
      </c>
      <c r="H537" s="216">
        <f t="shared" si="49"/>
        <v>0.86173499840887979</v>
      </c>
    </row>
    <row r="538" spans="2:9" ht="12.95" customHeight="1">
      <c r="B538" s="120">
        <v>23</v>
      </c>
      <c r="C538" s="121" t="s">
        <v>141</v>
      </c>
      <c r="D538" s="257">
        <f t="shared" si="46"/>
        <v>1914.9342194000001</v>
      </c>
      <c r="E538" s="257">
        <f t="shared" si="47"/>
        <v>850.39093012014462</v>
      </c>
      <c r="F538" s="257">
        <v>1344.0980884256001</v>
      </c>
      <c r="G538" s="22">
        <f t="shared" si="48"/>
        <v>2194.4890185457448</v>
      </c>
      <c r="H538" s="216">
        <f t="shared" si="49"/>
        <v>1.1459866330203952</v>
      </c>
    </row>
    <row r="539" spans="2:9" ht="12.95" customHeight="1">
      <c r="B539" s="120">
        <v>24</v>
      </c>
      <c r="C539" s="121" t="s">
        <v>142</v>
      </c>
      <c r="D539" s="257">
        <f t="shared" si="46"/>
        <v>2605.8753572000001</v>
      </c>
      <c r="E539" s="257">
        <f t="shared" si="47"/>
        <v>439.94373532963033</v>
      </c>
      <c r="F539" s="257">
        <v>1916.7287813995999</v>
      </c>
      <c r="G539" s="22">
        <f t="shared" si="48"/>
        <v>2356.6725167292302</v>
      </c>
      <c r="H539" s="216">
        <f t="shared" si="49"/>
        <v>0.90436885640664832</v>
      </c>
    </row>
    <row r="540" spans="2:9" ht="12.95" customHeight="1">
      <c r="B540" s="131"/>
      <c r="C540" s="132" t="s">
        <v>26</v>
      </c>
      <c r="D540" s="42">
        <f>SUM(D516:D539)</f>
        <v>43177.050897599998</v>
      </c>
      <c r="E540" s="42">
        <f t="shared" ref="E540:G540" si="50">SUM(E516:E539)</f>
        <v>14796.899705247162</v>
      </c>
      <c r="F540" s="42">
        <f t="shared" si="50"/>
        <v>35723.500897932397</v>
      </c>
      <c r="G540" s="42">
        <f t="shared" si="50"/>
        <v>50520.40060317958</v>
      </c>
      <c r="H540" s="217">
        <f>G540/D540</f>
        <v>1.1700752958555527</v>
      </c>
    </row>
    <row r="541" spans="2:9" ht="14.25" customHeight="1">
      <c r="B541" s="262"/>
      <c r="C541" s="250"/>
      <c r="D541" s="259"/>
      <c r="E541" s="259"/>
      <c r="F541" s="260"/>
      <c r="G541" s="253"/>
      <c r="H541" s="211"/>
    </row>
    <row r="542" spans="2:9" ht="26.25" customHeight="1">
      <c r="B542" s="164" t="s">
        <v>59</v>
      </c>
      <c r="C542" s="164"/>
      <c r="D542" s="164"/>
      <c r="E542" s="164"/>
      <c r="F542" s="164"/>
      <c r="G542" s="164"/>
      <c r="H542" s="164"/>
      <c r="I542" s="201" t="s">
        <v>12</v>
      </c>
    </row>
    <row r="543" spans="2:9" ht="15">
      <c r="B543" s="263" t="s">
        <v>39</v>
      </c>
      <c r="C543" s="264" t="s">
        <v>116</v>
      </c>
      <c r="D543" s="264" t="s">
        <v>117</v>
      </c>
      <c r="E543" s="264" t="s">
        <v>48</v>
      </c>
      <c r="F543" s="264" t="s">
        <v>49</v>
      </c>
    </row>
    <row r="544" spans="2:9" ht="17.25" customHeight="1">
      <c r="B544" s="265">
        <f>D540</f>
        <v>43177.050897599998</v>
      </c>
      <c r="C544" s="266">
        <f>G540</f>
        <v>50520.40060317958</v>
      </c>
      <c r="D544" s="267">
        <f>C544/B544</f>
        <v>1.1700752958555527</v>
      </c>
      <c r="E544" s="266">
        <f>E574</f>
        <v>25128.410417700001</v>
      </c>
      <c r="F544" s="268">
        <f>E544/B544</f>
        <v>0.58198533469308267</v>
      </c>
    </row>
    <row r="545" spans="2:17" ht="17.25" customHeight="1">
      <c r="B545" s="269"/>
      <c r="C545" s="195"/>
      <c r="D545" s="138"/>
      <c r="E545" s="195"/>
      <c r="F545" s="270"/>
    </row>
    <row r="546" spans="2:17" ht="17.25" customHeight="1">
      <c r="B546" s="170" t="s">
        <v>260</v>
      </c>
      <c r="C546" s="170"/>
      <c r="D546" s="170"/>
      <c r="E546" s="170"/>
      <c r="F546" s="170"/>
      <c r="G546" s="170"/>
      <c r="H546" s="170"/>
      <c r="I546" s="170"/>
    </row>
    <row r="547" spans="2:17" ht="15" customHeight="1">
      <c r="B547" s="183"/>
      <c r="C547" s="184"/>
      <c r="D547" s="184"/>
      <c r="E547" s="184"/>
      <c r="F547" s="185" t="s">
        <v>112</v>
      </c>
      <c r="G547" s="184"/>
      <c r="H547" s="201"/>
      <c r="I547" s="201"/>
    </row>
    <row r="548" spans="2:17" ht="48" customHeight="1">
      <c r="B548" s="187" t="s">
        <v>37</v>
      </c>
      <c r="C548" s="187" t="s">
        <v>38</v>
      </c>
      <c r="D548" s="187" t="s">
        <v>183</v>
      </c>
      <c r="E548" s="187" t="s">
        <v>60</v>
      </c>
      <c r="F548" s="187" t="s">
        <v>61</v>
      </c>
      <c r="O548" s="1" t="s">
        <v>196</v>
      </c>
      <c r="P548" s="1" t="s">
        <v>197</v>
      </c>
    </row>
    <row r="549" spans="2:17" ht="18.75" customHeight="1">
      <c r="B549" s="222">
        <v>1</v>
      </c>
      <c r="C549" s="222">
        <v>2</v>
      </c>
      <c r="D549" s="222">
        <v>3</v>
      </c>
      <c r="E549" s="222">
        <v>4</v>
      </c>
      <c r="F549" s="222">
        <v>5</v>
      </c>
      <c r="G549" s="271"/>
      <c r="H549" s="201"/>
      <c r="I549" s="201"/>
      <c r="O549" s="1">
        <v>1243.808237452</v>
      </c>
      <c r="P549" s="1">
        <v>855.59117740800002</v>
      </c>
      <c r="Q549" s="1">
        <f>SUM(O549+P549)</f>
        <v>2099.39941486</v>
      </c>
    </row>
    <row r="550" spans="2:17" ht="12.95" customHeight="1">
      <c r="B550" s="120">
        <v>1</v>
      </c>
      <c r="C550" s="121" t="s">
        <v>119</v>
      </c>
      <c r="D550" s="257">
        <f t="shared" ref="D550:D573" si="51">D452</f>
        <v>2748.3250312</v>
      </c>
      <c r="E550" s="257">
        <v>1488.8998961000002</v>
      </c>
      <c r="F550" s="25">
        <f t="shared" ref="F550:F574" si="52">E550/D550</f>
        <v>0.54174811173986304</v>
      </c>
      <c r="G550" s="162"/>
      <c r="H550" s="106"/>
      <c r="O550" s="1">
        <v>418.03885228999997</v>
      </c>
      <c r="P550" s="1">
        <v>236.02386488399998</v>
      </c>
      <c r="Q550" s="1">
        <f t="shared" ref="Q550:Q572" si="53">SUM(O550+P550)</f>
        <v>654.062717174</v>
      </c>
    </row>
    <row r="551" spans="2:17" ht="12.95" customHeight="1">
      <c r="B551" s="120">
        <v>2</v>
      </c>
      <c r="C551" s="121" t="s">
        <v>120</v>
      </c>
      <c r="D551" s="257">
        <f t="shared" si="51"/>
        <v>858.16594940000004</v>
      </c>
      <c r="E551" s="257">
        <v>505.96128569999996</v>
      </c>
      <c r="F551" s="25">
        <f t="shared" si="52"/>
        <v>0.5895844341688814</v>
      </c>
      <c r="G551" s="162"/>
      <c r="H551" s="106"/>
      <c r="O551" s="1">
        <v>324.59744747999997</v>
      </c>
      <c r="P551" s="1">
        <v>216.107950512</v>
      </c>
      <c r="Q551" s="1">
        <f t="shared" si="53"/>
        <v>540.70539799199992</v>
      </c>
    </row>
    <row r="552" spans="2:17" ht="12.95" customHeight="1">
      <c r="B552" s="120">
        <v>3</v>
      </c>
      <c r="C552" s="121" t="s">
        <v>121</v>
      </c>
      <c r="D552" s="257">
        <f t="shared" si="51"/>
        <v>712.85656259999996</v>
      </c>
      <c r="E552" s="257">
        <v>388.35031079999999</v>
      </c>
      <c r="F552" s="25">
        <f t="shared" si="52"/>
        <v>0.54478043855494696</v>
      </c>
      <c r="G552" s="162"/>
      <c r="H552" s="106"/>
      <c r="O552" s="1">
        <v>974.38449081199997</v>
      </c>
      <c r="P552" s="1">
        <v>553.96311353999999</v>
      </c>
      <c r="Q552" s="1">
        <f t="shared" si="53"/>
        <v>1528.347604352</v>
      </c>
    </row>
    <row r="553" spans="2:17" ht="12.95" customHeight="1">
      <c r="B553" s="120">
        <v>4</v>
      </c>
      <c r="C553" s="121" t="s">
        <v>122</v>
      </c>
      <c r="D553" s="257">
        <f t="shared" si="51"/>
        <v>1999.7117740000001</v>
      </c>
      <c r="E553" s="257">
        <v>1103.2745702</v>
      </c>
      <c r="F553" s="25">
        <f t="shared" si="52"/>
        <v>0.55171679466242918</v>
      </c>
      <c r="G553" s="162"/>
      <c r="H553" s="106"/>
      <c r="O553" s="1">
        <v>499.28710159599996</v>
      </c>
      <c r="P553" s="1">
        <v>310.96624995600001</v>
      </c>
      <c r="Q553" s="1">
        <f t="shared" si="53"/>
        <v>810.25335155199991</v>
      </c>
    </row>
    <row r="554" spans="2:17" ht="12.95" customHeight="1">
      <c r="B554" s="120">
        <v>5</v>
      </c>
      <c r="C554" s="121" t="s">
        <v>123</v>
      </c>
      <c r="D554" s="257">
        <f t="shared" si="51"/>
        <v>1068.6125440000001</v>
      </c>
      <c r="E554" s="257">
        <v>590.18552120000004</v>
      </c>
      <c r="F554" s="25">
        <f t="shared" si="52"/>
        <v>0.55229140301014468</v>
      </c>
      <c r="G554" s="162"/>
      <c r="H554" s="106"/>
      <c r="O554" s="1">
        <v>850.60540409800001</v>
      </c>
      <c r="P554" s="1">
        <v>674.10302034000006</v>
      </c>
      <c r="Q554" s="1">
        <f t="shared" si="53"/>
        <v>1524.7084244380001</v>
      </c>
    </row>
    <row r="555" spans="2:17" ht="12.95" customHeight="1">
      <c r="B555" s="120">
        <v>6</v>
      </c>
      <c r="C555" s="121" t="s">
        <v>124</v>
      </c>
      <c r="D555" s="257">
        <f t="shared" si="51"/>
        <v>2009.7356300000001</v>
      </c>
      <c r="E555" s="257">
        <v>1104.1385602</v>
      </c>
      <c r="F555" s="25">
        <f t="shared" si="52"/>
        <v>0.54939492723229466</v>
      </c>
      <c r="G555" s="162"/>
      <c r="H555" s="106"/>
      <c r="O555" s="1">
        <v>551.96981391600002</v>
      </c>
      <c r="P555" s="1">
        <v>429.95883802199995</v>
      </c>
      <c r="Q555" s="1">
        <f t="shared" si="53"/>
        <v>981.92865193800003</v>
      </c>
    </row>
    <row r="556" spans="2:17" ht="12.95" customHeight="1">
      <c r="B556" s="120">
        <v>7</v>
      </c>
      <c r="C556" s="121" t="s">
        <v>125</v>
      </c>
      <c r="D556" s="257">
        <f t="shared" si="51"/>
        <v>1297.7469599999999</v>
      </c>
      <c r="E556" s="257">
        <v>723.00695570000005</v>
      </c>
      <c r="F556" s="25">
        <f t="shared" si="52"/>
        <v>0.55712475388884752</v>
      </c>
      <c r="G556" s="162"/>
      <c r="H556" s="106"/>
      <c r="O556" s="1">
        <v>1213.2928235259999</v>
      </c>
      <c r="P556" s="1">
        <v>751.29741855599991</v>
      </c>
      <c r="Q556" s="1">
        <f t="shared" si="53"/>
        <v>1964.5902420819998</v>
      </c>
    </row>
    <row r="557" spans="2:17" ht="12.95" customHeight="1">
      <c r="B557" s="120">
        <v>8</v>
      </c>
      <c r="C557" s="121" t="s">
        <v>126</v>
      </c>
      <c r="D557" s="257">
        <f t="shared" si="51"/>
        <v>2588.4446337999998</v>
      </c>
      <c r="E557" s="257">
        <v>1583.5992004000002</v>
      </c>
      <c r="F557" s="25">
        <f t="shared" si="52"/>
        <v>0.61179566281669961</v>
      </c>
      <c r="G557" s="162"/>
      <c r="H557" s="106"/>
      <c r="O557" s="1">
        <v>1547.6630480919998</v>
      </c>
      <c r="P557" s="1">
        <v>1146.2105480939999</v>
      </c>
      <c r="Q557" s="1">
        <f t="shared" si="53"/>
        <v>2693.8735961859998</v>
      </c>
    </row>
    <row r="558" spans="2:17" ht="12.95" customHeight="1">
      <c r="B558" s="120">
        <v>9</v>
      </c>
      <c r="C558" s="121" t="s">
        <v>127</v>
      </c>
      <c r="D558" s="257">
        <f t="shared" si="51"/>
        <v>3582.3912857999999</v>
      </c>
      <c r="E558" s="257">
        <v>2255.6087769000001</v>
      </c>
      <c r="F558" s="25">
        <f t="shared" si="52"/>
        <v>0.62963774667520445</v>
      </c>
      <c r="G558" s="162"/>
      <c r="H558" s="106"/>
      <c r="O558" s="1">
        <v>560.78031447199999</v>
      </c>
      <c r="P558" s="1">
        <v>364.35889723199995</v>
      </c>
      <c r="Q558" s="1">
        <f t="shared" si="53"/>
        <v>925.13921170399999</v>
      </c>
    </row>
    <row r="559" spans="2:17" ht="12.95" customHeight="1">
      <c r="B559" s="120">
        <v>10</v>
      </c>
      <c r="C559" s="121" t="s">
        <v>128</v>
      </c>
      <c r="D559" s="257">
        <f t="shared" si="51"/>
        <v>1229.8120692</v>
      </c>
      <c r="E559" s="257">
        <v>697.04297889999998</v>
      </c>
      <c r="F559" s="25">
        <f t="shared" si="52"/>
        <v>0.56678820801736851</v>
      </c>
      <c r="G559" s="162"/>
      <c r="H559" s="106"/>
      <c r="O559" s="1">
        <v>912.8911203880001</v>
      </c>
      <c r="P559" s="1">
        <v>621.61490232000006</v>
      </c>
      <c r="Q559" s="1">
        <f t="shared" si="53"/>
        <v>1534.5060227080003</v>
      </c>
    </row>
    <row r="560" spans="2:17" ht="12.95" customHeight="1">
      <c r="B560" s="120">
        <v>11</v>
      </c>
      <c r="C560" s="121" t="s">
        <v>129</v>
      </c>
      <c r="D560" s="257">
        <f t="shared" si="51"/>
        <v>2020.7084001999999</v>
      </c>
      <c r="E560" s="257">
        <v>1223.5940110000001</v>
      </c>
      <c r="F560" s="25">
        <f t="shared" si="52"/>
        <v>0.60552725513433547</v>
      </c>
      <c r="G560" s="162"/>
      <c r="H560" s="106"/>
      <c r="O560" s="1">
        <v>910.60354055599998</v>
      </c>
      <c r="P560" s="1">
        <v>687.0803638320001</v>
      </c>
      <c r="Q560" s="1">
        <f t="shared" si="53"/>
        <v>1597.683904388</v>
      </c>
    </row>
    <row r="561" spans="2:17" ht="12.95" customHeight="1">
      <c r="B561" s="120">
        <v>12</v>
      </c>
      <c r="C561" s="121" t="s">
        <v>130</v>
      </c>
      <c r="D561" s="257">
        <f t="shared" si="51"/>
        <v>2118.4386002000001</v>
      </c>
      <c r="E561" s="257">
        <v>1129.4102343</v>
      </c>
      <c r="F561" s="25">
        <f t="shared" si="52"/>
        <v>0.53313333423653309</v>
      </c>
      <c r="G561" s="162"/>
      <c r="H561" s="106"/>
      <c r="O561" s="1">
        <v>394.15271594000001</v>
      </c>
      <c r="P561" s="1">
        <v>328.65906610799993</v>
      </c>
      <c r="Q561" s="1">
        <f t="shared" si="53"/>
        <v>722.81178204799994</v>
      </c>
    </row>
    <row r="562" spans="2:17" ht="12.95" customHeight="1">
      <c r="B562" s="120">
        <v>13</v>
      </c>
      <c r="C562" s="121" t="s">
        <v>131</v>
      </c>
      <c r="D562" s="257">
        <f t="shared" si="51"/>
        <v>945.81499940000003</v>
      </c>
      <c r="E562" s="257">
        <v>492.64579950000001</v>
      </c>
      <c r="F562" s="25">
        <f t="shared" si="52"/>
        <v>0.52086909153747984</v>
      </c>
      <c r="G562" s="162"/>
      <c r="H562" s="106"/>
      <c r="O562" s="1">
        <v>416.68025697800005</v>
      </c>
      <c r="P562" s="1">
        <v>328.620363822</v>
      </c>
      <c r="Q562" s="1">
        <f t="shared" si="53"/>
        <v>745.30062080000005</v>
      </c>
    </row>
    <row r="563" spans="2:17" ht="12.95" customHeight="1">
      <c r="B563" s="120">
        <v>14</v>
      </c>
      <c r="C563" s="121" t="s">
        <v>132</v>
      </c>
      <c r="D563" s="257">
        <f t="shared" si="51"/>
        <v>989.23226079999995</v>
      </c>
      <c r="E563" s="257">
        <v>544.33955170000002</v>
      </c>
      <c r="F563" s="25">
        <f t="shared" si="52"/>
        <v>0.55026465802862956</v>
      </c>
      <c r="G563" s="162"/>
      <c r="H563" s="106"/>
      <c r="O563" s="1">
        <v>903.65276965800001</v>
      </c>
      <c r="P563" s="1">
        <v>733.25953125000001</v>
      </c>
      <c r="Q563" s="1">
        <f t="shared" si="53"/>
        <v>1636.9123009079999</v>
      </c>
    </row>
    <row r="564" spans="2:17" ht="12.95" customHeight="1">
      <c r="B564" s="120">
        <v>15</v>
      </c>
      <c r="C564" s="121" t="s">
        <v>133</v>
      </c>
      <c r="D564" s="257">
        <f t="shared" si="51"/>
        <v>2161.9252164</v>
      </c>
      <c r="E564" s="257">
        <v>1210.7126499000001</v>
      </c>
      <c r="F564" s="25">
        <f t="shared" si="52"/>
        <v>0.56001597128140146</v>
      </c>
      <c r="G564" s="162"/>
      <c r="H564" s="106"/>
      <c r="O564" s="1">
        <v>1437.05947154</v>
      </c>
      <c r="P564" s="1">
        <v>838.39045513200006</v>
      </c>
      <c r="Q564" s="1">
        <f t="shared" si="53"/>
        <v>2275.4499266719999</v>
      </c>
    </row>
    <row r="565" spans="2:17" ht="12.95" customHeight="1">
      <c r="B565" s="120">
        <v>16</v>
      </c>
      <c r="C565" s="121" t="s">
        <v>134</v>
      </c>
      <c r="D565" s="257">
        <f t="shared" si="51"/>
        <v>2942.7070432</v>
      </c>
      <c r="E565" s="257">
        <v>1882.5698155</v>
      </c>
      <c r="F565" s="25">
        <f t="shared" si="52"/>
        <v>0.63974081954581163</v>
      </c>
      <c r="G565" s="162"/>
      <c r="H565" s="106"/>
      <c r="O565" s="1">
        <v>902.56350966799994</v>
      </c>
      <c r="P565" s="1">
        <v>766.16944146000003</v>
      </c>
      <c r="Q565" s="1">
        <f t="shared" si="53"/>
        <v>1668.732951128</v>
      </c>
    </row>
    <row r="566" spans="2:17" ht="12.95" customHeight="1">
      <c r="B566" s="120">
        <v>17</v>
      </c>
      <c r="C566" s="121" t="s">
        <v>135</v>
      </c>
      <c r="D566" s="257">
        <f t="shared" si="51"/>
        <v>2202.9118502000001</v>
      </c>
      <c r="E566" s="257">
        <v>1234.939934</v>
      </c>
      <c r="F566" s="25">
        <f t="shared" si="52"/>
        <v>0.56059434874249781</v>
      </c>
      <c r="G566" s="162"/>
      <c r="H566" s="106"/>
      <c r="O566" s="1">
        <v>789.58104065399993</v>
      </c>
      <c r="P566" s="1">
        <v>642.37625658599995</v>
      </c>
      <c r="Q566" s="1">
        <f t="shared" si="53"/>
        <v>1431.9572972399999</v>
      </c>
    </row>
    <row r="567" spans="2:17" ht="12.95" customHeight="1">
      <c r="B567" s="120">
        <v>18</v>
      </c>
      <c r="C567" s="121" t="s">
        <v>136</v>
      </c>
      <c r="D567" s="257">
        <f t="shared" si="51"/>
        <v>1883.5325296000001</v>
      </c>
      <c r="E567" s="257">
        <v>1037.4078509000001</v>
      </c>
      <c r="F567" s="25">
        <f t="shared" si="52"/>
        <v>0.55077777240211034</v>
      </c>
      <c r="G567" s="162"/>
      <c r="H567" s="106"/>
      <c r="O567" s="1">
        <v>757.04099975600002</v>
      </c>
      <c r="P567" s="1">
        <v>488.27251117200001</v>
      </c>
      <c r="Q567" s="1">
        <f t="shared" si="53"/>
        <v>1245.3135109280001</v>
      </c>
    </row>
    <row r="568" spans="2:17" ht="12.95" customHeight="1">
      <c r="B568" s="120">
        <v>19</v>
      </c>
      <c r="C568" s="121" t="s">
        <v>137</v>
      </c>
      <c r="D568" s="257">
        <f t="shared" si="51"/>
        <v>1606.1804949999998</v>
      </c>
      <c r="E568" s="257">
        <v>1115.4536729000001</v>
      </c>
      <c r="F568" s="25">
        <f t="shared" si="52"/>
        <v>0.69447591747775539</v>
      </c>
      <c r="G568" s="162"/>
      <c r="H568" s="106"/>
      <c r="O568" s="1">
        <v>536.83316916199999</v>
      </c>
      <c r="P568" s="1">
        <v>334.19728342799999</v>
      </c>
      <c r="Q568" s="1">
        <f t="shared" si="53"/>
        <v>871.03045258999998</v>
      </c>
    </row>
    <row r="569" spans="2:17" ht="12.95" customHeight="1">
      <c r="B569" s="120">
        <v>20</v>
      </c>
      <c r="C569" s="121" t="s">
        <v>138</v>
      </c>
      <c r="D569" s="257">
        <f t="shared" si="51"/>
        <v>1132.7247348000001</v>
      </c>
      <c r="E569" s="257">
        <v>605.43792480000002</v>
      </c>
      <c r="F569" s="25">
        <f t="shared" si="52"/>
        <v>0.53449695782170714</v>
      </c>
      <c r="G569" s="162"/>
      <c r="H569" s="106"/>
      <c r="O569" s="1">
        <v>717.92535702400005</v>
      </c>
      <c r="P569" s="1">
        <v>432.56626342800001</v>
      </c>
      <c r="Q569" s="1">
        <f t="shared" si="53"/>
        <v>1150.491620452</v>
      </c>
    </row>
    <row r="570" spans="2:17" ht="12.95" customHeight="1">
      <c r="B570" s="120">
        <v>21</v>
      </c>
      <c r="C570" s="121" t="s">
        <v>139</v>
      </c>
      <c r="D570" s="257">
        <f t="shared" si="51"/>
        <v>1521.2386728000001</v>
      </c>
      <c r="E570" s="257">
        <v>1051.2935940000002</v>
      </c>
      <c r="F570" s="25">
        <f t="shared" si="52"/>
        <v>0.6910773521586745</v>
      </c>
      <c r="G570" s="162"/>
      <c r="H570" s="106" t="s">
        <v>12</v>
      </c>
      <c r="O570" s="1">
        <v>537.26342417599994</v>
      </c>
      <c r="P570" s="1">
        <v>235.67272049999997</v>
      </c>
      <c r="Q570" s="1">
        <f t="shared" si="53"/>
        <v>772.93614467599991</v>
      </c>
    </row>
    <row r="571" spans="2:17" ht="12.95" customHeight="1">
      <c r="B571" s="120">
        <v>22</v>
      </c>
      <c r="C571" s="121" t="s">
        <v>140</v>
      </c>
      <c r="D571" s="257">
        <f t="shared" si="51"/>
        <v>1035.0240784</v>
      </c>
      <c r="E571" s="257">
        <v>648.86996199999999</v>
      </c>
      <c r="F571" s="25">
        <f t="shared" si="52"/>
        <v>0.62691291491794143</v>
      </c>
      <c r="G571" s="162"/>
      <c r="H571" s="106"/>
      <c r="O571" s="1">
        <v>927.39227395</v>
      </c>
      <c r="P571" s="1">
        <v>528.17777982600001</v>
      </c>
      <c r="Q571" s="1">
        <f t="shared" si="53"/>
        <v>1455.5700537759999</v>
      </c>
    </row>
    <row r="572" spans="2:17" ht="12.95" customHeight="1">
      <c r="B572" s="120">
        <v>23</v>
      </c>
      <c r="C572" s="121" t="s">
        <v>141</v>
      </c>
      <c r="D572" s="257">
        <f t="shared" si="51"/>
        <v>1914.9342194000001</v>
      </c>
      <c r="E572" s="257">
        <v>1178.2638523999999</v>
      </c>
      <c r="F572" s="25">
        <f t="shared" si="52"/>
        <v>0.61530252081932157</v>
      </c>
      <c r="G572" s="162"/>
      <c r="H572" s="106"/>
      <c r="O572" s="1">
        <v>1068.9027704539999</v>
      </c>
      <c r="P572" s="1">
        <v>937.17330279599992</v>
      </c>
      <c r="Q572" s="1">
        <f t="shared" si="53"/>
        <v>2006.0760732499998</v>
      </c>
    </row>
    <row r="573" spans="2:17" ht="12.95" customHeight="1">
      <c r="B573" s="120">
        <v>24</v>
      </c>
      <c r="C573" s="121" t="s">
        <v>142</v>
      </c>
      <c r="D573" s="257">
        <f t="shared" si="51"/>
        <v>2605.8753572000001</v>
      </c>
      <c r="E573" s="257">
        <v>1333.4035087</v>
      </c>
      <c r="F573" s="25">
        <f t="shared" si="52"/>
        <v>0.51169120772251186</v>
      </c>
      <c r="G573" s="162"/>
      <c r="H573" s="106"/>
      <c r="Q573" s="1">
        <f>SUM(Q549:Q572)</f>
        <v>32837.781273842003</v>
      </c>
    </row>
    <row r="574" spans="2:17" ht="12.95" customHeight="1">
      <c r="B574" s="131"/>
      <c r="C574" s="132" t="s">
        <v>26</v>
      </c>
      <c r="D574" s="42">
        <f>SUM(D550:D573)</f>
        <v>43177.050897599998</v>
      </c>
      <c r="E574" s="42">
        <f>SUM(E550:E573)</f>
        <v>25128.410417700001</v>
      </c>
      <c r="F574" s="20">
        <f t="shared" si="52"/>
        <v>0.58198533469308267</v>
      </c>
      <c r="G574" s="138"/>
      <c r="H574" s="106"/>
    </row>
    <row r="575" spans="2:17" ht="23.25" customHeight="1">
      <c r="B575" s="258" t="s">
        <v>261</v>
      </c>
      <c r="C575" s="258"/>
      <c r="D575" s="258"/>
      <c r="E575" s="258"/>
      <c r="F575" s="258"/>
      <c r="G575" s="258"/>
      <c r="H575" s="258"/>
      <c r="I575" s="258"/>
    </row>
    <row r="576" spans="2:17" ht="15">
      <c r="B576" s="272"/>
      <c r="C576" s="184"/>
      <c r="D576" s="184"/>
      <c r="E576" s="184"/>
      <c r="F576" s="184"/>
      <c r="G576" s="184"/>
      <c r="H576" s="201"/>
      <c r="I576" s="201"/>
    </row>
    <row r="577" spans="1:10" ht="27.75" customHeight="1">
      <c r="B577" s="164" t="s">
        <v>305</v>
      </c>
      <c r="C577" s="258"/>
      <c r="D577" s="258"/>
      <c r="E577" s="258"/>
      <c r="F577" s="258"/>
      <c r="G577" s="258"/>
      <c r="H577" s="258"/>
      <c r="I577" s="258"/>
    </row>
    <row r="578" spans="1:10" ht="12" customHeight="1">
      <c r="C578" s="184"/>
      <c r="D578" s="184"/>
      <c r="E578" s="184"/>
      <c r="F578" s="184"/>
      <c r="G578" s="184"/>
      <c r="H578" s="201"/>
      <c r="I578" s="201"/>
    </row>
    <row r="579" spans="1:10" ht="45">
      <c r="B579" s="108" t="s">
        <v>30</v>
      </c>
      <c r="C579" s="108" t="s">
        <v>31</v>
      </c>
      <c r="D579" s="108" t="s">
        <v>62</v>
      </c>
      <c r="E579" s="108" t="s">
        <v>63</v>
      </c>
      <c r="F579" s="108" t="s">
        <v>64</v>
      </c>
      <c r="G579" s="273"/>
    </row>
    <row r="580" spans="1:10" s="6" customFormat="1">
      <c r="A580" s="274"/>
      <c r="B580" s="231">
        <v>1</v>
      </c>
      <c r="C580" s="231">
        <v>2</v>
      </c>
      <c r="D580" s="231">
        <v>3</v>
      </c>
      <c r="E580" s="231">
        <v>4</v>
      </c>
      <c r="F580" s="231">
        <v>5</v>
      </c>
      <c r="G580" s="275"/>
      <c r="H580" s="276"/>
      <c r="I580" s="276"/>
      <c r="J580" s="47"/>
    </row>
    <row r="581" spans="1:10" ht="12.95" customHeight="1">
      <c r="B581" s="120">
        <v>1</v>
      </c>
      <c r="C581" s="121" t="s">
        <v>119</v>
      </c>
      <c r="D581" s="25">
        <f t="shared" ref="D581:D605" si="54">F383</f>
        <v>0.54177505080824828</v>
      </c>
      <c r="E581" s="25">
        <f>F550</f>
        <v>0.54174811173986304</v>
      </c>
      <c r="F581" s="277">
        <f>E581-D581</f>
        <v>-2.6939068385245513E-5</v>
      </c>
      <c r="G581" s="162"/>
      <c r="H581" s="106"/>
    </row>
    <row r="582" spans="1:10" ht="12.95" customHeight="1">
      <c r="B582" s="120">
        <v>2</v>
      </c>
      <c r="C582" s="121" t="s">
        <v>120</v>
      </c>
      <c r="D582" s="25">
        <f t="shared" si="54"/>
        <v>0.58961911290023405</v>
      </c>
      <c r="E582" s="25">
        <f t="shared" ref="E582:E605" si="55">F551</f>
        <v>0.5895844341688814</v>
      </c>
      <c r="F582" s="277">
        <f t="shared" ref="F582:F605" si="56">E582-D582</f>
        <v>-3.4678731352655312E-5</v>
      </c>
      <c r="G582" s="162"/>
      <c r="H582" s="106"/>
    </row>
    <row r="583" spans="1:10" ht="12.95" customHeight="1">
      <c r="B583" s="120">
        <v>3</v>
      </c>
      <c r="C583" s="121" t="s">
        <v>121</v>
      </c>
      <c r="D583" s="25">
        <f t="shared" si="54"/>
        <v>0.54481093989668183</v>
      </c>
      <c r="E583" s="25">
        <f t="shared" si="55"/>
        <v>0.54478043855494696</v>
      </c>
      <c r="F583" s="277">
        <f t="shared" si="56"/>
        <v>-3.0501341734878729E-5</v>
      </c>
      <c r="G583" s="162"/>
      <c r="H583" s="106"/>
    </row>
    <row r="584" spans="1:10" ht="12.95" customHeight="1">
      <c r="B584" s="120">
        <v>4</v>
      </c>
      <c r="C584" s="121" t="s">
        <v>122</v>
      </c>
      <c r="D584" s="25">
        <f t="shared" si="54"/>
        <v>0.55175206321998183</v>
      </c>
      <c r="E584" s="25">
        <f t="shared" si="55"/>
        <v>0.55171679466242918</v>
      </c>
      <c r="F584" s="277">
        <f t="shared" si="56"/>
        <v>-3.5268557552647906E-5</v>
      </c>
      <c r="G584" s="162"/>
      <c r="H584" s="106"/>
    </row>
    <row r="585" spans="1:10" ht="12.95" customHeight="1">
      <c r="B585" s="120">
        <v>5</v>
      </c>
      <c r="C585" s="121" t="s">
        <v>123</v>
      </c>
      <c r="D585" s="25">
        <f t="shared" si="54"/>
        <v>0.55232037550845137</v>
      </c>
      <c r="E585" s="25">
        <f t="shared" si="55"/>
        <v>0.55229140301014468</v>
      </c>
      <c r="F585" s="277">
        <f t="shared" si="56"/>
        <v>-2.8972498306689687E-5</v>
      </c>
      <c r="G585" s="162"/>
      <c r="H585" s="106"/>
    </row>
    <row r="586" spans="1:10" ht="12.95" customHeight="1">
      <c r="B586" s="120">
        <v>6</v>
      </c>
      <c r="C586" s="121" t="s">
        <v>124</v>
      </c>
      <c r="D586" s="25">
        <f t="shared" si="54"/>
        <v>0.54942103637849904</v>
      </c>
      <c r="E586" s="25">
        <f t="shared" si="55"/>
        <v>0.54939492723229466</v>
      </c>
      <c r="F586" s="277">
        <f t="shared" si="56"/>
        <v>-2.610914620437832E-5</v>
      </c>
      <c r="G586" s="162"/>
      <c r="H586" s="106"/>
    </row>
    <row r="587" spans="1:10" ht="12.95" customHeight="1">
      <c r="B587" s="120">
        <v>7</v>
      </c>
      <c r="C587" s="121" t="s">
        <v>125</v>
      </c>
      <c r="D587" s="25">
        <f t="shared" si="54"/>
        <v>0.55714219326911274</v>
      </c>
      <c r="E587" s="25">
        <f t="shared" si="55"/>
        <v>0.55712475388884752</v>
      </c>
      <c r="F587" s="277">
        <f t="shared" si="56"/>
        <v>-1.7439380265216187E-5</v>
      </c>
      <c r="G587" s="162"/>
      <c r="H587" s="106"/>
    </row>
    <row r="588" spans="1:10" ht="12.95" customHeight="1">
      <c r="B588" s="120">
        <v>8</v>
      </c>
      <c r="C588" s="121" t="s">
        <v>126</v>
      </c>
      <c r="D588" s="25">
        <f t="shared" si="54"/>
        <v>0.61181821523510604</v>
      </c>
      <c r="E588" s="25">
        <f t="shared" si="55"/>
        <v>0.61179566281669961</v>
      </c>
      <c r="F588" s="277">
        <f t="shared" si="56"/>
        <v>-2.2552418406429631E-5</v>
      </c>
      <c r="G588" s="162"/>
      <c r="H588" s="106"/>
    </row>
    <row r="589" spans="1:10" ht="12.95" customHeight="1">
      <c r="B589" s="120">
        <v>9</v>
      </c>
      <c r="C589" s="121" t="s">
        <v>127</v>
      </c>
      <c r="D589" s="25">
        <f t="shared" si="54"/>
        <v>0.62965473244757664</v>
      </c>
      <c r="E589" s="25">
        <f t="shared" si="55"/>
        <v>0.62963774667520445</v>
      </c>
      <c r="F589" s="277">
        <f t="shared" si="56"/>
        <v>-1.6985772372191121E-5</v>
      </c>
      <c r="G589" s="162"/>
      <c r="H589" s="106"/>
    </row>
    <row r="590" spans="1:10" ht="12.95" customHeight="1">
      <c r="B590" s="120">
        <v>10</v>
      </c>
      <c r="C590" s="121" t="s">
        <v>128</v>
      </c>
      <c r="D590" s="25">
        <f t="shared" si="54"/>
        <v>0.56679815633157182</v>
      </c>
      <c r="E590" s="25">
        <f t="shared" si="55"/>
        <v>0.56678820801736851</v>
      </c>
      <c r="F590" s="277">
        <f t="shared" si="56"/>
        <v>-9.948314203311881E-6</v>
      </c>
      <c r="G590" s="162"/>
      <c r="H590" s="106"/>
    </row>
    <row r="591" spans="1:10" ht="12.95" customHeight="1">
      <c r="B591" s="120">
        <v>11</v>
      </c>
      <c r="C591" s="121" t="s">
        <v>129</v>
      </c>
      <c r="D591" s="25">
        <f t="shared" si="54"/>
        <v>0.60556207589034516</v>
      </c>
      <c r="E591" s="25">
        <f t="shared" si="55"/>
        <v>0.60552725513433547</v>
      </c>
      <c r="F591" s="277">
        <f t="shared" si="56"/>
        <v>-3.4820756009690257E-5</v>
      </c>
      <c r="G591" s="162"/>
      <c r="H591" s="106"/>
    </row>
    <row r="592" spans="1:10" ht="12.95" customHeight="1">
      <c r="B592" s="120">
        <v>12</v>
      </c>
      <c r="C592" s="121" t="s">
        <v>130</v>
      </c>
      <c r="D592" s="25">
        <f t="shared" si="54"/>
        <v>0.53315341758379597</v>
      </c>
      <c r="E592" s="25">
        <f t="shared" si="55"/>
        <v>0.53313333423653309</v>
      </c>
      <c r="F592" s="277">
        <f t="shared" si="56"/>
        <v>-2.0083347262889184E-5</v>
      </c>
      <c r="G592" s="162"/>
      <c r="H592" s="106"/>
    </row>
    <row r="593" spans="2:9" ht="12.95" customHeight="1">
      <c r="B593" s="120">
        <v>13</v>
      </c>
      <c r="C593" s="121" t="s">
        <v>131</v>
      </c>
      <c r="D593" s="25">
        <f t="shared" si="54"/>
        <v>0.5208941051504995</v>
      </c>
      <c r="E593" s="25">
        <f t="shared" si="55"/>
        <v>0.52086909153747984</v>
      </c>
      <c r="F593" s="277">
        <f t="shared" si="56"/>
        <v>-2.5013613019653214E-5</v>
      </c>
      <c r="G593" s="162"/>
      <c r="H593" s="106"/>
    </row>
    <row r="594" spans="2:9" ht="12.95" customHeight="1">
      <c r="B594" s="120">
        <v>14</v>
      </c>
      <c r="C594" s="121" t="s">
        <v>132</v>
      </c>
      <c r="D594" s="25">
        <f t="shared" si="54"/>
        <v>0.55028300129368912</v>
      </c>
      <c r="E594" s="25">
        <f t="shared" si="55"/>
        <v>0.55026465802862956</v>
      </c>
      <c r="F594" s="277">
        <f t="shared" si="56"/>
        <v>-1.8343265059561631E-5</v>
      </c>
      <c r="G594" s="162"/>
      <c r="H594" s="106"/>
    </row>
    <row r="595" spans="2:9" ht="12.95" customHeight="1">
      <c r="B595" s="120">
        <v>15</v>
      </c>
      <c r="C595" s="121" t="s">
        <v>133</v>
      </c>
      <c r="D595" s="25">
        <f t="shared" si="54"/>
        <v>0.5600245372605982</v>
      </c>
      <c r="E595" s="25">
        <f t="shared" si="55"/>
        <v>0.56001597128140146</v>
      </c>
      <c r="F595" s="277">
        <f t="shared" si="56"/>
        <v>-8.5659791967396259E-6</v>
      </c>
      <c r="G595" s="162"/>
      <c r="H595" s="106"/>
    </row>
    <row r="596" spans="2:9" ht="12.95" customHeight="1">
      <c r="B596" s="120">
        <v>16</v>
      </c>
      <c r="C596" s="121" t="s">
        <v>134</v>
      </c>
      <c r="D596" s="25">
        <f t="shared" si="54"/>
        <v>0.63976008206361457</v>
      </c>
      <c r="E596" s="25">
        <f t="shared" si="55"/>
        <v>0.63974081954581163</v>
      </c>
      <c r="F596" s="277">
        <f t="shared" si="56"/>
        <v>-1.9262517802931534E-5</v>
      </c>
      <c r="G596" s="162"/>
      <c r="H596" s="106"/>
    </row>
    <row r="597" spans="2:9" ht="12.95" customHeight="1">
      <c r="B597" s="120">
        <v>17</v>
      </c>
      <c r="C597" s="121" t="s">
        <v>135</v>
      </c>
      <c r="D597" s="25">
        <f t="shared" si="54"/>
        <v>0.56062574684481592</v>
      </c>
      <c r="E597" s="25">
        <f t="shared" si="55"/>
        <v>0.56059434874249781</v>
      </c>
      <c r="F597" s="277">
        <f t="shared" si="56"/>
        <v>-3.139810231811424E-5</v>
      </c>
      <c r="G597" s="162"/>
      <c r="H597" s="106"/>
    </row>
    <row r="598" spans="2:9" ht="12.95" customHeight="1">
      <c r="B598" s="120">
        <v>18</v>
      </c>
      <c r="C598" s="121" t="s">
        <v>136</v>
      </c>
      <c r="D598" s="25">
        <f t="shared" si="54"/>
        <v>0.5507968524283916</v>
      </c>
      <c r="E598" s="25">
        <f t="shared" si="55"/>
        <v>0.55077777240211034</v>
      </c>
      <c r="F598" s="277">
        <f t="shared" si="56"/>
        <v>-1.9080026281259599E-5</v>
      </c>
      <c r="G598" s="162"/>
      <c r="H598" s="106"/>
    </row>
    <row r="599" spans="2:9" ht="12.95" customHeight="1">
      <c r="B599" s="120">
        <v>19</v>
      </c>
      <c r="C599" s="121" t="s">
        <v>137</v>
      </c>
      <c r="D599" s="25">
        <f t="shared" si="54"/>
        <v>0.69450542597902865</v>
      </c>
      <c r="E599" s="25">
        <f t="shared" si="55"/>
        <v>0.69447591747775539</v>
      </c>
      <c r="F599" s="277">
        <f t="shared" si="56"/>
        <v>-2.9508501273256549E-5</v>
      </c>
      <c r="G599" s="162"/>
      <c r="H599" s="106"/>
    </row>
    <row r="600" spans="2:9" ht="12.95" customHeight="1">
      <c r="B600" s="120">
        <v>20</v>
      </c>
      <c r="C600" s="121" t="s">
        <v>138</v>
      </c>
      <c r="D600" s="25">
        <f t="shared" si="54"/>
        <v>0.53451071078489309</v>
      </c>
      <c r="E600" s="25">
        <f t="shared" si="55"/>
        <v>0.53449695782170714</v>
      </c>
      <c r="F600" s="277">
        <f t="shared" si="56"/>
        <v>-1.3752963185953426E-5</v>
      </c>
      <c r="G600" s="162"/>
      <c r="H600" s="106"/>
    </row>
    <row r="601" spans="2:9" ht="12.95" customHeight="1">
      <c r="B601" s="120">
        <v>21</v>
      </c>
      <c r="C601" s="121" t="s">
        <v>139</v>
      </c>
      <c r="D601" s="25">
        <f t="shared" si="54"/>
        <v>0.69107628810243171</v>
      </c>
      <c r="E601" s="25">
        <f t="shared" si="55"/>
        <v>0.6910773521586745</v>
      </c>
      <c r="F601" s="277">
        <f t="shared" si="56"/>
        <v>1.0640562427832734E-6</v>
      </c>
      <c r="G601" s="162"/>
      <c r="H601" s="106"/>
    </row>
    <row r="602" spans="2:9" ht="12.95" customHeight="1">
      <c r="B602" s="120">
        <v>22</v>
      </c>
      <c r="C602" s="121" t="s">
        <v>140</v>
      </c>
      <c r="D602" s="25">
        <f t="shared" si="54"/>
        <v>0.62694028820772896</v>
      </c>
      <c r="E602" s="25">
        <f t="shared" si="55"/>
        <v>0.62691291491794143</v>
      </c>
      <c r="F602" s="277">
        <f t="shared" si="56"/>
        <v>-2.7373289787524513E-5</v>
      </c>
      <c r="G602" s="162"/>
      <c r="H602" s="106"/>
    </row>
    <row r="603" spans="2:9" ht="12.95" customHeight="1">
      <c r="B603" s="120">
        <v>23</v>
      </c>
      <c r="C603" s="121" t="s">
        <v>141</v>
      </c>
      <c r="D603" s="25">
        <f t="shared" si="54"/>
        <v>0.61531517727215557</v>
      </c>
      <c r="E603" s="25">
        <f t="shared" si="55"/>
        <v>0.61530252081932157</v>
      </c>
      <c r="F603" s="277">
        <f t="shared" si="56"/>
        <v>-1.2656452833992304E-5</v>
      </c>
      <c r="G603" s="162"/>
      <c r="H603" s="106"/>
    </row>
    <row r="604" spans="2:9" ht="12.95" customHeight="1">
      <c r="B604" s="120">
        <v>24</v>
      </c>
      <c r="C604" s="121" t="s">
        <v>142</v>
      </c>
      <c r="D604" s="25">
        <f t="shared" si="54"/>
        <v>0.51167865842074445</v>
      </c>
      <c r="E604" s="25">
        <f t="shared" si="55"/>
        <v>0.51169120772251186</v>
      </c>
      <c r="F604" s="277">
        <f t="shared" si="56"/>
        <v>1.2549301767417198E-5</v>
      </c>
      <c r="G604" s="162"/>
      <c r="H604" s="106"/>
    </row>
    <row r="605" spans="2:9" ht="12.95" customHeight="1">
      <c r="B605" s="131"/>
      <c r="C605" s="132" t="s">
        <v>26</v>
      </c>
      <c r="D605" s="25">
        <f t="shared" si="54"/>
        <v>0.58200357030094718</v>
      </c>
      <c r="E605" s="25">
        <f t="shared" si="55"/>
        <v>0.58198533469308267</v>
      </c>
      <c r="F605" s="278">
        <f t="shared" si="56"/>
        <v>-1.8235607864514058E-5</v>
      </c>
      <c r="G605" s="138"/>
      <c r="H605" s="106"/>
    </row>
    <row r="606" spans="2:9" ht="14.25" customHeight="1">
      <c r="B606" s="279"/>
      <c r="C606" s="250"/>
      <c r="D606" s="259"/>
      <c r="E606" s="259"/>
      <c r="F606" s="260"/>
      <c r="G606" s="253"/>
      <c r="H606" s="211" t="s">
        <v>12</v>
      </c>
    </row>
    <row r="607" spans="2:9" ht="15">
      <c r="B607" s="258" t="s">
        <v>184</v>
      </c>
      <c r="C607" s="258"/>
      <c r="D607" s="258"/>
      <c r="E607" s="258"/>
      <c r="F607" s="258"/>
      <c r="G607" s="258"/>
      <c r="H607" s="258"/>
      <c r="I607" s="258"/>
    </row>
    <row r="608" spans="2:9" ht="11.25" customHeight="1">
      <c r="C608" s="184"/>
      <c r="D608" s="184"/>
      <c r="E608" s="184"/>
      <c r="F608" s="184"/>
      <c r="G608" s="184"/>
      <c r="H608" s="201"/>
      <c r="I608" s="201"/>
    </row>
    <row r="609" spans="2:20" ht="14.25" customHeight="1">
      <c r="C609" s="184"/>
      <c r="D609" s="184"/>
      <c r="E609" s="184"/>
      <c r="G609" s="185" t="s">
        <v>65</v>
      </c>
      <c r="H609" s="201"/>
      <c r="I609" s="201"/>
    </row>
    <row r="610" spans="2:20" ht="59.25" customHeight="1">
      <c r="B610" s="108" t="s">
        <v>30</v>
      </c>
      <c r="C610" s="108" t="s">
        <v>31</v>
      </c>
      <c r="D610" s="280" t="s">
        <v>262</v>
      </c>
      <c r="E610" s="280" t="s">
        <v>66</v>
      </c>
      <c r="F610" s="280" t="s">
        <v>67</v>
      </c>
      <c r="G610" s="108" t="s">
        <v>68</v>
      </c>
    </row>
    <row r="611" spans="2:20" ht="15" customHeight="1">
      <c r="B611" s="205">
        <v>1</v>
      </c>
      <c r="C611" s="205">
        <v>2</v>
      </c>
      <c r="D611" s="281">
        <v>3</v>
      </c>
      <c r="E611" s="281">
        <v>4</v>
      </c>
      <c r="F611" s="281">
        <v>5</v>
      </c>
      <c r="G611" s="205">
        <v>6</v>
      </c>
    </row>
    <row r="612" spans="2:20" ht="12.95" customHeight="1">
      <c r="B612" s="120">
        <v>1</v>
      </c>
      <c r="C612" s="121" t="s">
        <v>119</v>
      </c>
      <c r="D612" s="282">
        <f>E243</f>
        <v>28491203</v>
      </c>
      <c r="E612" s="22">
        <v>4447.4855499999994</v>
      </c>
      <c r="F612" s="66">
        <f t="shared" ref="F612:F635" si="57">E383</f>
        <v>3325.5642499999999</v>
      </c>
      <c r="G612" s="25">
        <f>F612/E612</f>
        <v>0.74774031587353895</v>
      </c>
      <c r="H612" s="106"/>
      <c r="K612" s="14"/>
      <c r="T612" s="14">
        <f>K612+R612</f>
        <v>0</v>
      </c>
    </row>
    <row r="613" spans="2:20" ht="12.95" customHeight="1">
      <c r="B613" s="120">
        <v>2</v>
      </c>
      <c r="C613" s="121" t="s">
        <v>120</v>
      </c>
      <c r="D613" s="282">
        <f t="shared" ref="D613:D636" si="58">E244</f>
        <v>9836964</v>
      </c>
      <c r="E613" s="22">
        <v>1388.3628000000001</v>
      </c>
      <c r="F613" s="66">
        <f t="shared" si="57"/>
        <v>1130.03115</v>
      </c>
      <c r="G613" s="25">
        <f t="shared" ref="G613:G635" si="59">F613/E613</f>
        <v>0.81393073193836651</v>
      </c>
      <c r="H613" s="106"/>
      <c r="K613" s="14"/>
      <c r="T613" s="14">
        <f t="shared" ref="T613:T636" si="60">K613+R613</f>
        <v>0</v>
      </c>
    </row>
    <row r="614" spans="2:20" ht="12.95" customHeight="1">
      <c r="B614" s="120">
        <v>3</v>
      </c>
      <c r="C614" s="121" t="s">
        <v>121</v>
      </c>
      <c r="D614" s="282">
        <f t="shared" si="58"/>
        <v>7451784</v>
      </c>
      <c r="E614" s="22">
        <v>1153.3396</v>
      </c>
      <c r="F614" s="66">
        <f t="shared" si="57"/>
        <v>867.399</v>
      </c>
      <c r="G614" s="25">
        <f t="shared" si="59"/>
        <v>0.75207597137911508</v>
      </c>
      <c r="H614" s="106"/>
      <c r="K614" s="14"/>
      <c r="T614" s="14">
        <f t="shared" si="60"/>
        <v>0</v>
      </c>
    </row>
    <row r="615" spans="2:20" ht="12.95" customHeight="1">
      <c r="B615" s="120">
        <v>4</v>
      </c>
      <c r="C615" s="121" t="s">
        <v>122</v>
      </c>
      <c r="D615" s="282">
        <f t="shared" si="58"/>
        <v>21398854</v>
      </c>
      <c r="E615" s="22">
        <v>3235.1984000000002</v>
      </c>
      <c r="F615" s="66">
        <f t="shared" si="57"/>
        <v>2464.1138999999998</v>
      </c>
      <c r="G615" s="25">
        <f t="shared" si="59"/>
        <v>0.76165773944497495</v>
      </c>
      <c r="H615" s="106"/>
      <c r="K615" s="14"/>
      <c r="T615" s="14">
        <f t="shared" si="60"/>
        <v>0</v>
      </c>
    </row>
    <row r="616" spans="2:20" ht="12.95" customHeight="1">
      <c r="B616" s="120">
        <v>5</v>
      </c>
      <c r="C616" s="121" t="s">
        <v>123</v>
      </c>
      <c r="D616" s="282">
        <f t="shared" si="58"/>
        <v>11401816</v>
      </c>
      <c r="E616" s="22">
        <v>1728.8824</v>
      </c>
      <c r="F616" s="66">
        <f t="shared" si="57"/>
        <v>1318.173</v>
      </c>
      <c r="G616" s="25">
        <f t="shared" si="59"/>
        <v>0.76244225749536232</v>
      </c>
      <c r="H616" s="106"/>
      <c r="K616" s="14"/>
      <c r="T616" s="14">
        <f t="shared" si="60"/>
        <v>0</v>
      </c>
    </row>
    <row r="617" spans="2:20" ht="12.95" customHeight="1">
      <c r="B617" s="120">
        <v>6</v>
      </c>
      <c r="C617" s="121" t="s">
        <v>124</v>
      </c>
      <c r="D617" s="282">
        <f t="shared" si="58"/>
        <v>20894422</v>
      </c>
      <c r="E617" s="22">
        <v>3251.7767999999996</v>
      </c>
      <c r="F617" s="66">
        <f t="shared" si="57"/>
        <v>2466.2772999999997</v>
      </c>
      <c r="G617" s="25">
        <f t="shared" si="59"/>
        <v>0.75843990891379753</v>
      </c>
      <c r="H617" s="106"/>
      <c r="K617" s="14"/>
      <c r="T617" s="14">
        <f t="shared" si="60"/>
        <v>0</v>
      </c>
    </row>
    <row r="618" spans="2:20" ht="12.95" customHeight="1">
      <c r="B618" s="120">
        <v>7</v>
      </c>
      <c r="C618" s="121" t="s">
        <v>125</v>
      </c>
      <c r="D618" s="282">
        <f t="shared" si="58"/>
        <v>13770649</v>
      </c>
      <c r="E618" s="22">
        <v>2099.7528000000002</v>
      </c>
      <c r="F618" s="66">
        <f t="shared" si="57"/>
        <v>1614.9166499999999</v>
      </c>
      <c r="G618" s="25">
        <f t="shared" si="59"/>
        <v>0.7690984624475794</v>
      </c>
      <c r="H618" s="106"/>
      <c r="K618" s="14"/>
      <c r="T618" s="14">
        <f t="shared" si="60"/>
        <v>0</v>
      </c>
    </row>
    <row r="619" spans="2:20" ht="12.95" customHeight="1">
      <c r="B619" s="120">
        <v>8</v>
      </c>
      <c r="C619" s="121" t="s">
        <v>126</v>
      </c>
      <c r="D619" s="282">
        <f t="shared" si="58"/>
        <v>30719929</v>
      </c>
      <c r="E619" s="22">
        <v>4188.4284499999994</v>
      </c>
      <c r="F619" s="66">
        <f t="shared" si="57"/>
        <v>3536.8951000000002</v>
      </c>
      <c r="G619" s="25">
        <f t="shared" si="59"/>
        <v>0.84444443595544783</v>
      </c>
      <c r="H619" s="106"/>
      <c r="K619" s="14"/>
      <c r="T619" s="14">
        <f t="shared" si="60"/>
        <v>0</v>
      </c>
    </row>
    <row r="620" spans="2:20" ht="12.95" customHeight="1">
      <c r="B620" s="120">
        <v>9</v>
      </c>
      <c r="C620" s="121" t="s">
        <v>127</v>
      </c>
      <c r="D620" s="282">
        <f t="shared" si="58"/>
        <v>43260511</v>
      </c>
      <c r="E620" s="22">
        <v>5796.1747999999998</v>
      </c>
      <c r="F620" s="66">
        <f t="shared" si="57"/>
        <v>5038.0194499999998</v>
      </c>
      <c r="G620" s="25">
        <f t="shared" si="59"/>
        <v>0.86919729370480681</v>
      </c>
      <c r="H620" s="106"/>
      <c r="K620" s="14"/>
      <c r="T620" s="14">
        <f t="shared" si="60"/>
        <v>0</v>
      </c>
    </row>
    <row r="621" spans="2:20" ht="12.95" customHeight="1">
      <c r="B621" s="120">
        <v>10</v>
      </c>
      <c r="C621" s="121" t="s">
        <v>128</v>
      </c>
      <c r="D621" s="282">
        <f t="shared" si="58"/>
        <v>13553905</v>
      </c>
      <c r="E621" s="22">
        <v>1989.7024000000001</v>
      </c>
      <c r="F621" s="66">
        <f t="shared" si="57"/>
        <v>1556.79865</v>
      </c>
      <c r="G621" s="25">
        <f t="shared" si="59"/>
        <v>0.78242788971858301</v>
      </c>
      <c r="H621" s="106"/>
      <c r="K621" s="14"/>
      <c r="T621" s="14">
        <f t="shared" si="60"/>
        <v>0</v>
      </c>
    </row>
    <row r="622" spans="2:20" ht="12.95" customHeight="1">
      <c r="B622" s="120">
        <v>11</v>
      </c>
      <c r="C622" s="121" t="s">
        <v>129</v>
      </c>
      <c r="D622" s="282">
        <f t="shared" si="58"/>
        <v>23402355</v>
      </c>
      <c r="E622" s="22">
        <v>3270.6970000000001</v>
      </c>
      <c r="F622" s="66">
        <f t="shared" si="57"/>
        <v>2732.99</v>
      </c>
      <c r="G622" s="25">
        <f t="shared" si="59"/>
        <v>0.83559865068515971</v>
      </c>
      <c r="H622" s="106"/>
      <c r="K622" s="14"/>
      <c r="T622" s="14">
        <f t="shared" si="60"/>
        <v>0</v>
      </c>
    </row>
    <row r="623" spans="2:20" ht="12.95" customHeight="1">
      <c r="B623" s="120">
        <v>12</v>
      </c>
      <c r="C623" s="121" t="s">
        <v>130</v>
      </c>
      <c r="D623" s="282">
        <f t="shared" si="58"/>
        <v>21539776</v>
      </c>
      <c r="E623" s="22">
        <v>3428.3218999999999</v>
      </c>
      <c r="F623" s="66">
        <f t="shared" si="57"/>
        <v>2522.65085</v>
      </c>
      <c r="G623" s="25">
        <f t="shared" si="59"/>
        <v>0.73582671743863959</v>
      </c>
      <c r="H623" s="106"/>
      <c r="K623" s="14"/>
      <c r="T623" s="14">
        <f t="shared" si="60"/>
        <v>0</v>
      </c>
    </row>
    <row r="624" spans="2:20" ht="12.95" customHeight="1">
      <c r="B624" s="120">
        <v>13</v>
      </c>
      <c r="C624" s="121" t="s">
        <v>131</v>
      </c>
      <c r="D624" s="282">
        <f t="shared" si="58"/>
        <v>9267310</v>
      </c>
      <c r="E624" s="22">
        <v>1530.374</v>
      </c>
      <c r="F624" s="66">
        <f t="shared" si="57"/>
        <v>1100.4312500000001</v>
      </c>
      <c r="G624" s="25">
        <f t="shared" si="59"/>
        <v>0.7190603408055809</v>
      </c>
      <c r="H624" s="106"/>
      <c r="K624" s="14"/>
      <c r="T624" s="14">
        <f t="shared" si="60"/>
        <v>0</v>
      </c>
    </row>
    <row r="625" spans="2:20" ht="12.95" customHeight="1">
      <c r="B625" s="120">
        <v>14</v>
      </c>
      <c r="C625" s="121" t="s">
        <v>132</v>
      </c>
      <c r="D625" s="282">
        <f t="shared" si="58"/>
        <v>10357499</v>
      </c>
      <c r="E625" s="22">
        <v>1600.5792000000001</v>
      </c>
      <c r="F625" s="66">
        <f t="shared" si="57"/>
        <v>1215.8476499999999</v>
      </c>
      <c r="G625" s="25">
        <f t="shared" si="59"/>
        <v>0.75962979526411434</v>
      </c>
      <c r="H625" s="106"/>
      <c r="K625" s="14"/>
      <c r="T625" s="14">
        <f t="shared" si="60"/>
        <v>0</v>
      </c>
    </row>
    <row r="626" spans="2:20" ht="12.95" customHeight="1">
      <c r="B626" s="120">
        <v>15</v>
      </c>
      <c r="C626" s="121" t="s">
        <v>133</v>
      </c>
      <c r="D626" s="282">
        <f t="shared" si="58"/>
        <v>23069359</v>
      </c>
      <c r="E626" s="22">
        <v>3498.0423999999998</v>
      </c>
      <c r="F626" s="66">
        <f t="shared" si="57"/>
        <v>2704.2573499999999</v>
      </c>
      <c r="G626" s="25">
        <f t="shared" si="59"/>
        <v>0.77307735034886937</v>
      </c>
      <c r="H626" s="106"/>
      <c r="K626" s="14"/>
      <c r="T626" s="14">
        <f t="shared" si="60"/>
        <v>0</v>
      </c>
    </row>
    <row r="627" spans="2:20" ht="12.95" customHeight="1">
      <c r="B627" s="120">
        <v>16</v>
      </c>
      <c r="C627" s="121" t="s">
        <v>134</v>
      </c>
      <c r="D627" s="282">
        <f t="shared" si="58"/>
        <v>36703804</v>
      </c>
      <c r="E627" s="22">
        <v>4760.8712000000005</v>
      </c>
      <c r="F627" s="66">
        <f t="shared" si="57"/>
        <v>4204.5494500000004</v>
      </c>
      <c r="G627" s="25">
        <f t="shared" si="59"/>
        <v>0.88314706980520707</v>
      </c>
      <c r="H627" s="106"/>
      <c r="K627" s="14"/>
      <c r="T627" s="14">
        <f t="shared" si="60"/>
        <v>0</v>
      </c>
    </row>
    <row r="628" spans="2:20" ht="12.95" customHeight="1">
      <c r="B628" s="120">
        <v>17</v>
      </c>
      <c r="C628" s="121" t="s">
        <v>135</v>
      </c>
      <c r="D628" s="282">
        <f t="shared" si="58"/>
        <v>23175763</v>
      </c>
      <c r="E628" s="22">
        <v>3564.4204</v>
      </c>
      <c r="F628" s="66">
        <f t="shared" si="57"/>
        <v>2758.5308999999997</v>
      </c>
      <c r="G628" s="25">
        <f t="shared" si="59"/>
        <v>0.77390728097056105</v>
      </c>
      <c r="H628" s="106"/>
      <c r="K628" s="14"/>
      <c r="T628" s="14">
        <f t="shared" si="60"/>
        <v>0</v>
      </c>
    </row>
    <row r="629" spans="2:20" ht="12.95" customHeight="1">
      <c r="B629" s="120">
        <v>18</v>
      </c>
      <c r="C629" s="121" t="s">
        <v>136</v>
      </c>
      <c r="D629" s="282">
        <f t="shared" si="58"/>
        <v>19644341</v>
      </c>
      <c r="E629" s="22">
        <v>3047.6104</v>
      </c>
      <c r="F629" s="66">
        <f t="shared" si="57"/>
        <v>2317.2174500000001</v>
      </c>
      <c r="G629" s="25">
        <f t="shared" si="59"/>
        <v>0.76033913324354063</v>
      </c>
      <c r="H629" s="106"/>
      <c r="K629" s="14"/>
      <c r="T629" s="14">
        <f t="shared" si="60"/>
        <v>0</v>
      </c>
    </row>
    <row r="630" spans="2:20" ht="12.95" customHeight="1">
      <c r="B630" s="120">
        <v>19</v>
      </c>
      <c r="C630" s="121" t="s">
        <v>137</v>
      </c>
      <c r="D630" s="282">
        <f t="shared" si="58"/>
        <v>21466323</v>
      </c>
      <c r="E630" s="22">
        <v>2599.3472999999999</v>
      </c>
      <c r="F630" s="66">
        <f t="shared" si="57"/>
        <v>2491.3910500000002</v>
      </c>
      <c r="G630" s="25">
        <f t="shared" si="59"/>
        <v>0.95846793923997775</v>
      </c>
      <c r="H630" s="106"/>
      <c r="K630" s="14"/>
      <c r="T630" s="14">
        <f t="shared" si="60"/>
        <v>0</v>
      </c>
    </row>
    <row r="631" spans="2:20" ht="12.95" customHeight="1">
      <c r="B631" s="120">
        <v>20</v>
      </c>
      <c r="C631" s="121" t="s">
        <v>138</v>
      </c>
      <c r="D631" s="282">
        <f t="shared" si="58"/>
        <v>11754634</v>
      </c>
      <c r="E631" s="22">
        <v>1832.6215999999999</v>
      </c>
      <c r="F631" s="66">
        <f t="shared" si="57"/>
        <v>1352.213</v>
      </c>
      <c r="G631" s="25">
        <f t="shared" si="59"/>
        <v>0.73785717684436325</v>
      </c>
      <c r="H631" s="106"/>
      <c r="K631" s="14"/>
      <c r="T631" s="14">
        <f t="shared" si="60"/>
        <v>0</v>
      </c>
    </row>
    <row r="632" spans="2:20" ht="12.95" customHeight="1">
      <c r="B632" s="120">
        <v>21</v>
      </c>
      <c r="C632" s="121" t="s">
        <v>139</v>
      </c>
      <c r="D632" s="282">
        <f t="shared" si="58"/>
        <v>20661674</v>
      </c>
      <c r="E632" s="22">
        <v>2461.4016000000001</v>
      </c>
      <c r="F632" s="66">
        <f t="shared" si="57"/>
        <v>2347.8951999999999</v>
      </c>
      <c r="G632" s="25">
        <f t="shared" si="59"/>
        <v>0.9538854610316333</v>
      </c>
      <c r="H632" s="106"/>
      <c r="K632" s="14"/>
      <c r="T632" s="14">
        <f t="shared" si="60"/>
        <v>0</v>
      </c>
    </row>
    <row r="633" spans="2:20" ht="12.95" customHeight="1">
      <c r="B633" s="120">
        <v>22</v>
      </c>
      <c r="C633" s="121" t="s">
        <v>140</v>
      </c>
      <c r="D633" s="282">
        <f t="shared" si="58"/>
        <v>12948240</v>
      </c>
      <c r="E633" s="22">
        <v>1674.4114000000002</v>
      </c>
      <c r="F633" s="66">
        <f t="shared" si="57"/>
        <v>1449.059</v>
      </c>
      <c r="G633" s="25">
        <f t="shared" si="59"/>
        <v>0.86541395979506575</v>
      </c>
      <c r="H633" s="106"/>
      <c r="K633" s="14"/>
      <c r="T633" s="14">
        <f t="shared" si="60"/>
        <v>0</v>
      </c>
    </row>
    <row r="634" spans="2:20" ht="12.95" customHeight="1">
      <c r="B634" s="120">
        <v>23</v>
      </c>
      <c r="C634" s="121" t="s">
        <v>141</v>
      </c>
      <c r="D634" s="282">
        <f t="shared" si="58"/>
        <v>23120869</v>
      </c>
      <c r="E634" s="22">
        <v>3098.0356000000002</v>
      </c>
      <c r="F634" s="66">
        <f t="shared" si="57"/>
        <v>2631.4791</v>
      </c>
      <c r="G634" s="25">
        <f t="shared" si="59"/>
        <v>0.84940247297351901</v>
      </c>
      <c r="H634" s="106"/>
      <c r="K634" s="14"/>
      <c r="T634" s="14">
        <f t="shared" si="60"/>
        <v>0</v>
      </c>
    </row>
    <row r="635" spans="2:20" ht="12.95" customHeight="1">
      <c r="B635" s="120">
        <v>24</v>
      </c>
      <c r="C635" s="121" t="s">
        <v>142</v>
      </c>
      <c r="D635" s="282">
        <f t="shared" si="58"/>
        <v>25416237</v>
      </c>
      <c r="E635" s="22">
        <v>4216.5255999999999</v>
      </c>
      <c r="F635" s="66">
        <f t="shared" si="57"/>
        <v>2978.29655</v>
      </c>
      <c r="G635" s="25">
        <f t="shared" si="59"/>
        <v>0.70633901760254936</v>
      </c>
      <c r="H635" s="106"/>
      <c r="K635" s="14"/>
      <c r="T635" s="14">
        <f t="shared" si="60"/>
        <v>0</v>
      </c>
    </row>
    <row r="636" spans="2:20" ht="12.95" customHeight="1">
      <c r="B636" s="131"/>
      <c r="C636" s="132" t="s">
        <v>26</v>
      </c>
      <c r="D636" s="282">
        <f t="shared" si="58"/>
        <v>483308221</v>
      </c>
      <c r="E636" s="283">
        <f t="shared" ref="E636:F636" si="61">SUM(E612:E635)</f>
        <v>69862.363599999997</v>
      </c>
      <c r="F636" s="283">
        <f t="shared" si="61"/>
        <v>56124.99725</v>
      </c>
      <c r="G636" s="20">
        <f>F636/E636</f>
        <v>0.80336527935622271</v>
      </c>
      <c r="H636" s="106"/>
      <c r="K636" s="14"/>
      <c r="T636" s="14">
        <f t="shared" si="60"/>
        <v>0</v>
      </c>
    </row>
    <row r="637" spans="2:20" ht="6.75" customHeight="1">
      <c r="B637" s="262"/>
      <c r="C637" s="250"/>
      <c r="D637" s="259"/>
      <c r="E637" s="259"/>
      <c r="F637" s="260"/>
      <c r="G637" s="253"/>
      <c r="H637" s="211"/>
    </row>
    <row r="638" spans="2:20" ht="29.25" customHeight="1">
      <c r="B638" s="164" t="s">
        <v>290</v>
      </c>
      <c r="C638" s="258"/>
      <c r="D638" s="258"/>
      <c r="E638" s="258"/>
      <c r="F638" s="258"/>
      <c r="G638" s="258"/>
      <c r="H638" s="258"/>
      <c r="I638" s="258"/>
    </row>
    <row r="639" spans="2:20" ht="14.25" customHeight="1">
      <c r="C639" s="184"/>
      <c r="D639" s="184"/>
      <c r="E639" s="184"/>
      <c r="G639" s="185" t="s">
        <v>113</v>
      </c>
      <c r="H639" s="201"/>
      <c r="I639" s="201"/>
    </row>
    <row r="640" spans="2:20" ht="57.75" customHeight="1">
      <c r="B640" s="108" t="s">
        <v>30</v>
      </c>
      <c r="C640" s="108" t="s">
        <v>31</v>
      </c>
      <c r="D640" s="280" t="s">
        <v>263</v>
      </c>
      <c r="E640" s="280" t="s">
        <v>69</v>
      </c>
      <c r="F640" s="280" t="s">
        <v>70</v>
      </c>
      <c r="G640" s="108" t="s">
        <v>68</v>
      </c>
    </row>
    <row r="641" spans="2:8" ht="15" customHeight="1">
      <c r="B641" s="205">
        <v>1</v>
      </c>
      <c r="C641" s="205">
        <v>2</v>
      </c>
      <c r="D641" s="281">
        <v>3</v>
      </c>
      <c r="E641" s="281">
        <v>4</v>
      </c>
      <c r="F641" s="281">
        <v>5</v>
      </c>
      <c r="G641" s="205">
        <v>6</v>
      </c>
    </row>
    <row r="642" spans="2:8" ht="12.95" customHeight="1">
      <c r="B642" s="120">
        <v>1</v>
      </c>
      <c r="C642" s="121" t="s">
        <v>119</v>
      </c>
      <c r="D642" s="282">
        <f>D612</f>
        <v>28491203</v>
      </c>
      <c r="E642" s="257">
        <v>1991.2978379000001</v>
      </c>
      <c r="F642" s="257">
        <f>E550</f>
        <v>1488.8998961000002</v>
      </c>
      <c r="G642" s="25">
        <f>F642/E642</f>
        <v>0.74770326555980038</v>
      </c>
      <c r="H642" s="106"/>
    </row>
    <row r="643" spans="2:8" ht="12.95" customHeight="1">
      <c r="B643" s="120">
        <v>2</v>
      </c>
      <c r="C643" s="121" t="s">
        <v>120</v>
      </c>
      <c r="D643" s="282">
        <f t="shared" ref="D643:D665" si="62">D613</f>
        <v>9836964</v>
      </c>
      <c r="E643" s="257">
        <v>621.66352240000003</v>
      </c>
      <c r="F643" s="257">
        <f t="shared" ref="F643:F665" si="63">E551</f>
        <v>505.96128569999996</v>
      </c>
      <c r="G643" s="25">
        <f t="shared" ref="G643:G665" si="64">F643/E643</f>
        <v>0.81388286021139067</v>
      </c>
      <c r="H643" s="106"/>
    </row>
    <row r="644" spans="2:8" ht="12.95" customHeight="1">
      <c r="B644" s="120">
        <v>3</v>
      </c>
      <c r="C644" s="121" t="s">
        <v>121</v>
      </c>
      <c r="D644" s="282">
        <f t="shared" si="62"/>
        <v>7451784</v>
      </c>
      <c r="E644" s="257">
        <v>516.40002960000004</v>
      </c>
      <c r="F644" s="257">
        <f t="shared" si="63"/>
        <v>388.35031079999999</v>
      </c>
      <c r="G644" s="25">
        <f t="shared" si="64"/>
        <v>0.75203386626606805</v>
      </c>
      <c r="H644" s="106"/>
    </row>
    <row r="645" spans="2:8" ht="12.95" customHeight="1">
      <c r="B645" s="120">
        <v>4</v>
      </c>
      <c r="C645" s="121" t="s">
        <v>122</v>
      </c>
      <c r="D645" s="282">
        <f t="shared" si="62"/>
        <v>21398854</v>
      </c>
      <c r="E645" s="257">
        <v>1448.6101040000001</v>
      </c>
      <c r="F645" s="257">
        <f t="shared" si="63"/>
        <v>1103.2745702</v>
      </c>
      <c r="G645" s="25">
        <f t="shared" si="64"/>
        <v>0.76160905350139674</v>
      </c>
      <c r="H645" s="106"/>
    </row>
    <row r="646" spans="2:8" ht="12.95" customHeight="1">
      <c r="B646" s="120">
        <v>5</v>
      </c>
      <c r="C646" s="121" t="s">
        <v>123</v>
      </c>
      <c r="D646" s="282">
        <f t="shared" si="62"/>
        <v>11401816</v>
      </c>
      <c r="E646" s="257">
        <v>774.113024</v>
      </c>
      <c r="F646" s="257">
        <f t="shared" si="63"/>
        <v>590.18552120000004</v>
      </c>
      <c r="G646" s="25">
        <f t="shared" si="64"/>
        <v>0.76240226285096069</v>
      </c>
      <c r="H646" s="106"/>
    </row>
    <row r="647" spans="2:8" ht="12.95" customHeight="1">
      <c r="B647" s="120">
        <v>6</v>
      </c>
      <c r="C647" s="121" t="s">
        <v>124</v>
      </c>
      <c r="D647" s="282">
        <f t="shared" si="62"/>
        <v>20894422</v>
      </c>
      <c r="E647" s="257">
        <v>1455.87148</v>
      </c>
      <c r="F647" s="257">
        <f t="shared" si="63"/>
        <v>1104.1385602</v>
      </c>
      <c r="G647" s="25">
        <f t="shared" si="64"/>
        <v>0.75840386694023298</v>
      </c>
      <c r="H647" s="106"/>
    </row>
    <row r="648" spans="2:8" ht="12.95" customHeight="1">
      <c r="B648" s="120">
        <v>7</v>
      </c>
      <c r="C648" s="121" t="s">
        <v>125</v>
      </c>
      <c r="D648" s="282">
        <f t="shared" si="62"/>
        <v>13770649</v>
      </c>
      <c r="E648" s="257">
        <v>940.10015999999996</v>
      </c>
      <c r="F648" s="257">
        <f t="shared" si="63"/>
        <v>723.00695570000005</v>
      </c>
      <c r="G648" s="25">
        <f t="shared" si="64"/>
        <v>0.76907438852047438</v>
      </c>
      <c r="H648" s="106"/>
    </row>
    <row r="649" spans="2:8" ht="12.95" customHeight="1">
      <c r="B649" s="120">
        <v>8</v>
      </c>
      <c r="C649" s="121" t="s">
        <v>126</v>
      </c>
      <c r="D649" s="282">
        <f t="shared" si="62"/>
        <v>30719929</v>
      </c>
      <c r="E649" s="257">
        <v>1875.3837181000004</v>
      </c>
      <c r="F649" s="257">
        <f t="shared" si="63"/>
        <v>1583.5992004000002</v>
      </c>
      <c r="G649" s="25">
        <f t="shared" si="64"/>
        <v>0.84441343129734825</v>
      </c>
      <c r="H649" s="106"/>
    </row>
    <row r="650" spans="2:8" ht="12.95" customHeight="1">
      <c r="B650" s="120">
        <v>9</v>
      </c>
      <c r="C650" s="121" t="s">
        <v>127</v>
      </c>
      <c r="D650" s="282">
        <f t="shared" si="62"/>
        <v>43260511</v>
      </c>
      <c r="E650" s="257">
        <v>2595.1180967999999</v>
      </c>
      <c r="F650" s="257">
        <f t="shared" si="63"/>
        <v>2255.6087769000001</v>
      </c>
      <c r="G650" s="25">
        <f t="shared" si="64"/>
        <v>0.86917384595381475</v>
      </c>
      <c r="H650" s="106"/>
    </row>
    <row r="651" spans="2:8" ht="12.95" customHeight="1">
      <c r="B651" s="120">
        <v>10</v>
      </c>
      <c r="C651" s="121" t="s">
        <v>128</v>
      </c>
      <c r="D651" s="282">
        <f t="shared" si="62"/>
        <v>13553905</v>
      </c>
      <c r="E651" s="257">
        <v>890.88748320000013</v>
      </c>
      <c r="F651" s="257">
        <f t="shared" si="63"/>
        <v>697.04297889999998</v>
      </c>
      <c r="G651" s="25">
        <f t="shared" si="64"/>
        <v>0.78241415671962811</v>
      </c>
      <c r="H651" s="106"/>
    </row>
    <row r="652" spans="2:8" ht="12.95" customHeight="1">
      <c r="B652" s="120">
        <v>11</v>
      </c>
      <c r="C652" s="121" t="s">
        <v>129</v>
      </c>
      <c r="D652" s="282">
        <f t="shared" si="62"/>
        <v>23402355</v>
      </c>
      <c r="E652" s="257">
        <v>1464.4158676000002</v>
      </c>
      <c r="F652" s="257">
        <f t="shared" si="63"/>
        <v>1223.5940110000001</v>
      </c>
      <c r="G652" s="25">
        <f t="shared" si="64"/>
        <v>0.83555091014229599</v>
      </c>
      <c r="H652" s="106"/>
    </row>
    <row r="653" spans="2:8" ht="12.95" customHeight="1">
      <c r="B653" s="120">
        <v>12</v>
      </c>
      <c r="C653" s="121" t="s">
        <v>130</v>
      </c>
      <c r="D653" s="282">
        <f t="shared" si="62"/>
        <v>21539776</v>
      </c>
      <c r="E653" s="257">
        <v>1534.9436798000002</v>
      </c>
      <c r="F653" s="257">
        <f t="shared" si="63"/>
        <v>1129.4102343</v>
      </c>
      <c r="G653" s="25">
        <f t="shared" si="64"/>
        <v>0.73579913658275697</v>
      </c>
      <c r="H653" s="106"/>
    </row>
    <row r="654" spans="2:8" ht="12.95" customHeight="1">
      <c r="B654" s="120">
        <v>13</v>
      </c>
      <c r="C654" s="121" t="s">
        <v>131</v>
      </c>
      <c r="D654" s="282">
        <f t="shared" si="62"/>
        <v>9267310</v>
      </c>
      <c r="E654" s="257">
        <v>685.15732240000011</v>
      </c>
      <c r="F654" s="257">
        <f t="shared" si="63"/>
        <v>492.64579950000001</v>
      </c>
      <c r="G654" s="25">
        <f t="shared" si="64"/>
        <v>0.71902581114412967</v>
      </c>
      <c r="H654" s="106"/>
    </row>
    <row r="655" spans="2:8" ht="12.95" customHeight="1">
      <c r="B655" s="120">
        <v>14</v>
      </c>
      <c r="C655" s="121" t="s">
        <v>132</v>
      </c>
      <c r="D655" s="282">
        <f t="shared" si="62"/>
        <v>10357499</v>
      </c>
      <c r="E655" s="257">
        <v>716.60919680000006</v>
      </c>
      <c r="F655" s="257">
        <f t="shared" si="63"/>
        <v>544.33955170000002</v>
      </c>
      <c r="G655" s="25">
        <f t="shared" si="64"/>
        <v>0.75960447358299932</v>
      </c>
      <c r="H655" s="106"/>
    </row>
    <row r="656" spans="2:8" ht="12.95" customHeight="1">
      <c r="B656" s="120">
        <v>15</v>
      </c>
      <c r="C656" s="121" t="s">
        <v>133</v>
      </c>
      <c r="D656" s="282">
        <f t="shared" si="62"/>
        <v>23069359</v>
      </c>
      <c r="E656" s="257">
        <v>1566.1190544000001</v>
      </c>
      <c r="F656" s="257">
        <f t="shared" si="63"/>
        <v>1210.7126499000001</v>
      </c>
      <c r="G656" s="25">
        <f t="shared" si="64"/>
        <v>0.77306552557323893</v>
      </c>
      <c r="H656" s="106"/>
    </row>
    <row r="657" spans="2:9" ht="12.95" customHeight="1">
      <c r="B657" s="120">
        <v>16</v>
      </c>
      <c r="C657" s="121" t="s">
        <v>134</v>
      </c>
      <c r="D657" s="282">
        <f t="shared" si="62"/>
        <v>36703804</v>
      </c>
      <c r="E657" s="257">
        <v>2131.7247872000003</v>
      </c>
      <c r="F657" s="257">
        <f t="shared" si="63"/>
        <v>1882.5698155</v>
      </c>
      <c r="G657" s="25">
        <f t="shared" si="64"/>
        <v>0.88312047915563108</v>
      </c>
      <c r="H657" s="106"/>
    </row>
    <row r="658" spans="2:9" ht="12.95" customHeight="1">
      <c r="B658" s="120">
        <v>17</v>
      </c>
      <c r="C658" s="121" t="s">
        <v>135</v>
      </c>
      <c r="D658" s="282">
        <f t="shared" si="62"/>
        <v>23175763</v>
      </c>
      <c r="E658" s="257">
        <v>1595.8101592</v>
      </c>
      <c r="F658" s="257">
        <f t="shared" si="63"/>
        <v>1234.939934</v>
      </c>
      <c r="G658" s="25">
        <f t="shared" si="64"/>
        <v>0.77386393793801334</v>
      </c>
      <c r="H658" s="106"/>
    </row>
    <row r="659" spans="2:9" ht="12.95" customHeight="1">
      <c r="B659" s="120">
        <v>18</v>
      </c>
      <c r="C659" s="121" t="s">
        <v>136</v>
      </c>
      <c r="D659" s="282">
        <f t="shared" si="62"/>
        <v>19644341</v>
      </c>
      <c r="E659" s="257">
        <v>1364.4487616000001</v>
      </c>
      <c r="F659" s="257">
        <f t="shared" si="63"/>
        <v>1037.4078509000001</v>
      </c>
      <c r="G659" s="25">
        <f t="shared" si="64"/>
        <v>0.76031279451160882</v>
      </c>
      <c r="H659" s="106"/>
    </row>
    <row r="660" spans="2:9" ht="12.95" customHeight="1">
      <c r="B660" s="120">
        <v>19</v>
      </c>
      <c r="C660" s="121" t="s">
        <v>137</v>
      </c>
      <c r="D660" s="282">
        <f t="shared" si="62"/>
        <v>21466323</v>
      </c>
      <c r="E660" s="257">
        <v>1163.8373658</v>
      </c>
      <c r="F660" s="257">
        <f t="shared" si="63"/>
        <v>1115.4536729000001</v>
      </c>
      <c r="G660" s="25">
        <f t="shared" si="64"/>
        <v>0.95842744500066646</v>
      </c>
      <c r="H660" s="106"/>
    </row>
    <row r="661" spans="2:9" ht="12.95" customHeight="1">
      <c r="B661" s="120">
        <v>20</v>
      </c>
      <c r="C661" s="121" t="s">
        <v>138</v>
      </c>
      <c r="D661" s="282">
        <f t="shared" si="62"/>
        <v>11754634</v>
      </c>
      <c r="E661" s="257">
        <v>820.55650080000009</v>
      </c>
      <c r="F661" s="257">
        <f t="shared" si="63"/>
        <v>605.43792480000002</v>
      </c>
      <c r="G661" s="25">
        <f t="shared" si="64"/>
        <v>0.73783819177561738</v>
      </c>
      <c r="H661" s="106"/>
    </row>
    <row r="662" spans="2:9" ht="12.95" customHeight="1">
      <c r="B662" s="120">
        <v>21</v>
      </c>
      <c r="C662" s="121" t="s">
        <v>139</v>
      </c>
      <c r="D662" s="282">
        <f t="shared" si="62"/>
        <v>20661674</v>
      </c>
      <c r="E662" s="257">
        <v>1102.1154144000002</v>
      </c>
      <c r="F662" s="257">
        <f t="shared" si="63"/>
        <v>1051.2935940000002</v>
      </c>
      <c r="G662" s="25">
        <f t="shared" si="64"/>
        <v>0.95388702513731949</v>
      </c>
      <c r="H662" s="106"/>
    </row>
    <row r="663" spans="2:9" ht="12.95" customHeight="1">
      <c r="B663" s="120">
        <v>22</v>
      </c>
      <c r="C663" s="121" t="s">
        <v>140</v>
      </c>
      <c r="D663" s="282">
        <f t="shared" si="62"/>
        <v>12948240</v>
      </c>
      <c r="E663" s="257">
        <v>749.81256999999994</v>
      </c>
      <c r="F663" s="257">
        <f t="shared" si="63"/>
        <v>648.86996199999999</v>
      </c>
      <c r="G663" s="25">
        <f t="shared" si="64"/>
        <v>0.86537621261804143</v>
      </c>
      <c r="H663" s="106"/>
    </row>
    <row r="664" spans="2:9" ht="12.95" customHeight="1">
      <c r="B664" s="120">
        <v>23</v>
      </c>
      <c r="C664" s="121" t="s">
        <v>141</v>
      </c>
      <c r="D664" s="282">
        <f t="shared" si="62"/>
        <v>23120869</v>
      </c>
      <c r="E664" s="257">
        <v>1387.1964424000003</v>
      </c>
      <c r="F664" s="257">
        <f t="shared" si="63"/>
        <v>1178.2638523999999</v>
      </c>
      <c r="G664" s="25">
        <f t="shared" si="64"/>
        <v>0.84938500156580254</v>
      </c>
      <c r="H664" s="106"/>
    </row>
    <row r="665" spans="2:9" ht="12.95" customHeight="1">
      <c r="B665" s="120">
        <v>24</v>
      </c>
      <c r="C665" s="121" t="s">
        <v>142</v>
      </c>
      <c r="D665" s="282">
        <f t="shared" si="62"/>
        <v>25416237</v>
      </c>
      <c r="E665" s="257">
        <v>1887.7207312</v>
      </c>
      <c r="F665" s="257">
        <f t="shared" si="63"/>
        <v>1333.4035087</v>
      </c>
      <c r="G665" s="25">
        <f t="shared" si="64"/>
        <v>0.70635634109520651</v>
      </c>
      <c r="H665" s="106"/>
    </row>
    <row r="666" spans="2:9" ht="12.95" customHeight="1">
      <c r="B666" s="131"/>
      <c r="C666" s="132" t="s">
        <v>26</v>
      </c>
      <c r="D666" s="43">
        <f t="shared" ref="D666:E666" si="65">SUM(D642:D665)</f>
        <v>483308221</v>
      </c>
      <c r="E666" s="42">
        <f t="shared" si="65"/>
        <v>31279.913309599997</v>
      </c>
      <c r="F666" s="42">
        <f>SUM(F642:F665)</f>
        <v>25128.410417700001</v>
      </c>
      <c r="G666" s="20">
        <f>F666/E666</f>
        <v>0.80334015535739789</v>
      </c>
      <c r="H666" s="106"/>
    </row>
    <row r="667" spans="2:9" ht="13.5" customHeight="1">
      <c r="B667" s="279"/>
      <c r="C667" s="250"/>
      <c r="D667" s="259"/>
      <c r="E667" s="259"/>
      <c r="F667" s="260"/>
      <c r="G667" s="253"/>
      <c r="H667" s="211"/>
      <c r="I667" s="78" t="s">
        <v>12</v>
      </c>
    </row>
    <row r="668" spans="2:9" ht="13.5" customHeight="1">
      <c r="B668" s="284" t="s">
        <v>71</v>
      </c>
      <c r="C668" s="284"/>
      <c r="D668" s="284"/>
      <c r="E668" s="284"/>
      <c r="F668" s="284"/>
      <c r="G668" s="284"/>
      <c r="H668" s="52"/>
    </row>
    <row r="669" spans="2:9" ht="13.5" customHeight="1">
      <c r="B669" s="285"/>
      <c r="C669" s="286"/>
      <c r="D669" s="286"/>
      <c r="E669" s="7"/>
      <c r="F669" s="7"/>
      <c r="G669" s="7"/>
      <c r="H669" s="52"/>
    </row>
    <row r="670" spans="2:9" ht="13.5" customHeight="1">
      <c r="B670" s="284" t="s">
        <v>291</v>
      </c>
      <c r="C670" s="284"/>
      <c r="D670" s="284"/>
      <c r="E670" s="284"/>
      <c r="F670" s="284"/>
      <c r="G670" s="284"/>
      <c r="H670" s="284"/>
      <c r="I670" s="284"/>
    </row>
    <row r="671" spans="2:9" ht="13.5" customHeight="1">
      <c r="B671" s="284" t="s">
        <v>185</v>
      </c>
      <c r="C671" s="284"/>
      <c r="D671" s="284"/>
      <c r="E671" s="284"/>
      <c r="F671" s="284"/>
      <c r="G671" s="284"/>
      <c r="H671" s="52"/>
    </row>
    <row r="672" spans="2:9" ht="45">
      <c r="B672" s="108" t="s">
        <v>37</v>
      </c>
      <c r="C672" s="108" t="s">
        <v>38</v>
      </c>
      <c r="D672" s="108" t="s">
        <v>186</v>
      </c>
      <c r="E672" s="108" t="s">
        <v>104</v>
      </c>
      <c r="F672" s="108" t="s">
        <v>106</v>
      </c>
      <c r="G672" s="287"/>
      <c r="H672" s="288"/>
      <c r="I672" s="78" t="s">
        <v>12</v>
      </c>
    </row>
    <row r="673" spans="2:8">
      <c r="B673" s="289">
        <v>1</v>
      </c>
      <c r="C673" s="289">
        <v>2</v>
      </c>
      <c r="D673" s="289">
        <v>3</v>
      </c>
      <c r="E673" s="289">
        <v>4</v>
      </c>
      <c r="F673" s="289" t="s">
        <v>105</v>
      </c>
      <c r="G673" s="290"/>
      <c r="H673" s="290"/>
    </row>
    <row r="674" spans="2:8" ht="12.95" customHeight="1">
      <c r="B674" s="120">
        <v>1</v>
      </c>
      <c r="C674" s="121" t="s">
        <v>119</v>
      </c>
      <c r="D674" s="291">
        <v>4982</v>
      </c>
      <c r="E674" s="291">
        <v>4982</v>
      </c>
      <c r="F674" s="291">
        <f>E674-D674</f>
        <v>0</v>
      </c>
      <c r="G674" s="28"/>
      <c r="H674" s="292"/>
    </row>
    <row r="675" spans="2:8" ht="12.95" customHeight="1">
      <c r="B675" s="120">
        <v>2</v>
      </c>
      <c r="C675" s="121" t="s">
        <v>120</v>
      </c>
      <c r="D675" s="291">
        <v>1627</v>
      </c>
      <c r="E675" s="291">
        <v>1627</v>
      </c>
      <c r="F675" s="291">
        <f t="shared" ref="F675:F697" si="66">E675-D675</f>
        <v>0</v>
      </c>
      <c r="G675" s="28"/>
      <c r="H675" s="292"/>
    </row>
    <row r="676" spans="2:8" ht="12.95" customHeight="1">
      <c r="B676" s="120">
        <v>3</v>
      </c>
      <c r="C676" s="121" t="s">
        <v>121</v>
      </c>
      <c r="D676" s="291">
        <v>1205</v>
      </c>
      <c r="E676" s="291">
        <v>1205</v>
      </c>
      <c r="F676" s="291">
        <f t="shared" si="66"/>
        <v>0</v>
      </c>
      <c r="G676" s="28"/>
      <c r="H676" s="292"/>
    </row>
    <row r="677" spans="2:8" ht="12.95" customHeight="1">
      <c r="B677" s="120">
        <v>4</v>
      </c>
      <c r="C677" s="121" t="s">
        <v>122</v>
      </c>
      <c r="D677" s="291">
        <v>3686</v>
      </c>
      <c r="E677" s="291">
        <v>3686</v>
      </c>
      <c r="F677" s="291">
        <f t="shared" si="66"/>
        <v>0</v>
      </c>
      <c r="G677" s="28"/>
      <c r="H677" s="292"/>
    </row>
    <row r="678" spans="2:8" ht="12.95" customHeight="1">
      <c r="B678" s="120">
        <v>5</v>
      </c>
      <c r="C678" s="121" t="s">
        <v>123</v>
      </c>
      <c r="D678" s="291">
        <v>2093</v>
      </c>
      <c r="E678" s="291">
        <v>2093</v>
      </c>
      <c r="F678" s="291">
        <f t="shared" si="66"/>
        <v>0</v>
      </c>
      <c r="G678" s="28"/>
      <c r="H678" s="292"/>
    </row>
    <row r="679" spans="2:8" ht="12.95" customHeight="1">
      <c r="B679" s="120">
        <v>6</v>
      </c>
      <c r="C679" s="121" t="s">
        <v>124</v>
      </c>
      <c r="D679" s="291">
        <v>3467</v>
      </c>
      <c r="E679" s="291">
        <v>3467</v>
      </c>
      <c r="F679" s="291">
        <f t="shared" si="66"/>
        <v>0</v>
      </c>
      <c r="G679" s="28"/>
      <c r="H679" s="292"/>
    </row>
    <row r="680" spans="2:8" ht="12.95" customHeight="1">
      <c r="B680" s="120">
        <v>7</v>
      </c>
      <c r="C680" s="121" t="s">
        <v>125</v>
      </c>
      <c r="D680" s="291">
        <v>2687</v>
      </c>
      <c r="E680" s="291">
        <v>2687</v>
      </c>
      <c r="F680" s="291">
        <f t="shared" si="66"/>
        <v>0</v>
      </c>
      <c r="G680" s="28"/>
      <c r="H680" s="292"/>
    </row>
    <row r="681" spans="2:8" ht="12.95" customHeight="1">
      <c r="B681" s="120">
        <v>8</v>
      </c>
      <c r="C681" s="121" t="s">
        <v>126</v>
      </c>
      <c r="D681" s="291">
        <v>3717</v>
      </c>
      <c r="E681" s="291">
        <v>3717</v>
      </c>
      <c r="F681" s="291">
        <f t="shared" si="66"/>
        <v>0</v>
      </c>
      <c r="G681" s="28"/>
      <c r="H681" s="292"/>
    </row>
    <row r="682" spans="2:8" ht="12.95" customHeight="1">
      <c r="B682" s="120">
        <v>9</v>
      </c>
      <c r="C682" s="121" t="s">
        <v>127</v>
      </c>
      <c r="D682" s="291">
        <v>5569</v>
      </c>
      <c r="E682" s="291">
        <v>5569</v>
      </c>
      <c r="F682" s="291">
        <f t="shared" si="66"/>
        <v>0</v>
      </c>
      <c r="G682" s="28"/>
      <c r="H682" s="292"/>
    </row>
    <row r="683" spans="2:8" ht="12.95" customHeight="1">
      <c r="B683" s="120">
        <v>10</v>
      </c>
      <c r="C683" s="121" t="s">
        <v>128</v>
      </c>
      <c r="D683" s="291">
        <v>2421</v>
      </c>
      <c r="E683" s="291">
        <v>2421</v>
      </c>
      <c r="F683" s="291">
        <f t="shared" si="66"/>
        <v>0</v>
      </c>
      <c r="G683" s="28"/>
      <c r="H683" s="292"/>
    </row>
    <row r="684" spans="2:8" ht="12.95" customHeight="1">
      <c r="B684" s="120">
        <v>11</v>
      </c>
      <c r="C684" s="121" t="s">
        <v>129</v>
      </c>
      <c r="D684" s="291">
        <v>3429</v>
      </c>
      <c r="E684" s="291">
        <v>3429</v>
      </c>
      <c r="F684" s="291">
        <f t="shared" si="66"/>
        <v>0</v>
      </c>
      <c r="G684" s="28"/>
      <c r="H684" s="292"/>
    </row>
    <row r="685" spans="2:8" ht="12.95" customHeight="1">
      <c r="B685" s="120">
        <v>12</v>
      </c>
      <c r="C685" s="121" t="s">
        <v>130</v>
      </c>
      <c r="D685" s="291">
        <v>3445</v>
      </c>
      <c r="E685" s="291">
        <v>3445</v>
      </c>
      <c r="F685" s="291">
        <f t="shared" si="66"/>
        <v>0</v>
      </c>
      <c r="G685" s="28"/>
      <c r="H685" s="292"/>
    </row>
    <row r="686" spans="2:8" ht="12.95" customHeight="1">
      <c r="B686" s="120">
        <v>13</v>
      </c>
      <c r="C686" s="121" t="s">
        <v>131</v>
      </c>
      <c r="D686" s="291">
        <v>1704</v>
      </c>
      <c r="E686" s="291">
        <v>1704</v>
      </c>
      <c r="F686" s="291">
        <f t="shared" si="66"/>
        <v>0</v>
      </c>
      <c r="G686" s="28"/>
      <c r="H686" s="292"/>
    </row>
    <row r="687" spans="2:8" ht="12.95" customHeight="1">
      <c r="B687" s="120">
        <v>14</v>
      </c>
      <c r="C687" s="121" t="s">
        <v>132</v>
      </c>
      <c r="D687" s="291">
        <v>1506</v>
      </c>
      <c r="E687" s="291">
        <v>1506</v>
      </c>
      <c r="F687" s="291">
        <f t="shared" si="66"/>
        <v>0</v>
      </c>
      <c r="G687" s="28"/>
      <c r="H687" s="292"/>
    </row>
    <row r="688" spans="2:8" ht="12.95" customHeight="1">
      <c r="B688" s="120">
        <v>15</v>
      </c>
      <c r="C688" s="121" t="s">
        <v>133</v>
      </c>
      <c r="D688" s="291">
        <v>3918</v>
      </c>
      <c r="E688" s="291">
        <v>3918</v>
      </c>
      <c r="F688" s="291">
        <f t="shared" si="66"/>
        <v>0</v>
      </c>
      <c r="G688" s="28"/>
      <c r="H688" s="292"/>
    </row>
    <row r="689" spans="2:12" ht="12.95" customHeight="1">
      <c r="B689" s="120">
        <v>16</v>
      </c>
      <c r="C689" s="121" t="s">
        <v>134</v>
      </c>
      <c r="D689" s="291">
        <v>6959</v>
      </c>
      <c r="E689" s="291">
        <v>6959</v>
      </c>
      <c r="F689" s="291">
        <f t="shared" si="66"/>
        <v>0</v>
      </c>
      <c r="G689" s="28"/>
      <c r="H689" s="292"/>
    </row>
    <row r="690" spans="2:12" ht="12.95" customHeight="1">
      <c r="B690" s="120">
        <v>17</v>
      </c>
      <c r="C690" s="121" t="s">
        <v>135</v>
      </c>
      <c r="D690" s="291">
        <v>3771</v>
      </c>
      <c r="E690" s="291">
        <v>3771</v>
      </c>
      <c r="F690" s="291">
        <f t="shared" si="66"/>
        <v>0</v>
      </c>
      <c r="G690" s="28"/>
      <c r="H690" s="292"/>
    </row>
    <row r="691" spans="2:12" ht="12.95" customHeight="1">
      <c r="B691" s="120">
        <v>18</v>
      </c>
      <c r="C691" s="121" t="s">
        <v>136</v>
      </c>
      <c r="D691" s="291">
        <v>3862</v>
      </c>
      <c r="E691" s="291">
        <v>3862</v>
      </c>
      <c r="F691" s="291">
        <f t="shared" si="66"/>
        <v>0</v>
      </c>
      <c r="G691" s="28"/>
      <c r="H691" s="292"/>
    </row>
    <row r="692" spans="2:12" ht="12.95" customHeight="1">
      <c r="B692" s="120">
        <v>19</v>
      </c>
      <c r="C692" s="121" t="s">
        <v>137</v>
      </c>
      <c r="D692" s="291">
        <v>4640</v>
      </c>
      <c r="E692" s="291">
        <v>4640</v>
      </c>
      <c r="F692" s="291">
        <f t="shared" si="66"/>
        <v>0</v>
      </c>
      <c r="G692" s="28"/>
      <c r="H692" s="292"/>
    </row>
    <row r="693" spans="2:12" ht="12.95" customHeight="1">
      <c r="B693" s="120">
        <v>20</v>
      </c>
      <c r="C693" s="121" t="s">
        <v>138</v>
      </c>
      <c r="D693" s="291">
        <v>2202</v>
      </c>
      <c r="E693" s="291">
        <v>2202</v>
      </c>
      <c r="F693" s="291">
        <f t="shared" si="66"/>
        <v>0</v>
      </c>
      <c r="G693" s="28"/>
      <c r="H693" s="292"/>
    </row>
    <row r="694" spans="2:12" ht="12.95" customHeight="1">
      <c r="B694" s="120">
        <v>21</v>
      </c>
      <c r="C694" s="121" t="s">
        <v>139</v>
      </c>
      <c r="D694" s="291">
        <v>3185</v>
      </c>
      <c r="E694" s="291">
        <v>3185</v>
      </c>
      <c r="F694" s="291">
        <f t="shared" si="66"/>
        <v>0</v>
      </c>
      <c r="G694" s="28"/>
      <c r="H694" s="292"/>
    </row>
    <row r="695" spans="2:12" ht="12.95" customHeight="1">
      <c r="B695" s="120">
        <v>22</v>
      </c>
      <c r="C695" s="121" t="s">
        <v>140</v>
      </c>
      <c r="D695" s="291">
        <v>2068</v>
      </c>
      <c r="E695" s="291">
        <v>2068</v>
      </c>
      <c r="F695" s="291">
        <f t="shared" si="66"/>
        <v>0</v>
      </c>
      <c r="G695" s="28"/>
      <c r="H695" s="292"/>
    </row>
    <row r="696" spans="2:12" ht="12.95" customHeight="1">
      <c r="B696" s="120">
        <v>23</v>
      </c>
      <c r="C696" s="121" t="s">
        <v>141</v>
      </c>
      <c r="D696" s="291">
        <v>3206</v>
      </c>
      <c r="E696" s="291">
        <v>3206</v>
      </c>
      <c r="F696" s="291">
        <f t="shared" si="66"/>
        <v>0</v>
      </c>
      <c r="G696" s="28"/>
      <c r="H696" s="292"/>
    </row>
    <row r="697" spans="2:12" ht="12.95" customHeight="1">
      <c r="B697" s="120">
        <v>24</v>
      </c>
      <c r="C697" s="121" t="s">
        <v>142</v>
      </c>
      <c r="D697" s="291">
        <v>4242</v>
      </c>
      <c r="E697" s="291">
        <v>4242</v>
      </c>
      <c r="F697" s="291">
        <f t="shared" si="66"/>
        <v>0</v>
      </c>
      <c r="G697" s="28"/>
      <c r="H697" s="292"/>
    </row>
    <row r="698" spans="2:12" ht="15" customHeight="1">
      <c r="B698" s="131"/>
      <c r="C698" s="132" t="s">
        <v>26</v>
      </c>
      <c r="D698" s="43">
        <f>SUM(D674:D697)</f>
        <v>79591</v>
      </c>
      <c r="E698" s="43">
        <f t="shared" ref="E698:F698" si="67">SUM(E674:E697)</f>
        <v>79591</v>
      </c>
      <c r="F698" s="43">
        <f t="shared" si="67"/>
        <v>0</v>
      </c>
      <c r="G698" s="29"/>
      <c r="H698" s="292"/>
      <c r="L698" s="1">
        <f>E698*15000/100000</f>
        <v>11938.65</v>
      </c>
    </row>
    <row r="699" spans="2:12" ht="15" customHeight="1">
      <c r="B699" s="134"/>
      <c r="C699" s="135"/>
      <c r="D699" s="26"/>
      <c r="E699" s="27"/>
      <c r="F699" s="27"/>
      <c r="G699" s="27"/>
      <c r="H699" s="235"/>
      <c r="L699" s="14">
        <f>L698-L757</f>
        <v>2110.0700000000015</v>
      </c>
    </row>
    <row r="700" spans="2:12" ht="13.5" customHeight="1">
      <c r="B700" s="284" t="s">
        <v>211</v>
      </c>
      <c r="C700" s="284"/>
      <c r="D700" s="284"/>
      <c r="E700" s="284"/>
      <c r="F700" s="284"/>
      <c r="G700" s="284"/>
      <c r="H700" s="284"/>
    </row>
    <row r="701" spans="2:12" ht="13.5" customHeight="1">
      <c r="B701" s="293" t="s">
        <v>267</v>
      </c>
      <c r="C701" s="293"/>
      <c r="D701" s="293"/>
      <c r="E701" s="293"/>
      <c r="F701" s="293"/>
      <c r="G701" s="293"/>
      <c r="H701" s="293"/>
    </row>
    <row r="702" spans="2:12" ht="45">
      <c r="B702" s="294" t="s">
        <v>37</v>
      </c>
      <c r="C702" s="294" t="s">
        <v>38</v>
      </c>
      <c r="D702" s="294" t="s">
        <v>264</v>
      </c>
      <c r="E702" s="294" t="s">
        <v>265</v>
      </c>
      <c r="F702" s="294" t="s">
        <v>266</v>
      </c>
      <c r="G702" s="294" t="s">
        <v>72</v>
      </c>
      <c r="H702" s="12" t="s">
        <v>73</v>
      </c>
    </row>
    <row r="703" spans="2:12">
      <c r="B703" s="289">
        <v>1</v>
      </c>
      <c r="C703" s="289">
        <v>2</v>
      </c>
      <c r="D703" s="289">
        <v>3</v>
      </c>
      <c r="E703" s="289">
        <v>4</v>
      </c>
      <c r="F703" s="289">
        <v>5</v>
      </c>
      <c r="G703" s="289">
        <v>6</v>
      </c>
      <c r="H703" s="289">
        <v>7</v>
      </c>
    </row>
    <row r="704" spans="2:12" ht="12.95" customHeight="1">
      <c r="B704" s="120">
        <v>1</v>
      </c>
      <c r="C704" s="121" t="s">
        <v>119</v>
      </c>
      <c r="D704" s="66">
        <f>D674*10*1500/100000</f>
        <v>747.3</v>
      </c>
      <c r="E704" s="66">
        <v>-242.73359000000005</v>
      </c>
      <c r="F704" s="66">
        <v>707.46269000000007</v>
      </c>
      <c r="G704" s="66">
        <f>F704+E704</f>
        <v>464.72910000000002</v>
      </c>
      <c r="H704" s="234">
        <f>G704/D704</f>
        <v>0.62187755921316745</v>
      </c>
      <c r="I704" s="150"/>
    </row>
    <row r="705" spans="2:9" ht="12.95" customHeight="1">
      <c r="B705" s="120">
        <v>2</v>
      </c>
      <c r="C705" s="121" t="s">
        <v>120</v>
      </c>
      <c r="D705" s="66">
        <f t="shared" ref="D705:D727" si="68">D675*10*1500/100000</f>
        <v>244.05</v>
      </c>
      <c r="E705" s="66">
        <v>-74.669469999999976</v>
      </c>
      <c r="F705" s="66">
        <v>181.43621999999999</v>
      </c>
      <c r="G705" s="66">
        <f t="shared" ref="G705:G727" si="69">F705+E705</f>
        <v>106.76675000000002</v>
      </c>
      <c r="H705" s="234">
        <f t="shared" ref="H705:H727" si="70">G705/D705</f>
        <v>0.43747900020487612</v>
      </c>
      <c r="I705" s="150"/>
    </row>
    <row r="706" spans="2:9" ht="12.95" customHeight="1">
      <c r="B706" s="120">
        <v>3</v>
      </c>
      <c r="C706" s="121" t="s">
        <v>121</v>
      </c>
      <c r="D706" s="66">
        <f t="shared" si="68"/>
        <v>180.75</v>
      </c>
      <c r="E706" s="66">
        <v>-8.90115999999996</v>
      </c>
      <c r="F706" s="66">
        <v>163.38189999999997</v>
      </c>
      <c r="G706" s="66">
        <f t="shared" si="69"/>
        <v>154.48074000000003</v>
      </c>
      <c r="H706" s="234">
        <f t="shared" si="70"/>
        <v>0.85466522821576774</v>
      </c>
      <c r="I706" s="150"/>
    </row>
    <row r="707" spans="2:9" ht="12.95" customHeight="1">
      <c r="B707" s="120">
        <v>4</v>
      </c>
      <c r="C707" s="121" t="s">
        <v>122</v>
      </c>
      <c r="D707" s="66">
        <f t="shared" si="68"/>
        <v>552.9</v>
      </c>
      <c r="E707" s="66">
        <v>-404.1509999999999</v>
      </c>
      <c r="F707" s="66">
        <v>658.85517000000004</v>
      </c>
      <c r="G707" s="66">
        <f t="shared" si="69"/>
        <v>254.70417000000015</v>
      </c>
      <c r="H707" s="234">
        <f t="shared" si="70"/>
        <v>0.46066950623982666</v>
      </c>
      <c r="I707" s="150"/>
    </row>
    <row r="708" spans="2:9" ht="12.95" customHeight="1">
      <c r="B708" s="120">
        <v>5</v>
      </c>
      <c r="C708" s="121" t="s">
        <v>123</v>
      </c>
      <c r="D708" s="66">
        <f t="shared" si="68"/>
        <v>313.95</v>
      </c>
      <c r="E708" s="66">
        <v>-129.97928999999996</v>
      </c>
      <c r="F708" s="66">
        <v>283.69142999999997</v>
      </c>
      <c r="G708" s="66">
        <f t="shared" si="69"/>
        <v>153.71214000000001</v>
      </c>
      <c r="H708" s="234">
        <f t="shared" si="70"/>
        <v>0.48960707118967994</v>
      </c>
      <c r="I708" s="150"/>
    </row>
    <row r="709" spans="2:9" ht="12.95" customHeight="1">
      <c r="B709" s="120">
        <v>6</v>
      </c>
      <c r="C709" s="121" t="s">
        <v>124</v>
      </c>
      <c r="D709" s="66">
        <f t="shared" si="68"/>
        <v>520.04999999999995</v>
      </c>
      <c r="E709" s="66">
        <v>-68.606639999999899</v>
      </c>
      <c r="F709" s="66">
        <v>485.68696999999986</v>
      </c>
      <c r="G709" s="66">
        <f t="shared" si="69"/>
        <v>417.08032999999995</v>
      </c>
      <c r="H709" s="234">
        <f t="shared" si="70"/>
        <v>0.80200044226516676</v>
      </c>
      <c r="I709" s="150"/>
    </row>
    <row r="710" spans="2:9">
      <c r="B710" s="120">
        <v>7</v>
      </c>
      <c r="C710" s="121" t="s">
        <v>125</v>
      </c>
      <c r="D710" s="66">
        <f t="shared" si="68"/>
        <v>403.05</v>
      </c>
      <c r="E710" s="66">
        <v>25.76259999999996</v>
      </c>
      <c r="F710" s="66">
        <v>424.35666999999995</v>
      </c>
      <c r="G710" s="66">
        <f t="shared" si="69"/>
        <v>450.11926999999991</v>
      </c>
      <c r="H710" s="234">
        <f t="shared" si="70"/>
        <v>1.1167827068601908</v>
      </c>
      <c r="I710" s="150"/>
    </row>
    <row r="711" spans="2:9" ht="12.95" customHeight="1">
      <c r="B711" s="120">
        <v>8</v>
      </c>
      <c r="C711" s="121" t="s">
        <v>126</v>
      </c>
      <c r="D711" s="66">
        <f t="shared" si="68"/>
        <v>557.54999999999995</v>
      </c>
      <c r="E711" s="66">
        <v>-38.028440000000053</v>
      </c>
      <c r="F711" s="66">
        <v>459.17895000000004</v>
      </c>
      <c r="G711" s="66">
        <f t="shared" si="69"/>
        <v>421.15051</v>
      </c>
      <c r="H711" s="234">
        <f t="shared" si="70"/>
        <v>0.75535917854900914</v>
      </c>
      <c r="I711" s="150"/>
    </row>
    <row r="712" spans="2:9" ht="12.95" customHeight="1">
      <c r="B712" s="120">
        <v>9</v>
      </c>
      <c r="C712" s="121" t="s">
        <v>127</v>
      </c>
      <c r="D712" s="66">
        <f t="shared" si="68"/>
        <v>835.35</v>
      </c>
      <c r="E712" s="66">
        <v>-155.92549999999994</v>
      </c>
      <c r="F712" s="66">
        <v>557.59950000000003</v>
      </c>
      <c r="G712" s="66">
        <f t="shared" si="69"/>
        <v>401.67400000000009</v>
      </c>
      <c r="H712" s="234">
        <f t="shared" si="70"/>
        <v>0.48084515472556422</v>
      </c>
      <c r="I712" s="150"/>
    </row>
    <row r="713" spans="2:9" ht="12.95" customHeight="1">
      <c r="B713" s="120">
        <v>10</v>
      </c>
      <c r="C713" s="121" t="s">
        <v>128</v>
      </c>
      <c r="D713" s="66">
        <f t="shared" si="68"/>
        <v>363.15</v>
      </c>
      <c r="E713" s="66">
        <v>101.66826999999998</v>
      </c>
      <c r="F713" s="66">
        <v>215.06153999999995</v>
      </c>
      <c r="G713" s="66">
        <f t="shared" si="69"/>
        <v>316.72980999999993</v>
      </c>
      <c r="H713" s="234">
        <f t="shared" si="70"/>
        <v>0.87217350956904849</v>
      </c>
      <c r="I713" s="150"/>
    </row>
    <row r="714" spans="2:9" ht="12.95" customHeight="1">
      <c r="B714" s="120">
        <v>11</v>
      </c>
      <c r="C714" s="121" t="s">
        <v>129</v>
      </c>
      <c r="D714" s="66">
        <f t="shared" si="68"/>
        <v>514.35</v>
      </c>
      <c r="E714" s="66">
        <v>-121.62530999999993</v>
      </c>
      <c r="F714" s="66">
        <v>341.37597</v>
      </c>
      <c r="G714" s="66">
        <f t="shared" si="69"/>
        <v>219.75066000000007</v>
      </c>
      <c r="H714" s="234">
        <f t="shared" si="70"/>
        <v>0.42723954505686801</v>
      </c>
      <c r="I714" s="150"/>
    </row>
    <row r="715" spans="2:9" ht="12.95" customHeight="1">
      <c r="B715" s="120">
        <v>12</v>
      </c>
      <c r="C715" s="121" t="s">
        <v>130</v>
      </c>
      <c r="D715" s="66">
        <f t="shared" si="68"/>
        <v>516.75</v>
      </c>
      <c r="E715" s="66">
        <v>74.415420000000054</v>
      </c>
      <c r="F715" s="66">
        <v>412.96451999999999</v>
      </c>
      <c r="G715" s="66">
        <f t="shared" si="69"/>
        <v>487.37994000000003</v>
      </c>
      <c r="H715" s="234">
        <f t="shared" si="70"/>
        <v>0.94316388969521048</v>
      </c>
      <c r="I715" s="150"/>
    </row>
    <row r="716" spans="2:9" ht="12.95" customHeight="1">
      <c r="B716" s="120">
        <v>13</v>
      </c>
      <c r="C716" s="121" t="s">
        <v>131</v>
      </c>
      <c r="D716" s="66">
        <f t="shared" si="68"/>
        <v>255.6</v>
      </c>
      <c r="E716" s="66">
        <v>-52.024400000000014</v>
      </c>
      <c r="F716" s="66">
        <v>292.20528999999999</v>
      </c>
      <c r="G716" s="66">
        <f t="shared" si="69"/>
        <v>240.18088999999998</v>
      </c>
      <c r="H716" s="234">
        <f t="shared" si="70"/>
        <v>0.93967484350547725</v>
      </c>
      <c r="I716" s="150"/>
    </row>
    <row r="717" spans="2:9" ht="12.95" customHeight="1">
      <c r="B717" s="120">
        <v>14</v>
      </c>
      <c r="C717" s="121" t="s">
        <v>132</v>
      </c>
      <c r="D717" s="66">
        <f t="shared" si="68"/>
        <v>225.9</v>
      </c>
      <c r="E717" s="66">
        <v>-100.94333699999994</v>
      </c>
      <c r="F717" s="66">
        <v>213.17374999999998</v>
      </c>
      <c r="G717" s="66">
        <f t="shared" si="69"/>
        <v>112.23041300000004</v>
      </c>
      <c r="H717" s="234">
        <f t="shared" si="70"/>
        <v>0.49681457724656947</v>
      </c>
      <c r="I717" s="150"/>
    </row>
    <row r="718" spans="2:9" ht="12.95" customHeight="1">
      <c r="B718" s="120">
        <v>15</v>
      </c>
      <c r="C718" s="121" t="s">
        <v>133</v>
      </c>
      <c r="D718" s="66">
        <f t="shared" si="68"/>
        <v>587.70000000000005</v>
      </c>
      <c r="E718" s="66">
        <v>-178.3399</v>
      </c>
      <c r="F718" s="66">
        <v>691.92418999999984</v>
      </c>
      <c r="G718" s="66">
        <f t="shared" si="69"/>
        <v>513.58428999999978</v>
      </c>
      <c r="H718" s="234">
        <f t="shared" si="70"/>
        <v>0.87388853156372259</v>
      </c>
      <c r="I718" s="150"/>
    </row>
    <row r="719" spans="2:9" ht="12.95" customHeight="1">
      <c r="B719" s="120">
        <v>16</v>
      </c>
      <c r="C719" s="121" t="s">
        <v>134</v>
      </c>
      <c r="D719" s="66">
        <f t="shared" si="68"/>
        <v>1043.8499999999999</v>
      </c>
      <c r="E719" s="66">
        <v>-146.26180999999994</v>
      </c>
      <c r="F719" s="66">
        <v>896.7408999999999</v>
      </c>
      <c r="G719" s="66">
        <f t="shared" si="69"/>
        <v>750.47908999999993</v>
      </c>
      <c r="H719" s="234">
        <f t="shared" si="70"/>
        <v>0.7189530009100924</v>
      </c>
      <c r="I719" s="150"/>
    </row>
    <row r="720" spans="2:9" ht="12.95" customHeight="1">
      <c r="B720" s="120">
        <v>17</v>
      </c>
      <c r="C720" s="121" t="s">
        <v>135</v>
      </c>
      <c r="D720" s="66">
        <f t="shared" si="68"/>
        <v>565.65</v>
      </c>
      <c r="E720" s="66">
        <v>-116.81349999999995</v>
      </c>
      <c r="F720" s="66">
        <v>614.16397999999992</v>
      </c>
      <c r="G720" s="66">
        <f t="shared" si="69"/>
        <v>497.35047999999995</v>
      </c>
      <c r="H720" s="234">
        <f t="shared" si="70"/>
        <v>0.87925480420754876</v>
      </c>
      <c r="I720" s="150"/>
    </row>
    <row r="721" spans="1:10" ht="12.95" customHeight="1">
      <c r="B721" s="120">
        <v>18</v>
      </c>
      <c r="C721" s="121" t="s">
        <v>136</v>
      </c>
      <c r="D721" s="66">
        <f t="shared" si="68"/>
        <v>579.29999999999995</v>
      </c>
      <c r="E721" s="66">
        <v>-140.91184999999993</v>
      </c>
      <c r="F721" s="66">
        <v>429.30653000000001</v>
      </c>
      <c r="G721" s="66">
        <f t="shared" si="69"/>
        <v>288.39468000000011</v>
      </c>
      <c r="H721" s="234">
        <f t="shared" si="70"/>
        <v>0.49783303987571231</v>
      </c>
      <c r="I721" s="150"/>
    </row>
    <row r="722" spans="1:10" ht="12.95" customHeight="1">
      <c r="B722" s="120">
        <v>19</v>
      </c>
      <c r="C722" s="121" t="s">
        <v>137</v>
      </c>
      <c r="D722" s="66">
        <f t="shared" si="68"/>
        <v>696</v>
      </c>
      <c r="E722" s="66">
        <v>116.74708000000004</v>
      </c>
      <c r="F722" s="66">
        <v>528.84277999999995</v>
      </c>
      <c r="G722" s="66">
        <f t="shared" si="69"/>
        <v>645.58986000000004</v>
      </c>
      <c r="H722" s="234">
        <f t="shared" si="70"/>
        <v>0.92757163793103459</v>
      </c>
      <c r="I722" s="150"/>
    </row>
    <row r="723" spans="1:10" ht="12.95" customHeight="1">
      <c r="B723" s="120">
        <v>20</v>
      </c>
      <c r="C723" s="121" t="s">
        <v>138</v>
      </c>
      <c r="D723" s="66">
        <f t="shared" si="68"/>
        <v>330.3</v>
      </c>
      <c r="E723" s="66">
        <v>-44.992250000000055</v>
      </c>
      <c r="F723" s="66">
        <v>276.01761999999997</v>
      </c>
      <c r="G723" s="66">
        <f t="shared" si="69"/>
        <v>231.0253699999999</v>
      </c>
      <c r="H723" s="234">
        <f t="shared" si="70"/>
        <v>0.69944102331214009</v>
      </c>
      <c r="I723" s="150"/>
    </row>
    <row r="724" spans="1:10" ht="12.95" customHeight="1">
      <c r="B724" s="120">
        <v>21</v>
      </c>
      <c r="C724" s="121" t="s">
        <v>139</v>
      </c>
      <c r="D724" s="66">
        <f t="shared" si="68"/>
        <v>477.75</v>
      </c>
      <c r="E724" s="66">
        <v>5.6508000000000038</v>
      </c>
      <c r="F724" s="66">
        <v>314.22488999999996</v>
      </c>
      <c r="G724" s="66">
        <f t="shared" si="69"/>
        <v>319.87568999999996</v>
      </c>
      <c r="H724" s="234">
        <f t="shared" si="70"/>
        <v>0.66954618524332798</v>
      </c>
      <c r="I724" s="150"/>
    </row>
    <row r="725" spans="1:10" ht="12.95" customHeight="1">
      <c r="B725" s="120">
        <v>22</v>
      </c>
      <c r="C725" s="121" t="s">
        <v>140</v>
      </c>
      <c r="D725" s="66">
        <f t="shared" si="68"/>
        <v>310.2</v>
      </c>
      <c r="E725" s="66">
        <v>-14.92506</v>
      </c>
      <c r="F725" s="66">
        <v>262.14228000000003</v>
      </c>
      <c r="G725" s="66">
        <f t="shared" si="69"/>
        <v>247.21722000000003</v>
      </c>
      <c r="H725" s="234">
        <f t="shared" si="70"/>
        <v>0.79696073500967124</v>
      </c>
      <c r="I725" s="150"/>
    </row>
    <row r="726" spans="1:10" ht="12.95" customHeight="1">
      <c r="B726" s="120">
        <v>23</v>
      </c>
      <c r="C726" s="121" t="s">
        <v>141</v>
      </c>
      <c r="D726" s="66">
        <f t="shared" si="68"/>
        <v>480.9</v>
      </c>
      <c r="E726" s="66">
        <v>-586.66203999999993</v>
      </c>
      <c r="F726" s="66">
        <v>445.34427999999991</v>
      </c>
      <c r="G726" s="66">
        <f t="shared" si="69"/>
        <v>-141.31776000000002</v>
      </c>
      <c r="H726" s="234">
        <f t="shared" si="70"/>
        <v>-0.29386101060511549</v>
      </c>
      <c r="I726" s="150"/>
    </row>
    <row r="727" spans="1:10" ht="12.95" customHeight="1">
      <c r="B727" s="120">
        <v>24</v>
      </c>
      <c r="C727" s="121" t="s">
        <v>142</v>
      </c>
      <c r="D727" s="66">
        <f t="shared" si="68"/>
        <v>636.29999999999995</v>
      </c>
      <c r="E727" s="66">
        <v>-93.507910000000052</v>
      </c>
      <c r="F727" s="66">
        <v>387.22027000000003</v>
      </c>
      <c r="G727" s="66">
        <f t="shared" si="69"/>
        <v>293.71235999999999</v>
      </c>
      <c r="H727" s="234">
        <f t="shared" si="70"/>
        <v>0.46159415370108442</v>
      </c>
      <c r="I727" s="150"/>
    </row>
    <row r="728" spans="1:10" ht="15" customHeight="1">
      <c r="B728" s="131"/>
      <c r="C728" s="132" t="s">
        <v>26</v>
      </c>
      <c r="D728" s="42">
        <f>SUM(D704:D727)</f>
        <v>11938.649999999998</v>
      </c>
      <c r="E728" s="42">
        <v>-2395.7582869999992</v>
      </c>
      <c r="F728" s="42">
        <v>10242.358289999998</v>
      </c>
      <c r="G728" s="42">
        <f t="shared" ref="G728" si="71">SUM(G704:G727)</f>
        <v>7846.6000030000014</v>
      </c>
      <c r="H728" s="217">
        <f>G728/D728</f>
        <v>0.65724349093071688</v>
      </c>
    </row>
    <row r="729" spans="1:10" s="5" customFormat="1" ht="13.5" customHeight="1">
      <c r="A729" s="184"/>
      <c r="B729" s="279"/>
      <c r="C729" s="250"/>
      <c r="D729" s="295"/>
      <c r="E729" s="295"/>
      <c r="F729" s="296"/>
      <c r="G729" s="253"/>
      <c r="H729" s="211"/>
      <c r="I729" s="201"/>
    </row>
    <row r="730" spans="1:10" ht="13.5" customHeight="1">
      <c r="B730" s="284" t="s">
        <v>74</v>
      </c>
      <c r="C730" s="284"/>
      <c r="D730" s="284"/>
      <c r="E730" s="284"/>
      <c r="F730" s="284"/>
      <c r="G730" s="284"/>
      <c r="H730" s="284"/>
    </row>
    <row r="731" spans="1:10" ht="13.5" customHeight="1">
      <c r="B731" s="284" t="s">
        <v>268</v>
      </c>
      <c r="C731" s="284"/>
      <c r="D731" s="284"/>
      <c r="E731" s="284"/>
      <c r="F731" s="284"/>
      <c r="G731" s="284"/>
      <c r="H731" s="284"/>
    </row>
    <row r="732" spans="1:10" s="37" customFormat="1" ht="91.5" customHeight="1">
      <c r="A732" s="115"/>
      <c r="B732" s="297" t="s">
        <v>37</v>
      </c>
      <c r="C732" s="297" t="s">
        <v>38</v>
      </c>
      <c r="D732" s="297" t="s">
        <v>264</v>
      </c>
      <c r="E732" s="297" t="s">
        <v>75</v>
      </c>
      <c r="F732" s="297" t="s">
        <v>76</v>
      </c>
      <c r="G732" s="297" t="s">
        <v>77</v>
      </c>
      <c r="H732" s="298"/>
      <c r="I732" s="117" t="s">
        <v>12</v>
      </c>
      <c r="J732" s="46"/>
    </row>
    <row r="733" spans="1:10" ht="15">
      <c r="B733" s="289">
        <v>1</v>
      </c>
      <c r="C733" s="289">
        <v>2</v>
      </c>
      <c r="D733" s="289">
        <v>3</v>
      </c>
      <c r="E733" s="289">
        <v>4</v>
      </c>
      <c r="F733" s="289">
        <v>5</v>
      </c>
      <c r="G733" s="289">
        <v>6</v>
      </c>
      <c r="H733" s="288"/>
    </row>
    <row r="734" spans="1:10" ht="12.75" customHeight="1">
      <c r="B734" s="120">
        <v>1</v>
      </c>
      <c r="C734" s="299" t="s">
        <v>119</v>
      </c>
      <c r="D734" s="66">
        <f>D704</f>
        <v>747.3</v>
      </c>
      <c r="E734" s="66">
        <f>G704</f>
        <v>464.72910000000002</v>
      </c>
      <c r="F734" s="66">
        <v>597.84</v>
      </c>
      <c r="G734" s="67">
        <f>F734/D734</f>
        <v>0.8</v>
      </c>
      <c r="H734" s="106"/>
    </row>
    <row r="735" spans="1:10" ht="12.75" customHeight="1">
      <c r="B735" s="120">
        <v>2</v>
      </c>
      <c r="C735" s="299" t="s">
        <v>120</v>
      </c>
      <c r="D735" s="66">
        <f t="shared" ref="D735:D757" si="72">D705</f>
        <v>244.05</v>
      </c>
      <c r="E735" s="66">
        <f t="shared" ref="E735:E757" si="73">G705</f>
        <v>106.76675000000002</v>
      </c>
      <c r="F735" s="66">
        <v>195.24</v>
      </c>
      <c r="G735" s="67">
        <f t="shared" ref="G735:G757" si="74">F735/D735</f>
        <v>0.8</v>
      </c>
      <c r="H735" s="106"/>
    </row>
    <row r="736" spans="1:10" ht="12.75" customHeight="1">
      <c r="B736" s="120">
        <v>3</v>
      </c>
      <c r="C736" s="299" t="s">
        <v>121</v>
      </c>
      <c r="D736" s="66">
        <f t="shared" si="72"/>
        <v>180.75</v>
      </c>
      <c r="E736" s="66">
        <f t="shared" si="73"/>
        <v>154.48074000000003</v>
      </c>
      <c r="F736" s="66">
        <v>144.6</v>
      </c>
      <c r="G736" s="67">
        <f t="shared" si="74"/>
        <v>0.79999999999999993</v>
      </c>
      <c r="H736" s="106"/>
    </row>
    <row r="737" spans="2:8" ht="12.75" customHeight="1">
      <c r="B737" s="120">
        <v>4</v>
      </c>
      <c r="C737" s="299" t="s">
        <v>122</v>
      </c>
      <c r="D737" s="66">
        <f t="shared" si="72"/>
        <v>552.9</v>
      </c>
      <c r="E737" s="66">
        <f t="shared" si="73"/>
        <v>254.70417000000015</v>
      </c>
      <c r="F737" s="66">
        <v>442.32000000000005</v>
      </c>
      <c r="G737" s="67">
        <f t="shared" si="74"/>
        <v>0.80000000000000016</v>
      </c>
      <c r="H737" s="106"/>
    </row>
    <row r="738" spans="2:8" ht="12.75" customHeight="1">
      <c r="B738" s="120">
        <v>5</v>
      </c>
      <c r="C738" s="299" t="s">
        <v>123</v>
      </c>
      <c r="D738" s="66">
        <f t="shared" si="72"/>
        <v>313.95</v>
      </c>
      <c r="E738" s="66">
        <f t="shared" si="73"/>
        <v>153.71214000000001</v>
      </c>
      <c r="F738" s="66">
        <v>251.16</v>
      </c>
      <c r="G738" s="67">
        <f t="shared" si="74"/>
        <v>0.8</v>
      </c>
      <c r="H738" s="106"/>
    </row>
    <row r="739" spans="2:8" ht="12.75" customHeight="1">
      <c r="B739" s="120">
        <v>6</v>
      </c>
      <c r="C739" s="299" t="s">
        <v>124</v>
      </c>
      <c r="D739" s="66">
        <f t="shared" si="72"/>
        <v>520.04999999999995</v>
      </c>
      <c r="E739" s="66">
        <f t="shared" si="73"/>
        <v>417.08032999999995</v>
      </c>
      <c r="F739" s="66">
        <v>416.03999999999996</v>
      </c>
      <c r="G739" s="67">
        <f t="shared" si="74"/>
        <v>0.8</v>
      </c>
      <c r="H739" s="106"/>
    </row>
    <row r="740" spans="2:8" ht="12.75" customHeight="1">
      <c r="B740" s="120">
        <v>7</v>
      </c>
      <c r="C740" s="299" t="s">
        <v>125</v>
      </c>
      <c r="D740" s="66">
        <f t="shared" si="72"/>
        <v>403.05</v>
      </c>
      <c r="E740" s="66">
        <f t="shared" si="73"/>
        <v>450.11926999999991</v>
      </c>
      <c r="F740" s="66">
        <v>322.44</v>
      </c>
      <c r="G740" s="67">
        <f t="shared" si="74"/>
        <v>0.79999999999999993</v>
      </c>
      <c r="H740" s="106"/>
    </row>
    <row r="741" spans="2:8" ht="12.75" customHeight="1">
      <c r="B741" s="120">
        <v>8</v>
      </c>
      <c r="C741" s="299" t="s">
        <v>126</v>
      </c>
      <c r="D741" s="66">
        <f t="shared" si="72"/>
        <v>557.54999999999995</v>
      </c>
      <c r="E741" s="66">
        <f t="shared" si="73"/>
        <v>421.15051</v>
      </c>
      <c r="F741" s="66">
        <v>446.04</v>
      </c>
      <c r="G741" s="67">
        <f t="shared" si="74"/>
        <v>0.80000000000000016</v>
      </c>
      <c r="H741" s="106"/>
    </row>
    <row r="742" spans="2:8" ht="12.75" customHeight="1">
      <c r="B742" s="120">
        <v>9</v>
      </c>
      <c r="C742" s="299" t="s">
        <v>127</v>
      </c>
      <c r="D742" s="66">
        <f t="shared" si="72"/>
        <v>835.35</v>
      </c>
      <c r="E742" s="66">
        <f t="shared" si="73"/>
        <v>401.67400000000009</v>
      </c>
      <c r="F742" s="66">
        <v>668.28</v>
      </c>
      <c r="G742" s="67">
        <f t="shared" si="74"/>
        <v>0.79999999999999993</v>
      </c>
      <c r="H742" s="106"/>
    </row>
    <row r="743" spans="2:8" ht="12.75" customHeight="1">
      <c r="B743" s="120">
        <v>10</v>
      </c>
      <c r="C743" s="299" t="s">
        <v>128</v>
      </c>
      <c r="D743" s="66">
        <f t="shared" si="72"/>
        <v>363.15</v>
      </c>
      <c r="E743" s="66">
        <f t="shared" si="73"/>
        <v>316.72980999999993</v>
      </c>
      <c r="F743" s="66">
        <v>290.52</v>
      </c>
      <c r="G743" s="67">
        <f t="shared" si="74"/>
        <v>0.8</v>
      </c>
      <c r="H743" s="106"/>
    </row>
    <row r="744" spans="2:8" ht="12.75" customHeight="1">
      <c r="B744" s="120">
        <v>11</v>
      </c>
      <c r="C744" s="299" t="s">
        <v>129</v>
      </c>
      <c r="D744" s="66">
        <f t="shared" si="72"/>
        <v>514.35</v>
      </c>
      <c r="E744" s="66">
        <f t="shared" si="73"/>
        <v>219.75066000000007</v>
      </c>
      <c r="F744" s="66">
        <v>411.48</v>
      </c>
      <c r="G744" s="67">
        <f t="shared" si="74"/>
        <v>0.8</v>
      </c>
      <c r="H744" s="106"/>
    </row>
    <row r="745" spans="2:8" ht="12.75" customHeight="1">
      <c r="B745" s="120">
        <v>12</v>
      </c>
      <c r="C745" s="299" t="s">
        <v>130</v>
      </c>
      <c r="D745" s="66">
        <f t="shared" si="72"/>
        <v>516.75</v>
      </c>
      <c r="E745" s="66">
        <f t="shared" si="73"/>
        <v>487.37994000000003</v>
      </c>
      <c r="F745" s="66">
        <v>413.4</v>
      </c>
      <c r="G745" s="67">
        <f t="shared" si="74"/>
        <v>0.79999999999999993</v>
      </c>
      <c r="H745" s="106"/>
    </row>
    <row r="746" spans="2:8" ht="12.75" customHeight="1">
      <c r="B746" s="120">
        <v>13</v>
      </c>
      <c r="C746" s="299" t="s">
        <v>131</v>
      </c>
      <c r="D746" s="66">
        <f t="shared" si="72"/>
        <v>255.6</v>
      </c>
      <c r="E746" s="66">
        <f t="shared" si="73"/>
        <v>240.18088999999998</v>
      </c>
      <c r="F746" s="66">
        <v>204.48</v>
      </c>
      <c r="G746" s="67">
        <f t="shared" si="74"/>
        <v>0.79999999999999993</v>
      </c>
      <c r="H746" s="106"/>
    </row>
    <row r="747" spans="2:8" ht="12.75" customHeight="1">
      <c r="B747" s="120">
        <v>14</v>
      </c>
      <c r="C747" s="299" t="s">
        <v>132</v>
      </c>
      <c r="D747" s="66">
        <f t="shared" si="72"/>
        <v>225.9</v>
      </c>
      <c r="E747" s="66">
        <f t="shared" si="73"/>
        <v>112.23041300000004</v>
      </c>
      <c r="F747" s="66">
        <v>180.72</v>
      </c>
      <c r="G747" s="67">
        <f t="shared" si="74"/>
        <v>0.79999999999999993</v>
      </c>
      <c r="H747" s="106"/>
    </row>
    <row r="748" spans="2:8" ht="12.75" customHeight="1">
      <c r="B748" s="120">
        <v>15</v>
      </c>
      <c r="C748" s="299" t="s">
        <v>133</v>
      </c>
      <c r="D748" s="66">
        <f t="shared" si="72"/>
        <v>587.70000000000005</v>
      </c>
      <c r="E748" s="66">
        <f t="shared" si="73"/>
        <v>513.58428999999978</v>
      </c>
      <c r="F748" s="66">
        <v>470.16</v>
      </c>
      <c r="G748" s="67">
        <f t="shared" si="74"/>
        <v>0.79999999999999993</v>
      </c>
      <c r="H748" s="106"/>
    </row>
    <row r="749" spans="2:8" ht="12.75" customHeight="1">
      <c r="B749" s="120">
        <v>16</v>
      </c>
      <c r="C749" s="299" t="s">
        <v>134</v>
      </c>
      <c r="D749" s="66">
        <f t="shared" si="72"/>
        <v>1043.8499999999999</v>
      </c>
      <c r="E749" s="66">
        <f t="shared" si="73"/>
        <v>750.47908999999993</v>
      </c>
      <c r="F749" s="66">
        <v>835.08</v>
      </c>
      <c r="G749" s="67">
        <f t="shared" si="74"/>
        <v>0.80000000000000016</v>
      </c>
      <c r="H749" s="106"/>
    </row>
    <row r="750" spans="2:8" ht="12.75" customHeight="1">
      <c r="B750" s="120">
        <v>17</v>
      </c>
      <c r="C750" s="299" t="s">
        <v>135</v>
      </c>
      <c r="D750" s="66">
        <f t="shared" si="72"/>
        <v>565.65</v>
      </c>
      <c r="E750" s="66">
        <f t="shared" si="73"/>
        <v>497.35047999999995</v>
      </c>
      <c r="F750" s="66">
        <v>452.52</v>
      </c>
      <c r="G750" s="67">
        <f t="shared" si="74"/>
        <v>0.8</v>
      </c>
      <c r="H750" s="106"/>
    </row>
    <row r="751" spans="2:8" ht="12.75" customHeight="1">
      <c r="B751" s="120">
        <v>18</v>
      </c>
      <c r="C751" s="299" t="s">
        <v>136</v>
      </c>
      <c r="D751" s="66">
        <f t="shared" si="72"/>
        <v>579.29999999999995</v>
      </c>
      <c r="E751" s="66">
        <f t="shared" si="73"/>
        <v>288.39468000000011</v>
      </c>
      <c r="F751" s="66">
        <v>463.44000000000005</v>
      </c>
      <c r="G751" s="67">
        <f t="shared" si="74"/>
        <v>0.80000000000000016</v>
      </c>
      <c r="H751" s="106"/>
    </row>
    <row r="752" spans="2:8" ht="12.75" customHeight="1">
      <c r="B752" s="120">
        <v>19</v>
      </c>
      <c r="C752" s="299" t="s">
        <v>137</v>
      </c>
      <c r="D752" s="66">
        <f t="shared" si="72"/>
        <v>696</v>
      </c>
      <c r="E752" s="66">
        <f t="shared" si="73"/>
        <v>645.58986000000004</v>
      </c>
      <c r="F752" s="66">
        <v>556.79999999999995</v>
      </c>
      <c r="G752" s="67">
        <f t="shared" si="74"/>
        <v>0.79999999999999993</v>
      </c>
      <c r="H752" s="106"/>
    </row>
    <row r="753" spans="1:14" ht="12.75" customHeight="1">
      <c r="B753" s="120">
        <v>20</v>
      </c>
      <c r="C753" s="299" t="s">
        <v>138</v>
      </c>
      <c r="D753" s="66">
        <f t="shared" si="72"/>
        <v>330.3</v>
      </c>
      <c r="E753" s="66">
        <f t="shared" si="73"/>
        <v>231.0253699999999</v>
      </c>
      <c r="F753" s="66">
        <v>264.24</v>
      </c>
      <c r="G753" s="67">
        <f t="shared" si="74"/>
        <v>0.8</v>
      </c>
      <c r="H753" s="106"/>
    </row>
    <row r="754" spans="1:14" ht="12.75" customHeight="1">
      <c r="B754" s="120">
        <v>21</v>
      </c>
      <c r="C754" s="299" t="s">
        <v>139</v>
      </c>
      <c r="D754" s="66">
        <f t="shared" si="72"/>
        <v>477.75</v>
      </c>
      <c r="E754" s="66">
        <f t="shared" si="73"/>
        <v>319.87568999999996</v>
      </c>
      <c r="F754" s="66">
        <v>382.2</v>
      </c>
      <c r="G754" s="67">
        <f t="shared" si="74"/>
        <v>0.79999999999999993</v>
      </c>
      <c r="H754" s="106"/>
    </row>
    <row r="755" spans="1:14" ht="12.75" customHeight="1">
      <c r="B755" s="120">
        <v>22</v>
      </c>
      <c r="C755" s="299" t="s">
        <v>140</v>
      </c>
      <c r="D755" s="66">
        <f t="shared" si="72"/>
        <v>310.2</v>
      </c>
      <c r="E755" s="66">
        <f t="shared" si="73"/>
        <v>247.21722000000003</v>
      </c>
      <c r="F755" s="66">
        <v>248.16</v>
      </c>
      <c r="G755" s="67">
        <f t="shared" si="74"/>
        <v>0.8</v>
      </c>
      <c r="H755" s="106"/>
    </row>
    <row r="756" spans="1:14" ht="12.75" customHeight="1">
      <c r="B756" s="120">
        <v>23</v>
      </c>
      <c r="C756" s="299" t="s">
        <v>141</v>
      </c>
      <c r="D756" s="66">
        <f t="shared" si="72"/>
        <v>480.9</v>
      </c>
      <c r="E756" s="66">
        <f t="shared" si="73"/>
        <v>-141.31776000000002</v>
      </c>
      <c r="F756" s="66">
        <v>384.72</v>
      </c>
      <c r="G756" s="67">
        <f t="shared" si="74"/>
        <v>0.8</v>
      </c>
      <c r="H756" s="106"/>
    </row>
    <row r="757" spans="1:14" ht="12.75" customHeight="1">
      <c r="B757" s="120">
        <v>24</v>
      </c>
      <c r="C757" s="299" t="s">
        <v>142</v>
      </c>
      <c r="D757" s="66">
        <f t="shared" si="72"/>
        <v>636.29999999999995</v>
      </c>
      <c r="E757" s="66">
        <f t="shared" si="73"/>
        <v>293.71235999999999</v>
      </c>
      <c r="F757" s="66">
        <v>509.03999999999996</v>
      </c>
      <c r="G757" s="67">
        <f t="shared" si="74"/>
        <v>0.8</v>
      </c>
      <c r="H757" s="106"/>
      <c r="K757" s="1">
        <v>277.66000000000003</v>
      </c>
      <c r="L757" s="14">
        <f>F758+K757</f>
        <v>9828.5799999999981</v>
      </c>
      <c r="M757" s="1">
        <f>L757/1500*100000</f>
        <v>655238.66666666651</v>
      </c>
    </row>
    <row r="758" spans="1:14" ht="14.25" customHeight="1">
      <c r="B758" s="131"/>
      <c r="C758" s="300" t="s">
        <v>26</v>
      </c>
      <c r="D758" s="42">
        <f>SUM(D734:D757)</f>
        <v>11938.649999999998</v>
      </c>
      <c r="E758" s="42">
        <f t="shared" ref="E758:F758" si="75">SUM(E734:E757)</f>
        <v>7846.6000030000014</v>
      </c>
      <c r="F758" s="42">
        <f t="shared" si="75"/>
        <v>9550.9199999999983</v>
      </c>
      <c r="G758" s="44">
        <f>F758/D758</f>
        <v>0.8</v>
      </c>
      <c r="H758" s="106"/>
      <c r="I758" s="78" t="s">
        <v>12</v>
      </c>
      <c r="K758" s="1">
        <v>79591</v>
      </c>
      <c r="L758" s="1">
        <f>K758*1500*10/100000</f>
        <v>11938.65</v>
      </c>
      <c r="M758" s="2">
        <f>F758/L758</f>
        <v>0.79999999999999993</v>
      </c>
      <c r="N758" s="2"/>
    </row>
    <row r="759" spans="1:14" ht="13.5" customHeight="1">
      <c r="B759" s="301"/>
      <c r="C759" s="302"/>
      <c r="D759" s="303"/>
      <c r="E759" s="304"/>
      <c r="F759" s="305"/>
      <c r="G759" s="304"/>
      <c r="H759" s="306"/>
    </row>
    <row r="760" spans="1:14" ht="27.75" customHeight="1">
      <c r="B760" s="307" t="s">
        <v>292</v>
      </c>
      <c r="C760" s="284"/>
      <c r="D760" s="284"/>
      <c r="E760" s="284"/>
      <c r="F760" s="284"/>
      <c r="G760" s="284"/>
      <c r="H760" s="284"/>
      <c r="I760" s="284"/>
    </row>
    <row r="761" spans="1:14" ht="13.5" customHeight="1">
      <c r="B761" s="293" t="s">
        <v>267</v>
      </c>
      <c r="C761" s="293"/>
      <c r="D761" s="293"/>
      <c r="E761" s="293"/>
      <c r="F761" s="293"/>
      <c r="G761" s="293"/>
      <c r="H761" s="52"/>
    </row>
    <row r="762" spans="1:14" s="45" customFormat="1" ht="45">
      <c r="A762" s="308"/>
      <c r="B762" s="294" t="s">
        <v>37</v>
      </c>
      <c r="C762" s="294" t="s">
        <v>38</v>
      </c>
      <c r="D762" s="294" t="s">
        <v>187</v>
      </c>
      <c r="E762" s="294" t="s">
        <v>75</v>
      </c>
      <c r="F762" s="294" t="s">
        <v>188</v>
      </c>
      <c r="G762" s="309" t="s">
        <v>189</v>
      </c>
      <c r="H762" s="310"/>
      <c r="I762" s="219"/>
      <c r="J762" s="48"/>
    </row>
    <row r="763" spans="1:14" ht="14.25" customHeight="1">
      <c r="B763" s="289">
        <v>1</v>
      </c>
      <c r="C763" s="289">
        <v>2</v>
      </c>
      <c r="D763" s="289">
        <v>3</v>
      </c>
      <c r="E763" s="289">
        <v>4</v>
      </c>
      <c r="F763" s="289">
        <v>5</v>
      </c>
      <c r="G763" s="289">
        <v>6</v>
      </c>
      <c r="H763" s="311"/>
    </row>
    <row r="764" spans="1:14" ht="12.95" customHeight="1">
      <c r="B764" s="120">
        <v>1</v>
      </c>
      <c r="C764" s="121" t="s">
        <v>119</v>
      </c>
      <c r="D764" s="257">
        <f>D704</f>
        <v>747.3</v>
      </c>
      <c r="E764" s="257">
        <f>G704</f>
        <v>464.72910000000002</v>
      </c>
      <c r="F764" s="257">
        <v>-133.11090000000002</v>
      </c>
      <c r="G764" s="53">
        <f>F764/D764</f>
        <v>-0.17812244078683262</v>
      </c>
      <c r="H764" s="106"/>
    </row>
    <row r="765" spans="1:14" ht="12.95" customHeight="1">
      <c r="B765" s="120">
        <v>2</v>
      </c>
      <c r="C765" s="121" t="s">
        <v>120</v>
      </c>
      <c r="D765" s="257">
        <f t="shared" ref="D765:D787" si="76">D705</f>
        <v>244.05</v>
      </c>
      <c r="E765" s="257">
        <f t="shared" ref="E765:E787" si="77">G705</f>
        <v>106.76675000000002</v>
      </c>
      <c r="F765" s="257">
        <v>-88.473249999999979</v>
      </c>
      <c r="G765" s="53">
        <f t="shared" ref="G765:G787" si="78">F765/D765</f>
        <v>-0.36252099979512387</v>
      </c>
      <c r="H765" s="106"/>
    </row>
    <row r="766" spans="1:14" ht="12.95" customHeight="1">
      <c r="B766" s="120">
        <v>3</v>
      </c>
      <c r="C766" s="121" t="s">
        <v>121</v>
      </c>
      <c r="D766" s="257">
        <f t="shared" si="76"/>
        <v>180.75</v>
      </c>
      <c r="E766" s="257">
        <f t="shared" si="77"/>
        <v>154.48074000000003</v>
      </c>
      <c r="F766" s="257">
        <v>9.8807400000000278</v>
      </c>
      <c r="G766" s="53">
        <f t="shared" si="78"/>
        <v>5.4665228215767789E-2</v>
      </c>
      <c r="H766" s="106"/>
    </row>
    <row r="767" spans="1:14" ht="12.95" customHeight="1">
      <c r="B767" s="120">
        <v>4</v>
      </c>
      <c r="C767" s="121" t="s">
        <v>122</v>
      </c>
      <c r="D767" s="257">
        <f t="shared" si="76"/>
        <v>552.9</v>
      </c>
      <c r="E767" s="257">
        <f t="shared" si="77"/>
        <v>254.70417000000015</v>
      </c>
      <c r="F767" s="257">
        <v>-187.61582999999987</v>
      </c>
      <c r="G767" s="53">
        <f t="shared" si="78"/>
        <v>-0.33933049376017344</v>
      </c>
      <c r="H767" s="106"/>
    </row>
    <row r="768" spans="1:14" ht="12.95" customHeight="1">
      <c r="B768" s="120">
        <v>5</v>
      </c>
      <c r="C768" s="121" t="s">
        <v>123</v>
      </c>
      <c r="D768" s="257">
        <f t="shared" si="76"/>
        <v>313.95</v>
      </c>
      <c r="E768" s="257">
        <f t="shared" si="77"/>
        <v>153.71214000000001</v>
      </c>
      <c r="F768" s="257">
        <v>-97.447859999999977</v>
      </c>
      <c r="G768" s="53">
        <f t="shared" si="78"/>
        <v>-0.31039292881032005</v>
      </c>
      <c r="H768" s="106"/>
    </row>
    <row r="769" spans="2:8" ht="12.95" customHeight="1">
      <c r="B769" s="120">
        <v>6</v>
      </c>
      <c r="C769" s="121" t="s">
        <v>124</v>
      </c>
      <c r="D769" s="257">
        <f t="shared" si="76"/>
        <v>520.04999999999995</v>
      </c>
      <c r="E769" s="257">
        <f t="shared" si="77"/>
        <v>417.08032999999995</v>
      </c>
      <c r="F769" s="257">
        <v>1.0403299999999689</v>
      </c>
      <c r="G769" s="53">
        <f t="shared" si="78"/>
        <v>2.0004422651667512E-3</v>
      </c>
      <c r="H769" s="106"/>
    </row>
    <row r="770" spans="2:8" ht="12.95" customHeight="1">
      <c r="B770" s="120">
        <v>7</v>
      </c>
      <c r="C770" s="121" t="s">
        <v>125</v>
      </c>
      <c r="D770" s="257">
        <f t="shared" si="76"/>
        <v>403.05</v>
      </c>
      <c r="E770" s="257">
        <f t="shared" si="77"/>
        <v>450.11926999999991</v>
      </c>
      <c r="F770" s="257">
        <v>127.6792699999999</v>
      </c>
      <c r="G770" s="53">
        <f t="shared" si="78"/>
        <v>0.31678270686019078</v>
      </c>
      <c r="H770" s="106"/>
    </row>
    <row r="771" spans="2:8" ht="12.95" customHeight="1">
      <c r="B771" s="120">
        <v>8</v>
      </c>
      <c r="C771" s="121" t="s">
        <v>126</v>
      </c>
      <c r="D771" s="257">
        <f t="shared" si="76"/>
        <v>557.54999999999995</v>
      </c>
      <c r="E771" s="257">
        <f t="shared" si="77"/>
        <v>421.15051</v>
      </c>
      <c r="F771" s="257">
        <v>-24.889490000000009</v>
      </c>
      <c r="G771" s="53">
        <f t="shared" si="78"/>
        <v>-4.4640821450990964E-2</v>
      </c>
      <c r="H771" s="106"/>
    </row>
    <row r="772" spans="2:8" ht="12.95" customHeight="1">
      <c r="B772" s="120">
        <v>9</v>
      </c>
      <c r="C772" s="121" t="s">
        <v>127</v>
      </c>
      <c r="D772" s="257">
        <f t="shared" si="76"/>
        <v>835.35</v>
      </c>
      <c r="E772" s="257">
        <f t="shared" si="77"/>
        <v>401.67400000000009</v>
      </c>
      <c r="F772" s="257">
        <v>-266.60599999999994</v>
      </c>
      <c r="G772" s="53">
        <f t="shared" si="78"/>
        <v>-0.31915484527443577</v>
      </c>
      <c r="H772" s="106"/>
    </row>
    <row r="773" spans="2:8" ht="12.95" customHeight="1">
      <c r="B773" s="120">
        <v>10</v>
      </c>
      <c r="C773" s="121" t="s">
        <v>128</v>
      </c>
      <c r="D773" s="257">
        <f t="shared" si="76"/>
        <v>363.15</v>
      </c>
      <c r="E773" s="257">
        <f t="shared" si="77"/>
        <v>316.72980999999993</v>
      </c>
      <c r="F773" s="257">
        <v>26.209809999999948</v>
      </c>
      <c r="G773" s="53">
        <f t="shared" si="78"/>
        <v>7.2173509569048458E-2</v>
      </c>
      <c r="H773" s="106"/>
    </row>
    <row r="774" spans="2:8" ht="12.95" customHeight="1">
      <c r="B774" s="120">
        <v>11</v>
      </c>
      <c r="C774" s="121" t="s">
        <v>129</v>
      </c>
      <c r="D774" s="257">
        <f t="shared" si="76"/>
        <v>514.35</v>
      </c>
      <c r="E774" s="257">
        <f t="shared" si="77"/>
        <v>219.75066000000007</v>
      </c>
      <c r="F774" s="257">
        <v>-191.72933999999995</v>
      </c>
      <c r="G774" s="53">
        <f t="shared" si="78"/>
        <v>-0.37276045494313198</v>
      </c>
      <c r="H774" s="106"/>
    </row>
    <row r="775" spans="2:8" ht="12.95" customHeight="1">
      <c r="B775" s="120">
        <v>12</v>
      </c>
      <c r="C775" s="121" t="s">
        <v>130</v>
      </c>
      <c r="D775" s="257">
        <f t="shared" si="76"/>
        <v>516.75</v>
      </c>
      <c r="E775" s="257">
        <f t="shared" si="77"/>
        <v>487.37994000000003</v>
      </c>
      <c r="F775" s="257">
        <v>73.979940000000084</v>
      </c>
      <c r="G775" s="53">
        <f t="shared" si="78"/>
        <v>0.1431638896952106</v>
      </c>
      <c r="H775" s="106"/>
    </row>
    <row r="776" spans="2:8" ht="12.95" customHeight="1">
      <c r="B776" s="120">
        <v>13</v>
      </c>
      <c r="C776" s="121" t="s">
        <v>131</v>
      </c>
      <c r="D776" s="257">
        <f t="shared" si="76"/>
        <v>255.6</v>
      </c>
      <c r="E776" s="257">
        <f t="shared" si="77"/>
        <v>240.18088999999998</v>
      </c>
      <c r="F776" s="257">
        <v>35.700889999999958</v>
      </c>
      <c r="G776" s="53">
        <f t="shared" si="78"/>
        <v>0.13967484350547715</v>
      </c>
      <c r="H776" s="106"/>
    </row>
    <row r="777" spans="2:8" ht="12.95" customHeight="1">
      <c r="B777" s="120">
        <v>14</v>
      </c>
      <c r="C777" s="121" t="s">
        <v>132</v>
      </c>
      <c r="D777" s="257">
        <f t="shared" si="76"/>
        <v>225.9</v>
      </c>
      <c r="E777" s="257">
        <f t="shared" si="77"/>
        <v>112.23041300000004</v>
      </c>
      <c r="F777" s="257">
        <v>-68.489586999999958</v>
      </c>
      <c r="G777" s="53">
        <f t="shared" si="78"/>
        <v>-0.30318542275343052</v>
      </c>
      <c r="H777" s="106"/>
    </row>
    <row r="778" spans="2:8" ht="12.95" customHeight="1">
      <c r="B778" s="120">
        <v>15</v>
      </c>
      <c r="C778" s="121" t="s">
        <v>133</v>
      </c>
      <c r="D778" s="257">
        <f t="shared" si="76"/>
        <v>587.70000000000005</v>
      </c>
      <c r="E778" s="257">
        <f t="shared" si="77"/>
        <v>513.58428999999978</v>
      </c>
      <c r="F778" s="257">
        <v>43.424289999999907</v>
      </c>
      <c r="G778" s="53">
        <f t="shared" si="78"/>
        <v>7.3888531563722826E-2</v>
      </c>
      <c r="H778" s="106"/>
    </row>
    <row r="779" spans="2:8" ht="12.95" customHeight="1">
      <c r="B779" s="120">
        <v>16</v>
      </c>
      <c r="C779" s="121" t="s">
        <v>134</v>
      </c>
      <c r="D779" s="257">
        <f t="shared" si="76"/>
        <v>1043.8499999999999</v>
      </c>
      <c r="E779" s="257">
        <f t="shared" si="77"/>
        <v>750.47908999999993</v>
      </c>
      <c r="F779" s="257">
        <v>-84.600910000000056</v>
      </c>
      <c r="G779" s="53">
        <f t="shared" si="78"/>
        <v>-8.1046999089907618E-2</v>
      </c>
      <c r="H779" s="106"/>
    </row>
    <row r="780" spans="2:8" ht="12.95" customHeight="1">
      <c r="B780" s="120">
        <v>17</v>
      </c>
      <c r="C780" s="121" t="s">
        <v>135</v>
      </c>
      <c r="D780" s="257">
        <f t="shared" si="76"/>
        <v>565.65</v>
      </c>
      <c r="E780" s="257">
        <f t="shared" si="77"/>
        <v>497.35047999999995</v>
      </c>
      <c r="F780" s="257">
        <v>44.830480000000001</v>
      </c>
      <c r="G780" s="53">
        <f t="shared" si="78"/>
        <v>7.9254804207548837E-2</v>
      </c>
      <c r="H780" s="106"/>
    </row>
    <row r="781" spans="2:8" ht="12.95" customHeight="1">
      <c r="B781" s="120">
        <v>18</v>
      </c>
      <c r="C781" s="121" t="s">
        <v>136</v>
      </c>
      <c r="D781" s="257">
        <f t="shared" si="76"/>
        <v>579.29999999999995</v>
      </c>
      <c r="E781" s="257">
        <f t="shared" si="77"/>
        <v>288.39468000000011</v>
      </c>
      <c r="F781" s="257">
        <v>-175.04531999999998</v>
      </c>
      <c r="G781" s="53">
        <f t="shared" si="78"/>
        <v>-0.3021669601242879</v>
      </c>
      <c r="H781" s="106"/>
    </row>
    <row r="782" spans="2:8" ht="12.95" customHeight="1">
      <c r="B782" s="120">
        <v>19</v>
      </c>
      <c r="C782" s="121" t="s">
        <v>137</v>
      </c>
      <c r="D782" s="257">
        <f t="shared" si="76"/>
        <v>696</v>
      </c>
      <c r="E782" s="257">
        <f t="shared" si="77"/>
        <v>645.58986000000004</v>
      </c>
      <c r="F782" s="257">
        <v>88.789859999999948</v>
      </c>
      <c r="G782" s="53">
        <f t="shared" si="78"/>
        <v>0.1275716379310344</v>
      </c>
      <c r="H782" s="106"/>
    </row>
    <row r="783" spans="2:8" ht="12.95" customHeight="1">
      <c r="B783" s="120">
        <v>20</v>
      </c>
      <c r="C783" s="121" t="s">
        <v>138</v>
      </c>
      <c r="D783" s="257">
        <f t="shared" si="76"/>
        <v>330.3</v>
      </c>
      <c r="E783" s="257">
        <f t="shared" si="77"/>
        <v>231.0253699999999</v>
      </c>
      <c r="F783" s="257">
        <v>-33.214630000000064</v>
      </c>
      <c r="G783" s="53">
        <f t="shared" si="78"/>
        <v>-0.10055897668785971</v>
      </c>
      <c r="H783" s="106"/>
    </row>
    <row r="784" spans="2:8" ht="12.95" customHeight="1">
      <c r="B784" s="120">
        <v>21</v>
      </c>
      <c r="C784" s="121" t="s">
        <v>139</v>
      </c>
      <c r="D784" s="257">
        <f t="shared" si="76"/>
        <v>477.75</v>
      </c>
      <c r="E784" s="257">
        <f t="shared" si="77"/>
        <v>319.87568999999996</v>
      </c>
      <c r="F784" s="257">
        <v>-62.324310000000061</v>
      </c>
      <c r="G784" s="53">
        <f t="shared" si="78"/>
        <v>-0.13045381475667203</v>
      </c>
      <c r="H784" s="106"/>
    </row>
    <row r="785" spans="1:10" ht="12.95" customHeight="1">
      <c r="B785" s="120">
        <v>22</v>
      </c>
      <c r="C785" s="121" t="s">
        <v>140</v>
      </c>
      <c r="D785" s="257">
        <f t="shared" si="76"/>
        <v>310.2</v>
      </c>
      <c r="E785" s="257">
        <f t="shared" si="77"/>
        <v>247.21722000000003</v>
      </c>
      <c r="F785" s="257">
        <v>-0.94278000000000262</v>
      </c>
      <c r="G785" s="53">
        <f t="shared" si="78"/>
        <v>-3.0392649903288288E-3</v>
      </c>
      <c r="H785" s="106"/>
    </row>
    <row r="786" spans="1:10" ht="12.95" customHeight="1">
      <c r="B786" s="120">
        <v>23</v>
      </c>
      <c r="C786" s="121" t="s">
        <v>141</v>
      </c>
      <c r="D786" s="257">
        <f t="shared" si="76"/>
        <v>480.9</v>
      </c>
      <c r="E786" s="257">
        <f t="shared" si="77"/>
        <v>-141.31776000000002</v>
      </c>
      <c r="F786" s="257">
        <v>-526.03775999999993</v>
      </c>
      <c r="G786" s="53">
        <f t="shared" si="78"/>
        <v>-1.0938610106051154</v>
      </c>
      <c r="H786" s="106"/>
      <c r="I786" s="78" t="s">
        <v>12</v>
      </c>
    </row>
    <row r="787" spans="1:10" ht="12.95" customHeight="1">
      <c r="B787" s="120">
        <v>24</v>
      </c>
      <c r="C787" s="121" t="s">
        <v>142</v>
      </c>
      <c r="D787" s="257">
        <f t="shared" si="76"/>
        <v>636.29999999999995</v>
      </c>
      <c r="E787" s="257">
        <f t="shared" si="77"/>
        <v>293.71235999999999</v>
      </c>
      <c r="F787" s="257">
        <v>-215.32764000000003</v>
      </c>
      <c r="G787" s="53">
        <f t="shared" si="78"/>
        <v>-0.33840584629891568</v>
      </c>
      <c r="H787" s="106"/>
    </row>
    <row r="788" spans="1:10" ht="12.95" customHeight="1">
      <c r="B788" s="131"/>
      <c r="C788" s="132" t="s">
        <v>26</v>
      </c>
      <c r="D788" s="42">
        <f>SUM(D764:D787)</f>
        <v>11938.649999999998</v>
      </c>
      <c r="E788" s="42">
        <f>SUM(E764:E787)</f>
        <v>7846.6000030000014</v>
      </c>
      <c r="F788" s="42">
        <f>SUM(F764:F787)</f>
        <v>-1704.3199970000001</v>
      </c>
      <c r="G788" s="44">
        <f>F788/D788</f>
        <v>-0.14275650906928342</v>
      </c>
      <c r="H788" s="106"/>
    </row>
    <row r="789" spans="1:10" ht="12.95" customHeight="1">
      <c r="B789" s="134"/>
      <c r="C789" s="135"/>
      <c r="D789" s="24"/>
      <c r="E789" s="24"/>
      <c r="F789" s="24"/>
      <c r="G789" s="54"/>
      <c r="H789" s="106"/>
    </row>
    <row r="790" spans="1:10" ht="15">
      <c r="B790" s="170" t="s">
        <v>78</v>
      </c>
      <c r="C790" s="170"/>
      <c r="D790" s="170"/>
      <c r="E790" s="170"/>
      <c r="F790" s="170"/>
      <c r="G790" s="170"/>
    </row>
    <row r="791" spans="1:10" ht="10.5" customHeight="1"/>
    <row r="792" spans="1:10" ht="15">
      <c r="B792" s="312" t="s">
        <v>79</v>
      </c>
      <c r="C792" s="312"/>
      <c r="D792" s="312"/>
      <c r="E792" s="312"/>
      <c r="F792" s="312"/>
      <c r="G792" s="312"/>
    </row>
    <row r="793" spans="1:10" ht="52.5" customHeight="1">
      <c r="B793" s="128" t="s">
        <v>19</v>
      </c>
      <c r="C793" s="128"/>
      <c r="D793" s="172" t="s">
        <v>34</v>
      </c>
      <c r="E793" s="172" t="s">
        <v>35</v>
      </c>
      <c r="F793" s="172" t="s">
        <v>6</v>
      </c>
      <c r="G793" s="172" t="s">
        <v>28</v>
      </c>
      <c r="H793" s="150"/>
    </row>
    <row r="794" spans="1:10" ht="13.5" customHeight="1">
      <c r="B794" s="120">
        <v>1</v>
      </c>
      <c r="C794" s="120">
        <v>2</v>
      </c>
      <c r="D794" s="120">
        <v>3</v>
      </c>
      <c r="E794" s="120">
        <v>4</v>
      </c>
      <c r="F794" s="120" t="s">
        <v>36</v>
      </c>
      <c r="G794" s="120">
        <v>6</v>
      </c>
      <c r="H794" s="150"/>
    </row>
    <row r="795" spans="1:10" ht="27" customHeight="1">
      <c r="B795" s="174">
        <v>1</v>
      </c>
      <c r="C795" s="313" t="s">
        <v>201</v>
      </c>
      <c r="D795" s="177">
        <v>937.7</v>
      </c>
      <c r="E795" s="177">
        <f>D795</f>
        <v>937.7</v>
      </c>
      <c r="F795" s="314">
        <f>D795-E795</f>
        <v>0</v>
      </c>
      <c r="G795" s="315">
        <f>F795/D795</f>
        <v>0</v>
      </c>
      <c r="H795" s="157"/>
    </row>
    <row r="796" spans="1:10" ht="28.5">
      <c r="B796" s="174">
        <v>2</v>
      </c>
      <c r="C796" s="316" t="s">
        <v>265</v>
      </c>
      <c r="D796" s="177">
        <v>0</v>
      </c>
      <c r="E796" s="177">
        <v>0</v>
      </c>
      <c r="F796" s="314">
        <f>D796-E796</f>
        <v>0</v>
      </c>
      <c r="G796" s="315"/>
      <c r="H796" s="150"/>
    </row>
    <row r="797" spans="1:10" ht="28.5">
      <c r="B797" s="174">
        <v>3</v>
      </c>
      <c r="C797" s="316" t="s">
        <v>269</v>
      </c>
      <c r="D797" s="177">
        <v>877.81</v>
      </c>
      <c r="E797" s="177">
        <f>D797</f>
        <v>877.81</v>
      </c>
      <c r="F797" s="314">
        <f>D797-E797</f>
        <v>0</v>
      </c>
      <c r="G797" s="315">
        <f>F797/D797</f>
        <v>0</v>
      </c>
      <c r="H797" s="150"/>
    </row>
    <row r="798" spans="1:10" ht="15.75" customHeight="1">
      <c r="B798" s="174">
        <v>4</v>
      </c>
      <c r="C798" s="317" t="s">
        <v>80</v>
      </c>
      <c r="D798" s="318">
        <f>SUM(D796:D797)</f>
        <v>877.81</v>
      </c>
      <c r="E798" s="318">
        <f>SUM(E796:E797)</f>
        <v>877.81</v>
      </c>
      <c r="F798" s="319">
        <f>D798-E798</f>
        <v>0</v>
      </c>
      <c r="G798" s="320">
        <f>F798/D798</f>
        <v>0</v>
      </c>
      <c r="H798" s="150" t="s">
        <v>12</v>
      </c>
    </row>
    <row r="799" spans="1:10" ht="15.75" customHeight="1">
      <c r="B799" s="134"/>
      <c r="C799" s="82"/>
      <c r="D799" s="226"/>
      <c r="E799" s="226"/>
      <c r="F799" s="195"/>
      <c r="G799" s="195"/>
    </row>
    <row r="800" spans="1:10" s="8" customFormat="1" ht="15">
      <c r="A800" s="321"/>
      <c r="B800" s="170" t="s">
        <v>190</v>
      </c>
      <c r="C800" s="170"/>
      <c r="D800" s="170"/>
      <c r="E800" s="170"/>
      <c r="F800" s="170"/>
      <c r="G800" s="170"/>
      <c r="H800" s="322"/>
      <c r="I800" s="322"/>
      <c r="J800" s="49"/>
    </row>
    <row r="801" spans="1:10">
      <c r="E801" s="204" t="s">
        <v>112</v>
      </c>
      <c r="F801" s="323" t="s">
        <v>191</v>
      </c>
      <c r="G801" s="323"/>
      <c r="H801" s="324"/>
    </row>
    <row r="802" spans="1:10" ht="60">
      <c r="B802" s="108" t="s">
        <v>19</v>
      </c>
      <c r="C802" s="108" t="s">
        <v>81</v>
      </c>
      <c r="D802" s="108" t="s">
        <v>192</v>
      </c>
      <c r="E802" s="108" t="s">
        <v>42</v>
      </c>
      <c r="F802" s="108" t="s">
        <v>82</v>
      </c>
      <c r="G802" s="108" t="s">
        <v>83</v>
      </c>
      <c r="H802" s="203"/>
    </row>
    <row r="803" spans="1:10">
      <c r="B803" s="325">
        <v>1</v>
      </c>
      <c r="C803" s="326">
        <v>2</v>
      </c>
      <c r="D803" s="326">
        <v>3</v>
      </c>
      <c r="E803" s="326">
        <v>4</v>
      </c>
      <c r="F803" s="326">
        <v>5</v>
      </c>
      <c r="G803" s="326">
        <v>6</v>
      </c>
      <c r="H803" s="327"/>
    </row>
    <row r="804" spans="1:10" ht="28.5">
      <c r="B804" s="205">
        <v>1</v>
      </c>
      <c r="C804" s="328" t="s">
        <v>84</v>
      </c>
      <c r="D804" s="9">
        <f>D795/2</f>
        <v>468.85</v>
      </c>
      <c r="E804" s="9">
        <v>326.27</v>
      </c>
      <c r="F804" s="10">
        <v>326.27</v>
      </c>
      <c r="G804" s="118">
        <f>F804/E804</f>
        <v>1</v>
      </c>
      <c r="H804" s="17"/>
    </row>
    <row r="805" spans="1:10" ht="89.25" customHeight="1">
      <c r="B805" s="205">
        <v>2</v>
      </c>
      <c r="C805" s="328" t="s">
        <v>85</v>
      </c>
      <c r="D805" s="9">
        <f>D795/2</f>
        <v>468.85</v>
      </c>
      <c r="E805" s="9">
        <v>594.01</v>
      </c>
      <c r="F805" s="10">
        <v>551.54</v>
      </c>
      <c r="G805" s="118">
        <f t="shared" ref="G805:G806" si="79">F805/E805</f>
        <v>0.92850288715678186</v>
      </c>
      <c r="H805" s="18"/>
    </row>
    <row r="806" spans="1:10" ht="15">
      <c r="B806" s="329" t="s">
        <v>10</v>
      </c>
      <c r="C806" s="329"/>
      <c r="D806" s="11">
        <f>SUM(D804:D805)</f>
        <v>937.7</v>
      </c>
      <c r="E806" s="12">
        <f>SUM(E804:E805)</f>
        <v>920.28</v>
      </c>
      <c r="F806" s="12">
        <f>SUM(F804:F805)</f>
        <v>877.81</v>
      </c>
      <c r="G806" s="118">
        <f t="shared" si="79"/>
        <v>0.95385100186899641</v>
      </c>
      <c r="H806" s="19"/>
    </row>
    <row r="807" spans="1:10" s="16" customFormat="1" ht="22.9" customHeight="1">
      <c r="A807" s="330"/>
      <c r="B807" s="331"/>
      <c r="C807" s="331"/>
      <c r="D807" s="331"/>
      <c r="E807" s="331"/>
      <c r="F807" s="331"/>
      <c r="G807" s="331"/>
      <c r="H807" s="331"/>
      <c r="I807" s="332"/>
      <c r="J807" s="50"/>
    </row>
    <row r="808" spans="1:10" ht="15">
      <c r="B808" s="333" t="s">
        <v>86</v>
      </c>
      <c r="C808" s="333"/>
      <c r="D808" s="333"/>
      <c r="E808" s="333"/>
      <c r="F808" s="333"/>
      <c r="G808" s="333"/>
      <c r="H808" s="18"/>
    </row>
    <row r="809" spans="1:10" ht="15">
      <c r="B809" s="81"/>
      <c r="C809" s="196"/>
      <c r="D809" s="196"/>
      <c r="E809" s="13"/>
      <c r="F809" s="196"/>
      <c r="G809" s="196"/>
      <c r="H809" s="18"/>
    </row>
    <row r="810" spans="1:10" ht="15">
      <c r="B810" s="312" t="s">
        <v>87</v>
      </c>
      <c r="C810" s="312"/>
      <c r="D810" s="312"/>
      <c r="E810" s="312"/>
      <c r="F810" s="312"/>
      <c r="G810" s="312"/>
    </row>
    <row r="811" spans="1:10" ht="48.75" customHeight="1">
      <c r="B811" s="97" t="s">
        <v>19</v>
      </c>
      <c r="C811" s="97" t="s">
        <v>81</v>
      </c>
      <c r="D811" s="334" t="s">
        <v>34</v>
      </c>
      <c r="E811" s="334" t="s">
        <v>35</v>
      </c>
      <c r="F811" s="334" t="s">
        <v>6</v>
      </c>
      <c r="G811" s="334" t="s">
        <v>28</v>
      </c>
    </row>
    <row r="812" spans="1:10" ht="13.5" customHeight="1">
      <c r="B812" s="120">
        <v>1</v>
      </c>
      <c r="C812" s="120">
        <v>2</v>
      </c>
      <c r="D812" s="120">
        <v>3</v>
      </c>
      <c r="E812" s="120">
        <v>4</v>
      </c>
      <c r="F812" s="120" t="s">
        <v>36</v>
      </c>
      <c r="G812" s="120">
        <v>6</v>
      </c>
      <c r="H812" s="150"/>
    </row>
    <row r="813" spans="1:10" ht="27" customHeight="1">
      <c r="B813" s="120">
        <v>1</v>
      </c>
      <c r="C813" s="175" t="s">
        <v>270</v>
      </c>
      <c r="D813" s="177">
        <f>D845</f>
        <v>1133.1008112999998</v>
      </c>
      <c r="E813" s="335">
        <f>D813</f>
        <v>1133.1008112999998</v>
      </c>
      <c r="F813" s="177">
        <f>D813-E813</f>
        <v>0</v>
      </c>
      <c r="G813" s="336">
        <v>0</v>
      </c>
      <c r="H813" s="150"/>
    </row>
    <row r="814" spans="1:10" ht="28.5">
      <c r="B814" s="120">
        <v>2</v>
      </c>
      <c r="C814" s="175" t="s">
        <v>265</v>
      </c>
      <c r="D814" s="177">
        <f>E845</f>
        <v>0</v>
      </c>
      <c r="E814" s="177">
        <v>0</v>
      </c>
      <c r="F814" s="177">
        <f>D814-E814</f>
        <v>0</v>
      </c>
      <c r="G814" s="337"/>
      <c r="H814" s="150"/>
    </row>
    <row r="815" spans="1:10" ht="28.5">
      <c r="B815" s="120">
        <v>3</v>
      </c>
      <c r="C815" s="175" t="s">
        <v>271</v>
      </c>
      <c r="D815" s="177">
        <f>F845</f>
        <v>951.51</v>
      </c>
      <c r="E815" s="177">
        <f>D815</f>
        <v>951.51</v>
      </c>
      <c r="F815" s="177">
        <f>D815-E815</f>
        <v>0</v>
      </c>
      <c r="G815" s="337">
        <f>F815/D815</f>
        <v>0</v>
      </c>
      <c r="H815" s="150"/>
    </row>
    <row r="816" spans="1:10" ht="15.75" customHeight="1">
      <c r="B816" s="120">
        <v>4</v>
      </c>
      <c r="C816" s="317" t="s">
        <v>80</v>
      </c>
      <c r="D816" s="318">
        <f>D814+D815</f>
        <v>951.51</v>
      </c>
      <c r="E816" s="318">
        <f>E814+E815</f>
        <v>951.51</v>
      </c>
      <c r="F816" s="318">
        <f>D816-E816</f>
        <v>0</v>
      </c>
      <c r="G816" s="338">
        <f>F816/D816</f>
        <v>0</v>
      </c>
      <c r="H816" s="150"/>
    </row>
    <row r="817" spans="1:10" ht="15.75" customHeight="1">
      <c r="B817" s="134"/>
      <c r="C817" s="82"/>
      <c r="D817" s="225"/>
      <c r="E817" s="225"/>
      <c r="F817" s="195"/>
      <c r="G817" s="339"/>
    </row>
    <row r="818" spans="1:10" ht="15.75" customHeight="1">
      <c r="B818" s="312" t="s">
        <v>202</v>
      </c>
      <c r="C818" s="312"/>
      <c r="D818" s="312"/>
      <c r="E818" s="312"/>
      <c r="F818" s="312"/>
      <c r="G818" s="312"/>
      <c r="H818" s="312"/>
      <c r="I818" s="312"/>
    </row>
    <row r="819" spans="1:10" s="45" customFormat="1" ht="45">
      <c r="A819" s="308"/>
      <c r="B819" s="294" t="s">
        <v>37</v>
      </c>
      <c r="C819" s="294" t="s">
        <v>38</v>
      </c>
      <c r="D819" s="294" t="s">
        <v>272</v>
      </c>
      <c r="E819" s="294" t="s">
        <v>273</v>
      </c>
      <c r="F819" s="294" t="s">
        <v>203</v>
      </c>
      <c r="G819" s="309" t="s">
        <v>204</v>
      </c>
      <c r="H819" s="340" t="s">
        <v>205</v>
      </c>
      <c r="I819" s="97" t="s">
        <v>206</v>
      </c>
      <c r="J819" s="48"/>
    </row>
    <row r="820" spans="1:10" ht="14.25" customHeight="1">
      <c r="B820" s="289">
        <v>1</v>
      </c>
      <c r="C820" s="289">
        <v>2</v>
      </c>
      <c r="D820" s="289">
        <v>3</v>
      </c>
      <c r="E820" s="289">
        <v>4</v>
      </c>
      <c r="F820" s="289">
        <v>5</v>
      </c>
      <c r="G820" s="289">
        <v>6</v>
      </c>
      <c r="H820" s="341">
        <v>7</v>
      </c>
      <c r="I820" s="215">
        <v>8</v>
      </c>
    </row>
    <row r="821" spans="1:10" ht="12.95" customHeight="1">
      <c r="B821" s="120">
        <v>1</v>
      </c>
      <c r="C821" s="121" t="s">
        <v>119</v>
      </c>
      <c r="D821" s="257">
        <v>72.124731249999996</v>
      </c>
      <c r="E821" s="257">
        <v>0</v>
      </c>
      <c r="F821" s="257">
        <v>60.57</v>
      </c>
      <c r="G821" s="342">
        <f>E821+F821</f>
        <v>60.57</v>
      </c>
      <c r="H821" s="343">
        <v>46.015000000000001</v>
      </c>
      <c r="I821" s="344">
        <f>H821/G821</f>
        <v>0.75969952121512296</v>
      </c>
    </row>
    <row r="822" spans="1:10" ht="12.95" customHeight="1">
      <c r="B822" s="120">
        <v>2</v>
      </c>
      <c r="C822" s="121" t="s">
        <v>120</v>
      </c>
      <c r="D822" s="257">
        <v>22.519395525</v>
      </c>
      <c r="E822" s="257">
        <v>0</v>
      </c>
      <c r="F822" s="257">
        <v>18.91</v>
      </c>
      <c r="G822" s="342">
        <f t="shared" ref="G822:G844" si="80">E822+F822</f>
        <v>18.91</v>
      </c>
      <c r="H822" s="343">
        <v>13.205</v>
      </c>
      <c r="I822" s="344">
        <f t="shared" ref="I822:I845" si="81">H822/G822</f>
        <v>0.69830777366472763</v>
      </c>
    </row>
    <row r="823" spans="1:10" ht="12.95" customHeight="1">
      <c r="B823" s="120">
        <v>3</v>
      </c>
      <c r="C823" s="121" t="s">
        <v>121</v>
      </c>
      <c r="D823" s="257">
        <v>18.707293674999999</v>
      </c>
      <c r="E823" s="257">
        <v>0</v>
      </c>
      <c r="F823" s="257">
        <v>15.71</v>
      </c>
      <c r="G823" s="342">
        <f t="shared" si="80"/>
        <v>15.71</v>
      </c>
      <c r="H823" s="343">
        <v>4.0119999999999996</v>
      </c>
      <c r="I823" s="344">
        <f t="shared" si="81"/>
        <v>0.25537873965626984</v>
      </c>
    </row>
    <row r="824" spans="1:10" ht="12.95" customHeight="1">
      <c r="B824" s="120">
        <v>4</v>
      </c>
      <c r="C824" s="121" t="s">
        <v>122</v>
      </c>
      <c r="D824" s="257">
        <v>52.475269699999998</v>
      </c>
      <c r="E824" s="257">
        <v>0</v>
      </c>
      <c r="F824" s="257">
        <v>44.06</v>
      </c>
      <c r="G824" s="342">
        <f t="shared" si="80"/>
        <v>44.06</v>
      </c>
      <c r="H824" s="343">
        <v>28.628</v>
      </c>
      <c r="I824" s="344">
        <f t="shared" si="81"/>
        <v>0.64975034044484792</v>
      </c>
    </row>
    <row r="825" spans="1:10" ht="12.95" customHeight="1">
      <c r="B825" s="120">
        <v>5</v>
      </c>
      <c r="C825" s="121" t="s">
        <v>123</v>
      </c>
      <c r="D825" s="257">
        <v>28.04266045</v>
      </c>
      <c r="E825" s="257">
        <v>0</v>
      </c>
      <c r="F825" s="257">
        <v>23.55</v>
      </c>
      <c r="G825" s="342">
        <f t="shared" si="80"/>
        <v>23.55</v>
      </c>
      <c r="H825" s="343">
        <v>17.791</v>
      </c>
      <c r="I825" s="344">
        <f t="shared" si="81"/>
        <v>0.75545647558386408</v>
      </c>
    </row>
    <row r="826" spans="1:10" ht="12.95" customHeight="1">
      <c r="B826" s="120">
        <v>6</v>
      </c>
      <c r="C826" s="121" t="s">
        <v>124</v>
      </c>
      <c r="D826" s="257">
        <v>52.744173149999995</v>
      </c>
      <c r="E826" s="257">
        <v>0</v>
      </c>
      <c r="F826" s="257">
        <v>44.29</v>
      </c>
      <c r="G826" s="342">
        <f t="shared" si="80"/>
        <v>44.29</v>
      </c>
      <c r="H826" s="343">
        <v>29.346</v>
      </c>
      <c r="I826" s="344">
        <f t="shared" si="81"/>
        <v>0.6625874915330775</v>
      </c>
    </row>
    <row r="827" spans="1:10" ht="12.95" customHeight="1">
      <c r="B827" s="120">
        <v>7</v>
      </c>
      <c r="C827" s="121" t="s">
        <v>125</v>
      </c>
      <c r="D827" s="257">
        <v>34.058218650000001</v>
      </c>
      <c r="E827" s="257">
        <v>0</v>
      </c>
      <c r="F827" s="257">
        <v>28.6</v>
      </c>
      <c r="G827" s="342">
        <f t="shared" si="80"/>
        <v>28.6</v>
      </c>
      <c r="H827" s="343">
        <v>17.172000000000001</v>
      </c>
      <c r="I827" s="344">
        <f t="shared" si="81"/>
        <v>0.60041958041958043</v>
      </c>
    </row>
    <row r="828" spans="1:10" ht="12.95" customHeight="1">
      <c r="B828" s="120">
        <v>8</v>
      </c>
      <c r="C828" s="121" t="s">
        <v>126</v>
      </c>
      <c r="D828" s="257">
        <v>67.926250624999994</v>
      </c>
      <c r="E828" s="257">
        <v>0</v>
      </c>
      <c r="F828" s="257">
        <v>57.04</v>
      </c>
      <c r="G828" s="342">
        <f t="shared" si="80"/>
        <v>57.04</v>
      </c>
      <c r="H828" s="343">
        <v>47.067</v>
      </c>
      <c r="I828" s="344">
        <f t="shared" si="81"/>
        <v>0.8251577840112202</v>
      </c>
    </row>
    <row r="829" spans="1:10" ht="12.95" customHeight="1">
      <c r="B829" s="120">
        <v>9</v>
      </c>
      <c r="C829" s="121" t="s">
        <v>127</v>
      </c>
      <c r="D829" s="257">
        <v>94.014585275000002</v>
      </c>
      <c r="E829" s="257">
        <v>0</v>
      </c>
      <c r="F829" s="257">
        <v>78.94</v>
      </c>
      <c r="G829" s="342">
        <f t="shared" si="80"/>
        <v>78.94</v>
      </c>
      <c r="H829" s="343">
        <v>56.457000000000001</v>
      </c>
      <c r="I829" s="344">
        <f t="shared" si="81"/>
        <v>0.71518875095008871</v>
      </c>
    </row>
    <row r="830" spans="1:10" ht="12.95" customHeight="1">
      <c r="B830" s="120">
        <v>10</v>
      </c>
      <c r="C830" s="121" t="s">
        <v>128</v>
      </c>
      <c r="D830" s="257">
        <v>32.273189200000004</v>
      </c>
      <c r="E830" s="257">
        <v>0</v>
      </c>
      <c r="F830" s="257">
        <v>27.1</v>
      </c>
      <c r="G830" s="342">
        <f t="shared" si="80"/>
        <v>27.1</v>
      </c>
      <c r="H830" s="343">
        <v>23.634</v>
      </c>
      <c r="I830" s="344">
        <f t="shared" si="81"/>
        <v>0.87210332103321031</v>
      </c>
    </row>
    <row r="831" spans="1:10" ht="12.95" customHeight="1">
      <c r="B831" s="120">
        <v>11</v>
      </c>
      <c r="C831" s="121" t="s">
        <v>129</v>
      </c>
      <c r="D831" s="257">
        <v>53.029464324999999</v>
      </c>
      <c r="E831" s="257">
        <v>0</v>
      </c>
      <c r="F831" s="257">
        <v>44.53</v>
      </c>
      <c r="G831" s="342">
        <f t="shared" si="80"/>
        <v>44.53</v>
      </c>
      <c r="H831" s="343">
        <v>25.483000000000001</v>
      </c>
      <c r="I831" s="344">
        <f t="shared" si="81"/>
        <v>0.57226588816528179</v>
      </c>
    </row>
    <row r="832" spans="1:10" ht="12.95" customHeight="1">
      <c r="B832" s="120">
        <v>12</v>
      </c>
      <c r="C832" s="121" t="s">
        <v>130</v>
      </c>
      <c r="D832" s="257">
        <v>55.595906374999998</v>
      </c>
      <c r="E832" s="257">
        <v>0</v>
      </c>
      <c r="F832" s="257">
        <v>46.68</v>
      </c>
      <c r="G832" s="342">
        <f t="shared" si="80"/>
        <v>46.68</v>
      </c>
      <c r="H832" s="343">
        <v>36.777000000000001</v>
      </c>
      <c r="I832" s="344">
        <f t="shared" si="81"/>
        <v>0.78785347043701803</v>
      </c>
    </row>
    <row r="833" spans="1:10" ht="12.95" customHeight="1">
      <c r="B833" s="120">
        <v>13</v>
      </c>
      <c r="C833" s="121" t="s">
        <v>131</v>
      </c>
      <c r="D833" s="257">
        <v>24.822832625000004</v>
      </c>
      <c r="E833" s="257">
        <v>0</v>
      </c>
      <c r="F833" s="257">
        <v>20.84</v>
      </c>
      <c r="G833" s="342">
        <f t="shared" si="80"/>
        <v>20.84</v>
      </c>
      <c r="H833" s="343">
        <v>13.795999999999999</v>
      </c>
      <c r="I833" s="344">
        <f t="shared" si="81"/>
        <v>0.66199616122840688</v>
      </c>
    </row>
    <row r="834" spans="1:10" ht="12.95" customHeight="1">
      <c r="B834" s="120">
        <v>14</v>
      </c>
      <c r="C834" s="121" t="s">
        <v>132</v>
      </c>
      <c r="D834" s="257">
        <v>25.9615686</v>
      </c>
      <c r="E834" s="257">
        <v>0</v>
      </c>
      <c r="F834" s="257">
        <v>21.8</v>
      </c>
      <c r="G834" s="342">
        <f t="shared" si="80"/>
        <v>21.8</v>
      </c>
      <c r="H834" s="343">
        <v>10.356</v>
      </c>
      <c r="I834" s="344">
        <f t="shared" si="81"/>
        <v>0.47504587155963302</v>
      </c>
    </row>
    <row r="835" spans="1:10" ht="12.95" customHeight="1">
      <c r="B835" s="120">
        <v>15</v>
      </c>
      <c r="C835" s="121" t="s">
        <v>133</v>
      </c>
      <c r="D835" s="257">
        <v>56.738627950000001</v>
      </c>
      <c r="E835" s="257">
        <v>0</v>
      </c>
      <c r="F835" s="257">
        <v>47.64</v>
      </c>
      <c r="G835" s="342">
        <f t="shared" si="80"/>
        <v>47.64</v>
      </c>
      <c r="H835" s="343">
        <v>34.988</v>
      </c>
      <c r="I835" s="344">
        <f t="shared" si="81"/>
        <v>0.73442485306465155</v>
      </c>
    </row>
    <row r="836" spans="1:10" ht="12.95" customHeight="1">
      <c r="B836" s="120">
        <v>16</v>
      </c>
      <c r="C836" s="121" t="s">
        <v>134</v>
      </c>
      <c r="D836" s="257">
        <v>77.221848350000002</v>
      </c>
      <c r="E836" s="257">
        <v>0</v>
      </c>
      <c r="F836" s="257">
        <v>64.84</v>
      </c>
      <c r="G836" s="342">
        <f t="shared" si="80"/>
        <v>64.84</v>
      </c>
      <c r="H836" s="343">
        <v>42.113999999999997</v>
      </c>
      <c r="I836" s="344">
        <f t="shared" si="81"/>
        <v>0.64950647748303514</v>
      </c>
    </row>
    <row r="837" spans="1:10" ht="12.95" customHeight="1">
      <c r="B837" s="120">
        <v>17</v>
      </c>
      <c r="C837" s="121" t="s">
        <v>135</v>
      </c>
      <c r="D837" s="257">
        <v>57.815286325000002</v>
      </c>
      <c r="E837" s="257">
        <v>0</v>
      </c>
      <c r="F837" s="257">
        <v>48.55</v>
      </c>
      <c r="G837" s="342">
        <f t="shared" si="80"/>
        <v>48.55</v>
      </c>
      <c r="H837" s="343">
        <v>32.098999999999997</v>
      </c>
      <c r="I837" s="344">
        <f t="shared" si="81"/>
        <v>0.66115345005149329</v>
      </c>
    </row>
    <row r="838" spans="1:10" ht="12.95" customHeight="1">
      <c r="B838" s="120">
        <v>18</v>
      </c>
      <c r="C838" s="121" t="s">
        <v>136</v>
      </c>
      <c r="D838" s="257">
        <v>49.432571949999996</v>
      </c>
      <c r="E838" s="257">
        <v>0</v>
      </c>
      <c r="F838" s="257">
        <v>41.51</v>
      </c>
      <c r="G838" s="342">
        <f t="shared" si="80"/>
        <v>41.51</v>
      </c>
      <c r="H838" s="343">
        <v>33.942999999999998</v>
      </c>
      <c r="I838" s="344">
        <f t="shared" si="81"/>
        <v>0.81770657672849911</v>
      </c>
    </row>
    <row r="839" spans="1:10" ht="12.95" customHeight="1">
      <c r="B839" s="120">
        <v>19</v>
      </c>
      <c r="C839" s="121" t="s">
        <v>137</v>
      </c>
      <c r="D839" s="257">
        <v>42.150635174999998</v>
      </c>
      <c r="E839" s="257">
        <v>0</v>
      </c>
      <c r="F839" s="257">
        <v>35.39</v>
      </c>
      <c r="G839" s="342">
        <f t="shared" si="80"/>
        <v>35.39</v>
      </c>
      <c r="H839" s="343">
        <v>23.119</v>
      </c>
      <c r="I839" s="344">
        <f t="shared" si="81"/>
        <v>0.6532636337948573</v>
      </c>
    </row>
    <row r="840" spans="1:10" ht="12.95" customHeight="1">
      <c r="B840" s="120">
        <v>20</v>
      </c>
      <c r="C840" s="121" t="s">
        <v>138</v>
      </c>
      <c r="D840" s="257">
        <v>29.725321549999997</v>
      </c>
      <c r="E840" s="257">
        <v>0</v>
      </c>
      <c r="F840" s="257">
        <v>24.97</v>
      </c>
      <c r="G840" s="342">
        <f t="shared" si="80"/>
        <v>24.97</v>
      </c>
      <c r="H840" s="343">
        <v>8.7929999999999993</v>
      </c>
      <c r="I840" s="344">
        <f t="shared" si="81"/>
        <v>0.35214257108530234</v>
      </c>
    </row>
    <row r="841" spans="1:10" ht="12.95" customHeight="1">
      <c r="B841" s="120">
        <v>21</v>
      </c>
      <c r="C841" s="121" t="s">
        <v>139</v>
      </c>
      <c r="D841" s="257">
        <v>39.920004599999999</v>
      </c>
      <c r="E841" s="257">
        <v>0</v>
      </c>
      <c r="F841" s="257">
        <v>33.53</v>
      </c>
      <c r="G841" s="342">
        <f t="shared" si="80"/>
        <v>33.53</v>
      </c>
      <c r="H841" s="343">
        <v>29.221</v>
      </c>
      <c r="I841" s="344">
        <f t="shared" si="81"/>
        <v>0.87148821950492095</v>
      </c>
    </row>
    <row r="842" spans="1:10" ht="12.95" customHeight="1">
      <c r="B842" s="120">
        <v>22</v>
      </c>
      <c r="C842" s="121" t="s">
        <v>140</v>
      </c>
      <c r="D842" s="257">
        <v>27.157998249999999</v>
      </c>
      <c r="E842" s="257">
        <v>0</v>
      </c>
      <c r="F842" s="257">
        <v>22.81</v>
      </c>
      <c r="G842" s="342">
        <f t="shared" si="80"/>
        <v>22.81</v>
      </c>
      <c r="H842" s="343">
        <v>15.108000000000001</v>
      </c>
      <c r="I842" s="344">
        <f t="shared" si="81"/>
        <v>0.66234107847435342</v>
      </c>
    </row>
    <row r="843" spans="1:10" ht="12.95" customHeight="1">
      <c r="B843" s="120">
        <v>23</v>
      </c>
      <c r="C843" s="121" t="s">
        <v>141</v>
      </c>
      <c r="D843" s="257">
        <v>50.250474174999994</v>
      </c>
      <c r="E843" s="257">
        <v>0</v>
      </c>
      <c r="F843" s="257">
        <v>42.21</v>
      </c>
      <c r="G843" s="342">
        <f t="shared" si="80"/>
        <v>42.21</v>
      </c>
      <c r="H843" s="343">
        <v>29.869</v>
      </c>
      <c r="I843" s="344">
        <f t="shared" si="81"/>
        <v>0.7076285240464345</v>
      </c>
    </row>
    <row r="844" spans="1:10" ht="12.95" customHeight="1">
      <c r="B844" s="120">
        <v>24</v>
      </c>
      <c r="C844" s="121" t="s">
        <v>142</v>
      </c>
      <c r="D844" s="257">
        <v>68.392503550000001</v>
      </c>
      <c r="E844" s="257">
        <v>0</v>
      </c>
      <c r="F844" s="257">
        <v>57.44</v>
      </c>
      <c r="G844" s="342">
        <f t="shared" si="80"/>
        <v>57.44</v>
      </c>
      <c r="H844" s="343">
        <v>27.777999999999999</v>
      </c>
      <c r="I844" s="344">
        <f t="shared" si="81"/>
        <v>0.48360027855153204</v>
      </c>
    </row>
    <row r="845" spans="1:10" ht="12.95" customHeight="1">
      <c r="B845" s="131"/>
      <c r="C845" s="132" t="s">
        <v>26</v>
      </c>
      <c r="D845" s="42">
        <f>SUM(D821:D844)</f>
        <v>1133.1008112999998</v>
      </c>
      <c r="E845" s="42">
        <f>SUM(E821:E844)</f>
        <v>0</v>
      </c>
      <c r="F845" s="42">
        <f>SUM(F821:F844)</f>
        <v>951.51</v>
      </c>
      <c r="G845" s="345">
        <f>SUM(G821:G844)</f>
        <v>951.51</v>
      </c>
      <c r="H845" s="345">
        <f>SUM(H821:H844)</f>
        <v>646.77099999999996</v>
      </c>
      <c r="I845" s="344">
        <f t="shared" si="81"/>
        <v>0.67973116414961476</v>
      </c>
    </row>
    <row r="846" spans="1:10" s="8" customFormat="1">
      <c r="A846" s="321"/>
      <c r="B846" s="346"/>
      <c r="C846" s="321"/>
      <c r="D846" s="321"/>
      <c r="E846" s="321"/>
      <c r="F846" s="321"/>
      <c r="G846" s="321"/>
      <c r="H846" s="321"/>
      <c r="I846" s="322"/>
      <c r="J846" s="49"/>
    </row>
    <row r="847" spans="1:10" ht="15">
      <c r="B847" s="170" t="s">
        <v>283</v>
      </c>
      <c r="C847" s="170"/>
      <c r="D847" s="170"/>
      <c r="E847" s="170"/>
      <c r="F847" s="170"/>
      <c r="G847" s="170"/>
      <c r="H847" s="170"/>
      <c r="I847" s="170"/>
    </row>
    <row r="848" spans="1:10" ht="60">
      <c r="B848" s="97" t="s">
        <v>192</v>
      </c>
      <c r="C848" s="97" t="s">
        <v>88</v>
      </c>
      <c r="D848" s="97" t="s">
        <v>89</v>
      </c>
      <c r="E848" s="97" t="s">
        <v>90</v>
      </c>
      <c r="F848" s="97" t="s">
        <v>207</v>
      </c>
      <c r="G848" s="97" t="s">
        <v>6</v>
      </c>
      <c r="H848" s="97" t="s">
        <v>83</v>
      </c>
      <c r="I848" s="97" t="s">
        <v>91</v>
      </c>
    </row>
    <row r="849" spans="1:10">
      <c r="B849" s="347">
        <v>1</v>
      </c>
      <c r="C849" s="348">
        <v>2</v>
      </c>
      <c r="D849" s="348">
        <v>3</v>
      </c>
      <c r="E849" s="348">
        <v>4</v>
      </c>
      <c r="F849" s="348">
        <v>5</v>
      </c>
      <c r="G849" s="348" t="s">
        <v>92</v>
      </c>
      <c r="H849" s="348">
        <v>7</v>
      </c>
      <c r="I849" s="215" t="s">
        <v>93</v>
      </c>
    </row>
    <row r="850" spans="1:10" ht="18" customHeight="1">
      <c r="B850" s="349">
        <f>D813</f>
        <v>1133.1008112999998</v>
      </c>
      <c r="C850" s="349">
        <f>E816</f>
        <v>951.51</v>
      </c>
      <c r="D850" s="350">
        <f>D341</f>
        <v>55643.816850000003</v>
      </c>
      <c r="E850" s="350">
        <f>(D850*1175)/100000</f>
        <v>653.8148479875</v>
      </c>
      <c r="F850" s="335">
        <f>H845</f>
        <v>646.77099999999996</v>
      </c>
      <c r="G850" s="350">
        <f>E850-F850</f>
        <v>7.0438479875000439</v>
      </c>
      <c r="H850" s="118">
        <f>F850/C850</f>
        <v>0.67973116414961476</v>
      </c>
      <c r="I850" s="350">
        <f>C850-F850</f>
        <v>304.73900000000003</v>
      </c>
    </row>
    <row r="851" spans="1:10" ht="21" customHeight="1">
      <c r="B851" s="351"/>
      <c r="C851" s="351"/>
      <c r="D851" s="352"/>
      <c r="E851" s="352"/>
      <c r="F851" s="353"/>
      <c r="G851" s="352"/>
      <c r="H851" s="354"/>
      <c r="I851" s="352"/>
    </row>
    <row r="852" spans="1:10" s="58" customFormat="1" ht="15.75">
      <c r="A852" s="355"/>
      <c r="B852" s="356" t="s">
        <v>165</v>
      </c>
      <c r="C852" s="356"/>
      <c r="D852" s="356"/>
      <c r="E852" s="356"/>
      <c r="F852" s="356"/>
      <c r="G852" s="356"/>
      <c r="H852" s="356"/>
      <c r="I852" s="356"/>
      <c r="J852" s="57"/>
    </row>
    <row r="853" spans="1:10" s="58" customFormat="1" ht="14.25" customHeight="1">
      <c r="A853" s="355"/>
      <c r="B853" s="357"/>
      <c r="C853" s="358"/>
      <c r="D853" s="358"/>
      <c r="E853" s="358"/>
      <c r="F853" s="358"/>
      <c r="G853" s="358"/>
      <c r="H853" s="359"/>
      <c r="I853" s="359"/>
      <c r="J853" s="57"/>
    </row>
    <row r="854" spans="1:10" s="58" customFormat="1" ht="15.75">
      <c r="A854" s="355"/>
      <c r="B854" s="360" t="s">
        <v>301</v>
      </c>
      <c r="C854" s="360"/>
      <c r="D854" s="360"/>
      <c r="E854" s="360"/>
      <c r="F854" s="360"/>
      <c r="G854" s="360"/>
      <c r="H854" s="360"/>
      <c r="I854" s="360"/>
      <c r="J854" s="57"/>
    </row>
    <row r="855" spans="1:10" s="59" customFormat="1" ht="15.75">
      <c r="A855" s="361"/>
      <c r="B855" s="362" t="s">
        <v>143</v>
      </c>
      <c r="C855" s="363"/>
      <c r="D855" s="363"/>
      <c r="E855" s="363"/>
      <c r="F855" s="364"/>
      <c r="G855" s="361"/>
      <c r="H855" s="365"/>
      <c r="I855" s="365"/>
      <c r="J855" s="60"/>
    </row>
    <row r="856" spans="1:10" s="59" customFormat="1" ht="15.75">
      <c r="A856" s="361"/>
      <c r="B856" s="362" t="s">
        <v>166</v>
      </c>
      <c r="C856" s="363"/>
      <c r="D856" s="363"/>
      <c r="E856" s="363"/>
      <c r="F856" s="364"/>
      <c r="G856" s="361"/>
      <c r="H856" s="365"/>
      <c r="I856" s="365"/>
      <c r="J856" s="60"/>
    </row>
    <row r="857" spans="1:10" s="74" customFormat="1" ht="39" customHeight="1">
      <c r="A857" s="366"/>
      <c r="B857" s="367" t="s">
        <v>144</v>
      </c>
      <c r="C857" s="368" t="s">
        <v>145</v>
      </c>
      <c r="D857" s="368" t="s">
        <v>146</v>
      </c>
      <c r="E857" s="368" t="s">
        <v>147</v>
      </c>
      <c r="F857" s="369" t="s">
        <v>148</v>
      </c>
      <c r="G857" s="366"/>
      <c r="H857" s="370"/>
      <c r="I857" s="370"/>
      <c r="J857" s="75"/>
    </row>
    <row r="858" spans="1:10" s="59" customFormat="1" ht="15.75">
      <c r="A858" s="361"/>
      <c r="B858" s="371" t="s">
        <v>149</v>
      </c>
      <c r="C858" s="372" t="s">
        <v>150</v>
      </c>
      <c r="D858" s="373"/>
      <c r="E858" s="373">
        <v>5537</v>
      </c>
      <c r="F858" s="374">
        <v>3322.14</v>
      </c>
      <c r="G858" s="361"/>
      <c r="H858" s="365"/>
      <c r="I858" s="365"/>
      <c r="J858" s="60"/>
    </row>
    <row r="859" spans="1:10" s="59" customFormat="1" ht="15.75">
      <c r="A859" s="361"/>
      <c r="B859" s="375"/>
      <c r="C859" s="372" t="s">
        <v>151</v>
      </c>
      <c r="D859" s="373"/>
      <c r="E859" s="373">
        <v>10354</v>
      </c>
      <c r="F859" s="374">
        <v>6212.4000000000005</v>
      </c>
      <c r="G859" s="361"/>
      <c r="H859" s="365"/>
      <c r="I859" s="365"/>
      <c r="J859" s="60"/>
    </row>
    <row r="860" spans="1:10" s="59" customFormat="1" ht="12.75" customHeight="1">
      <c r="A860" s="361"/>
      <c r="B860" s="375"/>
      <c r="C860" s="372" t="s">
        <v>152</v>
      </c>
      <c r="D860" s="373"/>
      <c r="E860" s="373">
        <v>4510</v>
      </c>
      <c r="F860" s="373">
        <v>2706</v>
      </c>
      <c r="G860" s="361"/>
      <c r="H860" s="365"/>
      <c r="I860" s="365"/>
      <c r="J860" s="60"/>
    </row>
    <row r="861" spans="1:10" s="59" customFormat="1" ht="15.75">
      <c r="A861" s="361"/>
      <c r="B861" s="375"/>
      <c r="C861" s="372" t="s">
        <v>153</v>
      </c>
      <c r="D861" s="373"/>
      <c r="E861" s="373">
        <v>2000</v>
      </c>
      <c r="F861" s="373">
        <v>3270</v>
      </c>
      <c r="G861" s="361"/>
      <c r="H861" s="365"/>
      <c r="I861" s="365"/>
      <c r="J861" s="60"/>
    </row>
    <row r="862" spans="1:10" s="59" customFormat="1" ht="15.75">
      <c r="A862" s="361"/>
      <c r="B862" s="375"/>
      <c r="C862" s="372" t="s">
        <v>154</v>
      </c>
      <c r="D862" s="373"/>
      <c r="E862" s="373">
        <v>0</v>
      </c>
      <c r="F862" s="373">
        <v>0</v>
      </c>
      <c r="G862" s="361"/>
      <c r="H862" s="365"/>
      <c r="I862" s="365"/>
      <c r="J862" s="60"/>
    </row>
    <row r="863" spans="1:10" s="59" customFormat="1" ht="15.75">
      <c r="A863" s="361"/>
      <c r="B863" s="375"/>
      <c r="C863" s="372" t="s">
        <v>155</v>
      </c>
      <c r="D863" s="373"/>
      <c r="E863" s="373">
        <v>16600</v>
      </c>
      <c r="F863" s="373">
        <v>25334.95</v>
      </c>
      <c r="G863" s="361"/>
      <c r="H863" s="365"/>
      <c r="I863" s="365"/>
      <c r="J863" s="60"/>
    </row>
    <row r="864" spans="1:10" s="59" customFormat="1" ht="15.75">
      <c r="A864" s="361"/>
      <c r="B864" s="375"/>
      <c r="C864" s="372" t="s">
        <v>156</v>
      </c>
      <c r="D864" s="373"/>
      <c r="E864" s="373">
        <v>0</v>
      </c>
      <c r="F864" s="373">
        <v>0</v>
      </c>
      <c r="G864" s="361"/>
      <c r="H864" s="365"/>
      <c r="I864" s="365"/>
      <c r="J864" s="60"/>
    </row>
    <row r="865" spans="1:10" s="59" customFormat="1" ht="14.25" customHeight="1">
      <c r="A865" s="361"/>
      <c r="B865" s="375"/>
      <c r="C865" s="372" t="s">
        <v>157</v>
      </c>
      <c r="D865" s="373"/>
      <c r="E865" s="373">
        <v>0</v>
      </c>
      <c r="F865" s="373">
        <v>0</v>
      </c>
      <c r="G865" s="361"/>
      <c r="H865" s="365"/>
      <c r="I865" s="365"/>
      <c r="J865" s="60"/>
    </row>
    <row r="866" spans="1:10" s="59" customFormat="1" ht="14.25" customHeight="1">
      <c r="A866" s="361"/>
      <c r="B866" s="375"/>
      <c r="C866" s="372" t="s">
        <v>172</v>
      </c>
      <c r="D866" s="373"/>
      <c r="E866" s="373">
        <v>0</v>
      </c>
      <c r="F866" s="373">
        <v>0</v>
      </c>
      <c r="G866" s="361"/>
      <c r="H866" s="365"/>
      <c r="I866" s="365"/>
      <c r="J866" s="60"/>
    </row>
    <row r="867" spans="1:10" s="59" customFormat="1" ht="14.25" customHeight="1">
      <c r="A867" s="361"/>
      <c r="B867" s="375"/>
      <c r="C867" s="372" t="s">
        <v>173</v>
      </c>
      <c r="D867" s="373"/>
      <c r="E867" s="373">
        <v>0</v>
      </c>
      <c r="F867" s="373">
        <v>0</v>
      </c>
      <c r="G867" s="361"/>
      <c r="H867" s="365"/>
      <c r="I867" s="365"/>
      <c r="J867" s="60"/>
    </row>
    <row r="868" spans="1:10" s="59" customFormat="1" ht="14.25" customHeight="1">
      <c r="A868" s="361"/>
      <c r="B868" s="375"/>
      <c r="C868" s="372" t="s">
        <v>174</v>
      </c>
      <c r="D868" s="373"/>
      <c r="E868" s="373">
        <v>0</v>
      </c>
      <c r="F868" s="373">
        <v>0</v>
      </c>
      <c r="G868" s="361"/>
      <c r="H868" s="365"/>
      <c r="I868" s="365"/>
      <c r="J868" s="60"/>
    </row>
    <row r="869" spans="1:10" s="59" customFormat="1" ht="14.25" customHeight="1">
      <c r="A869" s="361"/>
      <c r="B869" s="375"/>
      <c r="C869" s="372" t="s">
        <v>175</v>
      </c>
      <c r="D869" s="373"/>
      <c r="E869" s="373">
        <v>0</v>
      </c>
      <c r="F869" s="373">
        <v>0</v>
      </c>
      <c r="G869" s="361"/>
      <c r="H869" s="365"/>
      <c r="I869" s="365"/>
      <c r="J869" s="60"/>
    </row>
    <row r="870" spans="1:10" s="59" customFormat="1" ht="14.25" customHeight="1">
      <c r="A870" s="361"/>
      <c r="B870" s="375"/>
      <c r="C870" s="372" t="s">
        <v>193</v>
      </c>
      <c r="D870" s="373"/>
      <c r="E870" s="373">
        <v>0</v>
      </c>
      <c r="F870" s="373">
        <v>0</v>
      </c>
      <c r="G870" s="361"/>
      <c r="H870" s="365"/>
      <c r="I870" s="365"/>
      <c r="J870" s="60"/>
    </row>
    <row r="871" spans="1:10" s="59" customFormat="1" ht="14.25" customHeight="1">
      <c r="A871" s="361"/>
      <c r="B871" s="375"/>
      <c r="C871" s="372" t="s">
        <v>274</v>
      </c>
      <c r="D871" s="373"/>
      <c r="E871" s="373">
        <v>0</v>
      </c>
      <c r="F871" s="373">
        <v>0</v>
      </c>
      <c r="G871" s="361"/>
      <c r="H871" s="365"/>
      <c r="I871" s="365"/>
      <c r="J871" s="60"/>
    </row>
    <row r="872" spans="1:10" s="59" customFormat="1" ht="14.25" customHeight="1" thickBot="1">
      <c r="A872" s="361"/>
      <c r="B872" s="376"/>
      <c r="C872" s="374" t="s">
        <v>158</v>
      </c>
      <c r="D872" s="373"/>
      <c r="E872" s="374">
        <f>SUM(E858:E865)</f>
        <v>39001</v>
      </c>
      <c r="F872" s="374">
        <v>40845.490000000005</v>
      </c>
      <c r="G872" s="361"/>
      <c r="H872" s="365"/>
      <c r="I872" s="365"/>
      <c r="J872" s="60"/>
    </row>
    <row r="873" spans="1:10" s="59" customFormat="1" ht="14.25" customHeight="1">
      <c r="A873" s="361"/>
      <c r="B873" s="377"/>
      <c r="C873" s="378"/>
      <c r="D873" s="379"/>
      <c r="E873" s="378"/>
      <c r="F873" s="378"/>
      <c r="G873" s="361"/>
      <c r="H873" s="365"/>
      <c r="I873" s="365"/>
      <c r="J873" s="60"/>
    </row>
    <row r="874" spans="1:10" s="57" customFormat="1" ht="15.75">
      <c r="A874" s="380"/>
      <c r="B874" s="381" t="s">
        <v>159</v>
      </c>
      <c r="C874" s="382"/>
      <c r="D874" s="382"/>
      <c r="E874" s="382"/>
      <c r="F874" s="382"/>
      <c r="G874" s="382"/>
      <c r="H874" s="382"/>
      <c r="I874" s="383"/>
      <c r="J874" s="65"/>
    </row>
    <row r="875" spans="1:10" s="57" customFormat="1" ht="15.75">
      <c r="A875" s="380"/>
      <c r="B875" s="384" t="s">
        <v>95</v>
      </c>
      <c r="C875" s="385" t="s">
        <v>96</v>
      </c>
      <c r="D875" s="386"/>
      <c r="E875" s="387" t="s">
        <v>97</v>
      </c>
      <c r="F875" s="387"/>
      <c r="G875" s="387" t="s">
        <v>98</v>
      </c>
      <c r="H875" s="387"/>
      <c r="I875" s="383"/>
      <c r="J875" s="65"/>
    </row>
    <row r="876" spans="1:10" s="57" customFormat="1" ht="31.5">
      <c r="A876" s="380"/>
      <c r="B876" s="388"/>
      <c r="C876" s="389" t="s">
        <v>99</v>
      </c>
      <c r="D876" s="390" t="s">
        <v>285</v>
      </c>
      <c r="E876" s="389" t="s">
        <v>99</v>
      </c>
      <c r="F876" s="390" t="s">
        <v>285</v>
      </c>
      <c r="G876" s="389" t="s">
        <v>99</v>
      </c>
      <c r="H876" s="390" t="s">
        <v>285</v>
      </c>
      <c r="I876" s="383"/>
      <c r="J876" s="65"/>
    </row>
    <row r="877" spans="1:10" s="73" customFormat="1" ht="15.75">
      <c r="A877" s="391"/>
      <c r="B877" s="392" t="s">
        <v>275</v>
      </c>
      <c r="C877" s="393">
        <v>39001</v>
      </c>
      <c r="D877" s="394">
        <v>40845.49</v>
      </c>
      <c r="E877" s="393">
        <v>39001</v>
      </c>
      <c r="F877" s="394">
        <v>40845.49</v>
      </c>
      <c r="G877" s="395">
        <f>(C877-E877)</f>
        <v>0</v>
      </c>
      <c r="H877" s="396">
        <f>(D877-F877)</f>
        <v>0</v>
      </c>
      <c r="I877" s="397"/>
      <c r="J877" s="72"/>
    </row>
    <row r="878" spans="1:10" s="57" customFormat="1" ht="15.75">
      <c r="A878" s="380"/>
      <c r="B878" s="398"/>
      <c r="C878" s="399"/>
      <c r="D878" s="399"/>
      <c r="E878" s="399"/>
      <c r="F878" s="399"/>
      <c r="G878" s="399"/>
      <c r="H878" s="383"/>
      <c r="I878" s="383"/>
      <c r="J878" s="65"/>
    </row>
    <row r="879" spans="1:10" s="57" customFormat="1" ht="15.75">
      <c r="A879" s="380"/>
      <c r="B879" s="400" t="s">
        <v>306</v>
      </c>
      <c r="C879" s="401"/>
      <c r="D879" s="401"/>
      <c r="E879" s="401"/>
      <c r="F879" s="401"/>
      <c r="G879" s="401"/>
      <c r="H879" s="401"/>
      <c r="I879" s="383"/>
      <c r="J879" s="65"/>
    </row>
    <row r="880" spans="1:10" s="57" customFormat="1" ht="40.5" customHeight="1">
      <c r="A880" s="380"/>
      <c r="B880" s="402" t="s">
        <v>276</v>
      </c>
      <c r="C880" s="402"/>
      <c r="D880" s="402" t="s">
        <v>277</v>
      </c>
      <c r="E880" s="402"/>
      <c r="F880" s="402" t="s">
        <v>100</v>
      </c>
      <c r="G880" s="402"/>
      <c r="H880" s="383"/>
      <c r="I880" s="383" t="s">
        <v>12</v>
      </c>
      <c r="J880" s="65"/>
    </row>
    <row r="881" spans="1:14" s="57" customFormat="1" ht="15.75">
      <c r="A881" s="380"/>
      <c r="B881" s="403" t="s">
        <v>99</v>
      </c>
      <c r="C881" s="403" t="s">
        <v>101</v>
      </c>
      <c r="D881" s="403" t="s">
        <v>99</v>
      </c>
      <c r="E881" s="403" t="s">
        <v>101</v>
      </c>
      <c r="F881" s="403" t="s">
        <v>99</v>
      </c>
      <c r="G881" s="403" t="s">
        <v>102</v>
      </c>
      <c r="H881" s="383"/>
      <c r="I881" s="383"/>
      <c r="J881" s="65"/>
    </row>
    <row r="882" spans="1:14" s="57" customFormat="1" ht="15.75">
      <c r="A882" s="380"/>
      <c r="B882" s="404">
        <v>1</v>
      </c>
      <c r="C882" s="405">
        <v>2</v>
      </c>
      <c r="D882" s="405">
        <v>3</v>
      </c>
      <c r="E882" s="405">
        <v>4</v>
      </c>
      <c r="F882" s="405">
        <v>5</v>
      </c>
      <c r="G882" s="405">
        <v>6</v>
      </c>
      <c r="H882" s="406"/>
      <c r="I882" s="406"/>
      <c r="J882" s="65"/>
    </row>
    <row r="883" spans="1:14" s="57" customFormat="1" ht="15.75">
      <c r="A883" s="380"/>
      <c r="B883" s="407">
        <v>39001</v>
      </c>
      <c r="C883" s="408">
        <v>40845.49</v>
      </c>
      <c r="D883" s="407">
        <v>32523</v>
      </c>
      <c r="E883" s="408">
        <v>31852.671999999999</v>
      </c>
      <c r="F883" s="409">
        <f>D883/B883</f>
        <v>0.83390169482833776</v>
      </c>
      <c r="G883" s="410">
        <f>E883/C883</f>
        <v>0.77983326922996887</v>
      </c>
      <c r="H883" s="383"/>
      <c r="I883" s="383"/>
      <c r="J883" s="65"/>
      <c r="M883" s="69">
        <f>B883-D883</f>
        <v>6478</v>
      </c>
      <c r="N883" s="69"/>
    </row>
    <row r="884" spans="1:14" s="57" customFormat="1" ht="30.75" customHeight="1">
      <c r="A884" s="380"/>
      <c r="B884" s="411" t="s">
        <v>284</v>
      </c>
      <c r="C884" s="412"/>
      <c r="D884" s="412"/>
      <c r="E884" s="412"/>
      <c r="F884" s="412"/>
      <c r="G884" s="412"/>
      <c r="H884" s="412"/>
      <c r="I884" s="412"/>
      <c r="J884" s="65"/>
      <c r="M884" s="57">
        <v>4129</v>
      </c>
    </row>
    <row r="885" spans="1:14" s="57" customFormat="1" ht="15.75">
      <c r="A885" s="380"/>
      <c r="B885" s="413"/>
      <c r="C885" s="414"/>
      <c r="D885" s="415"/>
      <c r="E885" s="415"/>
      <c r="F885" s="416"/>
      <c r="G885" s="417"/>
      <c r="H885" s="418" t="s">
        <v>12</v>
      </c>
      <c r="I885" s="383" t="s">
        <v>12</v>
      </c>
      <c r="J885" s="65"/>
    </row>
    <row r="886" spans="1:14" s="57" customFormat="1" ht="15.75">
      <c r="A886" s="380"/>
      <c r="B886" s="419" t="s">
        <v>160</v>
      </c>
      <c r="C886" s="420"/>
      <c r="D886" s="420"/>
      <c r="E886" s="420"/>
      <c r="F886" s="420"/>
      <c r="G886" s="420"/>
      <c r="H886" s="383"/>
      <c r="I886" s="383"/>
      <c r="J886" s="65"/>
    </row>
    <row r="887" spans="1:14" s="57" customFormat="1" ht="15.75">
      <c r="A887" s="380"/>
      <c r="B887" s="421"/>
      <c r="C887" s="399"/>
      <c r="D887" s="399"/>
      <c r="E887" s="422"/>
      <c r="F887" s="399"/>
      <c r="G887" s="399"/>
      <c r="H887" s="383"/>
      <c r="I887" s="383"/>
      <c r="J887" s="65"/>
    </row>
    <row r="888" spans="1:14" s="61" customFormat="1" ht="15.75">
      <c r="A888" s="380"/>
      <c r="B888" s="423" t="s">
        <v>161</v>
      </c>
      <c r="C888" s="423"/>
      <c r="D888" s="423"/>
      <c r="E888" s="423"/>
      <c r="F888" s="423"/>
      <c r="G888" s="423"/>
      <c r="H888" s="424"/>
      <c r="I888" s="424"/>
      <c r="J888" s="65"/>
    </row>
    <row r="889" spans="1:14" s="61" customFormat="1" ht="15.75">
      <c r="A889" s="380"/>
      <c r="B889" s="425" t="s">
        <v>278</v>
      </c>
      <c r="C889" s="426"/>
      <c r="D889" s="426"/>
      <c r="E889" s="426"/>
      <c r="F889" s="426"/>
      <c r="G889" s="426"/>
      <c r="H889" s="424"/>
      <c r="I889" s="424"/>
      <c r="J889" s="65"/>
    </row>
    <row r="890" spans="1:14" s="61" customFormat="1" ht="30">
      <c r="A890" s="380"/>
      <c r="B890" s="427" t="s">
        <v>144</v>
      </c>
      <c r="C890" s="427" t="s">
        <v>145</v>
      </c>
      <c r="D890" s="427" t="s">
        <v>147</v>
      </c>
      <c r="E890" s="427" t="s">
        <v>162</v>
      </c>
      <c r="F890" s="428" t="s">
        <v>209</v>
      </c>
      <c r="G890" s="428" t="s">
        <v>210</v>
      </c>
      <c r="H890" s="424"/>
      <c r="I890" s="424"/>
      <c r="J890" s="65"/>
    </row>
    <row r="891" spans="1:14" s="61" customFormat="1" ht="15" customHeight="1">
      <c r="A891" s="380"/>
      <c r="B891" s="429" t="s">
        <v>149</v>
      </c>
      <c r="C891" s="430" t="s">
        <v>150</v>
      </c>
      <c r="D891" s="431">
        <v>14990</v>
      </c>
      <c r="E891" s="431">
        <v>749.49</v>
      </c>
      <c r="F891" s="431">
        <v>14990</v>
      </c>
      <c r="G891" s="431">
        <v>749.49</v>
      </c>
      <c r="H891" s="424"/>
      <c r="I891" s="424"/>
      <c r="J891" s="65"/>
    </row>
    <row r="892" spans="1:14" s="61" customFormat="1" ht="15.75">
      <c r="A892" s="380"/>
      <c r="B892" s="432"/>
      <c r="C892" s="430" t="s">
        <v>151</v>
      </c>
      <c r="D892" s="431">
        <v>4606</v>
      </c>
      <c r="E892" s="431">
        <v>230.3</v>
      </c>
      <c r="F892" s="431">
        <v>4606</v>
      </c>
      <c r="G892" s="431">
        <v>230.3</v>
      </c>
      <c r="H892" s="424"/>
      <c r="I892" s="424"/>
      <c r="J892" s="65"/>
    </row>
    <row r="893" spans="1:14" s="61" customFormat="1" ht="15.75">
      <c r="A893" s="380"/>
      <c r="B893" s="432"/>
      <c r="C893" s="430" t="s">
        <v>152</v>
      </c>
      <c r="D893" s="431">
        <v>0</v>
      </c>
      <c r="E893" s="431">
        <v>0</v>
      </c>
      <c r="F893" s="431">
        <v>0</v>
      </c>
      <c r="G893" s="431">
        <v>0</v>
      </c>
      <c r="H893" s="424"/>
      <c r="I893" s="424"/>
      <c r="J893" s="65"/>
    </row>
    <row r="894" spans="1:14" s="61" customFormat="1" ht="15.75">
      <c r="A894" s="380"/>
      <c r="B894" s="432"/>
      <c r="C894" s="430" t="s">
        <v>153</v>
      </c>
      <c r="D894" s="431">
        <v>17536</v>
      </c>
      <c r="E894" s="431">
        <v>876.8</v>
      </c>
      <c r="F894" s="431">
        <f>17536-8</f>
        <v>17528</v>
      </c>
      <c r="G894" s="433">
        <f>F894*5000/100000</f>
        <v>876.4</v>
      </c>
      <c r="H894" s="424"/>
      <c r="I894" s="424"/>
      <c r="J894" s="65"/>
    </row>
    <row r="895" spans="1:14" s="61" customFormat="1" ht="15.75">
      <c r="A895" s="380"/>
      <c r="B895" s="432"/>
      <c r="C895" s="430" t="s">
        <v>154</v>
      </c>
      <c r="D895" s="431">
        <v>0</v>
      </c>
      <c r="E895" s="431">
        <v>0</v>
      </c>
      <c r="F895" s="434"/>
      <c r="G895" s="434"/>
      <c r="H895" s="424"/>
      <c r="I895" s="424"/>
      <c r="J895" s="65"/>
    </row>
    <row r="896" spans="1:14" s="61" customFormat="1" ht="15.75">
      <c r="A896" s="380"/>
      <c r="B896" s="432"/>
      <c r="C896" s="430" t="s">
        <v>163</v>
      </c>
      <c r="D896" s="431">
        <v>0</v>
      </c>
      <c r="E896" s="431">
        <v>0</v>
      </c>
      <c r="F896" s="434"/>
      <c r="G896" s="434"/>
      <c r="H896" s="424"/>
      <c r="I896" s="424"/>
      <c r="J896" s="65"/>
    </row>
    <row r="897" spans="1:10" s="61" customFormat="1" ht="15.75">
      <c r="A897" s="380"/>
      <c r="B897" s="432"/>
      <c r="C897" s="430" t="s">
        <v>157</v>
      </c>
      <c r="D897" s="431">
        <v>0</v>
      </c>
      <c r="E897" s="431">
        <v>0</v>
      </c>
      <c r="F897" s="434"/>
      <c r="G897" s="434"/>
      <c r="H897" s="424"/>
      <c r="I897" s="424"/>
      <c r="J897" s="65"/>
    </row>
    <row r="898" spans="1:10" s="61" customFormat="1" ht="15.75">
      <c r="A898" s="380"/>
      <c r="B898" s="432"/>
      <c r="C898" s="430" t="s">
        <v>172</v>
      </c>
      <c r="D898" s="431">
        <v>0</v>
      </c>
      <c r="E898" s="431">
        <v>0</v>
      </c>
      <c r="F898" s="434"/>
      <c r="G898" s="434"/>
      <c r="H898" s="424"/>
      <c r="I898" s="424"/>
      <c r="J898" s="65"/>
    </row>
    <row r="899" spans="1:10" s="61" customFormat="1" ht="15.75">
      <c r="A899" s="380"/>
      <c r="B899" s="432"/>
      <c r="C899" s="430" t="s">
        <v>173</v>
      </c>
      <c r="D899" s="431">
        <v>0</v>
      </c>
      <c r="E899" s="431">
        <v>0</v>
      </c>
      <c r="F899" s="434"/>
      <c r="G899" s="434"/>
      <c r="H899" s="424"/>
      <c r="I899" s="424"/>
      <c r="J899" s="65"/>
    </row>
    <row r="900" spans="1:10" s="61" customFormat="1" ht="15.75">
      <c r="A900" s="380"/>
      <c r="B900" s="432"/>
      <c r="C900" s="430" t="s">
        <v>174</v>
      </c>
      <c r="D900" s="431">
        <v>0</v>
      </c>
      <c r="E900" s="431">
        <v>0</v>
      </c>
      <c r="F900" s="434"/>
      <c r="G900" s="434"/>
      <c r="H900" s="424"/>
      <c r="I900" s="424"/>
      <c r="J900" s="65"/>
    </row>
    <row r="901" spans="1:10" s="61" customFormat="1" ht="15.75">
      <c r="A901" s="380"/>
      <c r="B901" s="432"/>
      <c r="C901" s="430" t="s">
        <v>208</v>
      </c>
      <c r="D901" s="435">
        <v>0</v>
      </c>
      <c r="E901" s="435">
        <v>0</v>
      </c>
      <c r="F901" s="436"/>
      <c r="G901" s="436"/>
      <c r="H901" s="424"/>
      <c r="I901" s="424"/>
      <c r="J901" s="65"/>
    </row>
    <row r="902" spans="1:10" s="61" customFormat="1" ht="15.75">
      <c r="A902" s="380"/>
      <c r="B902" s="432"/>
      <c r="C902" s="430" t="s">
        <v>193</v>
      </c>
      <c r="D902" s="435">
        <v>0</v>
      </c>
      <c r="E902" s="435">
        <v>0</v>
      </c>
      <c r="F902" s="436"/>
      <c r="G902" s="436"/>
      <c r="H902" s="424"/>
      <c r="I902" s="424"/>
      <c r="J902" s="65"/>
    </row>
    <row r="903" spans="1:10" s="61" customFormat="1" ht="15.75">
      <c r="A903" s="380"/>
      <c r="B903" s="432"/>
      <c r="C903" s="430" t="s">
        <v>274</v>
      </c>
      <c r="D903" s="431">
        <v>0</v>
      </c>
      <c r="E903" s="431">
        <v>0</v>
      </c>
      <c r="F903" s="434"/>
      <c r="G903" s="434"/>
      <c r="H903" s="424"/>
      <c r="I903" s="424"/>
      <c r="J903" s="65"/>
    </row>
    <row r="904" spans="1:10" s="61" customFormat="1" ht="15.75">
      <c r="A904" s="380"/>
      <c r="B904" s="437"/>
      <c r="C904" s="438" t="s">
        <v>158</v>
      </c>
      <c r="D904" s="439">
        <f>SUM(D891:D903)</f>
        <v>37132</v>
      </c>
      <c r="E904" s="440">
        <f>SUM(E891:E897)</f>
        <v>1856.59</v>
      </c>
      <c r="F904" s="439">
        <f t="shared" ref="F904:G904" si="82">SUM(F891:F902)</f>
        <v>37124</v>
      </c>
      <c r="G904" s="441">
        <f t="shared" si="82"/>
        <v>1856.19</v>
      </c>
      <c r="H904" s="424"/>
      <c r="I904" s="424"/>
      <c r="J904" s="65"/>
    </row>
    <row r="905" spans="1:10" s="61" customFormat="1" ht="15.75">
      <c r="A905" s="380"/>
      <c r="B905" s="442"/>
      <c r="C905" s="443"/>
      <c r="D905" s="444"/>
      <c r="E905" s="445"/>
      <c r="F905" s="446"/>
      <c r="G905" s="446"/>
      <c r="H905" s="424"/>
      <c r="I905" s="424"/>
      <c r="J905" s="65"/>
    </row>
    <row r="906" spans="1:10" s="61" customFormat="1" ht="15.75">
      <c r="A906" s="380"/>
      <c r="B906" s="447" t="s">
        <v>286</v>
      </c>
      <c r="C906" s="448"/>
      <c r="D906" s="448"/>
      <c r="E906" s="448"/>
      <c r="F906" s="448"/>
      <c r="G906" s="448"/>
      <c r="H906" s="448"/>
      <c r="I906" s="424"/>
      <c r="J906" s="65"/>
    </row>
    <row r="907" spans="1:10" s="61" customFormat="1" ht="31.5" customHeight="1">
      <c r="A907" s="380"/>
      <c r="B907" s="449" t="s">
        <v>279</v>
      </c>
      <c r="C907" s="449"/>
      <c r="D907" s="449" t="s">
        <v>280</v>
      </c>
      <c r="E907" s="449"/>
      <c r="F907" s="449" t="s">
        <v>100</v>
      </c>
      <c r="G907" s="450"/>
      <c r="H907" s="451"/>
      <c r="I907" s="424"/>
      <c r="J907" s="65"/>
    </row>
    <row r="908" spans="1:10" s="61" customFormat="1" ht="15.75">
      <c r="A908" s="380"/>
      <c r="B908" s="452" t="s">
        <v>99</v>
      </c>
      <c r="C908" s="452" t="s">
        <v>101</v>
      </c>
      <c r="D908" s="452" t="s">
        <v>99</v>
      </c>
      <c r="E908" s="452" t="s">
        <v>101</v>
      </c>
      <c r="F908" s="452" t="s">
        <v>99</v>
      </c>
      <c r="G908" s="453" t="s">
        <v>102</v>
      </c>
      <c r="H908" s="451"/>
      <c r="I908" s="424" t="s">
        <v>12</v>
      </c>
      <c r="J908" s="65"/>
    </row>
    <row r="909" spans="1:10" s="61" customFormat="1" ht="15.75">
      <c r="A909" s="380"/>
      <c r="B909" s="454">
        <v>1</v>
      </c>
      <c r="C909" s="455">
        <v>2</v>
      </c>
      <c r="D909" s="455">
        <v>3</v>
      </c>
      <c r="E909" s="455">
        <v>4</v>
      </c>
      <c r="F909" s="455">
        <v>5</v>
      </c>
      <c r="G909" s="456">
        <v>6</v>
      </c>
      <c r="H909" s="457"/>
      <c r="I909" s="458"/>
      <c r="J909" s="65"/>
    </row>
    <row r="910" spans="1:10" s="61" customFormat="1" ht="15.75">
      <c r="A910" s="380"/>
      <c r="B910" s="71">
        <v>37132</v>
      </c>
      <c r="C910" s="62">
        <v>1856.59</v>
      </c>
      <c r="D910" s="459">
        <v>37124</v>
      </c>
      <c r="E910" s="460">
        <v>1856.2</v>
      </c>
      <c r="F910" s="461">
        <f>D910/B910</f>
        <v>0.99978455240762687</v>
      </c>
      <c r="G910" s="462">
        <f>E910/C910</f>
        <v>0.99978993746599953</v>
      </c>
      <c r="H910" s="451" t="s">
        <v>12</v>
      </c>
      <c r="I910" s="424"/>
      <c r="J910" s="65"/>
    </row>
    <row r="911" spans="1:10" s="61" customFormat="1" ht="15.75">
      <c r="A911" s="380"/>
      <c r="B911" s="77" t="str">
        <f>B910-D910&amp;" Kitchen devices fund unable to drawn from state treasury"</f>
        <v>8 Kitchen devices fund unable to drawn from state treasury</v>
      </c>
      <c r="C911" s="77"/>
      <c r="D911" s="77"/>
      <c r="E911" s="77"/>
      <c r="F911" s="77"/>
      <c r="G911" s="77"/>
      <c r="H911" s="424"/>
      <c r="I911" s="424"/>
      <c r="J911" s="57"/>
    </row>
    <row r="912" spans="1:10" s="61" customFormat="1" ht="15.75">
      <c r="A912" s="380"/>
      <c r="B912" s="76"/>
      <c r="C912" s="76"/>
      <c r="D912" s="76"/>
      <c r="E912" s="76"/>
      <c r="F912" s="76"/>
      <c r="G912" s="76"/>
      <c r="H912" s="424"/>
      <c r="I912" s="424"/>
      <c r="J912" s="57"/>
    </row>
    <row r="913" spans="1:10" s="58" customFormat="1" ht="15.75">
      <c r="A913" s="355"/>
      <c r="B913" s="463" t="s">
        <v>287</v>
      </c>
      <c r="C913" s="464"/>
      <c r="D913" s="464"/>
      <c r="E913" s="464"/>
      <c r="F913" s="464"/>
      <c r="G913" s="464"/>
      <c r="H913" s="464"/>
      <c r="I913" s="465"/>
      <c r="J913" s="57"/>
    </row>
    <row r="914" spans="1:10" s="58" customFormat="1" ht="15.75">
      <c r="A914" s="355"/>
      <c r="B914" s="447" t="s">
        <v>288</v>
      </c>
      <c r="C914" s="448"/>
      <c r="D914" s="448"/>
      <c r="E914" s="448"/>
      <c r="F914" s="448"/>
      <c r="G914" s="448"/>
      <c r="H914" s="448"/>
      <c r="I914" s="465"/>
      <c r="J914" s="57"/>
    </row>
    <row r="915" spans="1:10" s="58" customFormat="1" ht="34.5" customHeight="1">
      <c r="A915" s="355"/>
      <c r="B915" s="450" t="s">
        <v>281</v>
      </c>
      <c r="C915" s="466"/>
      <c r="D915" s="450" t="s">
        <v>282</v>
      </c>
      <c r="E915" s="466"/>
      <c r="F915" s="450" t="s">
        <v>100</v>
      </c>
      <c r="G915" s="466"/>
      <c r="H915" s="467"/>
      <c r="I915" s="465"/>
      <c r="J915" s="57"/>
    </row>
    <row r="916" spans="1:10" s="58" customFormat="1" ht="15.75">
      <c r="A916" s="355"/>
      <c r="B916" s="452" t="s">
        <v>99</v>
      </c>
      <c r="C916" s="452" t="s">
        <v>101</v>
      </c>
      <c r="D916" s="452" t="s">
        <v>99</v>
      </c>
      <c r="E916" s="452" t="s">
        <v>101</v>
      </c>
      <c r="F916" s="452" t="s">
        <v>99</v>
      </c>
      <c r="G916" s="452" t="s">
        <v>102</v>
      </c>
      <c r="H916" s="467"/>
      <c r="I916" s="465"/>
      <c r="J916" s="57"/>
    </row>
    <row r="917" spans="1:10" s="58" customFormat="1" ht="15.75">
      <c r="A917" s="355"/>
      <c r="B917" s="454">
        <v>1</v>
      </c>
      <c r="C917" s="455">
        <v>2</v>
      </c>
      <c r="D917" s="455">
        <v>3</v>
      </c>
      <c r="E917" s="455">
        <v>4</v>
      </c>
      <c r="F917" s="455">
        <v>5</v>
      </c>
      <c r="G917" s="455">
        <v>6</v>
      </c>
      <c r="H917" s="455"/>
      <c r="I917" s="465"/>
      <c r="J917" s="57"/>
    </row>
    <row r="918" spans="1:10" s="63" customFormat="1" ht="15">
      <c r="A918" s="219"/>
      <c r="B918" s="468">
        <f>C930</f>
        <v>15849</v>
      </c>
      <c r="C918" s="469">
        <f>D930</f>
        <v>792.45</v>
      </c>
      <c r="D918" s="470">
        <f>E930</f>
        <v>15849</v>
      </c>
      <c r="E918" s="470">
        <f>D918*5000/100000</f>
        <v>792.45</v>
      </c>
      <c r="F918" s="471">
        <f>D918/B918</f>
        <v>1</v>
      </c>
      <c r="G918" s="471">
        <f>E918/C918</f>
        <v>1</v>
      </c>
      <c r="H918" s="472"/>
      <c r="I918" s="219"/>
      <c r="J918" s="64"/>
    </row>
    <row r="919" spans="1:10" s="63" customFormat="1" ht="15">
      <c r="A919" s="219"/>
      <c r="B919" s="473"/>
      <c r="C919" s="474"/>
      <c r="D919" s="475"/>
      <c r="E919" s="475"/>
      <c r="F919" s="476"/>
      <c r="G919" s="476"/>
      <c r="H919" s="477"/>
      <c r="I919" s="219"/>
      <c r="J919" s="64"/>
    </row>
    <row r="920" spans="1:10" ht="28.5" customHeight="1">
      <c r="B920" s="478" t="s">
        <v>95</v>
      </c>
      <c r="C920" s="478" t="s">
        <v>212</v>
      </c>
      <c r="D920" s="478"/>
      <c r="E920" s="479" t="s">
        <v>209</v>
      </c>
      <c r="F920" s="479"/>
      <c r="G920" s="479" t="s">
        <v>216</v>
      </c>
      <c r="H920" s="479"/>
    </row>
    <row r="921" spans="1:10" ht="15">
      <c r="B921" s="478"/>
      <c r="C921" s="480" t="s">
        <v>213</v>
      </c>
      <c r="D921" s="480" t="s">
        <v>214</v>
      </c>
      <c r="E921" s="480" t="s">
        <v>215</v>
      </c>
      <c r="F921" s="480" t="s">
        <v>210</v>
      </c>
      <c r="G921" s="480" t="s">
        <v>213</v>
      </c>
      <c r="H921" s="480" t="s">
        <v>210</v>
      </c>
    </row>
    <row r="922" spans="1:10">
      <c r="B922" s="101" t="s">
        <v>156</v>
      </c>
      <c r="C922" s="167">
        <v>11243</v>
      </c>
      <c r="D922" s="167">
        <v>562.15</v>
      </c>
      <c r="E922" s="167">
        <v>10573</v>
      </c>
      <c r="F922" s="167">
        <v>528.65</v>
      </c>
      <c r="G922" s="167">
        <f>C922-E922</f>
        <v>670</v>
      </c>
      <c r="H922" s="167">
        <f>D922-F922</f>
        <v>33.5</v>
      </c>
    </row>
    <row r="923" spans="1:10">
      <c r="B923" s="101" t="s">
        <v>157</v>
      </c>
      <c r="C923" s="167">
        <v>0</v>
      </c>
      <c r="D923" s="167">
        <v>0</v>
      </c>
      <c r="E923" s="167">
        <v>0</v>
      </c>
      <c r="F923" s="167">
        <v>0</v>
      </c>
      <c r="G923" s="167">
        <f t="shared" ref="G923:G929" si="83">C923-E923</f>
        <v>0</v>
      </c>
      <c r="H923" s="167">
        <f t="shared" ref="H923:H929" si="84">D923-F923</f>
        <v>0</v>
      </c>
    </row>
    <row r="924" spans="1:10">
      <c r="B924" s="101" t="s">
        <v>172</v>
      </c>
      <c r="C924" s="167">
        <v>4606</v>
      </c>
      <c r="D924" s="167">
        <v>230.3</v>
      </c>
      <c r="E924" s="167">
        <v>0</v>
      </c>
      <c r="F924" s="167">
        <v>0</v>
      </c>
      <c r="G924" s="167">
        <f t="shared" si="83"/>
        <v>4606</v>
      </c>
      <c r="H924" s="167">
        <f t="shared" si="84"/>
        <v>230.3</v>
      </c>
    </row>
    <row r="925" spans="1:10">
      <c r="B925" s="101" t="s">
        <v>173</v>
      </c>
      <c r="C925" s="167">
        <v>0</v>
      </c>
      <c r="D925" s="167">
        <v>0</v>
      </c>
      <c r="E925" s="167">
        <v>0</v>
      </c>
      <c r="F925" s="167">
        <v>0</v>
      </c>
      <c r="G925" s="167">
        <f t="shared" si="83"/>
        <v>0</v>
      </c>
      <c r="H925" s="167">
        <f t="shared" si="84"/>
        <v>0</v>
      </c>
    </row>
    <row r="926" spans="1:10">
      <c r="B926" s="101" t="s">
        <v>174</v>
      </c>
      <c r="C926" s="167">
        <v>0</v>
      </c>
      <c r="D926" s="167">
        <v>0</v>
      </c>
      <c r="E926" s="167">
        <v>0</v>
      </c>
      <c r="F926" s="167">
        <v>0</v>
      </c>
      <c r="G926" s="167">
        <f t="shared" si="83"/>
        <v>0</v>
      </c>
      <c r="H926" s="167">
        <f t="shared" si="84"/>
        <v>0</v>
      </c>
    </row>
    <row r="927" spans="1:10">
      <c r="B927" s="101" t="s">
        <v>175</v>
      </c>
      <c r="C927" s="167">
        <v>0</v>
      </c>
      <c r="D927" s="167">
        <v>0</v>
      </c>
      <c r="E927" s="167">
        <v>0</v>
      </c>
      <c r="F927" s="167">
        <v>0</v>
      </c>
      <c r="G927" s="167">
        <f t="shared" si="83"/>
        <v>0</v>
      </c>
      <c r="H927" s="167">
        <f t="shared" si="84"/>
        <v>0</v>
      </c>
    </row>
    <row r="928" spans="1:10">
      <c r="B928" s="101" t="s">
        <v>298</v>
      </c>
      <c r="C928" s="167">
        <v>0</v>
      </c>
      <c r="D928" s="167">
        <v>0</v>
      </c>
      <c r="E928" s="167">
        <v>5276</v>
      </c>
      <c r="F928" s="167">
        <v>263.8</v>
      </c>
      <c r="G928" s="167">
        <f t="shared" si="83"/>
        <v>-5276</v>
      </c>
      <c r="H928" s="167">
        <f t="shared" si="84"/>
        <v>-263.8</v>
      </c>
    </row>
    <row r="929" spans="2:8">
      <c r="B929" s="101" t="s">
        <v>274</v>
      </c>
      <c r="C929" s="167">
        <v>0</v>
      </c>
      <c r="D929" s="167">
        <v>0</v>
      </c>
      <c r="E929" s="167">
        <v>0</v>
      </c>
      <c r="F929" s="167">
        <v>0</v>
      </c>
      <c r="G929" s="167">
        <f t="shared" si="83"/>
        <v>0</v>
      </c>
      <c r="H929" s="167">
        <f t="shared" si="84"/>
        <v>0</v>
      </c>
    </row>
    <row r="930" spans="2:8">
      <c r="B930" s="101" t="s">
        <v>10</v>
      </c>
      <c r="C930" s="167">
        <f t="shared" ref="C930:H930" si="85">SUM(C922:C929)</f>
        <v>15849</v>
      </c>
      <c r="D930" s="167">
        <f t="shared" si="85"/>
        <v>792.45</v>
      </c>
      <c r="E930" s="167">
        <f t="shared" si="85"/>
        <v>15849</v>
      </c>
      <c r="F930" s="167">
        <f t="shared" si="85"/>
        <v>792.45</v>
      </c>
      <c r="G930" s="167">
        <f t="shared" si="85"/>
        <v>0</v>
      </c>
      <c r="H930" s="167">
        <f t="shared" si="85"/>
        <v>0</v>
      </c>
    </row>
    <row r="931" spans="2:8">
      <c r="B931" s="481" t="s">
        <v>299</v>
      </c>
      <c r="C931" s="481"/>
      <c r="D931" s="481"/>
      <c r="E931" s="481"/>
      <c r="F931" s="481"/>
      <c r="G931" s="481"/>
      <c r="H931" s="481"/>
    </row>
  </sheetData>
  <mergeCells count="99">
    <mergeCell ref="B931:H931"/>
    <mergeCell ref="B879:H879"/>
    <mergeCell ref="F907:G907"/>
    <mergeCell ref="B891:B904"/>
    <mergeCell ref="B886:G886"/>
    <mergeCell ref="B888:G888"/>
    <mergeCell ref="B889:G889"/>
    <mergeCell ref="B906:H906"/>
    <mergeCell ref="B880:C880"/>
    <mergeCell ref="D880:E880"/>
    <mergeCell ref="F880:G880"/>
    <mergeCell ref="D907:E907"/>
    <mergeCell ref="B874:H874"/>
    <mergeCell ref="B913:H913"/>
    <mergeCell ref="B856:F856"/>
    <mergeCell ref="B700:H700"/>
    <mergeCell ref="B852:I852"/>
    <mergeCell ref="B855:F855"/>
    <mergeCell ref="B668:G668"/>
    <mergeCell ref="B807:H807"/>
    <mergeCell ref="B342:G342"/>
    <mergeCell ref="B344:I344"/>
    <mergeCell ref="B920:B921"/>
    <mergeCell ref="C920:D920"/>
    <mergeCell ref="E920:F920"/>
    <mergeCell ref="G920:H920"/>
    <mergeCell ref="F915:G915"/>
    <mergeCell ref="D915:E915"/>
    <mergeCell ref="B915:C915"/>
    <mergeCell ref="B914:H914"/>
    <mergeCell ref="B409:F409"/>
    <mergeCell ref="B414:H414"/>
    <mergeCell ref="B884:I884"/>
    <mergeCell ref="B907:C907"/>
    <mergeCell ref="B808:G808"/>
    <mergeCell ref="B761:G761"/>
    <mergeCell ref="B790:G790"/>
    <mergeCell ref="B792:G792"/>
    <mergeCell ref="B760:I760"/>
    <mergeCell ref="G513:H513"/>
    <mergeCell ref="B854:I854"/>
    <mergeCell ref="B858:B872"/>
    <mergeCell ref="B875:B876"/>
    <mergeCell ref="C875:D875"/>
    <mergeCell ref="E875:F875"/>
    <mergeCell ref="G875:H875"/>
    <mergeCell ref="B542:H542"/>
    <mergeCell ref="B810:G810"/>
    <mergeCell ref="B847:I847"/>
    <mergeCell ref="B701:H701"/>
    <mergeCell ref="B730:H730"/>
    <mergeCell ref="B818:G818"/>
    <mergeCell ref="H818:I818"/>
    <mergeCell ref="B577:I577"/>
    <mergeCell ref="B607:I607"/>
    <mergeCell ref="F801:G801"/>
    <mergeCell ref="B806:C806"/>
    <mergeCell ref="B374:F374"/>
    <mergeCell ref="B338:G338"/>
    <mergeCell ref="B271:F271"/>
    <mergeCell ref="B278:G278"/>
    <mergeCell ref="B575:I575"/>
    <mergeCell ref="B444:H444"/>
    <mergeCell ref="B731:H731"/>
    <mergeCell ref="B800:G800"/>
    <mergeCell ref="B446:H446"/>
    <mergeCell ref="B478:G478"/>
    <mergeCell ref="B448:I448"/>
    <mergeCell ref="B512:I512"/>
    <mergeCell ref="B546:I546"/>
    <mergeCell ref="B507:G507"/>
    <mergeCell ref="B911:G911"/>
    <mergeCell ref="B65:G65"/>
    <mergeCell ref="B1:I1"/>
    <mergeCell ref="B2:I2"/>
    <mergeCell ref="B3:I3"/>
    <mergeCell ref="B5:I5"/>
    <mergeCell ref="B7:I7"/>
    <mergeCell ref="B9:I9"/>
    <mergeCell ref="B27:E27"/>
    <mergeCell ref="B36:H36"/>
    <mergeCell ref="B11:I11"/>
    <mergeCell ref="B28:G28"/>
    <mergeCell ref="B638:I638"/>
    <mergeCell ref="B670:I670"/>
    <mergeCell ref="B671:G671"/>
    <mergeCell ref="B379:G379"/>
    <mergeCell ref="B13:C13"/>
    <mergeCell ref="B308:F308"/>
    <mergeCell ref="B152:G152"/>
    <mergeCell ref="B93:I93"/>
    <mergeCell ref="B22:F22"/>
    <mergeCell ref="B35:G35"/>
    <mergeCell ref="B64:G64"/>
    <mergeCell ref="B240:I240"/>
    <mergeCell ref="B269:I269"/>
    <mergeCell ref="B123:H123"/>
    <mergeCell ref="B181:H181"/>
    <mergeCell ref="B210:G210"/>
  </mergeCells>
  <phoneticPr fontId="18" type="noConversion"/>
  <printOptions horizontalCentered="1"/>
  <pageMargins left="0.19685039370078741" right="0" top="0.59055118110236227" bottom="0.59055118110236227" header="0.51181102362204722" footer="0.31496062992125984"/>
  <pageSetup paperSize="9" scale="58" orientation="portrait" r:id="rId1"/>
  <headerFooter alignWithMargins="0">
    <oddFooter>&amp;CFS-(&amp;P)</oddFooter>
  </headerFooter>
  <rowBreaks count="15" manualBreakCount="15">
    <brk id="63" max="8" man="1"/>
    <brk id="121" max="8" man="1"/>
    <brk id="179" max="8" man="1"/>
    <brk id="238" max="8" man="1"/>
    <brk id="307" max="8" man="1"/>
    <brk id="378" max="8" man="1"/>
    <brk id="442" max="8" man="1"/>
    <brk id="506" max="8" man="1"/>
    <brk id="544" max="8" man="1"/>
    <brk id="606" max="8" man="1"/>
    <brk id="637" max="8" man="1"/>
    <brk id="729" max="8" man="1"/>
    <brk id="789" max="8" man="1"/>
    <brk id="846" max="8" man="1"/>
    <brk id="905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Jharkhand</vt:lpstr>
      <vt:lpstr>Jharkhand!Print_Area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Deepa</cp:lastModifiedBy>
  <cp:lastPrinted>2020-04-28T02:47:38Z</cp:lastPrinted>
  <dcterms:created xsi:type="dcterms:W3CDTF">2013-03-29T17:24:29Z</dcterms:created>
  <dcterms:modified xsi:type="dcterms:W3CDTF">2020-04-28T07:02:56Z</dcterms:modified>
</cp:coreProperties>
</file>